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20.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tudk-my.sharepoint.com/personal/s203679_dtu_dk/Documents/Dokumenter/DTU_Man/h2_system_dynamics/model_considerations/"/>
    </mc:Choice>
  </mc:AlternateContent>
  <xr:revisionPtr revIDLastSave="0" documentId="8_{5672A9F8-FE9E-473C-86B2-2435F210F77F}" xr6:coauthVersionLast="47" xr6:coauthVersionMax="47" xr10:uidLastSave="{00000000-0000-0000-0000-000000000000}"/>
  <bookViews>
    <workbookView xWindow="-19310" yWindow="-110" windowWidth="19420" windowHeight="10300" activeTab="2" xr2:uid="{DF6FF080-8A28-4CFC-9954-E038B0E37484}"/>
  </bookViews>
  <sheets>
    <sheet name="0. About" sheetId="1" r:id="rId1"/>
    <sheet name="1. Active projects " sheetId="22" r:id="rId2"/>
    <sheet name="Methanol projects" sheetId="28" r:id="rId3"/>
    <sheet name="1.1 Prospective projects " sheetId="21" r:id="rId4"/>
    <sheet name="1.2 Consolidate (1+1.1)" sheetId="23" r:id="rId5"/>
    <sheet name="2. Company details" sheetId="19" r:id="rId6"/>
    <sheet name="Technologies" sheetId="17" state="hidden" r:id="rId7"/>
    <sheet name="2023_2022-Top-steel" sheetId="27" state="hidden" r:id="rId8"/>
    <sheet name="3. Unqualified projects" sheetId="25" r:id="rId9"/>
    <sheet name="Dropdown tables" sheetId="14" state="hidden" r:id="rId10"/>
    <sheet name="GEM plants" sheetId="20" state="hidden" r:id="rId11"/>
  </sheets>
  <definedNames>
    <definedName name="ExternalData_1" localSheetId="4" hidden="1">'1.2 Consolidate (1+1.1)'!$A$1:$BK$122</definedName>
    <definedName name="ExternalData_1" localSheetId="7" hidden="1">'2023_2022-Top-steel'!$A$1:$G$65</definedName>
    <definedName name="ExternalData_2" localSheetId="6" hidden="1">Technologies!$A$1:$A$28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28" l="1"/>
  <c r="F8" i="28" s="1"/>
  <c r="F9" i="28" s="1"/>
  <c r="F10" i="28" s="1"/>
  <c r="F11" i="28" s="1"/>
  <c r="F12" i="28" s="1"/>
  <c r="F13" i="28" s="1"/>
  <c r="F14" i="28" s="1"/>
  <c r="F15" i="28" s="1"/>
  <c r="F16" i="28" s="1"/>
  <c r="F17" i="28" s="1"/>
  <c r="F18" i="28" s="1"/>
  <c r="F19" i="28" s="1"/>
  <c r="F20" i="28" s="1"/>
  <c r="F21" i="28" s="1"/>
  <c r="F22" i="28" s="1"/>
  <c r="F6" i="28"/>
  <c r="F5" i="28"/>
  <c r="M81" i="22" l="1"/>
  <c r="M82" i="22" s="1"/>
  <c r="M83" i="22" s="1"/>
  <c r="M84" i="22" s="1"/>
  <c r="M85" i="22" s="1"/>
  <c r="M86" i="22" s="1"/>
  <c r="M87" i="22" s="1"/>
  <c r="M88" i="22" s="1"/>
  <c r="M89" i="22" s="1"/>
  <c r="M90" i="22" s="1"/>
  <c r="M91" i="22" s="1"/>
  <c r="AF73" i="22"/>
  <c r="AU6" i="25"/>
  <c r="AU7" i="25"/>
  <c r="AU8" i="25"/>
  <c r="AU9" i="25"/>
  <c r="AU10" i="25"/>
  <c r="AU11" i="25"/>
  <c r="AU12" i="25"/>
  <c r="AU13" i="25"/>
  <c r="AU14" i="25"/>
  <c r="AU15" i="25"/>
  <c r="AU16" i="25"/>
  <c r="AU17" i="25"/>
  <c r="AU18" i="25"/>
  <c r="AU19" i="25"/>
  <c r="AU20" i="25"/>
  <c r="A20" i="25"/>
  <c r="N20" i="25"/>
  <c r="P20" i="25"/>
  <c r="Q20" i="25"/>
  <c r="R20" i="25"/>
  <c r="S20" i="25"/>
  <c r="T20" i="25" l="1"/>
  <c r="AZ5" i="21"/>
  <c r="AZ6" i="21"/>
  <c r="AZ7" i="21"/>
  <c r="AZ8" i="21"/>
  <c r="AZ9" i="21"/>
  <c r="AZ10" i="21"/>
  <c r="AZ11" i="21"/>
  <c r="AZ12" i="21"/>
  <c r="AZ13" i="21"/>
  <c r="AZ14" i="21"/>
  <c r="AZ15" i="21"/>
  <c r="AZ16" i="21"/>
  <c r="AZ17" i="21"/>
  <c r="AZ18" i="21"/>
  <c r="AZ19" i="21"/>
  <c r="AZ20" i="21"/>
  <c r="AZ21" i="21"/>
  <c r="AZ22" i="21"/>
  <c r="AZ23" i="21"/>
  <c r="AZ24" i="21"/>
  <c r="AZ25" i="21"/>
  <c r="AZ26" i="21"/>
  <c r="AZ27" i="21"/>
  <c r="AZ28" i="21"/>
  <c r="AZ29" i="21"/>
  <c r="AZ30" i="21"/>
  <c r="AZ31" i="21"/>
  <c r="AZ32" i="21"/>
  <c r="AZ33" i="21"/>
  <c r="AZ34" i="21"/>
  <c r="AZ35" i="21"/>
  <c r="AZ36" i="21"/>
  <c r="AZ37" i="21"/>
  <c r="AZ38" i="21"/>
  <c r="AZ39" i="21"/>
  <c r="AZ40" i="21"/>
  <c r="AZ41" i="21"/>
  <c r="AZ42" i="21"/>
  <c r="AZ43" i="21"/>
  <c r="AZ44" i="21"/>
  <c r="AZ45" i="21"/>
  <c r="AZ46" i="21"/>
  <c r="AZ47" i="21"/>
  <c r="AZ48" i="21"/>
  <c r="AZ49" i="21"/>
  <c r="AZ50" i="21"/>
  <c r="AZ51" i="21"/>
  <c r="AZ52" i="21"/>
  <c r="AZ53" i="21"/>
  <c r="AZ54" i="21"/>
  <c r="AZ55" i="21"/>
  <c r="AZ56" i="21"/>
  <c r="AZ57" i="21"/>
  <c r="AZ58" i="21"/>
  <c r="AZ59" i="21"/>
  <c r="AZ60" i="21"/>
  <c r="AG60" i="21"/>
  <c r="AK59" i="21"/>
  <c r="AK60" i="21"/>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K5" i="21"/>
  <c r="AK6" i="21"/>
  <c r="AK7" i="21"/>
  <c r="AK8" i="21"/>
  <c r="AK9" i="21"/>
  <c r="AK10" i="21"/>
  <c r="AK11" i="21"/>
  <c r="AK12" i="21"/>
  <c r="AK13" i="21"/>
  <c r="AK14" i="21"/>
  <c r="AK15" i="21"/>
  <c r="AK16" i="21"/>
  <c r="AK17" i="21"/>
  <c r="AK18" i="21"/>
  <c r="AK19" i="21"/>
  <c r="AK20" i="21"/>
  <c r="AK21" i="21"/>
  <c r="AK22" i="21"/>
  <c r="AK23" i="21"/>
  <c r="AK24" i="21"/>
  <c r="AK25" i="21"/>
  <c r="AK26" i="21"/>
  <c r="AK27" i="21"/>
  <c r="AK28" i="21"/>
  <c r="AK29" i="21"/>
  <c r="AK30" i="21"/>
  <c r="AK31" i="21"/>
  <c r="AK32" i="21"/>
  <c r="AK33" i="21"/>
  <c r="AK34" i="21"/>
  <c r="AK35" i="21"/>
  <c r="AK36" i="21"/>
  <c r="AK37" i="21"/>
  <c r="AK38" i="21"/>
  <c r="AK39" i="21"/>
  <c r="AK40" i="21"/>
  <c r="AK41" i="21"/>
  <c r="AK42" i="21"/>
  <c r="AK43" i="21"/>
  <c r="AK44" i="21"/>
  <c r="AK45" i="21"/>
  <c r="AK46" i="21"/>
  <c r="AK47" i="21"/>
  <c r="AK48" i="21"/>
  <c r="AK49" i="21"/>
  <c r="AK50" i="21"/>
  <c r="AK51" i="21"/>
  <c r="AK52" i="21"/>
  <c r="AK53" i="21"/>
  <c r="AK54" i="21"/>
  <c r="AK55" i="21"/>
  <c r="AK56" i="21"/>
  <c r="AK57" i="21"/>
  <c r="AK58" i="21"/>
  <c r="M60" i="21"/>
  <c r="O60" i="21"/>
  <c r="P60" i="21"/>
  <c r="Q60" i="21"/>
  <c r="R60" i="21"/>
  <c r="AH19" i="25"/>
  <c r="P19" i="25"/>
  <c r="N19" i="25"/>
  <c r="A19" i="25"/>
  <c r="Q19" i="25"/>
  <c r="R19" i="25"/>
  <c r="S19" i="25"/>
  <c r="AZ17" i="22"/>
  <c r="D98" i="19"/>
  <c r="P11" i="25" s="1"/>
  <c r="D97" i="19"/>
  <c r="D96" i="19"/>
  <c r="D95" i="19"/>
  <c r="D94" i="19"/>
  <c r="D93" i="19"/>
  <c r="D92" i="19"/>
  <c r="D91" i="19"/>
  <c r="D90" i="19"/>
  <c r="D89" i="19"/>
  <c r="D88" i="19"/>
  <c r="D87" i="19"/>
  <c r="D86" i="19"/>
  <c r="D85" i="19"/>
  <c r="D84" i="19"/>
  <c r="D83" i="19"/>
  <c r="D82" i="19"/>
  <c r="D81" i="19"/>
  <c r="D80" i="19"/>
  <c r="D79" i="19"/>
  <c r="D78" i="19"/>
  <c r="D77" i="19"/>
  <c r="D76" i="19"/>
  <c r="D75" i="19"/>
  <c r="D74" i="19"/>
  <c r="D73" i="19"/>
  <c r="D72" i="19"/>
  <c r="D71" i="19"/>
  <c r="D70" i="19"/>
  <c r="D69" i="19"/>
  <c r="D68" i="19"/>
  <c r="D67" i="19"/>
  <c r="D66" i="19"/>
  <c r="D65" i="19"/>
  <c r="D64" i="19"/>
  <c r="D63" i="19"/>
  <c r="D62" i="19"/>
  <c r="D106" i="19"/>
  <c r="P70" i="22" s="1"/>
  <c r="M59" i="21"/>
  <c r="P59" i="21"/>
  <c r="Q59" i="21"/>
  <c r="R59" i="21"/>
  <c r="A15" i="25"/>
  <c r="N15" i="25"/>
  <c r="Q15" i="25"/>
  <c r="R15" i="25"/>
  <c r="S15" i="25"/>
  <c r="AF71" i="22"/>
  <c r="AF69" i="22"/>
  <c r="AE69" i="22"/>
  <c r="N71" i="22"/>
  <c r="P71" i="22"/>
  <c r="Q71" i="22"/>
  <c r="R71" i="22"/>
  <c r="S71" i="22"/>
  <c r="AZ71" i="22"/>
  <c r="M58" i="21"/>
  <c r="P58" i="21"/>
  <c r="Q58" i="21"/>
  <c r="R58" i="21"/>
  <c r="M57" i="21"/>
  <c r="P57" i="21"/>
  <c r="Q57" i="21"/>
  <c r="R57" i="21"/>
  <c r="M56" i="21"/>
  <c r="P56" i="21"/>
  <c r="Q56" i="21"/>
  <c r="R56" i="21"/>
  <c r="A14" i="25"/>
  <c r="N14" i="25"/>
  <c r="Q14" i="25"/>
  <c r="R14" i="25"/>
  <c r="S14" i="25"/>
  <c r="S70" i="22"/>
  <c r="N70" i="22"/>
  <c r="Q70" i="22"/>
  <c r="R70" i="22"/>
  <c r="AZ70" i="22"/>
  <c r="AF12" i="25"/>
  <c r="S11" i="25"/>
  <c r="R11" i="25"/>
  <c r="Q11" i="25"/>
  <c r="N11" i="25"/>
  <c r="A11" i="25"/>
  <c r="S10" i="25"/>
  <c r="R10" i="25"/>
  <c r="Q10" i="25"/>
  <c r="P10" i="25"/>
  <c r="N10" i="25"/>
  <c r="A10" i="25"/>
  <c r="S9" i="25"/>
  <c r="R9" i="25"/>
  <c r="Q9" i="25"/>
  <c r="N9" i="25"/>
  <c r="A9" i="25"/>
  <c r="A12" i="25"/>
  <c r="A13" i="25"/>
  <c r="N12" i="25"/>
  <c r="N13" i="25"/>
  <c r="P12" i="25"/>
  <c r="Q12" i="25"/>
  <c r="Q13" i="25"/>
  <c r="R12" i="25"/>
  <c r="R13" i="25"/>
  <c r="S12" i="25"/>
  <c r="S13" i="25"/>
  <c r="D123" i="19"/>
  <c r="O54" i="21" s="1"/>
  <c r="D122" i="19"/>
  <c r="M54" i="21"/>
  <c r="P54" i="21"/>
  <c r="Q54" i="21"/>
  <c r="R54" i="21"/>
  <c r="M53" i="21"/>
  <c r="P53" i="21"/>
  <c r="Q53" i="21"/>
  <c r="R53" i="21"/>
  <c r="M52" i="21"/>
  <c r="P52" i="21"/>
  <c r="Q52" i="21"/>
  <c r="R52" i="21"/>
  <c r="M51" i="21"/>
  <c r="P51" i="21"/>
  <c r="Q51" i="21"/>
  <c r="R51" i="21"/>
  <c r="M50" i="21"/>
  <c r="P50" i="21"/>
  <c r="Q50" i="21"/>
  <c r="R50" i="21"/>
  <c r="D121" i="19"/>
  <c r="O50" i="21" s="1"/>
  <c r="AJ64" i="22"/>
  <c r="M48" i="21"/>
  <c r="P48" i="21"/>
  <c r="Q48" i="21"/>
  <c r="R48" i="21"/>
  <c r="AE47" i="21"/>
  <c r="AE45" i="21"/>
  <c r="AE46" i="21"/>
  <c r="M47" i="21"/>
  <c r="P47" i="21"/>
  <c r="Q47" i="21"/>
  <c r="R47" i="21"/>
  <c r="M44" i="21"/>
  <c r="O44" i="21"/>
  <c r="P44" i="21"/>
  <c r="Q44" i="21"/>
  <c r="R44" i="21"/>
  <c r="Q7" i="25"/>
  <c r="R7" i="25"/>
  <c r="S7" i="25"/>
  <c r="Q8" i="25"/>
  <c r="R8" i="25"/>
  <c r="S8" i="25"/>
  <c r="P16" i="25"/>
  <c r="Q16" i="25"/>
  <c r="R16" i="25"/>
  <c r="S16" i="25"/>
  <c r="Q17" i="25"/>
  <c r="R17" i="25"/>
  <c r="S17" i="25"/>
  <c r="P18" i="25"/>
  <c r="Q18" i="25"/>
  <c r="R18" i="25"/>
  <c r="S18" i="25"/>
  <c r="N7" i="25"/>
  <c r="N8" i="25"/>
  <c r="N16" i="25"/>
  <c r="N17" i="25"/>
  <c r="N18" i="25"/>
  <c r="S60" i="21" l="1"/>
  <c r="T19" i="25"/>
  <c r="S59" i="21"/>
  <c r="T15" i="25"/>
  <c r="T71" i="22"/>
  <c r="D71" i="22" s="1"/>
  <c r="AK71" i="22" s="1"/>
  <c r="S58" i="21"/>
  <c r="S57" i="21"/>
  <c r="S56" i="21"/>
  <c r="T14" i="25"/>
  <c r="T11" i="25"/>
  <c r="T10" i="25"/>
  <c r="T9" i="25"/>
  <c r="T12" i="25"/>
  <c r="T70" i="22"/>
  <c r="D70" i="22" s="1"/>
  <c r="AG70" i="22" s="1"/>
  <c r="T13" i="25"/>
  <c r="S53" i="21"/>
  <c r="S52" i="21"/>
  <c r="S51" i="21"/>
  <c r="S54" i="21"/>
  <c r="S50" i="21"/>
  <c r="S49" i="21"/>
  <c r="S48" i="21"/>
  <c r="S46" i="21"/>
  <c r="S47" i="21"/>
  <c r="S45" i="21"/>
  <c r="S44" i="21"/>
  <c r="T17" i="25"/>
  <c r="T18" i="25"/>
  <c r="T16" i="25"/>
  <c r="T8" i="25"/>
  <c r="T7" i="25"/>
  <c r="A18" i="25"/>
  <c r="A17" i="25"/>
  <c r="A16" i="25"/>
  <c r="H59" i="19"/>
  <c r="E59" i="19"/>
  <c r="D59" i="19" s="1"/>
  <c r="N69" i="22"/>
  <c r="Q69" i="22"/>
  <c r="R69" i="22"/>
  <c r="S69" i="22"/>
  <c r="AZ69" i="22"/>
  <c r="N68" i="22"/>
  <c r="P68" i="22"/>
  <c r="Q68" i="22"/>
  <c r="R68" i="22"/>
  <c r="S68" i="22"/>
  <c r="AZ68" i="22"/>
  <c r="D113" i="19"/>
  <c r="D114" i="19"/>
  <c r="D115" i="19"/>
  <c r="D116" i="19"/>
  <c r="D117" i="19"/>
  <c r="D118" i="19"/>
  <c r="P8" i="25" s="1"/>
  <c r="D119" i="19"/>
  <c r="D120" i="19"/>
  <c r="D112" i="19"/>
  <c r="E43" i="19"/>
  <c r="D43" i="19" s="1"/>
  <c r="H43" i="19"/>
  <c r="E2" i="19"/>
  <c r="D2" i="19" s="1"/>
  <c r="E3" i="19"/>
  <c r="D3" i="19" s="1"/>
  <c r="E4" i="19"/>
  <c r="D4" i="19" s="1"/>
  <c r="E5" i="19"/>
  <c r="D5" i="19" s="1"/>
  <c r="E7" i="19"/>
  <c r="D7" i="19" s="1"/>
  <c r="E6" i="19"/>
  <c r="D6" i="19" s="1"/>
  <c r="E8" i="19"/>
  <c r="D8" i="19" s="1"/>
  <c r="E9" i="19"/>
  <c r="D9" i="19" s="1"/>
  <c r="E10" i="19"/>
  <c r="D10" i="19" s="1"/>
  <c r="E11" i="19"/>
  <c r="D11" i="19" s="1"/>
  <c r="P17" i="25" s="1"/>
  <c r="E18" i="19"/>
  <c r="D18" i="19" s="1"/>
  <c r="E12" i="19"/>
  <c r="D12" i="19" s="1"/>
  <c r="E15" i="19"/>
  <c r="D15" i="19" s="1"/>
  <c r="E14" i="19"/>
  <c r="D14" i="19" s="1"/>
  <c r="E13" i="19"/>
  <c r="D13" i="19" s="1"/>
  <c r="O57" i="21" s="1"/>
  <c r="E16" i="19"/>
  <c r="D16" i="19" s="1"/>
  <c r="E17" i="19"/>
  <c r="D17" i="19" s="1"/>
  <c r="E19" i="19"/>
  <c r="D19" i="19" s="1"/>
  <c r="E22" i="19"/>
  <c r="D22" i="19" s="1"/>
  <c r="E20" i="19"/>
  <c r="D20" i="19" s="1"/>
  <c r="E23" i="19"/>
  <c r="D23" i="19" s="1"/>
  <c r="E29" i="19"/>
  <c r="D29" i="19" s="1"/>
  <c r="E21" i="19"/>
  <c r="D21" i="19" s="1"/>
  <c r="E30" i="19"/>
  <c r="D30" i="19" s="1"/>
  <c r="E27" i="19"/>
  <c r="D27" i="19" s="1"/>
  <c r="E25" i="19"/>
  <c r="D25" i="19" s="1"/>
  <c r="E32" i="19"/>
  <c r="D32" i="19" s="1"/>
  <c r="E26" i="19"/>
  <c r="D26" i="19" s="1"/>
  <c r="E28" i="19"/>
  <c r="D28" i="19" s="1"/>
  <c r="E35" i="19"/>
  <c r="D35" i="19" s="1"/>
  <c r="E31" i="19"/>
  <c r="D31" i="19" s="1"/>
  <c r="E24" i="19"/>
  <c r="D24" i="19" s="1"/>
  <c r="E34" i="19"/>
  <c r="D34" i="19" s="1"/>
  <c r="E45" i="19"/>
  <c r="D45" i="19" s="1"/>
  <c r="E37" i="19"/>
  <c r="D37" i="19" s="1"/>
  <c r="E38" i="19"/>
  <c r="D38" i="19" s="1"/>
  <c r="E33" i="19"/>
  <c r="D33" i="19" s="1"/>
  <c r="E36" i="19"/>
  <c r="D36" i="19" s="1"/>
  <c r="E40" i="19"/>
  <c r="D40" i="19" s="1"/>
  <c r="E41" i="19"/>
  <c r="D41" i="19" s="1"/>
  <c r="E39" i="19"/>
  <c r="D39" i="19" s="1"/>
  <c r="E42" i="19"/>
  <c r="D42" i="19" s="1"/>
  <c r="E44" i="19"/>
  <c r="D44" i="19" s="1"/>
  <c r="E46" i="19"/>
  <c r="D46" i="19" s="1"/>
  <c r="E47" i="19"/>
  <c r="D47" i="19" s="1"/>
  <c r="E48" i="19"/>
  <c r="D48" i="19" s="1"/>
  <c r="E53" i="19"/>
  <c r="D53" i="19" s="1"/>
  <c r="E50" i="19"/>
  <c r="D50" i="19" s="1"/>
  <c r="E54" i="19"/>
  <c r="D54" i="19" s="1"/>
  <c r="P69" i="22" s="1"/>
  <c r="E52" i="19"/>
  <c r="D52" i="19" s="1"/>
  <c r="E49" i="19"/>
  <c r="D49" i="19" s="1"/>
  <c r="O48" i="21" s="1"/>
  <c r="E56" i="19"/>
  <c r="D56" i="19" s="1"/>
  <c r="E55" i="19"/>
  <c r="D55" i="19" s="1"/>
  <c r="E51" i="19"/>
  <c r="D51" i="19" s="1"/>
  <c r="E58" i="19"/>
  <c r="D58" i="19" s="1"/>
  <c r="P13" i="25" s="1"/>
  <c r="E60" i="19"/>
  <c r="D60" i="19" s="1"/>
  <c r="E57" i="19"/>
  <c r="D57" i="19" s="1"/>
  <c r="O56" i="21" s="1"/>
  <c r="H2" i="19"/>
  <c r="H3" i="19"/>
  <c r="H4" i="19"/>
  <c r="H5" i="19"/>
  <c r="H7" i="19"/>
  <c r="H6" i="19"/>
  <c r="H8" i="19"/>
  <c r="H9" i="19"/>
  <c r="H10" i="19"/>
  <c r="H11" i="19"/>
  <c r="H18" i="19"/>
  <c r="H12" i="19"/>
  <c r="H15" i="19"/>
  <c r="H14" i="19"/>
  <c r="H13" i="19"/>
  <c r="H16" i="19"/>
  <c r="H17" i="19"/>
  <c r="H19" i="19"/>
  <c r="H22" i="19"/>
  <c r="H20" i="19"/>
  <c r="H23" i="19"/>
  <c r="H29" i="19"/>
  <c r="H21" i="19"/>
  <c r="H30" i="19"/>
  <c r="H27" i="19"/>
  <c r="H25" i="19"/>
  <c r="H32" i="19"/>
  <c r="H26" i="19"/>
  <c r="H28" i="19"/>
  <c r="H35" i="19"/>
  <c r="H31" i="19"/>
  <c r="H24" i="19"/>
  <c r="H34" i="19"/>
  <c r="H45" i="19"/>
  <c r="H37" i="19"/>
  <c r="H38" i="19"/>
  <c r="H33" i="19"/>
  <c r="H36" i="19"/>
  <c r="H40" i="19"/>
  <c r="H41" i="19"/>
  <c r="H39" i="19"/>
  <c r="H42" i="19"/>
  <c r="H44" i="19"/>
  <c r="H46" i="19"/>
  <c r="H47" i="19"/>
  <c r="H48" i="19"/>
  <c r="H53" i="19"/>
  <c r="H50" i="19"/>
  <c r="H54" i="19"/>
  <c r="H52" i="19"/>
  <c r="H49" i="19"/>
  <c r="H56" i="19"/>
  <c r="H55" i="19"/>
  <c r="H51" i="19"/>
  <c r="H58" i="19"/>
  <c r="H60" i="19"/>
  <c r="H57" i="19"/>
  <c r="AF40" i="22"/>
  <c r="AJ28" i="22"/>
  <c r="M43" i="21"/>
  <c r="P43" i="21"/>
  <c r="Q43" i="21"/>
  <c r="R43" i="21"/>
  <c r="S12" i="21"/>
  <c r="S39" i="21"/>
  <c r="S42" i="21"/>
  <c r="N21" i="22"/>
  <c r="Q21" i="22"/>
  <c r="R21" i="22"/>
  <c r="S21" i="22"/>
  <c r="AZ21" i="22"/>
  <c r="AE34" i="22"/>
  <c r="AE58" i="22"/>
  <c r="O59" i="21" l="1"/>
  <c r="O47" i="21"/>
  <c r="P15" i="25"/>
  <c r="AG71" i="22"/>
  <c r="AM71" i="22" s="1"/>
  <c r="AP71" i="22" s="1"/>
  <c r="P7" i="25"/>
  <c r="O58" i="21"/>
  <c r="P14" i="25"/>
  <c r="P9" i="25"/>
  <c r="AK70" i="22"/>
  <c r="AM70" i="22" s="1"/>
  <c r="AP70" i="22" s="1"/>
  <c r="E70" i="22" s="1"/>
  <c r="O53" i="21"/>
  <c r="O51" i="21"/>
  <c r="O52" i="21"/>
  <c r="T68" i="22"/>
  <c r="D68" i="22" s="1"/>
  <c r="AK68" i="22" s="1"/>
  <c r="T69" i="22"/>
  <c r="D69" i="22" s="1"/>
  <c r="S43" i="21"/>
  <c r="T21" i="22"/>
  <c r="D21" i="22" s="1"/>
  <c r="AG21" i="22" s="1"/>
  <c r="AJ38" i="22"/>
  <c r="E71" i="22" l="1"/>
  <c r="AG68" i="22"/>
  <c r="AM68" i="22" s="1"/>
  <c r="AP68" i="22" s="1"/>
  <c r="E68" i="22" s="1"/>
  <c r="AG69" i="22"/>
  <c r="AK69" i="22"/>
  <c r="AK21" i="22"/>
  <c r="AM21" i="22" s="1"/>
  <c r="AP21" i="22" s="1"/>
  <c r="E21" i="22" s="1"/>
  <c r="A6" i="25"/>
  <c r="A7" i="25"/>
  <c r="A8" i="25"/>
  <c r="S6" i="25"/>
  <c r="R6" i="25"/>
  <c r="Q6" i="25"/>
  <c r="N6" i="25"/>
  <c r="AZ67" i="22"/>
  <c r="AZ7" i="22"/>
  <c r="AZ8" i="22"/>
  <c r="AZ9" i="22"/>
  <c r="AZ10" i="22"/>
  <c r="AZ11" i="22"/>
  <c r="AZ12" i="22"/>
  <c r="AZ13" i="22"/>
  <c r="AZ14" i="22"/>
  <c r="AZ15" i="22"/>
  <c r="AZ16" i="22"/>
  <c r="AZ18" i="22"/>
  <c r="AZ19" i="22"/>
  <c r="AZ20" i="22"/>
  <c r="AZ22" i="22"/>
  <c r="AZ23" i="22"/>
  <c r="AZ24" i="22"/>
  <c r="AZ25" i="22"/>
  <c r="AZ26" i="22"/>
  <c r="AZ27" i="22"/>
  <c r="AZ28" i="22"/>
  <c r="AZ29" i="22"/>
  <c r="AZ30" i="22"/>
  <c r="AZ31" i="22"/>
  <c r="AZ32" i="22"/>
  <c r="AZ33" i="22"/>
  <c r="AZ34" i="22"/>
  <c r="AZ35" i="22"/>
  <c r="AZ36" i="22"/>
  <c r="AZ37" i="22"/>
  <c r="AZ38" i="22"/>
  <c r="AZ39" i="22"/>
  <c r="AZ40" i="22"/>
  <c r="AZ41" i="22"/>
  <c r="AZ43" i="22"/>
  <c r="AZ44" i="22"/>
  <c r="AZ45" i="22"/>
  <c r="AZ46" i="22"/>
  <c r="AZ47" i="22"/>
  <c r="AZ48" i="22"/>
  <c r="AZ49" i="22"/>
  <c r="AZ50" i="22"/>
  <c r="AZ51" i="22"/>
  <c r="AZ52" i="22"/>
  <c r="AZ42" i="22"/>
  <c r="AZ53" i="22"/>
  <c r="AZ54" i="22"/>
  <c r="AZ55" i="22"/>
  <c r="AZ56" i="22"/>
  <c r="AZ57" i="22"/>
  <c r="AZ58" i="22"/>
  <c r="AZ59" i="22"/>
  <c r="AZ60" i="22"/>
  <c r="AZ61" i="22"/>
  <c r="AZ62" i="22"/>
  <c r="AZ63" i="22"/>
  <c r="AZ64" i="22"/>
  <c r="AZ65" i="22"/>
  <c r="AZ66" i="22"/>
  <c r="N67" i="22"/>
  <c r="Q67" i="22"/>
  <c r="R67" i="22"/>
  <c r="S67" i="22"/>
  <c r="N66" i="22"/>
  <c r="Q66" i="22"/>
  <c r="R66" i="22"/>
  <c r="S66" i="22"/>
  <c r="P66" i="22"/>
  <c r="N62" i="22"/>
  <c r="Q62" i="22"/>
  <c r="R62" i="22"/>
  <c r="S62" i="22"/>
  <c r="N63" i="22"/>
  <c r="Q63" i="22"/>
  <c r="R63" i="22"/>
  <c r="S63" i="22"/>
  <c r="AF64" i="22"/>
  <c r="N64" i="22"/>
  <c r="Q64" i="22"/>
  <c r="R64" i="22"/>
  <c r="S64" i="22"/>
  <c r="N61" i="22"/>
  <c r="Q61" i="22"/>
  <c r="R61" i="22"/>
  <c r="S61" i="22"/>
  <c r="S30" i="22"/>
  <c r="R30" i="22"/>
  <c r="Q30" i="22"/>
  <c r="N30" i="22"/>
  <c r="S25" i="22"/>
  <c r="R25" i="22"/>
  <c r="Q25" i="22"/>
  <c r="N25" i="22"/>
  <c r="AE33" i="22"/>
  <c r="S33" i="22"/>
  <c r="R33" i="22"/>
  <c r="Q33" i="22"/>
  <c r="N33" i="22"/>
  <c r="S54" i="22"/>
  <c r="R54" i="22"/>
  <c r="Q54" i="22"/>
  <c r="N54" i="22"/>
  <c r="S7" i="22"/>
  <c r="R7" i="22"/>
  <c r="Q7" i="22"/>
  <c r="N7" i="22"/>
  <c r="S38" i="22"/>
  <c r="R38" i="22"/>
  <c r="Q38" i="22"/>
  <c r="N38" i="22"/>
  <c r="S46" i="22"/>
  <c r="R46" i="22"/>
  <c r="Q46" i="22"/>
  <c r="N46" i="22"/>
  <c r="AN29" i="22"/>
  <c r="S29" i="22"/>
  <c r="R29" i="22"/>
  <c r="Q29" i="22"/>
  <c r="N29" i="22"/>
  <c r="S11" i="22"/>
  <c r="R11" i="22"/>
  <c r="Q11" i="22"/>
  <c r="N11" i="22"/>
  <c r="S49" i="22"/>
  <c r="R49" i="22"/>
  <c r="Q49" i="22"/>
  <c r="N49" i="22"/>
  <c r="S50" i="22"/>
  <c r="R50" i="22"/>
  <c r="Q50" i="22"/>
  <c r="N50" i="22"/>
  <c r="S36" i="22"/>
  <c r="R36" i="22"/>
  <c r="Q36" i="22"/>
  <c r="N36" i="22"/>
  <c r="AN35" i="22"/>
  <c r="S35" i="22"/>
  <c r="R35" i="22"/>
  <c r="Q35" i="22"/>
  <c r="N35" i="22"/>
  <c r="S13" i="22"/>
  <c r="R13" i="22"/>
  <c r="Q13" i="22"/>
  <c r="N13" i="22"/>
  <c r="AF26" i="22"/>
  <c r="S26" i="22"/>
  <c r="R26" i="22"/>
  <c r="Q26" i="22"/>
  <c r="N26" i="22"/>
  <c r="S17" i="22"/>
  <c r="R17" i="22"/>
  <c r="Q17" i="22"/>
  <c r="N17" i="22"/>
  <c r="AF27" i="22"/>
  <c r="S27" i="22"/>
  <c r="R27" i="22"/>
  <c r="Q27" i="22"/>
  <c r="N27" i="22"/>
  <c r="S47" i="22"/>
  <c r="R47" i="22"/>
  <c r="Q47" i="22"/>
  <c r="N47" i="22"/>
  <c r="S28" i="22"/>
  <c r="R28" i="22"/>
  <c r="Q28" i="22"/>
  <c r="N28" i="22"/>
  <c r="AJ12" i="22"/>
  <c r="S12" i="22"/>
  <c r="R12" i="22"/>
  <c r="Q12" i="22"/>
  <c r="N12" i="22"/>
  <c r="S34" i="22"/>
  <c r="R34" i="22"/>
  <c r="Q34" i="22"/>
  <c r="N34" i="22"/>
  <c r="S18" i="22"/>
  <c r="R18" i="22"/>
  <c r="Q18" i="22"/>
  <c r="N18" i="22"/>
  <c r="S19" i="22"/>
  <c r="R19" i="22"/>
  <c r="Q19" i="22"/>
  <c r="N19" i="22"/>
  <c r="S45" i="22"/>
  <c r="R45" i="22"/>
  <c r="Q45" i="22"/>
  <c r="N45" i="22"/>
  <c r="S41" i="22"/>
  <c r="R41" i="22"/>
  <c r="Q41" i="22"/>
  <c r="N41" i="22"/>
  <c r="S42" i="22"/>
  <c r="R42" i="22"/>
  <c r="Q42" i="22"/>
  <c r="N42" i="22"/>
  <c r="S37" i="22"/>
  <c r="R37" i="22"/>
  <c r="Q37" i="22"/>
  <c r="N37" i="22"/>
  <c r="S31" i="22"/>
  <c r="R31" i="22"/>
  <c r="Q31" i="22"/>
  <c r="N31" i="22"/>
  <c r="S15" i="22"/>
  <c r="R15" i="22"/>
  <c r="Q15" i="22"/>
  <c r="N15" i="22"/>
  <c r="S8" i="22"/>
  <c r="R8" i="22"/>
  <c r="Q8" i="22"/>
  <c r="N8" i="22"/>
  <c r="S39" i="22"/>
  <c r="R39" i="22"/>
  <c r="Q39" i="22"/>
  <c r="N39" i="22"/>
  <c r="S16" i="22"/>
  <c r="R16" i="22"/>
  <c r="Q16" i="22"/>
  <c r="N16" i="22"/>
  <c r="S65" i="22"/>
  <c r="R65" i="22"/>
  <c r="Q65" i="22"/>
  <c r="N65" i="22"/>
  <c r="S43" i="22"/>
  <c r="R43" i="22"/>
  <c r="Q43" i="22"/>
  <c r="N43" i="22"/>
  <c r="AN52" i="22"/>
  <c r="S52" i="22"/>
  <c r="R52" i="22"/>
  <c r="Q52" i="22"/>
  <c r="N52" i="22"/>
  <c r="S9" i="22"/>
  <c r="R9" i="22"/>
  <c r="Q9" i="22"/>
  <c r="N9" i="22"/>
  <c r="AE22" i="22"/>
  <c r="S22" i="22"/>
  <c r="R22" i="22"/>
  <c r="Q22" i="22"/>
  <c r="N22" i="22"/>
  <c r="S56" i="22"/>
  <c r="R56" i="22"/>
  <c r="Q56" i="22"/>
  <c r="N56" i="22"/>
  <c r="AN51" i="22"/>
  <c r="S51" i="22"/>
  <c r="R51" i="22"/>
  <c r="Q51" i="22"/>
  <c r="N51" i="22"/>
  <c r="S14" i="22"/>
  <c r="R14" i="22"/>
  <c r="Q14" i="22"/>
  <c r="N14" i="22"/>
  <c r="S60" i="22"/>
  <c r="R60" i="22"/>
  <c r="Q60" i="22"/>
  <c r="N60" i="22"/>
  <c r="S53" i="22"/>
  <c r="R53" i="22"/>
  <c r="Q53" i="22"/>
  <c r="N53" i="22"/>
  <c r="AJ59" i="22"/>
  <c r="S59" i="22"/>
  <c r="R59" i="22"/>
  <c r="Q59" i="22"/>
  <c r="N59" i="22"/>
  <c r="S58" i="22"/>
  <c r="R58" i="22"/>
  <c r="Q58" i="22"/>
  <c r="N58" i="22"/>
  <c r="S57" i="22"/>
  <c r="R57" i="22"/>
  <c r="Q57" i="22"/>
  <c r="N57" i="22"/>
  <c r="S55" i="22"/>
  <c r="R55" i="22"/>
  <c r="Q55" i="22"/>
  <c r="N55" i="22"/>
  <c r="S44" i="22"/>
  <c r="R44" i="22"/>
  <c r="Q44" i="22"/>
  <c r="N44" i="22"/>
  <c r="AE48" i="22"/>
  <c r="S48" i="22"/>
  <c r="R48" i="22"/>
  <c r="Q48" i="22"/>
  <c r="N48" i="22"/>
  <c r="S40" i="22"/>
  <c r="R40" i="22"/>
  <c r="Q40" i="22"/>
  <c r="N40" i="22"/>
  <c r="AJ20" i="22"/>
  <c r="S20" i="22"/>
  <c r="R20" i="22"/>
  <c r="Q20" i="22"/>
  <c r="N20" i="22"/>
  <c r="AE24" i="22"/>
  <c r="S24" i="22"/>
  <c r="R24" i="22"/>
  <c r="Q24" i="22"/>
  <c r="N24" i="22"/>
  <c r="AN23" i="22"/>
  <c r="S23" i="22"/>
  <c r="R23" i="22"/>
  <c r="Q23" i="22"/>
  <c r="N23" i="22"/>
  <c r="S32" i="22"/>
  <c r="R32" i="22"/>
  <c r="Q32" i="22"/>
  <c r="N32" i="22"/>
  <c r="S10" i="22"/>
  <c r="R10" i="22"/>
  <c r="Q10" i="22"/>
  <c r="N10" i="22"/>
  <c r="R10" i="21"/>
  <c r="Q10" i="21"/>
  <c r="P10" i="21"/>
  <c r="M10" i="21"/>
  <c r="AN37" i="21"/>
  <c r="R37" i="21"/>
  <c r="Q37" i="21"/>
  <c r="P37" i="21"/>
  <c r="M37" i="21"/>
  <c r="R41" i="21"/>
  <c r="Q41" i="21"/>
  <c r="P41" i="21"/>
  <c r="M41" i="21"/>
  <c r="AN33" i="21"/>
  <c r="R33" i="21"/>
  <c r="Q33" i="21"/>
  <c r="P33" i="21"/>
  <c r="M33" i="21"/>
  <c r="R27" i="21"/>
  <c r="Q27" i="21"/>
  <c r="P27" i="21"/>
  <c r="M27" i="21"/>
  <c r="R24" i="21"/>
  <c r="Q24" i="21"/>
  <c r="P24" i="21"/>
  <c r="M24" i="21"/>
  <c r="R23" i="21"/>
  <c r="Q23" i="21"/>
  <c r="P23" i="21"/>
  <c r="M23" i="21"/>
  <c r="R6" i="21"/>
  <c r="Q6" i="21"/>
  <c r="P6" i="21"/>
  <c r="M6" i="21"/>
  <c r="R29" i="21"/>
  <c r="Q29" i="21"/>
  <c r="P29" i="21"/>
  <c r="M29" i="21"/>
  <c r="R38" i="21"/>
  <c r="Q38" i="21"/>
  <c r="P38" i="21"/>
  <c r="M38" i="21"/>
  <c r="R15" i="21"/>
  <c r="Q15" i="21"/>
  <c r="P15" i="21"/>
  <c r="M15" i="21"/>
  <c r="R36" i="21"/>
  <c r="Q36" i="21"/>
  <c r="P36" i="21"/>
  <c r="M36" i="21"/>
  <c r="R19" i="21"/>
  <c r="Q19" i="21"/>
  <c r="P19" i="21"/>
  <c r="M19" i="21"/>
  <c r="R25" i="21"/>
  <c r="Q25" i="21"/>
  <c r="P25" i="21"/>
  <c r="M25" i="21"/>
  <c r="R21" i="21"/>
  <c r="Q21" i="21"/>
  <c r="P21" i="21"/>
  <c r="M21" i="21"/>
  <c r="R31" i="21"/>
  <c r="Q31" i="21"/>
  <c r="P31" i="21"/>
  <c r="M31" i="21"/>
  <c r="R13" i="21"/>
  <c r="Q13" i="21"/>
  <c r="P13" i="21"/>
  <c r="M13" i="21"/>
  <c r="R11" i="21"/>
  <c r="Q11" i="21"/>
  <c r="P11" i="21"/>
  <c r="M11" i="21"/>
  <c r="R32" i="21"/>
  <c r="Q32" i="21"/>
  <c r="P32" i="21"/>
  <c r="M32" i="21"/>
  <c r="R20" i="21"/>
  <c r="Q20" i="21"/>
  <c r="P20" i="21"/>
  <c r="M20" i="21"/>
  <c r="R40" i="21"/>
  <c r="Q40" i="21"/>
  <c r="P40" i="21"/>
  <c r="M40" i="21"/>
  <c r="R16" i="21"/>
  <c r="Q16" i="21"/>
  <c r="P16" i="21"/>
  <c r="M16" i="21"/>
  <c r="R30" i="21"/>
  <c r="Q30" i="21"/>
  <c r="P30" i="21"/>
  <c r="M30" i="21"/>
  <c r="R28" i="21"/>
  <c r="Q28" i="21"/>
  <c r="P28" i="21"/>
  <c r="M28" i="21"/>
  <c r="R22" i="21"/>
  <c r="Q22" i="21"/>
  <c r="P22" i="21"/>
  <c r="M22" i="21"/>
  <c r="R14" i="21"/>
  <c r="Q14" i="21"/>
  <c r="P14" i="21"/>
  <c r="M14" i="21"/>
  <c r="R34" i="21"/>
  <c r="Q34" i="21"/>
  <c r="P34" i="21"/>
  <c r="M34" i="21"/>
  <c r="AI5" i="21"/>
  <c r="R5" i="21"/>
  <c r="Q5" i="21"/>
  <c r="P5" i="21"/>
  <c r="M5" i="21"/>
  <c r="R9" i="21"/>
  <c r="Q9" i="21"/>
  <c r="P9" i="21"/>
  <c r="M9" i="21"/>
  <c r="R17" i="21"/>
  <c r="Q17" i="21"/>
  <c r="P17" i="21"/>
  <c r="M17" i="21"/>
  <c r="R26" i="21"/>
  <c r="Q26" i="21"/>
  <c r="P26" i="21"/>
  <c r="M26" i="21"/>
  <c r="R7" i="21"/>
  <c r="Q7" i="21"/>
  <c r="P7" i="21"/>
  <c r="M7" i="21"/>
  <c r="R18" i="21"/>
  <c r="Q18" i="21"/>
  <c r="P18" i="21"/>
  <c r="M18" i="21"/>
  <c r="R35" i="21"/>
  <c r="Q35" i="21"/>
  <c r="P35" i="21"/>
  <c r="M35" i="21"/>
  <c r="R8" i="21"/>
  <c r="Q8" i="21"/>
  <c r="P8" i="21"/>
  <c r="M8" i="21"/>
  <c r="P48" i="22"/>
  <c r="P33" i="22"/>
  <c r="P24" i="22"/>
  <c r="AM69" i="22" l="1"/>
  <c r="S14" i="21"/>
  <c r="S28" i="21"/>
  <c r="S16" i="21"/>
  <c r="S20" i="21"/>
  <c r="S11" i="21"/>
  <c r="S31" i="21"/>
  <c r="S25" i="21"/>
  <c r="S36" i="21"/>
  <c r="S38" i="21"/>
  <c r="S6" i="21"/>
  <c r="S24" i="21"/>
  <c r="S33" i="21"/>
  <c r="S37" i="21"/>
  <c r="S35" i="21"/>
  <c r="S7" i="21"/>
  <c r="S17" i="21"/>
  <c r="S5" i="21"/>
  <c r="S8" i="21"/>
  <c r="S18" i="21"/>
  <c r="S26" i="21"/>
  <c r="S9" i="21"/>
  <c r="S34" i="21"/>
  <c r="S22" i="21"/>
  <c r="S30" i="21"/>
  <c r="S40" i="21"/>
  <c r="S32" i="21"/>
  <c r="S13" i="21"/>
  <c r="S21" i="21"/>
  <c r="S19" i="21"/>
  <c r="S15" i="21"/>
  <c r="S29" i="21"/>
  <c r="S23" i="21"/>
  <c r="S27" i="21"/>
  <c r="S41" i="21"/>
  <c r="S10" i="21"/>
  <c r="T6" i="25"/>
  <c r="T67" i="22"/>
  <c r="D67" i="22" s="1"/>
  <c r="T66" i="22"/>
  <c r="D66" i="22" s="1"/>
  <c r="T62" i="22"/>
  <c r="D62" i="22" s="1"/>
  <c r="T64" i="22"/>
  <c r="D64" i="22" s="1"/>
  <c r="T63" i="22"/>
  <c r="D63" i="22" s="1"/>
  <c r="T61" i="22"/>
  <c r="D61" i="22" s="1"/>
  <c r="T65" i="22"/>
  <c r="D65" i="22" s="1"/>
  <c r="T12" i="22"/>
  <c r="D12" i="22" s="1"/>
  <c r="T18" i="22"/>
  <c r="D18" i="22" s="1"/>
  <c r="T56" i="22"/>
  <c r="D56" i="22" s="1"/>
  <c r="T43" i="22"/>
  <c r="D43" i="22" s="1"/>
  <c r="T40" i="22"/>
  <c r="D40" i="22" s="1"/>
  <c r="T8" i="22"/>
  <c r="D8" i="22" s="1"/>
  <c r="T23" i="22"/>
  <c r="D23" i="22" s="1"/>
  <c r="T36" i="22"/>
  <c r="D36" i="22" s="1"/>
  <c r="T26" i="22"/>
  <c r="D26" i="22" s="1"/>
  <c r="T48" i="22"/>
  <c r="D48" i="22" s="1"/>
  <c r="T15" i="22"/>
  <c r="D15" i="22" s="1"/>
  <c r="T19" i="22"/>
  <c r="D19" i="22" s="1"/>
  <c r="T10" i="22"/>
  <c r="D10" i="22" s="1"/>
  <c r="T20" i="22"/>
  <c r="D20" i="22" s="1"/>
  <c r="T22" i="22"/>
  <c r="D22" i="22" s="1"/>
  <c r="T54" i="22"/>
  <c r="D54" i="22" s="1"/>
  <c r="T33" i="22"/>
  <c r="D33" i="22" s="1"/>
  <c r="T57" i="22"/>
  <c r="D57" i="22" s="1"/>
  <c r="T60" i="22"/>
  <c r="D60" i="22" s="1"/>
  <c r="T55" i="22"/>
  <c r="D55" i="22" s="1"/>
  <c r="T42" i="22"/>
  <c r="D42" i="22" s="1"/>
  <c r="T44" i="22"/>
  <c r="D44" i="22" s="1"/>
  <c r="T25" i="22"/>
  <c r="D25" i="22" s="1"/>
  <c r="T47" i="22"/>
  <c r="D47" i="22" s="1"/>
  <c r="T31" i="22"/>
  <c r="D31" i="22" s="1"/>
  <c r="T59" i="22"/>
  <c r="D59" i="22" s="1"/>
  <c r="T16" i="22"/>
  <c r="D16" i="22" s="1"/>
  <c r="T13" i="22"/>
  <c r="D13" i="22" s="1"/>
  <c r="T28" i="22"/>
  <c r="D28" i="22" s="1"/>
  <c r="T11" i="22"/>
  <c r="D11" i="22" s="1"/>
  <c r="T41" i="22"/>
  <c r="D41" i="22" s="1"/>
  <c r="T32" i="22"/>
  <c r="D32" i="22" s="1"/>
  <c r="T9" i="22"/>
  <c r="D9" i="22" s="1"/>
  <c r="T46" i="22"/>
  <c r="D46" i="22" s="1"/>
  <c r="T38" i="22"/>
  <c r="D38" i="22" s="1"/>
  <c r="T24" i="22"/>
  <c r="D24" i="22" s="1"/>
  <c r="T49" i="22"/>
  <c r="D49" i="22" s="1"/>
  <c r="T7" i="22"/>
  <c r="D7" i="22" s="1"/>
  <c r="T53" i="22"/>
  <c r="D53" i="22" s="1"/>
  <c r="T39" i="22"/>
  <c r="D39" i="22" s="1"/>
  <c r="T37" i="22"/>
  <c r="D37" i="22" s="1"/>
  <c r="T45" i="22"/>
  <c r="D45" i="22" s="1"/>
  <c r="T58" i="22"/>
  <c r="D58" i="22" s="1"/>
  <c r="T35" i="22"/>
  <c r="D35" i="22" s="1"/>
  <c r="T14" i="22"/>
  <c r="D14" i="22" s="1"/>
  <c r="T27" i="22"/>
  <c r="D27" i="22" s="1"/>
  <c r="T52" i="22"/>
  <c r="D52" i="22" s="1"/>
  <c r="T17" i="22"/>
  <c r="D17" i="22" s="1"/>
  <c r="T51" i="22"/>
  <c r="D51" i="22" s="1"/>
  <c r="T34" i="22"/>
  <c r="D34" i="22" s="1"/>
  <c r="T30" i="22"/>
  <c r="D30" i="22" s="1"/>
  <c r="T50" i="22"/>
  <c r="D50" i="22" s="1"/>
  <c r="T29" i="22"/>
  <c r="D29" i="22" s="1"/>
  <c r="P64" i="22"/>
  <c r="P41" i="22"/>
  <c r="O43" i="21"/>
  <c r="P61" i="22"/>
  <c r="P18" i="22"/>
  <c r="P62" i="22"/>
  <c r="P21" i="22"/>
  <c r="P16" i="22"/>
  <c r="P63" i="22"/>
  <c r="P6" i="25"/>
  <c r="AP69" i="22" l="1"/>
  <c r="E69" i="22" s="1"/>
  <c r="AG58" i="22"/>
  <c r="AK58" i="22"/>
  <c r="AG34" i="22"/>
  <c r="AK34" i="22"/>
  <c r="AG60" i="22"/>
  <c r="AK60" i="22"/>
  <c r="AG66" i="22"/>
  <c r="AK66" i="22"/>
  <c r="AK9" i="22"/>
  <c r="AG9" i="22"/>
  <c r="AK31" i="22"/>
  <c r="AG31" i="22"/>
  <c r="AG57" i="22"/>
  <c r="AK57" i="22"/>
  <c r="AK48" i="22"/>
  <c r="AG48" i="22"/>
  <c r="AG18" i="22"/>
  <c r="AK18" i="22"/>
  <c r="AG67" i="22"/>
  <c r="AK67" i="22"/>
  <c r="AG38" i="22"/>
  <c r="AK38" i="22"/>
  <c r="AG45" i="22"/>
  <c r="AK45" i="22"/>
  <c r="AK56" i="22"/>
  <c r="AG56" i="22"/>
  <c r="AG17" i="22"/>
  <c r="AK17" i="22"/>
  <c r="AK32" i="22"/>
  <c r="AG32" i="22"/>
  <c r="AK47" i="22"/>
  <c r="AG47" i="22"/>
  <c r="AG33" i="22"/>
  <c r="AK33" i="22"/>
  <c r="AG26" i="22"/>
  <c r="AK26" i="22"/>
  <c r="AG12" i="22"/>
  <c r="AK12" i="22"/>
  <c r="AG30" i="22"/>
  <c r="AK30" i="22"/>
  <c r="AG43" i="22"/>
  <c r="AK43" i="22"/>
  <c r="AG46" i="22"/>
  <c r="AK46" i="22"/>
  <c r="AK15" i="22"/>
  <c r="AG15" i="22"/>
  <c r="AG37" i="22"/>
  <c r="AK37" i="22"/>
  <c r="AK39" i="22"/>
  <c r="AG39" i="22"/>
  <c r="AG52" i="22"/>
  <c r="AK52" i="22"/>
  <c r="AG53" i="22"/>
  <c r="AK53" i="22"/>
  <c r="AG41" i="22"/>
  <c r="AK41" i="22"/>
  <c r="AG25" i="22"/>
  <c r="AK25" i="22"/>
  <c r="AG54" i="22"/>
  <c r="AK54" i="22"/>
  <c r="AG36" i="22"/>
  <c r="AK36" i="22"/>
  <c r="AG65" i="22"/>
  <c r="AK65" i="22"/>
  <c r="AK16" i="22"/>
  <c r="AG16" i="22"/>
  <c r="AG62" i="22"/>
  <c r="AK62" i="22"/>
  <c r="AG59" i="22"/>
  <c r="AK59" i="22"/>
  <c r="AG51" i="22"/>
  <c r="AK51" i="22"/>
  <c r="AG27" i="22"/>
  <c r="AK27" i="22"/>
  <c r="AK7" i="22"/>
  <c r="AG7" i="22"/>
  <c r="AG11" i="22"/>
  <c r="AK11" i="22"/>
  <c r="AG44" i="22"/>
  <c r="AK44" i="22"/>
  <c r="AG22" i="22"/>
  <c r="AK22" i="22"/>
  <c r="AK23" i="22"/>
  <c r="AG23" i="22"/>
  <c r="AG61" i="22"/>
  <c r="AK61" i="22"/>
  <c r="AG19" i="22"/>
  <c r="AK19" i="22"/>
  <c r="AG14" i="22"/>
  <c r="AK14" i="22"/>
  <c r="AG49" i="22"/>
  <c r="AK49" i="22"/>
  <c r="AG28" i="22"/>
  <c r="AK28" i="22"/>
  <c r="AG20" i="22"/>
  <c r="AK20" i="22"/>
  <c r="AK8" i="22"/>
  <c r="AG8" i="22"/>
  <c r="AK63" i="22"/>
  <c r="AG63" i="22"/>
  <c r="AK55" i="22"/>
  <c r="AG55" i="22"/>
  <c r="AG29" i="22"/>
  <c r="AK29" i="22"/>
  <c r="AG50" i="22"/>
  <c r="AK50" i="22"/>
  <c r="AG35" i="22"/>
  <c r="AK35" i="22"/>
  <c r="AK24" i="22"/>
  <c r="AG24" i="22"/>
  <c r="AG13" i="22"/>
  <c r="AK13" i="22"/>
  <c r="AG42" i="22"/>
  <c r="AK42" i="22"/>
  <c r="AG10" i="22"/>
  <c r="AK10" i="22"/>
  <c r="AK40" i="22"/>
  <c r="AG40" i="22"/>
  <c r="AK64" i="22"/>
  <c r="AG64" i="22"/>
  <c r="P30" i="22"/>
  <c r="P67" i="22"/>
  <c r="P58" i="22"/>
  <c r="P57" i="22"/>
  <c r="P54" i="22"/>
  <c r="P20" i="22"/>
  <c r="P46" i="22"/>
  <c r="P55" i="22"/>
  <c r="P59" i="22"/>
  <c r="P44" i="22"/>
  <c r="P45" i="22"/>
  <c r="P49" i="22"/>
  <c r="P31" i="22"/>
  <c r="O14" i="21"/>
  <c r="P23" i="22"/>
  <c r="O31" i="21"/>
  <c r="P43" i="22"/>
  <c r="P65" i="22"/>
  <c r="P40" i="22"/>
  <c r="P25" i="22"/>
  <c r="P42" i="22"/>
  <c r="P53" i="22"/>
  <c r="P50" i="22"/>
  <c r="P47" i="22"/>
  <c r="P28" i="22"/>
  <c r="P34" i="22"/>
  <c r="P12" i="22"/>
  <c r="P52" i="22"/>
  <c r="P56" i="22"/>
  <c r="P22" i="22"/>
  <c r="P14" i="22"/>
  <c r="P51" i="22"/>
  <c r="P9" i="22"/>
  <c r="P7" i="22"/>
  <c r="P38" i="22"/>
  <c r="P36" i="22"/>
  <c r="P37" i="22"/>
  <c r="P11" i="22"/>
  <c r="P26" i="22"/>
  <c r="P15" i="22"/>
  <c r="P32" i="22"/>
  <c r="P35" i="22"/>
  <c r="P17" i="22"/>
  <c r="P10" i="22"/>
  <c r="P13" i="22"/>
  <c r="P39" i="22"/>
  <c r="P29" i="22"/>
  <c r="P27" i="22"/>
  <c r="P8" i="22"/>
  <c r="O21" i="21"/>
  <c r="P60" i="22"/>
  <c r="P19" i="22"/>
  <c r="O23" i="21"/>
  <c r="O29" i="21"/>
  <c r="O24" i="21"/>
  <c r="O6" i="21"/>
  <c r="O37" i="21"/>
  <c r="O25" i="21"/>
  <c r="O15" i="21"/>
  <c r="O19" i="21"/>
  <c r="O26" i="21"/>
  <c r="O17" i="21"/>
  <c r="O8" i="21"/>
  <c r="O35" i="21"/>
  <c r="O32" i="21"/>
  <c r="O38" i="21"/>
  <c r="O5" i="21"/>
  <c r="O36" i="21"/>
  <c r="O34" i="21"/>
  <c r="O9" i="21"/>
  <c r="O33" i="21"/>
  <c r="O27" i="21"/>
  <c r="O11" i="21"/>
  <c r="O13" i="21"/>
  <c r="O7" i="21"/>
  <c r="O18" i="21"/>
  <c r="O30" i="21"/>
  <c r="O20" i="21"/>
  <c r="O22" i="21"/>
  <c r="O28" i="21"/>
  <c r="O41" i="21"/>
  <c r="O40" i="21"/>
  <c r="O10" i="21"/>
  <c r="O16" i="21"/>
  <c r="AM15" i="22" l="1"/>
  <c r="AM57" i="22"/>
  <c r="AM50" i="22"/>
  <c r="AM56" i="22"/>
  <c r="AM18" i="22"/>
  <c r="AM40" i="22"/>
  <c r="AM24" i="22"/>
  <c r="AM11" i="22"/>
  <c r="AM36" i="22"/>
  <c r="AM8" i="22"/>
  <c r="AM23" i="22"/>
  <c r="AM31" i="22"/>
  <c r="AM39" i="22"/>
  <c r="AM26" i="22"/>
  <c r="AM51" i="22"/>
  <c r="AM65" i="22"/>
  <c r="AM43" i="22"/>
  <c r="AM42" i="22"/>
  <c r="AM61" i="22"/>
  <c r="AM66" i="22"/>
  <c r="AM64" i="22"/>
  <c r="AM22" i="22"/>
  <c r="AM63" i="22"/>
  <c r="AM30" i="22"/>
  <c r="AM58" i="22"/>
  <c r="AM35" i="22"/>
  <c r="AM19" i="22"/>
  <c r="AM27" i="22"/>
  <c r="AM16" i="22"/>
  <c r="AM60" i="22"/>
  <c r="AM28" i="22"/>
  <c r="AM37" i="22"/>
  <c r="AM34" i="22"/>
  <c r="AM47" i="22"/>
  <c r="AM9" i="22"/>
  <c r="AM55" i="22"/>
  <c r="AM20" i="22"/>
  <c r="AM49" i="22"/>
  <c r="AM62" i="22"/>
  <c r="AM54" i="22"/>
  <c r="AM52" i="22"/>
  <c r="AM48" i="22"/>
  <c r="AM14" i="22"/>
  <c r="AM46" i="22"/>
  <c r="AM32" i="22"/>
  <c r="AM45" i="22"/>
  <c r="AM59" i="22"/>
  <c r="AM41" i="22"/>
  <c r="AM38" i="22"/>
  <c r="AM10" i="22"/>
  <c r="AM7" i="22"/>
  <c r="AM53" i="22"/>
  <c r="AM33" i="22"/>
  <c r="AM17" i="22"/>
  <c r="AM13" i="22"/>
  <c r="AM29" i="22"/>
  <c r="AM67" i="22"/>
  <c r="AM25" i="22"/>
  <c r="AM44" i="22"/>
  <c r="AM12" i="22"/>
  <c r="AP57" i="22" l="1"/>
  <c r="E57" i="22" s="1"/>
  <c r="AP15" i="22"/>
  <c r="E15" i="22" s="1"/>
  <c r="AP53" i="22"/>
  <c r="E53" i="22" s="1"/>
  <c r="AP46" i="22"/>
  <c r="E46" i="22" s="1"/>
  <c r="AP38" i="22"/>
  <c r="E38" i="22" s="1"/>
  <c r="AP62" i="22"/>
  <c r="E62" i="22" s="1"/>
  <c r="AP63" i="22"/>
  <c r="E63" i="22" s="1"/>
  <c r="AP24" i="22"/>
  <c r="E24" i="22" s="1"/>
  <c r="AP39" i="22"/>
  <c r="E39" i="22" s="1"/>
  <c r="AP45" i="22"/>
  <c r="E45" i="22" s="1"/>
  <c r="AP49" i="22"/>
  <c r="E49" i="22" s="1"/>
  <c r="AP22" i="22"/>
  <c r="E22" i="22" s="1"/>
  <c r="AP26" i="22"/>
  <c r="E26" i="22" s="1"/>
  <c r="AP40" i="22"/>
  <c r="E40" i="22" s="1"/>
  <c r="AP18" i="22"/>
  <c r="E18" i="22" s="1"/>
  <c r="AP14" i="22"/>
  <c r="E14" i="22" s="1"/>
  <c r="AP23" i="22"/>
  <c r="E23" i="22" s="1"/>
  <c r="AP56" i="22"/>
  <c r="E56" i="22" s="1"/>
  <c r="AP42" i="22"/>
  <c r="E42" i="22" s="1"/>
  <c r="AP50" i="22"/>
  <c r="E50" i="22" s="1"/>
  <c r="AP16" i="22"/>
  <c r="E16" i="22" s="1"/>
  <c r="AP52" i="22"/>
  <c r="E52" i="22" s="1"/>
  <c r="AP36" i="22"/>
  <c r="E36" i="22" s="1"/>
  <c r="AP30" i="22"/>
  <c r="E30" i="22" s="1"/>
  <c r="AP65" i="22"/>
  <c r="E65" i="22" s="1"/>
  <c r="AP11" i="22"/>
  <c r="E11" i="22" s="1"/>
  <c r="AP47" i="22"/>
  <c r="E47" i="22" s="1"/>
  <c r="AP34" i="22"/>
  <c r="E34" i="22" s="1"/>
  <c r="AP43" i="22"/>
  <c r="E43" i="22" s="1"/>
  <c r="AP29" i="22"/>
  <c r="E29" i="22" s="1"/>
  <c r="AP41" i="22"/>
  <c r="E41" i="22" s="1"/>
  <c r="AP54" i="22"/>
  <c r="E54" i="22" s="1"/>
  <c r="AP37" i="22"/>
  <c r="E37" i="22" s="1"/>
  <c r="AP48" i="22"/>
  <c r="E48" i="22" s="1"/>
  <c r="AP67" i="22"/>
  <c r="E67" i="22" s="1"/>
  <c r="AP13" i="22"/>
  <c r="E13" i="22" s="1"/>
  <c r="AP59" i="22"/>
  <c r="E59" i="22" s="1"/>
  <c r="AP28" i="22"/>
  <c r="E28" i="22" s="1"/>
  <c r="AP51" i="22"/>
  <c r="E51" i="22" s="1"/>
  <c r="AP25" i="22"/>
  <c r="E25" i="22" s="1"/>
  <c r="AP8" i="22"/>
  <c r="E8" i="22" s="1"/>
  <c r="AP33" i="22"/>
  <c r="E33" i="22" s="1"/>
  <c r="AP32" i="22"/>
  <c r="E32" i="22" s="1"/>
  <c r="AP20" i="22"/>
  <c r="E20" i="22" s="1"/>
  <c r="AP64" i="22"/>
  <c r="E64" i="22" s="1"/>
  <c r="AP10" i="22"/>
  <c r="E10" i="22" s="1"/>
  <c r="AP35" i="22"/>
  <c r="E35" i="22" s="1"/>
  <c r="AP12" i="22"/>
  <c r="E12" i="22" s="1"/>
  <c r="AP55" i="22"/>
  <c r="E55" i="22" s="1"/>
  <c r="AP27" i="22"/>
  <c r="E27" i="22" s="1"/>
  <c r="AP66" i="22"/>
  <c r="E66" i="22" s="1"/>
  <c r="AP31" i="22"/>
  <c r="E31" i="22" s="1"/>
  <c r="AP58" i="22"/>
  <c r="E58" i="22" s="1"/>
  <c r="AP17" i="22"/>
  <c r="E17" i="22" s="1"/>
  <c r="AP60" i="22"/>
  <c r="E60" i="22" s="1"/>
  <c r="AP44" i="22"/>
  <c r="E44" i="22" s="1"/>
  <c r="AP7" i="22"/>
  <c r="E7" i="22" s="1"/>
  <c r="AP9" i="22"/>
  <c r="E9" i="22" s="1"/>
  <c r="AP19" i="22"/>
  <c r="E19" i="22" s="1"/>
  <c r="AP61" i="22"/>
  <c r="E61"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tc={A8AE0510-6F03-4BA8-8080-702C4898BFD2}</author>
    <author>tc={F2827B60-9962-439E-98A2-F4A56DAA84D5}</author>
    <author>tc={7F407F2A-AFA1-4A79-9721-F21684211FAC}</author>
    <author>tc={01701A23-C178-46A7-8A0E-245078E99F43}</author>
    <author>tc={0B928B9C-9D4B-457D-A300-2C5DB826571D}</author>
    <author>tc={52AFABC5-33CA-4817-B13F-E0825F502E02}</author>
    <author>tc={2F7CE240-7919-4C11-B4F3-EA8696937A61}</author>
    <author>tc={072EFB1A-5360-45F7-ABC4-B77612D16BEE}</author>
    <author>tc={1A0A2665-B907-44D7-8E88-133BE2508C31}</author>
    <author>tc={2679E40F-6643-4D47-9AF4-617B871FFBC7}</author>
    <author>tc={D609A153-8792-44AB-93A6-906620875953}</author>
    <author>tc={87D0F9A6-63AD-4C0E-95FF-C30C14AC0F24}</author>
    <author>tc={8BCDCB07-EEBB-47F7-AA53-78E61A3C8473}</author>
    <author>tc={83EFD0CC-3E57-4CB5-8CC7-CED120E61221}</author>
    <author>tc={8535B798-EF9B-4187-9455-367A83C870A9}</author>
    <author>tc={6C4E2E13-B058-4E7E-BA16-BA6413EF2B34}</author>
    <author>tc={F66DABC1-8C5E-4D6B-A4F9-459FFB185E1D}</author>
    <author>tc={4C33459D-F498-4452-B229-B72810ABEF83}</author>
    <author>tc={EB56941C-3372-40F8-9831-8AC4CE44D276}</author>
    <author>tc={91A563D4-79F7-4A4A-BF18-D91692268C5B}</author>
    <author>tc={5CD21527-3C9E-431B-808F-FD61CD7E4A51}</author>
    <author>tc={F598CA11-6166-41B7-BC73-7BFBDD590D13}</author>
    <author>tc={214541FD-9390-4881-83F9-8D0D47BF6F62}</author>
    <author>tc={A08CD69E-7004-4086-B9B9-9563DE764EDD}</author>
    <author>tc={4F9E24FC-8483-4E3A-9B68-93E839FD9BDE}</author>
    <author>tc={AAF2EB4D-794A-4489-8064-0BCA4D98978D}</author>
    <author>tc={D38E4CAE-ED6D-4B15-9BC7-ECD1D93FF11A}</author>
    <author>tc={6C8D6A97-EB54-4083-B1B0-A45BE02B8CC3}</author>
    <author>tc={49D7661C-2C2A-46B9-A90E-139224934DC3}</author>
    <author>tc={98078EAE-0D28-42AD-8064-8FEECEBE6E7D}</author>
    <author>tc={03051E6A-7823-452B-87BD-8F206FC6D710}</author>
    <author>tc={AB9AF36F-611B-46BA-A69E-507DF635BF0E}</author>
    <author>tc={01A1E64C-256D-4CCB-9C3E-17D787DDD5FB}</author>
    <author>tc={33CBEE60-4DFB-4421-9302-0974BA69C18E}</author>
    <author>tc={DABFD3B6-225C-4809-A705-A2D659C2F11F}</author>
    <author>tc={60508471-EF5A-4756-A7D8-C4C55A04A653}</author>
    <author>tc={815A3158-9CC6-46C4-91E3-005A1EBC641B}</author>
    <author>tc={C52608CE-10BD-44BC-9AE3-EE4AD8D3719A}</author>
    <author>tc={95692FFE-63A3-4234-883A-EFE2F7F1C723}</author>
    <author>tc={BE79FC4B-0180-4475-A068-A4972995B362}</author>
    <author>tc={86BCDC47-BC96-44D9-8C5C-6C547460E08F}</author>
    <author>tc={A10B937A-2292-4954-B116-C0185D2163BF}</author>
    <author>tc={59F13CFB-C12F-40C7-8527-CB9CECE6A8E7}</author>
    <author>tc={49A456D1-9F43-4CE3-B298-9C1E6B00D87B}</author>
    <author>tc={C23580FB-23AF-47FA-98F3-AE4F3E99587E}</author>
    <author>tc={CBCF2330-527F-4D21-9482-B6CD225B9AFD}</author>
    <author>tc={D037DB34-C865-465A-BF9D-51293B7AE4C1}</author>
    <author>tc={AF4F8AF3-F0DF-487B-BCAC-3F6433F852A6}</author>
    <author>tc={E385762B-B25D-4E40-943A-FDA0544DF2F2}</author>
    <author>tc={DA53D11B-4303-4A54-84FC-04C8F3CD7DB0}</author>
    <author>tc={2D737D32-661C-4726-84D1-5D9781570422}</author>
    <author>tc={074B2531-AA8F-4271-9D23-50FF16575173}</author>
    <author>tc={51961C65-609D-41B1-9A37-1DA7094CBCF8}</author>
    <author>tc={D74F92EB-8DDD-49A5-8615-3FB1F862AC05}</author>
    <author>tc={7CAFBE92-26FB-4DB7-9CD0-86D2D19311D8}</author>
    <author>tc={391F9A9D-F70B-4D70-BC26-5E4E5DEDC838}</author>
    <author>tc={B5C4B829-4BC9-4A3B-8D8A-54AD07ECA67A}</author>
    <author>tc={976CA921-68AD-48C8-9348-937B2DA6C37C}</author>
    <author>tc={CE107E3D-FE12-424D-8391-3DEC595E4AFC}</author>
    <author>tc={FC3499AB-EAA9-4BC4-A7A2-1297BD3A406D}</author>
    <author>tc={5B0DBD81-4873-4085-AC14-06E56FB0A5ED}</author>
    <author>tc={56A64D3E-29F0-4EBC-BDD7-F7809101270B}</author>
    <author>tc={0FD417A0-0E8A-484C-A54B-451EE4A597A4}</author>
    <author>tc={6B2B8784-6BDB-4CF5-9E2D-470A322A0C4F}</author>
    <author>tc={4E98A39F-4B03-4F1E-9E2B-8C3CA5331B5A}</author>
    <author>tc={E163637B-16AD-4506-84A4-FBEECFD640BA}</author>
    <author>tc={F24FFA9D-061E-4848-8B7D-A2958325BAB3}</author>
    <author>tc={680DE82F-B0C5-4E91-BDA6-EEA8FC1927EB}</author>
    <author>tc={EC3C16F3-996F-4506-BE52-DA32C3ACF7D5}</author>
    <author>tc={14705B95-9894-4454-B036-95DF86CB2279}</author>
    <author>tc={7337DE37-3C2A-40D0-9020-D1A9A2856F0A}</author>
    <author>tc={2849AAA3-325E-4192-BE70-09F96297A68D}</author>
    <author>tc={E36B98E5-7CED-4F65-91FF-BC8DA090AEC1}</author>
    <author>tc={BD808979-E729-49D4-B394-D50713CAEB1C}</author>
    <author>tc={2463EB73-E2BE-406C-BEE2-8414023F2F6E}</author>
    <author>tc={DB098BFA-DA5A-4D7B-A6AA-83DC5F59BE5B}</author>
    <author>tc={5F0C6E0B-69D5-48F8-9C3D-BC7D9F2F8188}</author>
    <author>tc={4DAA6319-3672-40B8-9E71-8175093EDBF9}</author>
    <author>tc={E0FDF517-690F-4C33-BCF9-079EDF0437E0}</author>
    <author>tc={95A1C6B2-C1E5-4F3B-8A51-018AC403E6AA}</author>
    <author>tc={98D999C6-45DC-4482-BFF9-0B3DA0966F4E}</author>
    <author>tc={FDFF1B23-EA73-4922-9FFE-B919DC5C6AE7}</author>
    <author>tc={475C3174-6F8D-4FD0-8DEC-BB8761A771D5}</author>
    <author>tc={71871D79-AE43-4C00-9240-606DDA498C50}</author>
    <author>tc={71E09589-5732-4020-9CDF-4C1CBF7C5FD8}</author>
    <author>tc={88DC9351-06A5-4160-AF5A-DF85B38B1D5C}</author>
    <author>tc={18240B56-2326-4EF5-8F94-5840B1B982D1}</author>
  </authors>
  <commentList>
    <comment ref="A6" authorId="0" shapeId="0" xr:uid="{A8AE0510-6F03-4BA8-8080-702C4898BFD2}">
      <text>
        <t>[Threaded comment]
Your version of Excel allows you to read this threaded comment; however, any edits to it will get removed if the file is opened in a newer version of Excel. Learn more: https://go.microsoft.com/fwlink/?linkid=870924
Comment:
    Ordered by date of announcement</t>
      </text>
    </comment>
    <comment ref="E6" authorId="1" shapeId="0" xr:uid="{F2827B60-9962-439E-98A2-F4A56DAA84D5}">
      <text>
        <t>[Threaded comment]
Your version of Excel allows you to read this threaded comment; however, any edits to it will get removed if the file is opened in a newer version of Excel. Learn more: https://go.microsoft.com/fwlink/?linkid=870924
Comment:
    High: discloses project outline, capacity and investments
Medium: discloses project outline and capacity
Low: only discloses project outline</t>
      </text>
    </comment>
    <comment ref="AJ6" authorId="2" shapeId="0" xr:uid="{7F407F2A-AFA1-4A79-9721-F21684211FAC}">
      <text>
        <t>[Threaded comment]
Your version of Excel allows you to read this threaded comment; however, any edits to it will get removed if the file is opened in a newer version of Excel. Learn more: https://go.microsoft.com/fwlink/?linkid=870924
Comment:
    Fon conversions:
XY tons * (33 MWh/(24 hr*365 days*30%))
- Assuming 30% of 8760 hours a year
- A tonne of hydrogen delivers about 33 MWh and a million tonnes about 33 terawatt hours (TWh)  https://genh2hydrogen.com/blog/hydrogen-from-a-to-z-t-for-1tpd/#:~:text=The%20energy%20value%20of%20kilograms,33%20terawatt%20hours%20(TWh).</t>
      </text>
    </comment>
    <comment ref="AU6" authorId="3" shapeId="0" xr:uid="{01701A23-C178-46A7-8A0E-245078E99F43}">
      <text>
        <t>[Threaded comment]
Your version of Excel allows you to read this threaded comment; however, any edits to it will get removed if the file is opened in a newer version of Excel. Learn more: https://go.microsoft.com/fwlink/?linkid=870924
Comment:
    If operating or finalized research</t>
      </text>
    </comment>
    <comment ref="AN7" authorId="4" shapeId="0" xr:uid="{0B928B9C-9D4B-457D-A300-2C5DB826571D}">
      <text>
        <t>[Threaded comment]
Your version of Excel allows you to read this threaded comment; however, any edits to it will get removed if the file is opened in a newer version of Excel. Learn more: https://go.microsoft.com/fwlink/?linkid=870924
Comment:
    75 million EUR</t>
      </text>
    </comment>
    <comment ref="AN8" authorId="5" shapeId="0" xr:uid="{52AFABC5-33CA-4817-B13F-E0825F502E02}">
      <text>
        <t>[Threaded comment]
Your version of Excel allows you to read this threaded comment; however, any edits to it will get removed if the file is opened in a newer version of Excel. Learn more: https://go.microsoft.com/fwlink/?linkid=870924
Comment:
    165 million EUR</t>
      </text>
    </comment>
    <comment ref="AE9" authorId="6" shapeId="0" xr:uid="{2F7CE240-7919-4C11-B4F3-EA8696937A61}">
      <text>
        <t xml:space="preserve">[Threaded comment]
Your version of Excel allows you to read this threaded comment; however, any edits to it will get removed if the file is opened in a newer version of Excel. Learn more: https://go.microsoft.com/fwlink/?linkid=870924
Comment:
    90 kilos of ore </t>
      </text>
    </comment>
    <comment ref="AF10" authorId="7" shapeId="0" xr:uid="{072EFB1A-5360-45F7-ABC4-B77612D16BEE}">
      <text>
        <t xml:space="preserve">[Threaded comment]
Your version of Excel allows you to read this threaded comment; however, any edits to it will get removed if the file is opened in a newer version of Excel. Learn more: https://go.microsoft.com/fwlink/?linkid=870924
Comment:
    50 kg/day * 365 day = 18,25 tonne/year ~ 0,000018 Mtonne/year 
</t>
      </text>
    </comment>
    <comment ref="AN10" authorId="8" shapeId="0" xr:uid="{1A0A2665-B907-44D7-8E88-133BE2508C31}">
      <text>
        <t xml:space="preserve">[Threaded comment]
Your version of Excel allows you to read this threaded comment; however, any edits to it will get removed if the file is opened in a newer version of Excel. Learn more: https://go.microsoft.com/fwlink/?linkid=870924
Comment:
    6,8 million EUR budget 
(2,2 million EUR allocated for pilot)
</t>
      </text>
    </comment>
    <comment ref="AN11" authorId="9" shapeId="0" xr:uid="{2679E40F-6643-4D47-9AF4-617B871FFBC7}">
      <text>
        <t>[Threaded comment]
Your version of Excel allows you to read this threaded comment; however, any edits to it will get removed if the file is opened in a newer version of Excel. Learn more: https://go.microsoft.com/fwlink/?linkid=870924
Comment:
    19,3 million EUR (including 14,8 million EUR in EU subsidies)</t>
      </text>
    </comment>
    <comment ref="AJ12" authorId="10" shapeId="0" xr:uid="{D609A153-8792-44AB-93A6-906620875953}">
      <text>
        <t>[Threaded comment]
Your version of Excel allows you to read this threaded comment; however, any edits to it will get removed if the file is opened in a newer version of Excel. Learn more: https://go.microsoft.com/fwlink/?linkid=870924
Comment:
    Actually produced: 100 tonnes ; Assuming 8760 hours a year
 200 Nm³/h
1 Nm3 = 0,08988 kg</t>
      </text>
    </comment>
    <comment ref="AN12" authorId="11" shapeId="0" xr:uid="{87D0F9A6-63AD-4C0E-95FF-C30C14AC0F24}">
      <text>
        <t>[Threaded comment]
Your version of Excel allows you to read this threaded comment; however, any edits to it will get removed if the file is opened in a newer version of Excel. Learn more: https://go.microsoft.com/fwlink/?linkid=870924
Comment:
    5.,5 EUR million</t>
      </text>
    </comment>
    <comment ref="AN13" authorId="12" shapeId="0" xr:uid="{8BCDCB07-EEBB-47F7-AA53-78E61A3C8473}">
      <text>
        <t>[Threaded comment]
Your version of Excel allows you to read this threaded comment; however, any edits to it will get removed if the file is opened in a newer version of Excel. Learn more: https://go.microsoft.com/fwlink/?linkid=870924
Comment:
    110 million EUR</t>
      </text>
    </comment>
    <comment ref="AN14" authorId="13" shapeId="0" xr:uid="{83EFD0CC-3E57-4CB5-8CC7-CED120E61221}">
      <text>
        <t>[Threaded comment]
Your version of Excel allows you to read this threaded comment; however, any edits to it will get removed if the file is opened in a newer version of Excel. Learn more: https://go.microsoft.com/fwlink/?linkid=870924
Comment:
    18 million EUR</t>
      </text>
    </comment>
    <comment ref="AN15" authorId="14" shapeId="0" xr:uid="{8535B798-EF9B-4187-9455-367A83C870A9}">
      <text>
        <t>[Threaded comment]
Your version of Excel allows you to read this threaded comment; however, any edits to it will get removed if the file is opened in a newer version of Excel. Learn more: https://go.microsoft.com/fwlink/?linkid=870924
Comment:
    EUR 50 million</t>
      </text>
    </comment>
    <comment ref="G16" authorId="15" shapeId="0" xr:uid="{6C4E2E13-B058-4E7E-BA16-BA6413EF2B34}">
      <text>
        <t>[Threaded comment]
Your version of Excel allows you to read this threaded comment; however, any edits to it will get removed if the file is opened in a newer version of Excel. Learn more: https://go.microsoft.com/fwlink/?linkid=870924
Comment:
    Was before 2024</t>
      </text>
    </comment>
    <comment ref="AN16" authorId="16" shapeId="0" xr:uid="{F66DABC1-8C5E-4D6B-A4F9-459FFB185E1D}">
      <text>
        <t>[Threaded comment]
Your version of Excel allows you to read this threaded comment; however, any edits to it will get removed if the file is opened in a newer version of Excel. Learn more: https://go.microsoft.com/fwlink/?linkid=870924
Comment:
    1 billion AUD</t>
      </text>
    </comment>
    <comment ref="G17" authorId="17" shapeId="0" xr:uid="{4C33459D-F498-4452-B229-B72810ABEF83}">
      <text>
        <t>[Threaded comment]
Your version of Excel allows you to read this threaded comment; however, any edits to it will get removed if the file is opened in a newer version of Excel. Learn more: https://go.microsoft.com/fwlink/?linkid=870924
Comment:
    Was before 2024</t>
      </text>
    </comment>
    <comment ref="AN17" authorId="18" shapeId="0" xr:uid="{EB56941C-3372-40F8-9831-8AC4CE44D276}">
      <text>
        <t>[Threaded comment]
Your version of Excel allows you to read this threaded comment; however, any edits to it will get removed if the file is opened in a newer version of Excel. Learn more: https://go.microsoft.com/fwlink/?linkid=870924
Comment:
    30 million EUR</t>
      </text>
    </comment>
    <comment ref="AN18" authorId="19" shapeId="0" xr:uid="{91A563D4-79F7-4A4A-BF18-D91692268C5B}">
      <text>
        <t>[Threaded comment]
Your version of Excel allows you to read this threaded comment; however, any edits to it will get removed if the file is opened in a newer version of Excel. Learn more: https://go.microsoft.com/fwlink/?linkid=870924
Comment:
    2 billion EUR</t>
      </text>
    </comment>
    <comment ref="AJ20" authorId="20" shapeId="0" xr:uid="{5CD21527-3C9E-431B-808F-FD61CD7E4A51}">
      <text>
        <t>[Threaded comment]
Your version of Excel allows you to read this threaded comment; however, any edits to it will get removed if the file is opened in a newer version of Excel. Learn more: https://go.microsoft.com/fwlink/?linkid=870924
Comment:
    5 million tons</t>
      </text>
    </comment>
    <comment ref="AN21" authorId="21" shapeId="0" xr:uid="{F598CA11-6166-41B7-BC73-7BFBDD590D13}">
      <text>
        <t xml:space="preserve">[Threaded comment]
Your version of Excel allows you to read this threaded comment; however, any edits to it will get removed if the file is opened in a newer version of Excel. Learn more: https://go.microsoft.com/fwlink/?linkid=870924
Comment:
    6.2 SEK billion </t>
      </text>
    </comment>
    <comment ref="AV21" authorId="22" shapeId="0" xr:uid="{214541FD-9390-4881-83F9-8D0D47BF6F62}">
      <text>
        <t>[Threaded comment]
Your version of Excel allows you to read this threaded comment; however, any edits to it will get removed if the file is opened in a newer version of Excel. Learn more: https://go.microsoft.com/fwlink/?linkid=870924
Comment:
    Initially announced on 2020-12-23 but Investment decision made on 2023-06-02</t>
      </text>
    </comment>
    <comment ref="AE22" authorId="23" shapeId="0" xr:uid="{A08CD69E-7004-4086-B9B9-9563DE764EDD}">
      <text>
        <t>[Threaded comment]
Your version of Excel allows you to read this threaded comment; however, any edits to it will get removed if the file is opened in a newer version of Excel. Learn more: https://go.microsoft.com/fwlink/?linkid=870924
Comment:
    200 kg of HBI per hour. (Assuming 24 hr, 365 days operation)</t>
      </text>
    </comment>
    <comment ref="AN23" authorId="24" shapeId="0" xr:uid="{4F9E24FC-8483-4E3A-9B68-93E839FD9BDE}">
      <text>
        <t xml:space="preserve">[Threaded comment]
Your version of Excel allows you to read this threaded comment; however, any edits to it will get removed if the file is opened in a newer version of Excel. Learn more: https://go.microsoft.com/fwlink/?linkid=870924
Comment:
    The result shown is the sum of all Series C2 funding campaing = 20 million
IFC (World Bank) 20 million
Series C1.2 funding campaign = 140 million USD
Arcelormitaa
Series C1.1 funding campaign = 120 million USD
Series B funding campaign = 50-60 million USD
Series A was 20 million USD
</t>
      </text>
    </comment>
    <comment ref="G24" authorId="25" shapeId="0" xr:uid="{AAF2EB4D-794A-4489-8064-0BCA4D98978D}">
      <text>
        <t>[Threaded comment]
Your version of Excel allows you to read this threaded comment; however, any edits to it will get removed if the file is opened in a newer version of Excel. Learn more: https://go.microsoft.com/fwlink/?linkid=870924
Comment:
    2024-03-04: Was 2023 but now the project has a name and is scheduled for 2025</t>
      </text>
    </comment>
    <comment ref="AE24" authorId="26" shapeId="0" xr:uid="{D38E4CAE-ED6D-4B15-9BC7-ECD1D93FF11A}">
      <text>
        <t>[Threaded comment]
Your version of Excel allows you to read this threaded comment; however, any edits to it will get removed if the file is opened in a newer version of Excel. Learn more: https://go.microsoft.com/fwlink/?linkid=870924
Comment:
    1500 tonne</t>
      </text>
    </comment>
    <comment ref="AF25" authorId="27" shapeId="0" xr:uid="{6C8D6A97-EB54-4083-B1B0-A45BE02B8CC3}">
      <text>
        <t>[Threaded comment]
Your version of Excel allows you to read this threaded comment; however, any edits to it will get removed if the file is opened in a newer version of Excel. Learn more: https://go.microsoft.com/fwlink/?linkid=870924
Comment:
    5 by 2030</t>
      </text>
    </comment>
    <comment ref="AN25" authorId="28" shapeId="0" xr:uid="{49D7661C-2C2A-46B9-A90E-139224934DC3}">
      <text>
        <t>[Threaded comment]
Your version of Excel allows you to read this threaded comment; however, any edits to it will get removed if the file is opened in a newer version of Excel. Learn more: https://go.microsoft.com/fwlink/?linkid=870924
Comment:
    Update 2024-09-20
-- Total: €6.5 billion + 100 million = 6.6 billion--
Equity funding to date amounts to €2.1 billion. 
EU innovation fund: €250 million grant 
Swedish Energy Agency, Industrial Leap: €100 million 
Debt financing agreements: €4.2 billion 
https://www.norran.se/english/engelska/artikel/100-million-grant-boosts-stegras-green-hydrogen-steel-plant/r2do9w2j
https://www.h2greensteel.com/latestnews/h2-green-steel-raises-more-than-4-billion-in-debt-financing-for-the-worlds-first-large-scale-green-steel-plant#:~:text=Total%20equity%20funding%20to%20date,steel%20plant%20in%20Northern%20Sweden.</t>
      </text>
    </comment>
    <comment ref="AF26" authorId="29" shapeId="0" xr:uid="{98078EAE-0D28-42AD-8064-8FEECEBE6E7D}">
      <text>
        <t xml:space="preserve">[Threaded comment]
Your version of Excel allows you to read this threaded comment; however, any edits to it will get removed if the file is opened in a newer version of Excel. Learn more: https://go.microsoft.com/fwlink/?linkid=870924
Comment:
    3,5 assumed to be evenly distributed between Bremen and Eisenhuttenstadt </t>
      </text>
    </comment>
    <comment ref="AN26" authorId="30" shapeId="0" xr:uid="{03051E6A-7823-452B-87BD-8F206FC6D710}">
      <text>
        <t>[Threaded comment]
Your version of Excel allows you to read this threaded comment; however, any edits to it will get removed if the file is opened in a newer version of Excel. Learn more: https://go.microsoft.com/fwlink/?linkid=870924
Comment:
    1-1,5 billion EUR
Assumed to be split equally between Bremen and Eisenhuttenstadt</t>
      </text>
    </comment>
    <comment ref="AF27" authorId="31" shapeId="0" xr:uid="{AB9AF36F-611B-46BA-A69E-507DF635BF0E}">
      <text>
        <t xml:space="preserve">[Threaded comment]
Your version of Excel allows you to read this threaded comment; however, any edits to it will get removed if the file is opened in a newer version of Excel. Learn more: https://go.microsoft.com/fwlink/?linkid=870924
Comment:
    3,5 assumed to be evenly distributed between Bremen and Eisenhuttenstadt </t>
      </text>
    </comment>
    <comment ref="AN27" authorId="32" shapeId="0" xr:uid="{01A1E64C-256D-4CCB-9C3E-17D787DDD5FB}">
      <text>
        <t>[Threaded comment]
Your version of Excel allows you to read this threaded comment; however, any edits to it will get removed if the file is opened in a newer version of Excel. Learn more: https://go.microsoft.com/fwlink/?linkid=870924
Comment:
    1-1,5 billion EUR
Assumed to be split equally between Bremen and Eisenhuttenstadt</t>
      </text>
    </comment>
    <comment ref="AJ28" authorId="33" shapeId="0" xr:uid="{33CBEE60-4DFB-4421-9302-0974BA69C18E}">
      <text>
        <t xml:space="preserve">[Threaded comment]
Your version of Excel allows you to read this threaded comment; however, any edits to it will get removed if the file is opened in a newer version of Excel. Learn more: https://go.microsoft.com/fwlink/?linkid=870924
Comment:
    two Siemens 1.25 megawatt PEM electrolyzer units on its plant site that are capable of producing around 450 m3 an hour of ultra pure hydrogen </t>
      </text>
    </comment>
    <comment ref="AN28" authorId="34" shapeId="0" xr:uid="{DABFD3B6-225C-4809-A705-A2D659C2F11F}">
      <text>
        <t xml:space="preserve">[Threaded comment]
Your version of Excel allows you to read this threaded comment; however, any edits to it will get removed if the file is opened in a newer version of Excel. Learn more: https://go.microsoft.com/fwlink/?linkid=870924
Comment:
    50  EUR million </t>
      </text>
    </comment>
    <comment ref="AI29" authorId="35" shapeId="0" xr:uid="{60508471-EF5A-4756-A7D8-C4C55A04A653}">
      <text>
        <t>[Threaded comment]
Your version of Excel allows you to read this threaded comment; however, any edits to it will get removed if the file is opened in a newer version of Excel. Learn more: https://go.microsoft.com/fwlink/?linkid=870924
Comment:
    See project 3D</t>
      </text>
    </comment>
    <comment ref="AN29" authorId="36" shapeId="0" xr:uid="{815A3158-9CC6-46C4-91E3-005A1EBC641B}">
      <text>
        <t xml:space="preserve">[Threaded comment]
Your version of Excel allows you to read this threaded comment; however, any edits to it will get removed if the file is opened in a newer version of Excel. Learn more: https://go.microsoft.com/fwlink/?linkid=870924
Comment:
    1.7 billion EUR - 2022 ArcelorMittal divided by 2 (Dunkirk and Fos-sur-Mer) 
+
850 million EUR -  2023 EU commission </t>
      </text>
    </comment>
    <comment ref="AE30" authorId="37" shapeId="0" xr:uid="{C52608CE-10BD-44BC-9AE3-EE4AD8D3719A}">
      <text>
        <t>[Threaded comment]
Your version of Excel allows you to read this threaded comment; however, any edits to it will get removed if the file is opened in a newer version of Excel. Learn more: https://go.microsoft.com/fwlink/?linkid=870924
Comment:
    Future full scale: 2,7 mtpa</t>
      </text>
    </comment>
    <comment ref="AN30" authorId="38" shapeId="0" xr:uid="{95692FFE-63A3-4234-883A-EFE2F7F1C723}">
      <text>
        <t>[Threaded comment]
Your version of Excel allows you to read this threaded comment; however, any edits to it will get removed if the file is opened in a newer version of Excel. Learn more: https://go.microsoft.com/fwlink/?linkid=870924
Comment:
    Pilot: 1,4 billion SEK
Demo: 15 billion SEK
Fully commercial unit: 20 billion SEK
https://www.sei.org/wp-content/uploads/2020/07/bigger-is-sometimes-better.pdf</t>
      </text>
    </comment>
    <comment ref="AN33" authorId="39" shapeId="0" xr:uid="{BE79FC4B-0180-4475-A068-A4972995B362}">
      <text>
        <t>[Threaded comment]
Your version of Excel allows you to read this threaded comment; however, any edits to it will get removed if the file is opened in a newer version of Excel. Learn more: https://go.microsoft.com/fwlink/?linkid=870924
Comment:
    33,9 SEK million</t>
      </text>
    </comment>
    <comment ref="AE34" authorId="40" shapeId="0" xr:uid="{86BCDC47-BC96-44D9-8C5C-6C547460E08F}">
      <text>
        <t>[Threaded comment]
Your version of Excel allows you to read this threaded comment; however, any edits to it will get removed if the file is opened in a newer version of Excel. Learn more: https://go.microsoft.com/fwlink/?linkid=870924
Comment:
    2500 kg/d , calculated assuming operation 80% of year</t>
      </text>
    </comment>
    <comment ref="AN34" authorId="41" shapeId="0" xr:uid="{A10B937A-2292-4954-B116-C0185D2163BF}">
      <text>
        <t xml:space="preserve">[Threaded comment]
Your version of Excel allows you to read this threaded comment; however, any edits to it will get removed if the file is opened in a newer version of Excel. Learn more: https://go.microsoft.com/fwlink/?linkid=870924
Comment:
    € 13,6 million
</t>
      </text>
    </comment>
    <comment ref="AN35" authorId="42" shapeId="0" xr:uid="{59F13CFB-C12F-40C7-8527-CB9CECE6A8E7}">
      <text>
        <t xml:space="preserve">[Threaded comment]
Your version of Excel allows you to read this threaded comment; however, any edits to it will get removed if the file is opened in a newer version of Excel. Learn more: https://go.microsoft.com/fwlink/?linkid=870924
Comment:
    2023-02-20: 460 million EUR
2021-06-13: 1 billion EUR
</t>
      </text>
    </comment>
    <comment ref="AF36" authorId="43" shapeId="0" xr:uid="{49A456D1-9F43-4CE3-B298-9C1E6B00D87B}">
      <text>
        <t xml:space="preserve">[Threaded comment]
Your version of Excel allows you to read this threaded comment; however, any edits to it will get removed if the file is opened in a newer version of Excel. Learn more: https://go.microsoft.com/fwlink/?linkid=870924
Comment:
    Around 1 million tonnes of DRI will be transported to Sestao to be used a feedstock for its two EAFs. 
https://corporate.arcelormittal.com/media/press-releases/arcelormittal-sestao-to-become-the-world-s-first-full-scale-zero-carbon-emissions-steel-plant
Eileen comment: meaning the rest is scrap?
</t>
      </text>
    </comment>
    <comment ref="AN36" authorId="44" shapeId="0" xr:uid="{C23580FB-23AF-47FA-98F3-AE4F3E99587E}">
      <text>
        <t>[Threaded comment]
Your version of Excel allows you to read this threaded comment; however, any edits to it will get removed if the file is opened in a newer version of Excel. Learn more: https://go.microsoft.com/fwlink/?linkid=870924
Comment:
    50 million EUR</t>
      </text>
    </comment>
    <comment ref="AN37" authorId="45" shapeId="0" xr:uid="{CBCF2330-527F-4D21-9482-B6CD225B9AFD}">
      <text>
        <t>[Threaded comment]
Your version of Excel allows you to read this threaded comment; however, any edits to it will get removed if the file is opened in a newer version of Excel. Learn more: https://go.microsoft.com/fwlink/?linkid=870924
Comment:
    CAD 1.765 billion</t>
      </text>
    </comment>
    <comment ref="AJ38" authorId="46" shapeId="0" xr:uid="{D037DB34-C865-465A-BF9D-51293B7AE4C1}">
      <text>
        <t>[Threaded comment]
Your version of Excel allows you to read this threaded comment; however, any edits to it will get removed if the file is opened in a newer version of Excel. Learn more: https://go.microsoft.com/fwlink/?linkid=870924
Comment:
    75000 tonnes</t>
      </text>
    </comment>
    <comment ref="AN38" authorId="47" shapeId="0" xr:uid="{AF4F8AF3-F0DF-487B-BCAC-3F6433F852A6}">
      <text>
        <t>[Threaded comment]
Your version of Excel allows you to read this threaded comment; however, any edits to it will get removed if the file is opened in a newer version of Excel. Learn more: https://go.microsoft.com/fwlink/?linkid=870924
Comment:
    65 million EUR</t>
      </text>
    </comment>
    <comment ref="AN39" authorId="48" shapeId="0" xr:uid="{E385762B-B25D-4E40-943A-FDA0544DF2F2}">
      <text>
        <t xml:space="preserve">[Threaded comment]
Your version of Excel allows you to read this threaded comment; however, any edits to it will get removed if the file is opened in a newer version of Excel. Learn more: https://go.microsoft.com/fwlink/?linkid=870924
Comment:
    EUR 1,1 billion
</t>
      </text>
    </comment>
    <comment ref="AF40" authorId="49" shapeId="0" xr:uid="{DA53D11B-4303-4A54-84FC-04C8F3CD7DB0}">
      <text>
        <t xml:space="preserve">[Threaded comment]
Your version of Excel allows you to read this threaded comment; however, any edits to it will get removed if the file is opened in a newer version of Excel. Learn more: https://go.microsoft.com/fwlink/?linkid=870924
Comment:
    Average of 2.5 - 5 million cited
</t>
      </text>
    </comment>
    <comment ref="AN40" authorId="50" shapeId="0" xr:uid="{2D737D32-661C-4726-84D1-5D9781570422}">
      <text>
        <t>[Threaded comment]
Your version of Excel allows you to read this threaded comment; however, any edits to it will get removed if the file is opened in a newer version of Excel. Learn more: https://go.microsoft.com/fwlink/?linkid=870924
Comment:
    2.3 billion EUR</t>
      </text>
    </comment>
    <comment ref="AN43" authorId="51" shapeId="0" xr:uid="{074B2531-AA8F-4271-9D23-50FF16575173}">
      <text>
        <t>[Threaded comment]
Your version of Excel allows you to read this threaded comment; however, any edits to it will get removed if the file is opened in a newer version of Excel. Learn more: https://go.microsoft.com/fwlink/?linkid=870924
Comment:
    1.86 million AUS</t>
      </text>
    </comment>
    <comment ref="G44" authorId="52" shapeId="0" xr:uid="{51961C65-609D-41B1-9A37-1DA7094CBCF8}">
      <text>
        <t>[Threaded comment]
Your version of Excel allows you to read this threaded comment; however, any edits to it will get removed if the file is opened in a newer version of Excel. Learn more: https://go.microsoft.com/fwlink/?linkid=870924
Comment:
    Was before 2027 (https://web.archive.org/web/20231123111407/https://gravithy.eu/wp-content/uploads/2022/06/220630-GravitHy-PR-vFINAL-launch-day-updated-Pan-EU.pdf)</t>
      </text>
    </comment>
    <comment ref="AN44" authorId="53" shapeId="0" xr:uid="{D74F92EB-8DDD-49A5-8615-3FB1F862AC05}">
      <text>
        <t>[Threaded comment]
Your version of Excel allows you to read this threaded comment; however, any edits to it will get removed if the file is opened in a newer version of Excel. Learn more: https://go.microsoft.com/fwlink/?linkid=870924
Comment:
    2,2 billion EUR</t>
      </text>
    </comment>
    <comment ref="G45" authorId="54" shapeId="0" xr:uid="{7CAFBE92-26FB-4DB7-9CD0-86D2D19311D8}">
      <text>
        <t>[Threaded comment]
Your version of Excel allows you to read this threaded comment; however, any edits to it will get removed if the file is opened in a newer version of Excel. Learn more: https://go.microsoft.com/fwlink/?linkid=870924
Comment:
    Announcement states construction is on-going and started in 2022</t>
      </text>
    </comment>
    <comment ref="AI45" authorId="55" shapeId="0" xr:uid="{391F9A9D-F70B-4D70-BC26-5E4E5DEDC838}">
      <text>
        <t xml:space="preserve">[Threaded comment]
Your version of Excel allows you to read this threaded comment; however, any edits to it will get removed if the file is opened in a newer version of Excel. Learn more: https://go.microsoft.com/fwlink/?linkid=870924
Comment:
    Finalized project total capacity of 2 million tonnes </t>
      </text>
    </comment>
    <comment ref="AN45" authorId="56" shapeId="0" xr:uid="{B5C4B829-4BC9-4A3B-8D8A-54AD07ECA67A}">
      <text>
        <t>[Threaded comment]
Your version of Excel allows you to read this threaded comment; however, any edits to it will get removed if the file is opened in a newer version of Excel. Learn more: https://go.microsoft.com/fwlink/?linkid=870924
Comment:
    180 million CNY</t>
      </text>
    </comment>
    <comment ref="AN47" authorId="57" shapeId="0" xr:uid="{976CA921-68AD-48C8-9348-937B2DA6C37C}">
      <text>
        <t>[Threaded comment]
Your version of Excel allows you to read this threaded comment; however, any edits to it will get removed if the file is opened in a newer version of Excel. Learn more: https://go.microsoft.com/fwlink/?linkid=870924
Comment:
    723 million EUR (quiti funds)
1 billion EUR (EU funding)</t>
      </text>
    </comment>
    <comment ref="AN48" authorId="58" shapeId="0" xr:uid="{CE107E3D-FE12-424D-8391-3DEC595E4AFC}">
      <text>
        <t>[Threaded comment]
Your version of Excel allows you to read this threaded comment; however, any edits to it will get removed if the file is opened in a newer version of Excel. Learn more: https://go.microsoft.com/fwlink/?linkid=870924
Comment:
    947.035 AUS</t>
      </text>
    </comment>
    <comment ref="AE49" authorId="59" shapeId="0" xr:uid="{FC3499AB-EAA9-4BC4-A7A2-1297BD3A406D}">
      <text>
        <t>[Threaded comment]
Your version of Excel allows you to read this threaded comment; however, any edits to it will get removed if the file is opened in a newer version of Excel. Learn more: https://go.microsoft.com/fwlink/?linkid=870924
Comment:
    They plan to have a pelletizing plant in UK or Norway, able to produce 6 mtpa of Iron (not reduced)</t>
      </text>
    </comment>
    <comment ref="AN49" authorId="60" shapeId="0" xr:uid="{5B0DBD81-4873-4085-AC14-06E56FB0A5ED}">
      <text>
        <t xml:space="preserve">[Threaded comment]
Your version of Excel allows you to read this threaded comment; however, any edits to it will get removed if the file is opened in a newer version of Excel. Learn more: https://go.microsoft.com/fwlink/?linkid=870924
Comment:
    4 billion EUR
</t>
      </text>
    </comment>
    <comment ref="AF50" authorId="61" shapeId="0" xr:uid="{56A64D3E-29F0-4EBC-BDD7-F7809101270B}">
      <text>
        <t xml:space="preserve">[Threaded comment]
Your version of Excel allows you to read this threaded comment; however, any edits to it will get removed if the file is opened in a newer version of Excel. Learn more: https://go.microsoft.com/fwlink/?linkid=870924
Comment:
    Begin producing 1.5 million tons of rolled steel in 2026, and it is projected to have an annual capacity of 2.6 million tons starting from 2030.  </t>
      </text>
    </comment>
    <comment ref="AN50" authorId="62" shapeId="0" xr:uid="{0FD417A0-0E8A-484C-A54B-451EE4A597A4}">
      <text>
        <t>[Threaded comment]
Your version of Excel allows you to read this threaded comment; however, any edits to it will get removed if the file is opened in a newer version of Excel. Learn more: https://go.microsoft.com/fwlink/?linkid=870924
Comment:
    1 billion EUR</t>
      </text>
    </comment>
    <comment ref="AN51" authorId="63" shapeId="0" xr:uid="{6B2B8784-6BDB-4CF5-9E2D-470A322A0C4F}">
      <text>
        <t xml:space="preserve">[Threaded comment]
Your version of Excel allows you to read this threaded comment; however, any edits to it will get removed if the file is opened in a newer version of Excel. Learn more: https://go.microsoft.com/fwlink/?linkid=870924
Comment:
    Total of 1.5 billion euros, divided in 2 equal parts for Linz and Donawitz </t>
      </text>
    </comment>
    <comment ref="AN52" authorId="64" shapeId="0" xr:uid="{4E98A39F-4B03-4F1E-9E2B-8C3CA5331B5A}">
      <text>
        <t xml:space="preserve">[Threaded comment]
Your version of Excel allows you to read this threaded comment; however, any edits to it will get removed if the file is opened in a newer version of Excel. Learn more: https://go.microsoft.com/fwlink/?linkid=870924
Comment:
    Total of 1.5 billion euros, divided in 2 equal parts for Linz and Donawitz </t>
      </text>
    </comment>
    <comment ref="G53" authorId="65" shapeId="0" xr:uid="{E163637B-16AD-4506-84A4-FBEECFD640BA}">
      <text>
        <t xml:space="preserve">[Threaded comment]
Your version of Excel allows you to read this threaded comment; however, any edits to it will get removed if the file is opened in a newer version of Excel. Learn more: https://go.microsoft.com/fwlink/?linkid=870924
Comment:
    According to official website: 2027
According to reuters: 2028 https://www.reuters.com/markets/commodities/new-green-steel-firms-could-reap-rewards-eu-carbon-tariffs-loom-2024-11-08/
</t>
      </text>
    </comment>
    <comment ref="AE58" authorId="66" shapeId="0" xr:uid="{F24FFA9D-061E-4848-8B7D-A2958325BAB3}">
      <text>
        <t>[Threaded comment]
Your version of Excel allows you to read this threaded comment; however, any edits to it will get removed if the file is opened in a newer version of Excel. Learn more: https://go.microsoft.com/fwlink/?linkid=870924
Comment:
    500 kg of direct reduced iron per hour
Reply:
    Calculated Assuming 8 hours per day, 80% of the year</t>
      </text>
    </comment>
    <comment ref="AN58" authorId="67" shapeId="0" xr:uid="{680DE82F-B0C5-4E91-BDA6-EEA8FC1927EB}">
      <text>
        <t>[Threaded comment]
Your version of Excel allows you to read this threaded comment; however, any edits to it will get removed if the file is opened in a newer version of Excel. Learn more: https://go.microsoft.com/fwlink/?linkid=870924
Comment:
    3 million EUR</t>
      </text>
    </comment>
    <comment ref="AJ59" authorId="68" shapeId="0" xr:uid="{EC3C16F3-996F-4506-BE52-DA32C3ACF7D5}">
      <text>
        <t>[Threaded comment]
Your version of Excel allows you to read this threaded comment; however, any edits to it will get removed if the file is opened in a newer version of Excel. Learn more: https://go.microsoft.com/fwlink/?linkid=870924
Comment:
    between 20,000 and 40,000 tons</t>
      </text>
    </comment>
    <comment ref="AE60" authorId="69" shapeId="0" xr:uid="{14705B95-9894-4454-B036-95DF86CB2279}">
      <text>
        <t xml:space="preserve">[Threaded comment]
Your version of Excel allows you to read this threaded comment; however, any edits to it will get removed if the file is opened in a newer version of Excel. Learn more: https://go.microsoft.com/fwlink/?linkid=870924
Comment:
    2× 500,000-mt green hydrogen vertical reduction furnaces for iron production </t>
      </text>
    </comment>
    <comment ref="AN60" authorId="70" shapeId="0" xr:uid="{7337DE37-3C2A-40D0-9020-D1A9A2856F0A}">
      <text>
        <t>[Threaded comment]
Your version of Excel allows you to read this threaded comment; however, any edits to it will get removed if the file is opened in a newer version of Excel. Learn more: https://go.microsoft.com/fwlink/?linkid=870924
Comment:
    5 billion CNY</t>
      </text>
    </comment>
    <comment ref="AJ63" authorId="71" shapeId="0" xr:uid="{2849AAA3-325E-4192-BE70-09F96297A68D}">
      <text>
        <t xml:space="preserve">[Threaded comment]
Your version of Excel allows you to read this threaded comment; however, any edits to it will get removed if the file is opened in a newer version of Excel. Learn more: https://go.microsoft.com/fwlink/?linkid=870924
Comment:
    The facility will produce 16.5 kg of hydrogen per hour, which will be used in processes such as the direct reduction of iron ore at the µDral pilot plant. 
Assuming 24/7 production
Reply:
    Eight of the modules are now being replaced after clocking in over 19,000 operating hours and producing 190 metric tons of hydrogen. Two new test modules with an electrolysis output of 540 kW will be integrated into the existing infrastructure.  </t>
      </text>
    </comment>
    <comment ref="AJ64" authorId="72" shapeId="0" xr:uid="{E36B98E5-7CED-4F65-91FF-BC8DA090AEC1}">
      <text>
        <t>[Threaded comment]
Your version of Excel allows you to read this threaded comment; however, any edits to it will get removed if the file is opened in a newer version of Excel. Learn more: https://go.microsoft.com/fwlink/?linkid=870924
Comment:
    50000 tonnes</t>
      </text>
    </comment>
    <comment ref="AN64" authorId="73" shapeId="0" xr:uid="{BD808979-E729-49D4-B394-D50713CAEB1C}">
      <text>
        <t xml:space="preserve">[Threaded comment]
Your version of Excel allows you to read this threaded comment; however, any edits to it will get removed if the file is opened in a newer version of Excel. Learn more: https://go.microsoft.com/fwlink/?linkid=870924
Comment:
    German planned funding totaling EUR 2.6 billion  </t>
      </text>
    </comment>
    <comment ref="AN67" authorId="74" shapeId="0" xr:uid="{2463EB73-E2BE-406C-BEE2-8414023F2F6E}">
      <text>
        <t>[Threaded comment]
Your version of Excel allows you to read this threaded comment; however, any edits to it will get removed if the file is opened in a newer version of Excel. Learn more: https://go.microsoft.com/fwlink/?linkid=870924
Comment:
    4,5 EUR billion</t>
      </text>
    </comment>
    <comment ref="AN68" authorId="75" shapeId="0" xr:uid="{DB098BFA-DA5A-4D7B-A6AA-83DC5F59BE5B}">
      <text>
        <t>[Threaded comment]
Your version of Excel allows you to read this threaded comment; however, any edits to it will get removed if the file is opened in a newer version of Excel. Learn more: https://go.microsoft.com/fwlink/?linkid=870924
Comment:
    1,5 AUD</t>
      </text>
    </comment>
    <comment ref="AE69" authorId="76" shapeId="0" xr:uid="{5F0C6E0B-69D5-48F8-9C3D-BC7D9F2F8188}">
      <text>
        <t>[Threaded comment]
Your version of Excel allows you to read this threaded comment; however, any edits to it will get removed if the file is opened in a newer version of Excel. Learn more: https://go.microsoft.com/fwlink/?linkid=870924
Comment:
    2 tonne per hour
(Assuming 24 hr, 365 days operation, 30% of year)</t>
      </text>
    </comment>
    <comment ref="AF69" authorId="77" shapeId="0" xr:uid="{4DAA6319-3672-40B8-9E71-8175093EDBF9}">
      <text>
        <t>[Threaded comment]
Your version of Excel allows you to read this threaded comment; however, any edits to it will get removed if the file is opened in a newer version of Excel. Learn more: https://go.microsoft.com/fwlink/?linkid=870924
Comment:
    2 tonne per hour
(Assuming 24 hr, 365 days operation, 30% of year)</t>
      </text>
    </comment>
    <comment ref="AN69" authorId="78" shapeId="0" xr:uid="{E0FDF517-690F-4C33-BCF9-079EDF0437E0}">
      <text>
        <t>[Threaded comment]
Your version of Excel allows you to read this threaded comment; however, any edits to it will get removed if the file is opened in a newer version of Excel. Learn more: https://go.microsoft.com/fwlink/?linkid=870924
Comment:
    120 million EUR CAPEX
50 million EUR OPEX</t>
      </text>
    </comment>
    <comment ref="AF71" authorId="79" shapeId="0" xr:uid="{95A1C6B2-C1E5-4F3B-8A51-018AC403E6AA}">
      <text>
        <t>[Threaded comment]
Your version of Excel allows you to read this threaded comment; however, any edits to it will get removed if the file is opened in a newer version of Excel. Learn more: https://go.microsoft.com/fwlink/?linkid=870924
Comment:
    2 tonne per hour
(Assuming 24 hr, 365 days operation, 30% of year)</t>
      </text>
    </comment>
    <comment ref="AN71" authorId="80" shapeId="0" xr:uid="{98D999C6-45DC-4482-BFF9-0B3DA0966F4E}">
      <text>
        <t>[Threaded comment]
Your version of Excel allows you to read this threaded comment; however, any edits to it will get removed if the file is opened in a newer version of Excel. Learn more: https://go.microsoft.com/fwlink/?linkid=870924
Comment:
    8 million EUR</t>
      </text>
    </comment>
    <comment ref="I81" authorId="81" shapeId="0" xr:uid="{FDFF1B23-EA73-4922-9FFE-B919DC5C6AE7}">
      <text>
        <t>[Threaded comment]
Your version of Excel allows you to read this threaded comment; however, any edits to it will get removed if the file is opened in a newer version of Excel. Learn more: https://go.microsoft.com/fwlink/?linkid=870924
Comment:
    5 by 2030</t>
      </text>
    </comment>
    <comment ref="I82" authorId="82" shapeId="0" xr:uid="{475C3174-6F8D-4FD0-8DEC-BB8761A771D5}">
      <text>
        <t xml:space="preserve">[Threaded comment]
Your version of Excel allows you to read this threaded comment; however, any edits to it will get removed if the file is opened in a newer version of Excel. Learn more: https://go.microsoft.com/fwlink/?linkid=870924
Comment:
    3,5 assumed to be evenly distributed between Bremen and Eisenhuttenstadt </t>
      </text>
    </comment>
    <comment ref="I83" authorId="83" shapeId="0" xr:uid="{71871D79-AE43-4C00-9240-606DDA498C50}">
      <text>
        <t xml:space="preserve">[Threaded comment]
Your version of Excel allows you to read this threaded comment; however, any edits to it will get removed if the file is opened in a newer version of Excel. Learn more: https://go.microsoft.com/fwlink/?linkid=870924
Comment:
    3,5 assumed to be evenly distributed between Bremen and Eisenhuttenstadt </t>
      </text>
    </comment>
    <comment ref="I85" authorId="84" shapeId="0" xr:uid="{71E09589-5732-4020-9CDF-4C1CBF7C5FD8}">
      <text>
        <t xml:space="preserve">[Threaded comment]
Your version of Excel allows you to read this threaded comment; however, any edits to it will get removed if the file is opened in a newer version of Excel. Learn more: https://go.microsoft.com/fwlink/?linkid=870924
Comment:
    Average of 2.5 - 5 million cited
</t>
      </text>
    </comment>
    <comment ref="I86" authorId="85" shapeId="0" xr:uid="{88DC9351-06A5-4160-AF5A-DF85B38B1D5C}">
      <text>
        <t xml:space="preserve">[Threaded comment]
Your version of Excel allows you to read this threaded comment; however, any edits to it will get removed if the file is opened in a newer version of Excel. Learn more: https://go.microsoft.com/fwlink/?linkid=870924
Comment:
    Begin producing 1.5 million tons of rolled steel in 2026, and it is projected to have an annual capacity of 2.6 million tons starting from 2030.  </t>
      </text>
    </comment>
    <comment ref="I87" authorId="86" shapeId="0" xr:uid="{18240B56-2326-4EF5-8F94-5840B1B982D1}">
      <text>
        <t>[Threaded comment]
Your version of Excel allows you to read this threaded comment; however, any edits to it will get removed if the file is opened in a newer version of Excel. Learn more: https://go.microsoft.com/fwlink/?linkid=870924
Comment:
    2 tonne per hour
(Assuming 24 hr, 365 days operation, 30% of year)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tc={4F140EC9-D966-4FE3-969D-5944381A90F1}</author>
    <author>tc={69C0594E-721F-42D3-95BE-C4FABF7BE939}</author>
    <author>tc={2D0C6749-A51B-4175-99F2-51989A58228E}</author>
    <author>tc={1A520166-9095-47F3-A2AE-E29DE8E77911}</author>
    <author>tc={F67F441B-6B16-48FC-BC0D-FDCCF8990DAF}</author>
    <author>tc={F941C389-5E32-4FD9-9200-37363DBF23F4}</author>
    <author>tc={80F78845-C928-4E6C-ACDA-DE69C36E048C}</author>
    <author>tc={BCCB7A62-AC6F-461E-87A3-82D5303E006C}</author>
    <author>tc={187B75F3-3F8C-45AA-877F-ED07E1981C5C}</author>
    <author>tc={B57AB229-ACC0-43C5-865A-606DFA479D95}</author>
    <author>tc={2D81411F-8193-4E3C-9F16-7246031A90BF}</author>
    <author>tc={ED7BC089-5BA4-4FE5-92C9-BB2180CFE34B}</author>
    <author>tc={D4F72F00-6DCD-4353-BE56-3864F1331381}</author>
    <author>tc={CB2CEA74-F40E-47B6-9F8C-E7C149C50C97}</author>
    <author>tc={2939C7CD-56BE-428D-A043-E7D185BE2684}</author>
    <author>tc={A7095F4A-88A1-434C-93A9-6E9E6E995C8F}</author>
    <author>tc={D146D0B4-512E-4F4E-9697-607C36775ACE}</author>
    <author>tc={AB998AC5-51FE-4102-A3E0-FCC636420F61}</author>
    <author>tc={ADD4F532-3613-4EAD-A0B4-BC4B8D0D6945}</author>
    <author>tc={A672E10E-C958-4DBD-8B23-C51D99BFA454}</author>
    <author>tc={40961E56-DA21-4861-A049-9B1CF590F766}</author>
    <author>tc={9E4B847A-DD47-4142-9EEC-4F651088B4B4}</author>
    <author>tc={8D22726E-99D1-4180-90F5-52A367522C76}</author>
    <author>tc={35C890A2-94FF-4A60-AB51-091596C6D311}</author>
    <author>tc={800ACD55-C520-456A-A039-1CF1FCE95692}</author>
    <author>tc={86C653FF-E092-4FA2-8F27-2EE76714E8D7}</author>
  </authors>
  <commentList>
    <comment ref="A4" authorId="0" shapeId="0" xr:uid="{4F140EC9-D966-4FE3-969D-5944381A90F1}">
      <text>
        <t>[Threaded comment]
Your version of Excel allows you to read this threaded comment; however, any edits to it will get removed if the file is opened in a newer version of Excel. Learn more: https://go.microsoft.com/fwlink/?linkid=870924
Comment:
    Ordered by date of announcement</t>
      </text>
    </comment>
    <comment ref="AG4" authorId="1" shapeId="0" xr:uid="{69C0594E-721F-42D3-95BE-C4FABF7BE939}">
      <text>
        <t>[Threaded comment]
Your version of Excel allows you to read this threaded comment; however, any edits to it will get removed if the file is opened in a newer version of Excel. Learn more: https://go.microsoft.com/fwlink/?linkid=870924
Comment:
    For archive tab, this formula does not evaluare type of tracking</t>
      </text>
    </comment>
    <comment ref="AJ4" authorId="2" shapeId="0" xr:uid="{2D0C6749-A51B-4175-99F2-51989A58228E}">
      <text>
        <t>[Threaded comment]
Your version of Excel allows you to read this threaded comment; however, any edits to it will get removed if the file is opened in a newer version of Excel. Learn more: https://go.microsoft.com/fwlink/?linkid=870924
Comment:
    Fon conversions:
XY tons * (33 MWh/(24 hr*365 days))
- Assuming 8760 hours a year
- A tonne of hydrogen delivers about 33 MWh and a million tonnes about 33 terawatt hours (TWh)  https://genh2hydrogen.com/blog/hydrogen-from-a-to-z-t-for-1tpd/#:~:text=The%20energy%20value%20of%20kilograms,33%20terawatt%20hours%20(TWh).</t>
      </text>
    </comment>
    <comment ref="AN7" authorId="3" shapeId="0" xr:uid="{1A520166-9095-47F3-A2AE-E29DE8E77911}">
      <text>
        <t xml:space="preserve">[Threaded comment]
Your version of Excel allows you to read this threaded comment; however, any edits to it will get removed if the file is opened in a newer version of Excel. Learn more: https://go.microsoft.com/fwlink/?linkid=870924
Comment:
    1 billion EUR
</t>
      </text>
    </comment>
    <comment ref="AN9" authorId="4" shapeId="0" xr:uid="{F67F441B-6B16-48FC-BC0D-FDCCF8990DAF}">
      <text>
        <t xml:space="preserve">[Threaded comment]
Your version of Excel allows you to read this threaded comment; however, any edits to it will get removed if the file is opened in a newer version of Excel. Learn more: https://go.microsoft.com/fwlink/?linkid=870924
Comment:
    1470 million EUR </t>
      </text>
    </comment>
    <comment ref="AN10" authorId="5" shapeId="0" xr:uid="{F941C389-5E32-4FD9-9200-37363DBF23F4}">
      <text>
        <t>[Threaded comment]
Your version of Excel allows you to read this threaded comment; however, any edits to it will get removed if the file is opened in a newer version of Excel. Learn more: https://go.microsoft.com/fwlink/?linkid=870924
Comment:
    75 million GBP
For whole Humber region project not just H2H Saltend</t>
      </text>
    </comment>
    <comment ref="AN12" authorId="6" shapeId="0" xr:uid="{80F78845-C928-4E6C-ACDA-DE69C36E048C}">
      <text>
        <t xml:space="preserve">[Threaded comment]
Your version of Excel allows you to read this threaded comment; however, any edits to it will get removed if the file is opened in a newer version of Excel. Learn more: https://go.microsoft.com/fwlink/?linkid=870924
Comment:
    Hybrit 
LKAB: 10 - 20 billion a year (over a period of around 10-20 years) average (18000-47000 million US) </t>
      </text>
    </comment>
    <comment ref="AJ19" authorId="7" shapeId="0" xr:uid="{BCCB7A62-AC6F-461E-87A3-82D5303E006C}">
      <text>
        <t xml:space="preserve">[Threaded comment]
Your version of Excel allows you to read this threaded comment; however, any edits to it will get removed if the file is opened in a newer version of Excel. Learn more: https://go.microsoft.com/fwlink/?linkid=870924
Comment:
    The maximum capacity of 520 MW will be available after three development stages </t>
      </text>
    </comment>
    <comment ref="AN19" authorId="8" shapeId="0" xr:uid="{187B75F3-3F8C-45AA-877F-ED07E1981C5C}">
      <text>
        <t>[Threaded comment]
Your version of Excel allows you to read this threaded comment; however, any edits to it will get removed if the file is opened in a newer version of Excel. Learn more: https://go.microsoft.com/fwlink/?linkid=870924
Comment:
    500 million EUR</t>
      </text>
    </comment>
    <comment ref="AN20" authorId="9" shapeId="0" xr:uid="{B57AB229-ACC0-43C5-865A-606DFA479D95}">
      <text>
        <t>[Threaded comment]
Your version of Excel allows you to read this threaded comment; however, any edits to it will get removed if the file is opened in a newer version of Excel. Learn more: https://go.microsoft.com/fwlink/?linkid=870924
Comment:
    10 trillion KRW</t>
      </text>
    </comment>
    <comment ref="AN23" authorId="10" shapeId="0" xr:uid="{2D81411F-8193-4E3C-9F16-7246031A90BF}">
      <text>
        <t>[Threaded comment]
Your version of Excel allows you to read this threaded comment; however, any edits to it will get removed if the file is opened in a newer version of Excel. Learn more: https://go.microsoft.com/fwlink/?linkid=870924
Comment:
    Estimate of approx. 10 billion SEK</t>
      </text>
    </comment>
    <comment ref="AN24" authorId="11" shapeId="0" xr:uid="{ED7BC089-5BA4-4FE5-92C9-BB2180CFE34B}">
      <text>
        <t>[Threaded comment]
Your version of Excel allows you to read this threaded comment; however, any edits to it will get removed if the file is opened in a newer version of Excel. Learn more: https://go.microsoft.com/fwlink/?linkid=870924
Comment:
    1.4 billion SEK</t>
      </text>
    </comment>
    <comment ref="AN27" authorId="12" shapeId="0" xr:uid="{D4F72F00-6DCD-4353-BE56-3864F1331381}">
      <text>
        <t>[Threaded comment]
Your version of Excel allows you to read this threaded comment; however, any edits to it will get removed if the file is opened in a newer version of Excel. Learn more: https://go.microsoft.com/fwlink/?linkid=870924
Comment:
    CAD 700 million</t>
      </text>
    </comment>
    <comment ref="AN29" authorId="13" shapeId="0" xr:uid="{CB2CEA74-F40E-47B6-9F8C-E7C149C50C97}">
      <text>
        <t>[Threaded comment]
Your version of Excel allows you to read this threaded comment; however, any edits to it will get removed if the file is opened in a newer version of Excel. Learn more: https://go.microsoft.com/fwlink/?linkid=870924
Comment:
    10,7 million EUR</t>
      </text>
    </comment>
    <comment ref="AN33" authorId="14" shapeId="0" xr:uid="{2939C7CD-56BE-428D-A043-E7D185BE2684}">
      <text>
        <t>[Threaded comment]
Your version of Excel allows you to read this threaded comment; however, any edits to it will get removed if the file is opened in a newer version of Excel. Learn more: https://go.microsoft.com/fwlink/?linkid=870924
Comment:
    1.7 billion EUR divided by 2 (Dunkirk and Fos-sur-Mer)</t>
      </text>
    </comment>
    <comment ref="AN37" authorId="15" shapeId="0" xr:uid="{A7095F4A-88A1-434C-93A9-6E9E6E995C8F}">
      <text>
        <t>[Threaded comment]
Your version of Excel allows you to read this threaded comment; however, any edits to it will get removed if the file is opened in a newer version of Excel. Learn more: https://go.microsoft.com/fwlink/?linkid=870924
Comment:
    2 billion EUR</t>
      </text>
    </comment>
    <comment ref="F45" authorId="16" shapeId="0" xr:uid="{D146D0B4-512E-4F4E-9697-607C36775ACE}">
      <text>
        <t xml:space="preserve">[Threaded comment]
Your version of Excel allows you to read this threaded comment; however, any edits to it will get removed if the file is opened in a newer version of Excel. Learn more: https://go.microsoft.com/fwlink/?linkid=870924
Comment:
    These pilot projects are likely to be commissioned in next 3 years </t>
      </text>
    </comment>
    <comment ref="AE45" authorId="17" shapeId="0" xr:uid="{AB998AC5-51FE-4102-A3E0-FCC636420F61}">
      <text>
        <t xml:space="preserve">[Threaded comment]
Your version of Excel allows you to read this threaded comment; however, any edits to it will get removed if the file is opened in a newer version of Excel. Learn more: https://go.microsoft.com/fwlink/?linkid=870924
Comment:
    50 tonne per day (Assuming 24 hr, 365 days operation)
</t>
      </text>
    </comment>
    <comment ref="F46" authorId="18" shapeId="0" xr:uid="{ADD4F532-3613-4EAD-A0B4-BC4B8D0D6945}">
      <text>
        <t xml:space="preserve">[Threaded comment]
Your version of Excel allows you to read this threaded comment; however, any edits to it will get removed if the file is opened in a newer version of Excel. Learn more: https://go.microsoft.com/fwlink/?linkid=870924
Comment:
    These pilot projects are likely to be commissioned in next 3 years </t>
      </text>
    </comment>
    <comment ref="AE46" authorId="19" shapeId="0" xr:uid="{A672E10E-C958-4DBD-8B23-C51D99BFA454}">
      <text>
        <t xml:space="preserve">[Threaded comment]
Your version of Excel allows you to read this threaded comment; however, any edits to it will get removed if the file is opened in a newer version of Excel. Learn more: https://go.microsoft.com/fwlink/?linkid=870924
Comment:
    40 tonne per day (Assuming 24 hr, 365 days operation)
</t>
      </text>
    </comment>
    <comment ref="F47" authorId="20" shapeId="0" xr:uid="{40961E56-DA21-4861-A049-9B1CF590F766}">
      <text>
        <t xml:space="preserve">[Threaded comment]
Your version of Excel allows you to read this threaded comment; however, any edits to it will get removed if the file is opened in a newer version of Excel. Learn more: https://go.microsoft.com/fwlink/?linkid=870924
Comment:
    These pilot projects are likely to be commissioned in next 3 years </t>
      </text>
    </comment>
    <comment ref="AE47" authorId="21" shapeId="0" xr:uid="{9E4B847A-DD47-4142-9EEC-4F651088B4B4}">
      <text>
        <t xml:space="preserve">[Threaded comment]
Your version of Excel allows you to read this threaded comment; however, any edits to it will get removed if the file is opened in a newer version of Excel. Learn more: https://go.microsoft.com/fwlink/?linkid=870924
Comment:
    3200  tonne per day (Assuming 24 hr, 365 days operation)
</t>
      </text>
    </comment>
    <comment ref="AN50" authorId="22" shapeId="0" xr:uid="{8D22726E-99D1-4180-90F5-52A367522C76}">
      <text>
        <t xml:space="preserve">[Threaded comment]
Your version of Excel allows you to read this threaded comment; however, any edits to it will get removed if the file is opened in a newer version of Excel. Learn more: https://go.microsoft.com/fwlink/?linkid=870924
Comment:
    1 billion EUR </t>
      </text>
    </comment>
    <comment ref="AI57" authorId="23" shapeId="0" xr:uid="{35C890A2-94FF-4A60-AB51-091596C6D311}">
      <text>
        <t>[Threaded comment]
Your version of Excel allows you to read this threaded comment; however, any edits to it will get removed if the file is opened in a newer version of Excel. Learn more: https://go.microsoft.com/fwlink/?linkid=870924
Comment:
    If feasibility study completed</t>
      </text>
    </comment>
    <comment ref="F60" authorId="24" shapeId="0" xr:uid="{800ACD55-C520-456A-A039-1CF1FCE95692}">
      <text>
        <t>[Threaded comment]
Your version of Excel allows you to read this threaded comment; however, any edits to it will get removed if the file is opened in a newer version of Excel. Learn more: https://go.microsoft.com/fwlink/?linkid=870924
Comment:
    Finalize phase 1 and begin phase 2</t>
      </text>
    </comment>
    <comment ref="AN60" authorId="25" shapeId="0" xr:uid="{86C653FF-E092-4FA2-8F27-2EE76714E8D7}">
      <text>
        <t xml:space="preserve">[Threaded comment]
Your version of Excel allows you to read this threaded comment; however, any edits to it will get removed if the file is opened in a newer version of Excel. Learn more: https://go.microsoft.com/fwlink/?linkid=870924
Comment:
    » Total OCED Cost Share: Up to $500 million
 » Phase 1 Total Project Amount: $19,100,000*
 » Phase 1 OCED Award Amount: $9,500,000**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tc={63BA5B32-DB96-44E4-AD94-A71DD0F1FE27}</author>
    <author>tc={D3101B8A-2C04-433A-9E7E-128D095D9E59}</author>
    <author>tc={0E891A2F-827C-4547-A98E-E0D484AC0A37}</author>
    <author>tc={4AB74873-2FF2-442E-A46F-C0490BA18A13}</author>
    <author>tc={2A79C178-A277-455E-9540-3594811F7A1C}</author>
    <author>tc={16F38C6E-CB1E-4F44-ABA3-ED7F3053F699}</author>
    <author>tc={39527399-8D70-41C7-BD25-5F3CE33EF633}</author>
    <author>tc={10DE626C-2E38-4D7A-9A7E-76354FD094AA}</author>
  </authors>
  <commentList>
    <comment ref="C1" authorId="0" shapeId="0" xr:uid="{63BA5B32-DB96-44E4-AD94-A71DD0F1FE27}">
      <text>
        <t>[Threaded comment]
Your version of Excel allows you to read this threaded comment; however, any edits to it will get removed if the file is opened in a newer version of Excel. Learn more: https://go.microsoft.com/fwlink/?linkid=870924
Comment:
    Manually update the company type</t>
      </text>
    </comment>
    <comment ref="D1" authorId="1" shapeId="0" xr:uid="{D3101B8A-2C04-433A-9E7E-128D095D9E59}">
      <text>
        <t>[Threaded comment]
Your version of Excel allows you to read this threaded comment; however, any edits to it will get removed if the file is opened in a newer version of Excel. Learn more: https://go.microsoft.com/fwlink/?linkid=870924
Comment:
    Update formula to latest data from Worldsteel</t>
      </text>
    </comment>
    <comment ref="H1" authorId="2" shapeId="0" xr:uid="{0E891A2F-827C-4547-A98E-E0D484AC0A37}">
      <text>
        <t>[Threaded comment]
Your version of Excel allows you to read this threaded comment; however, any edits to it will get removed if the file is opened in a newer version of Excel. Learn more: https://go.microsoft.com/fwlink/?linkid=870924
Comment:
    Update formula to latest data from Worldsteel</t>
      </text>
    </comment>
    <comment ref="A15" authorId="3" shapeId="0" xr:uid="{4AB74873-2FF2-442E-A46F-C0490BA18A13}">
      <text>
        <t>[Threaded comment]
Your version of Excel allows you to read this threaded comment; however, any edits to it will get removed if the file is opened in a newer version of Excel. Learn more: https://go.microsoft.com/fwlink/?linkid=870924
Comment:
    Also known as Hunan Valin</t>
      </text>
    </comment>
    <comment ref="A36" authorId="4" shapeId="0" xr:uid="{2A79C178-A277-455E-9540-3594811F7A1C}">
      <text>
        <t xml:space="preserve">[Threaded comment]
Your version of Excel allows you to read this threaded comment; however, any edits to it will get removed if the file is opened in a newer version of Excel. Learn more: https://go.microsoft.com/fwlink/?linkid=870924
Comment:
    Also known as Anyang Iron and Steel Group Co., Ltd. </t>
      </text>
    </comment>
    <comment ref="A46" authorId="5" shapeId="0" xr:uid="{16F38C6E-CB1E-4F44-ABA3-ED7F3053F699}">
      <text>
        <t xml:space="preserve">[Threaded comment]
Your version of Excel allows you to read this threaded comment; however, any edits to it will get removed if the file is opened in a newer version of Excel. Learn more: https://go.microsoft.com/fwlink/?linkid=870924
Comment:
    Also known as Hebei Donghai Special Steel Group Co., Ltd. </t>
      </text>
    </comment>
    <comment ref="A51" authorId="6" shapeId="0" xr:uid="{39527399-8D70-41C7-BD25-5F3CE33EF633}">
      <text>
        <t>[Threaded comment]
Your version of Excel allows you to read this threaded comment; however, any edits to it will get removed if the file is opened in a newer version of Excel. Learn more: https://go.microsoft.com/fwlink/?linkid=870924
Comment:
    Also known as Shanxi Jinnan Iron and Steel Group Co Ltd</t>
      </text>
    </comment>
    <comment ref="A114" authorId="7" shapeId="0" xr:uid="{10DE626C-2E38-4D7A-9A7E-76354FD094AA}">
      <text>
        <t>[Threaded comment]
Your version of Excel allows you to read this threaded comment; however, any edits to it will get removed if the file is opened in a newer version of Excel. Learn more: https://go.microsoft.com/fwlink/?linkid=870924
Comment:
    Dillinger is subsidiary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tc={03F58CE0-278A-4E8B-873B-0B42BD91EEBA}</author>
    <author>tc={4AB3FD0F-EDEB-4730-AE92-80FE9B0B2856}</author>
    <author>tc={BD301E82-119E-4811-8DE3-CEFDE1498D56}</author>
    <author>tc={E321A7F3-18B5-4384-BF14-4527CB1C8D9D}</author>
    <author>tc={1AF592BD-F983-4D16-A8FF-CB898776AF2B}</author>
    <author>tc={0DAB6CE7-F332-439E-9739-A443E9330A3B}</author>
    <author>tc={152D209F-7920-4E29-AF61-64F793CCA17E}</author>
    <author>tc={6B58F68F-8260-4A20-9D55-FB8283ECABED}</author>
  </authors>
  <commentList>
    <comment ref="A5" authorId="0" shapeId="0" xr:uid="{03F58CE0-278A-4E8B-873B-0B42BD91EEBA}">
      <text>
        <t>[Threaded comment]
Your version of Excel allows you to read this threaded comment; however, any edits to it will get removed if the file is opened in a newer version of Excel. Learn more: https://go.microsoft.com/fwlink/?linkid=870924
Comment:
    Ordered by date of announcement</t>
      </text>
    </comment>
    <comment ref="AI5" authorId="1" shapeId="0" xr:uid="{4AB3FD0F-EDEB-4730-AE92-80FE9B0B2856}">
      <text>
        <t>[Threaded comment]
Your version of Excel allows you to read this threaded comment; however, any edits to it will get removed if the file is opened in a newer version of Excel. Learn more: https://go.microsoft.com/fwlink/?linkid=870924
Comment:
    Fon conversions:
XY tons * (33 MWh/(24 hr*365 days))
- Assuming 8760 hours a year
- A tonne of hydrogen delivers about 33 MWh and a million tonnes about 33 terawatt hours (TWh)  https://genh2hydrogen.com/blog/hydrogen-from-a-to-z-t-for-1tpd/#:~:text=The%20energy%20value%20of%20kilograms,33%20terawatt%20hours%20(TWh).</t>
      </text>
    </comment>
    <comment ref="AK6" authorId="2" shapeId="0" xr:uid="{BD301E82-119E-4811-8DE3-CEFDE1498D56}">
      <text>
        <t xml:space="preserve">[Threaded comment]
Your version of Excel allows you to read this threaded comment; however, any edits to it will get removed if the file is opened in a newer version of Excel. Learn more: https://go.microsoft.com/fwlink/?linkid=870924
Comment:
    40 billion RUB
</t>
      </text>
    </comment>
    <comment ref="AK7" authorId="3" shapeId="0" xr:uid="{E321A7F3-18B5-4384-BF14-4527CB1C8D9D}">
      <text>
        <t xml:space="preserve">[Threaded comment]
Your version of Excel allows you to read this threaded comment; however, any edits to it will get removed if the file is opened in a newer version of Excel. Learn more: https://go.microsoft.com/fwlink/?linkid=870924
Comment:
    193,5 JPY billion </t>
      </text>
    </comment>
    <comment ref="AE8" authorId="4" shapeId="0" xr:uid="{1AF592BD-F983-4D16-A8FF-CB898776AF2B}">
      <text>
        <t xml:space="preserve">[Threaded comment]
Your version of Excel allows you to read this threaded comment; however, any edits to it will get removed if the file is opened in a newer version of Excel. Learn more: https://go.microsoft.com/fwlink/?linkid=870924
Comment:
    (DRI) capacity of 5.0 mtpa, comprising of two modules of 2.50 mtpa each </t>
      </text>
    </comment>
    <comment ref="AF8" authorId="5" shapeId="0" xr:uid="{0DAB6CE7-F332-439E-9739-A443E9330A3B}">
      <text>
        <t xml:space="preserve">[Threaded comment]
Your version of Excel allows you to read this threaded comment; however, any edits to it will get removed if the file is opened in a newer version of Excel. Learn more: https://go.microsoft.com/fwlink/?linkid=870924
Comment:
    4.0 mtpa hot strip capacity, as well as 1.0 million tonnes of cold rolling  </t>
      </text>
    </comment>
    <comment ref="AK11" authorId="6" shapeId="0" xr:uid="{152D209F-7920-4E29-AF61-64F793CCA17E}">
      <text>
        <t>[Threaded comment]
Your version of Excel allows you to read this threaded comment; however, any edits to it will get removed if the file is opened in a newer version of Excel. Learn more: https://go.microsoft.com/fwlink/?linkid=870924
Comment:
    2.3 billion EUR</t>
      </text>
    </comment>
    <comment ref="AF12" authorId="7" shapeId="0" xr:uid="{6B58F68F-8260-4A20-9D55-FB8283ECABED}">
      <text>
        <t xml:space="preserve">[Threaded comment]
Your version of Excel allows you to read this threaded comment; however, any edits to it will get removed if the file is opened in a newer version of Excel. Learn more: https://go.microsoft.com/fwlink/?linkid=870924
Comment:
    1.667m t/y of slab, and 1.5m t/y of thick plate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tc={E38F0FFD-5B0E-4F64-B7E2-C7C6FBABBF57}</author>
    <author>tc={5955F273-22CE-4F58-9C3C-BC6D8AAE7D94}</author>
    <author>tc={6589D0E8-9DDD-4945-91AC-3388B6BFD8A0}</author>
    <author>tc={7D004B40-FDCE-4D35-876B-C43FC63B2637}</author>
  </authors>
  <commentList>
    <comment ref="F15" authorId="0" shapeId="0" xr:uid="{E38F0FFD-5B0E-4F64-B7E2-C7C6FBABBF57}">
      <text>
        <t>[Threaded comment]
Your version of Excel allows you to read this threaded comment; however, any edits to it will get removed if the file is opened in a newer version of Excel. Learn more: https://go.microsoft.com/fwlink/?linkid=870924
Comment:
    For unqualified</t>
      </text>
    </comment>
    <comment ref="F16" authorId="1" shapeId="0" xr:uid="{5955F273-22CE-4F58-9C3C-BC6D8AAE7D94}">
      <text>
        <t>[Threaded comment]
Your version of Excel allows you to read this threaded comment; however, any edits to it will get removed if the file is opened in a newer version of Excel. Learn more: https://go.microsoft.com/fwlink/?linkid=870924
Comment:
    For unqualified</t>
      </text>
    </comment>
    <comment ref="F18" authorId="2" shapeId="0" xr:uid="{6589D0E8-9DDD-4945-91AC-3388B6BFD8A0}">
      <text>
        <t>[Threaded comment]
Your version of Excel allows you to read this threaded comment; however, any edits to it will get removed if the file is opened in a newer version of Excel. Learn more: https://go.microsoft.com/fwlink/?linkid=870924
Comment:
    For unqualified</t>
      </text>
    </comment>
    <comment ref="F19" authorId="3" shapeId="0" xr:uid="{7D004B40-FDCE-4D35-876B-C43FC63B2637}">
      <text>
        <t>[Threaded comment]
Your version of Excel allows you to read this threaded comment; however, any edits to it will get removed if the file is opened in a newer version of Excel. Learn more: https://go.microsoft.com/fwlink/?linkid=870924
Comment:
    Only for prospective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tc={6A100EF6-EEB0-4D96-80A5-48B76BE3AABB}</author>
    <author/>
  </authors>
  <commentList>
    <comment ref="A3" authorId="0" shapeId="0" xr:uid="{6A100EF6-EEB0-4D96-80A5-48B76BE3AABB}">
      <text>
        <t>[Threaded comment]
Your version of Excel allows you to read this threaded comment; however, any edits to it will get removed if the file is opened in a newer version of Excel. Learn more: https://go.microsoft.com/fwlink/?linkid=870924
Comment:
    Source: GEM Steel Plant Tracker.
Update when new versions of the tracker are released.</t>
      </text>
    </comment>
    <comment ref="B49" authorId="1" shapeId="0" xr:uid="{1DB2E95E-2096-438C-B4A5-B043D66E1EFC}">
      <text>
        <r>
          <rPr>
            <sz val="10"/>
            <color rgb="FF000000"/>
            <rFont val="Arial"/>
            <family val="2"/>
            <scheme val="minor"/>
          </rPr>
          <t xml:space="preserve">Name changed from the original name: Jiangsu Yonggang Group Co., Ltd. because the iron and crude steel making is in this subsidiary plant. </t>
        </r>
      </text>
    </comment>
    <comment ref="B50" authorId="1" shapeId="0" xr:uid="{D6F782EF-96B1-4674-84AD-88C70A1B2773}">
      <text>
        <r>
          <rPr>
            <sz val="10"/>
            <color rgb="FF000000"/>
            <rFont val="Arial"/>
            <family val="2"/>
            <scheme val="minor"/>
          </rPr>
          <t xml:space="preserve">Name changed from the original name: Jiangsu Yonggang Group Co., Ltd. because the iron and crude steel making is in this subsidiary plant. </t>
        </r>
      </text>
    </comment>
    <comment ref="B156" authorId="1" shapeId="0" xr:uid="{3361CD37-DB9A-44B4-9BB9-1F4BC99148BC}">
      <text>
        <r>
          <rPr>
            <sz val="10"/>
            <color rgb="FF000000"/>
            <rFont val="Arial"/>
            <family val="2"/>
            <scheme val="minor"/>
          </rPr>
          <t xml:space="preserve">Name changed from the original name: Jiangsu Yonggang Group Co., Ltd. because the iron and crude steel making is in this subsidiary plant. </t>
        </r>
      </text>
    </comment>
    <comment ref="B674" authorId="1" shapeId="0" xr:uid="{79545077-92B7-41CD-B5DD-5426D6065394}">
      <text>
        <r>
          <rPr>
            <sz val="10"/>
            <color rgb="FF000000"/>
            <rFont val="Arial"/>
            <family val="2"/>
            <scheme val="minor"/>
          </rPr>
          <t xml:space="preserve">Name changed from the original name: Jiangsu Yonggang Group Co., Ltd. because the iron and crude steel making is in this subsidiary plant. </t>
        </r>
      </text>
    </comment>
    <comment ref="F1296" authorId="1" shapeId="0" xr:uid="{B228914B-6D5A-419F-B2B3-26E08D660FA8}">
      <text>
        <r>
          <rPr>
            <sz val="10"/>
            <color rgb="FF000000"/>
            <rFont val="Arial"/>
            <family val="2"/>
            <scheme val="minor"/>
          </rPr>
          <t>capacity will be replaced by Rizhao steel group</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20E84E-5620-4EAE-9098-EA5BE96339C0}" keepAlive="1" name="Query - 2023_2022-Top-steel-producers pdf" description="Connection to the '2023_2022-Top-steel-producers pdf' query in the workbook." type="5" refreshedVersion="8" saveData="1">
    <dbPr connection="Provider=Microsoft.Mashup.OleDb.1;Data Source=$Workbook$;Location=&quot;2023_2022-Top-steel-producers pdf&quot;;Extended Properties=&quot;&quot;" command="SELECT * FROM [2023_2022-Top-steel-producers pdf]"/>
    <extLst>
      <ext xmlns:x15="http://schemas.microsoft.com/office/spreadsheetml/2010/11/main" uri="{DE250136-89BD-433C-8126-D09CA5730AF9}">
        <x15:connection id="" excludeFromRefreshAll="1"/>
      </ext>
    </extLst>
  </connection>
  <connection id="2" xr16:uid="{2EFBFDF6-D05C-4B77-9B99-E675B7ADC789}" keepAlive="1" name="Query - Append_All_projects" description="Connection to the 'Append_All_projects' query in the workbook." type="5" refreshedVersion="8" background="1" saveData="1">
    <dbPr connection="Provider=Microsoft.Mashup.OleDb.1;Data Source=$Workbook$;Location=Append_All_projects;Extended Properties=&quot;&quot;" command="SELECT * FROM [Append_All_projects]"/>
  </connection>
  <connection id="3" xr16:uid="{F45811CF-1327-4A44-928D-B4305CE9DDB3}" keepAlive="1" name="Query - Append_All_projects (2)" description="Connection to the 'Append_All_projects (2)' query in the workbook." type="5" refreshedVersion="8" background="1" saveData="1">
    <dbPr connection="Provider=Microsoft.Mashup.OleDb.1;Data Source=$Workbook$;Location=&quot;Append_All_projects (2)&quot;;Extended Properties=&quot;&quot;" command="SELECT * FROM [Append_All_projects (2)]"/>
  </connection>
  <connection id="4" xr16:uid="{50678419-901D-4502-9ABE-72A1672D4CAD}" keepAlive="1" name="Query - Complementary Tracking" description="Connection to the 'Complementary Tracking' query in the workbook." type="5" refreshedVersion="8" background="1" saveData="1">
    <dbPr connection="Provider=Microsoft.Mashup.OleDb.1;Data Source=$Workbook$;Location=&quot;Complementary Tracking&quot;;Extended Properties=&quot;&quot;" command="SELECT * FROM [Complementary Tracking]"/>
  </connection>
  <connection id="5" xr16:uid="{A78033F4-C8B9-4EEC-B68B-E17BEC1B13BA}" keepAlive="1" name="Query - Green_Steel_Projects" description="Connection to the 'Green_Steel_Projects' query in the workbook." type="5" refreshedVersion="0" background="1">
    <dbPr connection="Provider=Microsoft.Mashup.OleDb.1;Data Source=$Workbook$;Location=Green_Steel_Projects;Extended Properties=&quot;&quot;" command="SELECT * FROM [Green_Steel_Projects]"/>
  </connection>
  <connection id="6" xr16:uid="{D5525AA9-EC0C-4AAF-8EC6-0D35849E9FC7}" keepAlive="1" name="Query - GST_Prospective" description="Connection to the 'GST_Prospective' query in the workbook." type="5" refreshedVersion="0" background="1">
    <dbPr connection="Provider=Microsoft.Mashup.OleDb.1;Data Source=$Workbook$;Location=GST_Prospective;Extended Properties=&quot;&quot;" command="SELECT * FROM [GST_Prospective]"/>
  </connection>
  <connection id="7" xr16:uid="{C017E6B6-01F9-4795-91C6-BC7B5FA4F911}" keepAlive="1" name="Query - Main Tracking" description="Connection to the 'Main Tracking' query in the workbook." type="5" refreshedVersion="8" background="1" saveData="1">
    <dbPr connection="Provider=Microsoft.Mashup.OleDb.1;Data Source=$Workbook$;Location=&quot;Main Tracking&quot;;Extended Properties=&quot;&quot;" command="SELECT * FROM [Main Tracking]"/>
  </connection>
  <connection id="8" xr16:uid="{45EC19EC-2E2C-4E95-A293-2668F037A017}" keepAlive="1" name="Query - Technologies" description="Connection to the 'Technologies' query in the workbook." type="5" refreshedVersion="8" background="1" saveData="1">
    <dbPr connection="Provider=Microsoft.Mashup.OleDb.1;Data Source=$Workbook$;Location=Technologies;Extended Properties=&quot;&quot;" command="SELECT * FROM [Technologies]"/>
  </connection>
  <connection id="9" xr16:uid="{75F583B3-7F09-4A8E-B5B1-ED62B4A4DDB9}" keepAlive="1" name="Query - Wordsteel_production_PDF" description="Connection to the 'Wordsteel_production_PDF' query in the workbook." type="5" refreshedVersion="8" background="1" saveData="1">
    <dbPr connection="Provider=Microsoft.Mashup.OleDb.1;Data Source=$Workbook$;Location=Wordsteel_production_PDF;Extended Properties=&quot;&quot;" command="SELECT * FROM [Wordsteel_production_PDF]"/>
  </connection>
</connections>
</file>

<file path=xl/sharedStrings.xml><?xml version="1.0" encoding="utf-8"?>
<sst xmlns="http://schemas.openxmlformats.org/spreadsheetml/2006/main" count="22390" uniqueCount="7813">
  <si>
    <t>Green Steel Tracker</t>
  </si>
  <si>
    <t xml:space="preserve">A research collaboration to gather data on announcements on the transition of the steel sector </t>
  </si>
  <si>
    <t>About</t>
  </si>
  <si>
    <t>BF/BOF</t>
  </si>
  <si>
    <t>blast furnace - basic oxygen furnace production route; the dominant steel production route today</t>
  </si>
  <si>
    <t>Blue hydrogen</t>
  </si>
  <si>
    <t>hydrogen produced from natural gas with adjacent carbon capture and storage plant to keep CO2 from entering the athmosphere</t>
  </si>
  <si>
    <t>CCUS</t>
  </si>
  <si>
    <t>carbon dioxide</t>
  </si>
  <si>
    <t>DRI</t>
  </si>
  <si>
    <t>direct reduced iron; product of direct reduction process; also called sponge iron</t>
  </si>
  <si>
    <t>EAF</t>
  </si>
  <si>
    <t>electric arc furnace</t>
  </si>
  <si>
    <t>Electrowining</t>
  </si>
  <si>
    <t>ironmaking technology using the direct electrolysis of iron ore</t>
  </si>
  <si>
    <t>FINEX</t>
  </si>
  <si>
    <t>Green hydrogen</t>
  </si>
  <si>
    <t>hydrogen produced from water through electrolysis using renewable electricity</t>
  </si>
  <si>
    <t>H-DR</t>
  </si>
  <si>
    <t>hydrogen-based direct reduction of iron ore</t>
  </si>
  <si>
    <t>hydrogen (chemical notation)</t>
  </si>
  <si>
    <t>MoU</t>
  </si>
  <si>
    <t>memorandum of understanding</t>
  </si>
  <si>
    <t>NG-DR</t>
  </si>
  <si>
    <t>natural gas-based direct reduction of iron ore</t>
  </si>
  <si>
    <t>R&amp;D</t>
  </si>
  <si>
    <t>research and development</t>
  </si>
  <si>
    <t>SOEC</t>
  </si>
  <si>
    <t>solid oxide electrolysis cell; a type of high-temperature electrolysis to produce hydrogen from water</t>
  </si>
  <si>
    <t>Company</t>
  </si>
  <si>
    <t>Project website</t>
  </si>
  <si>
    <t>Location</t>
  </si>
  <si>
    <t>Latitude</t>
  </si>
  <si>
    <t>Longitude</t>
  </si>
  <si>
    <t>Coordinate accuracy</t>
  </si>
  <si>
    <t>Project scale</t>
  </si>
  <si>
    <t>Steel production capacity (million tonnes per year)</t>
  </si>
  <si>
    <t>Iron production capacity (million tonnes per year)</t>
  </si>
  <si>
    <t>Hydrogen generation capacity (MW)</t>
  </si>
  <si>
    <t>Partners</t>
  </si>
  <si>
    <t>Comments</t>
  </si>
  <si>
    <t>N/A</t>
  </si>
  <si>
    <t>TBD</t>
  </si>
  <si>
    <t>Brazil</t>
  </si>
  <si>
    <t>Maranhão state</t>
  </si>
  <si>
    <t>exact</t>
  </si>
  <si>
    <t>Other</t>
  </si>
  <si>
    <t>Not stated</t>
  </si>
  <si>
    <t>https://www.sootoday.com/local-news/algoma-steel-inc-commits-to-carbon-neutrality-2446004</t>
  </si>
  <si>
    <t>Canada</t>
  </si>
  <si>
    <t>Sault Ste. Marie</t>
  </si>
  <si>
    <t>BF/BOF to scrap-EAF conversion</t>
  </si>
  <si>
    <t>ArcelorMittal</t>
  </si>
  <si>
    <t>Spain</t>
  </si>
  <si>
    <t>Gijon</t>
  </si>
  <si>
    <t>https://corporate.arcelormittal.com/media/press-releases/arcelormittal-signs-mou-with-the-spanish-government-supporting-1-billion-investment-in-decarbonisation-technologies</t>
  </si>
  <si>
    <t>Sestao</t>
  </si>
  <si>
    <t>https://corporate.arcelormittal.com/media/press-releases/arcelormittal-sestao-to-become-the-world-s-first-full-scale-zero-carbon-emissions-steel-plant</t>
  </si>
  <si>
    <t>SeaH2Land</t>
  </si>
  <si>
    <t>SBE00001</t>
  </si>
  <si>
    <t>Netherlands</t>
  </si>
  <si>
    <t>North Sea (Dutch region)</t>
  </si>
  <si>
    <t>approximate (country)</t>
  </si>
  <si>
    <t>https://www.rechargenews.com/energy-transition/orsted-in-gigawatt-scale-offshore-wind-to-green-hydrogen-plan-with-steel-giant-arcelormittal/2-1-990058</t>
  </si>
  <si>
    <t>HyBit - Hydrogen for Bremen’s industrial transformation</t>
  </si>
  <si>
    <t>SDE00006</t>
  </si>
  <si>
    <t>Germany</t>
  </si>
  <si>
    <t>Bremen</t>
  </si>
  <si>
    <t>https://bremen.arcelormittal.com/Ueber-uns/</t>
  </si>
  <si>
    <t>EWE AG</t>
  </si>
  <si>
    <t>SDE00005</t>
  </si>
  <si>
    <t>Eisenhüttenstadt</t>
  </si>
  <si>
    <t>https://eisenhuettenstadt.arcelormittal.com/Ueber-uns/</t>
  </si>
  <si>
    <t>Hamburg H2</t>
  </si>
  <si>
    <t>SDE00007</t>
  </si>
  <si>
    <t>Hamburg</t>
  </si>
  <si>
    <t>https://hamburg.arcelormittal.com/Ueber-uns/</t>
  </si>
  <si>
    <t>SIDERWIN</t>
  </si>
  <si>
    <t>https://www.siderwin-spire.eu/content/home</t>
  </si>
  <si>
    <t>France</t>
  </si>
  <si>
    <t>Maizières-lès-Metz</t>
  </si>
  <si>
    <t>https://www.google.com/maps/place/ArcelorMittal+Maizi%C3%A8res+Research+SA/@49.2001901,6.1498485,1012m/data=!3m2!1e3!4b1!4m5!3m4!1s0x47952763712f4885:0x3c31c2bfb0413f7c!8m2!3d49.2001901!4d6.1520372</t>
  </si>
  <si>
    <t>JohnCockerill (Belgium), EDF (France), CFD-Numerics (France), QUANTIS (Switzerland), TECNALIA (Spain), UAVR (Portugal), Mytilineos (Greece), NTUA (Greece), N-Side (Belgium), Dynergie (France), NTNU (Norway)</t>
  </si>
  <si>
    <t>SFR00001</t>
  </si>
  <si>
    <t>Dunkirk</t>
  </si>
  <si>
    <t>https://flateurope.arcelormittal.com/ourmills/704/dunkerque</t>
  </si>
  <si>
    <t>https://3d-ccus.com/3d-publications/#press</t>
  </si>
  <si>
    <t>CCS</t>
  </si>
  <si>
    <t>https://3d-ccus.com/3d-overview/</t>
  </si>
  <si>
    <t>Axens, Total, Air Products, Brevik Engineering, CMI, DTU, Gassco, RWTH and Uetikon.</t>
  </si>
  <si>
    <t>https://corporate.arcelormittal.com/media/news-articles/air-liquide-and-arcelormittal-join-forces-to-accelerate-the-decarbonisation-of-steel-production-in-the-dunkirk-industrial-basin</t>
  </si>
  <si>
    <t>Air Liquide</t>
  </si>
  <si>
    <t>https://www.cbc.ca/news/canada/hamilton/dofasco-investment-1.6123829</t>
  </si>
  <si>
    <t>https://www.globenewswire.com/news-release/2021/07/30/2272220/0/en/ArcelorMittal-and-the-Government-of-Canada-announce-investment-of-CAD-1-765-billion-in-decarbonization-technologies-in-Canada.html</t>
  </si>
  <si>
    <t>Belgium</t>
  </si>
  <si>
    <t>Ghent</t>
  </si>
  <si>
    <t>https://www.reuters.com/article/us-china-climatechange-baowu-idUSKBN29Q0G1</t>
  </si>
  <si>
    <t>China</t>
  </si>
  <si>
    <t>https://www.bhp.com/media-and-insights/news-releases/2020/11/bhp-partners-with-china-baowu-to-address-the-challenges-of-climate-change/</t>
  </si>
  <si>
    <t>R&amp;D partnership</t>
  </si>
  <si>
    <t>BHP</t>
  </si>
  <si>
    <t>Tsinghua University</t>
  </si>
  <si>
    <t>approximate (site)</t>
  </si>
  <si>
    <t>https://www.smh.com.au/business/companies/rio-tinto-takes-on-steel-sector-s-carbon-problem-in-china-and-japan-20201217-p56o8d.html</t>
  </si>
  <si>
    <t>Rio Tinto, Tsinghua University</t>
  </si>
  <si>
    <t>https://www.bluescope.com/bluescope-news/2021/09/bluescope-climate-action-report/</t>
  </si>
  <si>
    <t>Australia</t>
  </si>
  <si>
    <t>https://www.riotinto.com/news/releases/2021/Rio-Tinto-and-BlueScope-to-explore-low-carbon-steelmaking-pathways</t>
  </si>
  <si>
    <t>H-DR &amp; biomass</t>
  </si>
  <si>
    <t>Rio Tinto</t>
  </si>
  <si>
    <t>Boston Metal</t>
  </si>
  <si>
    <t>USA</t>
  </si>
  <si>
    <t>Boston</t>
  </si>
  <si>
    <t>https://www.bostonmetal.com/contact/</t>
  </si>
  <si>
    <t>Zero Carbon Humber, Hydrogen to Humber (H2H) Saltend</t>
  </si>
  <si>
    <t>https://britishsteel.co.uk/who-we-are/sustainability/</t>
  </si>
  <si>
    <t>United Kingdom</t>
  </si>
  <si>
    <t>Humber region</t>
  </si>
  <si>
    <t>https://www.zerocarbonhumber.co.uk/</t>
  </si>
  <si>
    <t>Associated British Ports, Centrica, Drax, Equinor, Mitsubishi Power, National Grid, PX, SSE Thermal, Triton Power, Uniper, The University of Sheffield Advanced Manufacturing Research Centre</t>
  </si>
  <si>
    <t>SCL00001</t>
  </si>
  <si>
    <t>https://www.capacero.cl/cap_acero/site/edic/base/port/sustentabilidad_medioambiente.html</t>
  </si>
  <si>
    <t>Chile</t>
  </si>
  <si>
    <t>Hualpén</t>
  </si>
  <si>
    <t>https://www.capacero.cl/cap_acero/quienes-somos/quienes-somos/2018-01-29/115836.html</t>
  </si>
  <si>
    <t>https://www.h2v.eu/hydrogen-valleys/green-crane-western-route</t>
  </si>
  <si>
    <t>SES00001</t>
  </si>
  <si>
    <t>Asturias</t>
  </si>
  <si>
    <t>hydrogen production (green hydrogen)</t>
  </si>
  <si>
    <t>https://www.spglobal.com/marketintelligence/en/news-insights/latest-news-headlines/spain-targets-4-gw-of-hydrogen-electrolysis-in-2030-roadmap-59700545</t>
  </si>
  <si>
    <t>FerroSilva</t>
  </si>
  <si>
    <t>Sweden</t>
  </si>
  <si>
    <t>Ovako, Sandvik Materials Technology, Uddeholm, Sveaskog and Lantmännen</t>
  </si>
  <si>
    <t>Fortescue Metals</t>
  </si>
  <si>
    <t>N/A (see 2030 target)</t>
  </si>
  <si>
    <t>Pilbara</t>
  </si>
  <si>
    <t>approximate (region)</t>
  </si>
  <si>
    <t>https://www.aumanufacturing.com.au/andrew-forrest-stunning-aim-to-build-green-steel-plant-in-2021</t>
  </si>
  <si>
    <t>approximate (city)</t>
  </si>
  <si>
    <t>IMAS Foundation, Vargas, Scania, InnoEnergy, Altor, Bilstein Group, SMS Group, Exor, Kingspan, FAM, Mercedez-Benz, Marcegaglia</t>
  </si>
  <si>
    <t>30% reduction (baseline 2022)</t>
  </si>
  <si>
    <t>Paradigm project</t>
  </si>
  <si>
    <t>Tenova</t>
  </si>
  <si>
    <t>Japan</t>
  </si>
  <si>
    <t>https://www.bhp.com/media-and-insights/news-releases/2021/02/bhp-partners-with-jfe-to-address-decarbonisation-in-the-steel-industry/</t>
  </si>
  <si>
    <t>Liberty Steel</t>
  </si>
  <si>
    <t>SRO00001</t>
  </si>
  <si>
    <t>Romania</t>
  </si>
  <si>
    <t>Galati</t>
  </si>
  <si>
    <t>https://libertysteelgroup.com/news/gfg-alliance-signs-mou-with-romanian-government-to-create-a-european-greensteel-flagship-at-liberty-galati/</t>
  </si>
  <si>
    <t>Romgaz, Eximbank</t>
  </si>
  <si>
    <t>https://www.thehindubusinessline.com/companies/liberty-steel-forms-joint-venture-for-hydrogen-based-steel-plant-in-france/article33902926.ece</t>
  </si>
  <si>
    <t>https://libertysteelgroup.com/news/liberty-develop-hydrogen-steel-making-plant/</t>
  </si>
  <si>
    <t>Paul Wurth, Saar-Holding-Stahl</t>
  </si>
  <si>
    <t>Whyalla Transformation Program</t>
  </si>
  <si>
    <t>SAU00002</t>
  </si>
  <si>
    <t>Whyalla</t>
  </si>
  <si>
    <t>LKAB</t>
  </si>
  <si>
    <t>https://mb.cision.com/Main/11419/3241684/1338565.pdf</t>
  </si>
  <si>
    <t>https://www.lkab.com/en/news-room/news/up-to-3000-new-jobs-and-major-investment-in-malmfalten/?aid=5232</t>
  </si>
  <si>
    <t>H-DR (only ironmaking)</t>
  </si>
  <si>
    <t>https://www.metalloinvest.com/en/media/press-releases/550530/</t>
  </si>
  <si>
    <t>Russia</t>
  </si>
  <si>
    <t>Kursk region</t>
  </si>
  <si>
    <t>https://www.steelguru.com/steel/metalloinvest-to-achieve-carbon-neutrality-by-2050</t>
  </si>
  <si>
    <t>Primetals Technologies and Midrex Technologies</t>
  </si>
  <si>
    <t>30% reduction (baseline 2013)</t>
  </si>
  <si>
    <t>https://www.riotinto.com/news/releases/2020/Rio-Tinto-and-Nippon-Steel-Corporation-sign-climate-MOU</t>
  </si>
  <si>
    <t>South Korea</t>
  </si>
  <si>
    <t>https://www.smh.com.au/business/companies/origin-energy-inks-green-hydrogen-deal-with-korean-steel-giant-20210318-p57bzd.html</t>
  </si>
  <si>
    <t>Hydrogen production (green hydrogen production in Australia and export to South Korea)</t>
  </si>
  <si>
    <t>Origin Energy</t>
  </si>
  <si>
    <t>Salzgitter</t>
  </si>
  <si>
    <t>Rhenus, Uniper</t>
  </si>
  <si>
    <t>SDE00004</t>
  </si>
  <si>
    <t>https://www.salzgitter-ag.com/en/newsroom/press-releases/details/another-key-components-on-the-road-to-low-co2-steel-production-15046.html</t>
  </si>
  <si>
    <t>Fraunhofer Gesellschaft, Tenova</t>
  </si>
  <si>
    <t>https://www.salzgitter-ag.com/de/newsroom/pressemeldungen/details/weiterer-meilenstein-in-richtung-co2armer-stahlherstellung-bundesministerin-svenja-schulze-uebergibt-foerderbescheid-14573.html</t>
  </si>
  <si>
    <t>GrInHy2.0 (Green Industrial Hydrogen)</t>
  </si>
  <si>
    <t>Sunfire GmbH, Paul Wurth S.A., Tenova S.p.A., CEA - Commissariat a l'Energie atomique</t>
  </si>
  <si>
    <t>WindH2</t>
  </si>
  <si>
    <t>https://www.salzgitter-ag.com/en/newsroom/press-releases/details/wind-hydrogen-salzgitter-windh2-an-important-step-on-the-path-to-decarbonizing-the-steel-industry-14823.html</t>
  </si>
  <si>
    <t>Avacon Natur GmbH, Siemens, Linde</t>
  </si>
  <si>
    <t>SSAB</t>
  </si>
  <si>
    <t>HYBRIT</t>
  </si>
  <si>
    <t>https://www.hybritdevelopment.se/</t>
  </si>
  <si>
    <t>Gällivare</t>
  </si>
  <si>
    <t>https://www.ssab.com/news/2021/03/hybrit-ssab-lkab-and-vattenfall-to-begin-industrialization-of-future-fossilfree-steelmaking-by-estab</t>
  </si>
  <si>
    <t>https://www.hybritdevelopment.se/en/a-fossil-free-development/direct-reduction-hydrogen-demonstrationscale/</t>
  </si>
  <si>
    <t>https://www.sei.org/wp-content/uploads/2020/07/bigger-is-sometimes-better.pdf</t>
  </si>
  <si>
    <t>https://www.hybritdevelopment.se/en/march-24-2021-hybrit-ssab-lkab-and-vattenfall-to-begin-industrialization-of-future-fossil-free-steelmaking-by-establishing-the-worlds-first-production-plant-for-fossil-free-sponge-iron-in/</t>
  </si>
  <si>
    <t>LKAB, Vattenfall</t>
  </si>
  <si>
    <t>SSE00001</t>
  </si>
  <si>
    <t>Oxelösund</t>
  </si>
  <si>
    <t>https://www.ssab.com/contact</t>
  </si>
  <si>
    <t>Luleå</t>
  </si>
  <si>
    <t>https://www.hybritdevelopment.se/en/a-fossil-free-development/direct-reduction-hydrogen-pilotscale/</t>
  </si>
  <si>
    <t>https://www.ssab.com/news/2021/04/hybrit-ssab-lkab-and-vattenfall-building-unique-pilot-project-in-lule-for-largescale-hydrogen-storag</t>
  </si>
  <si>
    <t>FFS - Towards Fossil-Free Steel</t>
  </si>
  <si>
    <t>Finland</t>
  </si>
  <si>
    <t>Raahe</t>
  </si>
  <si>
    <t>https://www.ssab.com/news/2021/07/ssab-has-launched-an-extensive-research-project-in-finland-to-replace-fossil-fuels-with-renewable-en</t>
  </si>
  <si>
    <t>https://www.ssab.com/company/sustainability/sustainable-operations/hybrit-phases</t>
  </si>
  <si>
    <t>https://www.ssab.fi/ssab-konserni/tietoja-ssabsta/tuotantopaikkakunnat-suomessa/raahe/kohti-fossiilivapaata-terastuotantoa</t>
  </si>
  <si>
    <t>https://www.ssab.com/news/2019/12/ssab-initiates-study-in-finland-for-fossilfree-steel</t>
  </si>
  <si>
    <t>Stahl Holding Saar GmbH</t>
  </si>
  <si>
    <t>https://www.saarstahl.com/sag/downloads/download/16482</t>
  </si>
  <si>
    <t>Tata Steel</t>
  </si>
  <si>
    <t>Ijmuiden</t>
  </si>
  <si>
    <t>https://www.tatasteeleurope.com/corporate/news/tata-steel-opts-for-hydrogen-route-at-its-ijmuiden-steelworks</t>
  </si>
  <si>
    <t>Project H2ermes</t>
  </si>
  <si>
    <t>SNL00001</t>
  </si>
  <si>
    <t>https://prtr.eea.europa.eu/#/facilitylevels</t>
  </si>
  <si>
    <t>https://www.greentechmedia.com/articles/read/tata-steel-nouryon-and-port-of-amsterdam-plan-largest-green-hydrogen-cluste</t>
  </si>
  <si>
    <t>Hlsarna</t>
  </si>
  <si>
    <t>https://www.tatasteeleurope.com/ts/sustainability/carbon-neutral-steel</t>
  </si>
  <si>
    <t>Rio Tinto, Tata steel, ULCOS, EU</t>
  </si>
  <si>
    <t>https://www.endsreport.com/article/1565641/steel-firms-pin-hopes-low-carbon-blast-furnace</t>
  </si>
  <si>
    <t>Dalmine Zero Emissions</t>
  </si>
  <si>
    <t>https://www.tenaris.com/en/newsroom/news-listing/tenaris-joins-edison-and-snam-to-trial-steelmaking--23383824921</t>
  </si>
  <si>
    <t>Italy</t>
  </si>
  <si>
    <t>Dalmine</t>
  </si>
  <si>
    <t>Edison, Snam</t>
  </si>
  <si>
    <t>Thyssenkrupp</t>
  </si>
  <si>
    <t>H2morrow</t>
  </si>
  <si>
    <t>Duisburg (location of hydrogen use)</t>
  </si>
  <si>
    <t>https://www.thyssenkrupp-steel.com/en/contact.html</t>
  </si>
  <si>
    <t>Equinor, OGE</t>
  </si>
  <si>
    <t>SDE00001</t>
  </si>
  <si>
    <t>Duisburg</t>
  </si>
  <si>
    <t>https://www.thyssenkrupp-steel.com/en/newsroom/press-releases/thyssenkrupp-presents-altmaier-and-laschet-concept-for-green-transformation-of-duisburg-steel-mill.html</t>
  </si>
  <si>
    <t>HydrOxy Hub Walsum</t>
  </si>
  <si>
    <t>https://www.steag.com/en/news/current-projects/hydroxy-walsum</t>
  </si>
  <si>
    <t>https://www.pv-magazine.de/2021/02/24/mit-gruenem-wasserstoff-zu-gruenem-stahl/</t>
  </si>
  <si>
    <t>Equinor</t>
  </si>
  <si>
    <t>SAT00002</t>
  </si>
  <si>
    <t>30% reduction (baseline undefined)</t>
  </si>
  <si>
    <t>https://www.voestalpine.com/greentecsteel/en/</t>
  </si>
  <si>
    <t>Austria</t>
  </si>
  <si>
    <t>Donawitz</t>
  </si>
  <si>
    <t>https://www.voestalpine.com/stahldonawitz/en/</t>
  </si>
  <si>
    <t>https://www.primetals.com/de/presse-medien/news/primetals-technologies-develops-breakthrough-technology-for-carbon-free-hydrogen-based-direct-reduction-for-iron-ore-fines</t>
  </si>
  <si>
    <t>https://asia.nikkei.com/Spotlight/Environment/Climate-Change/Mitsubishi-Heavy-to-build-biggest-zero-carbon-steel-plant</t>
  </si>
  <si>
    <t>SuSteel</t>
  </si>
  <si>
    <t>K1-MET GmbH, University of Leoben</t>
  </si>
  <si>
    <t>H2Future</t>
  </si>
  <si>
    <t>https://www.h2future-project.eu/</t>
  </si>
  <si>
    <t>SAT00001</t>
  </si>
  <si>
    <t>Linz</t>
  </si>
  <si>
    <t>https://www.voestalpine.com/stahl/en/Companies/voestalpine-Stahl-GmbH</t>
  </si>
  <si>
    <t>Siemens, Verbund, Austrian Power Grid (APG), K1-MET, ECN/TNO</t>
  </si>
  <si>
    <t>Emission scope of target</t>
  </si>
  <si>
    <t>Emission scope of target [ref]</t>
  </si>
  <si>
    <t>Comment</t>
  </si>
  <si>
    <t>Link (1)</t>
  </si>
  <si>
    <t>Link (2)</t>
  </si>
  <si>
    <t>https://www.northernontariobusiness.com/regional-news/sault-ste-marie/algoma-steel-inc-commits-to-carbon-neutrality-2452703</t>
  </si>
  <si>
    <t>Aperam</t>
  </si>
  <si>
    <t>Luxembourg</t>
  </si>
  <si>
    <t>https://www.aperam.com/sustainability/environment/co2-energy/</t>
  </si>
  <si>
    <t>1 &amp; 2</t>
  </si>
  <si>
    <t>Carbon emissions to a peak in 2023 before cutting them by 30% by 2035</t>
  </si>
  <si>
    <t>https://which-50.com/australian-industrial-giants-target-net-zero-emissions-by-2050/</t>
  </si>
  <si>
    <t>https://britishsteel.co.uk/news/british-steel-unveils-low-carbon-roadmap-with-net-zero-pledge/</t>
  </si>
  <si>
    <t>https://britishsteel.co.uk/news/british-steel-backs-carbon-cluster-bid/</t>
  </si>
  <si>
    <t>China Steel Corporation</t>
  </si>
  <si>
    <t>Taiwan</t>
  </si>
  <si>
    <t>https://www.steelguru.com/steel/china-steel-corp-unveils-green-steel-goals</t>
  </si>
  <si>
    <t>Dillinger</t>
  </si>
  <si>
    <t>https://www.dillinger.de/d/en/corporate/sustainability/sustainable-steelproduction/index.shtml</t>
  </si>
  <si>
    <t>20% reduction (baseline 2019)</t>
  </si>
  <si>
    <t>Emissions peak by 2022, 10% reduction by 2025 (baseline 2022)</t>
  </si>
  <si>
    <t>Hyundai Steel</t>
  </si>
  <si>
    <t>India</t>
  </si>
  <si>
    <t>https://www.reuters.com/business/energy/kobe-steel-aims-cut-co2-emissions-by-30-40-by-2030-2021-05-11/</t>
  </si>
  <si>
    <t>The 2030 target does not include its power generation operation, but the company aims to achieve carbon neutrality by 2050 including the power generation business.</t>
  </si>
  <si>
    <t>https://www.steelguru.com/steel/nippon-steel-takes-the-challenge-of-zero-carbon-steel</t>
  </si>
  <si>
    <t>Outokumpu</t>
  </si>
  <si>
    <t>https://www.outokumpu.com/en/expertise/2020/committed-to-carbon-neutrality-by-2050</t>
  </si>
  <si>
    <t>Also, 2023 target - 20% reduction (baseline 2016)</t>
  </si>
  <si>
    <t>Severstal</t>
  </si>
  <si>
    <t>50% reduction (baseline 2018)</t>
  </si>
  <si>
    <t>https://www.steelguru.com/steel/steel-dynamics-sets-goal-to-achieve-carbon-neutrality-by-2050</t>
  </si>
  <si>
    <t>1, 2 &amp; 3</t>
  </si>
  <si>
    <t>https://www.thyssenkrupp.com/en/newsroom/press-releases/thyssenkrupp-sets-clear-targets--group-aims-to-be-climate-neutral-by-2050------30-percent-emissions-reduction-planned-for-2030-12803.html</t>
  </si>
  <si>
    <t>HYFOR</t>
  </si>
  <si>
    <t>https://magazine.primetals.com/2021/06/24/zero-carbon-hyfor-direct-reduction-pilot-plant-commences-operation-in-donawitz-austria/</t>
  </si>
  <si>
    <t>https://www.salzgitter-ag.com/en/newsroom/press-releases/details/uniper-and-salzgitter-agree-close-cooperation-in-supplying-the-salcosr-transformation-project-with-green-hydrogen-from-unipers-major-green-wilhelmshavenr-hydrogen-project-19249.html</t>
  </si>
  <si>
    <t>Hyundai Motor, SK Group, Hanwha and Hyosung</t>
  </si>
  <si>
    <t>https://www.riotinto.com/en/news/releases/2020/Rio-Tinto-advances-climate-partnership-with-China-Baowu-Steel-with-US10-million-investment</t>
  </si>
  <si>
    <t>https://www.bhp.com/news/media-centre/releases/2020/11/bhp-partners-with-china-baowu-to-address-the-challenges-of-climate-change</t>
  </si>
  <si>
    <t>https://corporate.arcelormittal.com/media/press-releases/arcelormittal-accelerates-its-decarbonisation-with-a-1-7-billion-investment-programme-in-france-supported-by-the-french-government</t>
  </si>
  <si>
    <t>https://corporate.arcelormittal.com/media/news-articles/arcelormittal-plans-major-investment-in-german-sites-to-accelerate-co2-emissions-reduction-strategy-and-leverage-the-hydrogen-grid</t>
  </si>
  <si>
    <t>https://corporate.arcelormittal.com/climate-action/decarbonisation-technologies/hamburg-h2-working-towards-the-production-of-zero-carbon-emissions-steel-with-hydrogen</t>
  </si>
  <si>
    <t>Midrex</t>
  </si>
  <si>
    <t>https://corporate.arcelormittal.com/media/press-releases/arcelormittal-signs-letter-of-intent-with-the-governments-of-belgium-and-flanders-supporting-1-1-billion-investment-in-decarbonisation-technologies-at-its-flagship-gent-plant</t>
  </si>
  <si>
    <t>Wilhelmshaven</t>
  </si>
  <si>
    <t>Mauritania</t>
  </si>
  <si>
    <t>Fos-sur-Mer</t>
  </si>
  <si>
    <t>Northern Lights</t>
  </si>
  <si>
    <t>Norway</t>
  </si>
  <si>
    <t>Iberdrola</t>
  </si>
  <si>
    <t>SNIM</t>
  </si>
  <si>
    <t>HKM, Port of Rotterdam</t>
  </si>
  <si>
    <t>Rotterdam</t>
  </si>
  <si>
    <t>Troll field</t>
  </si>
  <si>
    <t>https://www.equinor.com/energy/northern-lights</t>
  </si>
  <si>
    <t>Equinor, Shell, Total</t>
  </si>
  <si>
    <t>Port Kembla Steelworks Renewables &amp; Emissions Reduction Study</t>
  </si>
  <si>
    <t>Port Kembla</t>
  </si>
  <si>
    <t>University of Wollongong, Future Fuels CRC</t>
  </si>
  <si>
    <t>Uniper</t>
  </si>
  <si>
    <t>SFR00002</t>
  </si>
  <si>
    <t>Ukraine</t>
  </si>
  <si>
    <t>40% reduction by 2040 (baseline unspecified)</t>
  </si>
  <si>
    <t>https://www.reuters.com/article/steel-metinvest-carbon-idCNL8N2TR57J</t>
  </si>
  <si>
    <t>15% reduction (baseline undefined)</t>
  </si>
  <si>
    <t>Scope 1, 2 and 3 emissions</t>
  </si>
  <si>
    <t>Scope 1: direct from operations; Scope 2: indirect from purchased electricity; Scope 3: other indirect emissions along the value chain</t>
  </si>
  <si>
    <t>Hamilton</t>
  </si>
  <si>
    <t>Orsted, Yara, Dow Benelux, Zeeland Refinery, North Sea Port, Smart Delta Resources</t>
  </si>
  <si>
    <t>https://www.hydeal.com/copie-de-hydeal-ambition</t>
  </si>
  <si>
    <t>H2V CAP</t>
  </si>
  <si>
    <t>Paul Wurth Italia SpA (SMS Group), Corfo</t>
  </si>
  <si>
    <t>Green Crane - Western route (formerly Green Spider, Asturias Hub)</t>
  </si>
  <si>
    <t>https://tenova.com/newsroom/latest-tenova/largest-hydrogen-based-dri-facility-china</t>
  </si>
  <si>
    <t>https://tenova.com/newsroom/latest-tenova/largest-hydrogen-based-dri-facility-china
https://www.energiron.com/energiron-largest-hydrogen-based-dri-facility-in-china-for-baosteel-zhanjiang/</t>
  </si>
  <si>
    <t>Approximate (region)</t>
  </si>
  <si>
    <t>Aço Verde do Brazil (AVB)</t>
  </si>
  <si>
    <t>Electrowinning</t>
  </si>
  <si>
    <t>30% CO2 emission reduction (baseline 2015)</t>
  </si>
  <si>
    <t>25% CO2 emission intensity reduction (baseline 2018)</t>
  </si>
  <si>
    <t>12% GHG emission intensity reduction (baseline 2018)</t>
  </si>
  <si>
    <t>Unspecified CO2 emission reduction (baseline 2020)</t>
  </si>
  <si>
    <t>7% reduction by 2025 (baseline 2018)</t>
  </si>
  <si>
    <t>22% CO2 emission reduction (baseline 2018)</t>
  </si>
  <si>
    <t>https://libertysteelgroup.com/ro/?lang=en</t>
  </si>
  <si>
    <t>EUR</t>
  </si>
  <si>
    <t>USD</t>
  </si>
  <si>
    <t>GBP</t>
  </si>
  <si>
    <t>CAD</t>
  </si>
  <si>
    <t>AUD</t>
  </si>
  <si>
    <t>US Dollars</t>
  </si>
  <si>
    <t>Euro</t>
  </si>
  <si>
    <t>Canadian Dollars</t>
  </si>
  <si>
    <t>Australian Dollars</t>
  </si>
  <si>
    <t>RUB</t>
  </si>
  <si>
    <t>Rouble</t>
  </si>
  <si>
    <t>KRW</t>
  </si>
  <si>
    <t>South Korean Won</t>
  </si>
  <si>
    <t>British Pound</t>
  </si>
  <si>
    <t>Currencies</t>
  </si>
  <si>
    <t>HyCC, Port of Amsterdam</t>
  </si>
  <si>
    <t>https://h2ermes.nl/project-en/</t>
  </si>
  <si>
    <t>https://www.hybritdevelopment.se/en/hybrit-a-unique-hydrogen-storage-facility-in-lulea-is-taking-shape/ https://www.ssab.com/en/news/2022/09/hybrit-milestone-reached--pilot-facility-for-hydrogen-storage-up-and-running</t>
  </si>
  <si>
    <t>HyREX</t>
  </si>
  <si>
    <t>Appalachia - Ohio</t>
  </si>
  <si>
    <t>https://newsroom.posco.com/en/posco-starts-to-design-the-hyrex-demonstration-plant/</t>
  </si>
  <si>
    <t>Primetals Technologies</t>
  </si>
  <si>
    <t>Tenova, Energiron, Sinosteel Engineering &amp; Technology Co., Ltd.</t>
  </si>
  <si>
    <t>HyDeal España (PlatformCo Hidrogeno)</t>
  </si>
  <si>
    <t>Enagas SA, Fertiberia SA, DH2 Energy</t>
  </si>
  <si>
    <t>https://www.nsenergybusiness.com/projects/northern-lights-carbon-capture-and-storage-ccs-project/</t>
  </si>
  <si>
    <t>Internal ID</t>
  </si>
  <si>
    <t>South America</t>
  </si>
  <si>
    <t>North America</t>
  </si>
  <si>
    <t>Europe</t>
  </si>
  <si>
    <t>Asia</t>
  </si>
  <si>
    <t>Africa</t>
  </si>
  <si>
    <t>McDermott, Danieli, Hatch</t>
  </si>
  <si>
    <t>South Africa</t>
  </si>
  <si>
    <t>Vanderbijlpark</t>
  </si>
  <si>
    <t>Sasol</t>
  </si>
  <si>
    <t>SZA00002</t>
  </si>
  <si>
    <t>SES00002</t>
  </si>
  <si>
    <t>Calix</t>
  </si>
  <si>
    <t>https://calix.global/sustainable-processing/calix-awarded-arena-funding-for-zero-emissions-steel-technology/</t>
  </si>
  <si>
    <t>https://reneweconomy.com.au/australia-helping-fund-homegrown-effort-to-commercialise-green-iron-steel-industries/</t>
  </si>
  <si>
    <t>http://www.steelanol.eu/en</t>
  </si>
  <si>
    <t>https://ec.europa.eu/inea/en/horizon-2020/projects/h2020-energy/biofuels/steelanol</t>
  </si>
  <si>
    <t>SBR00014</t>
  </si>
  <si>
    <t>SCA00003</t>
  </si>
  <si>
    <t>SSE00004</t>
  </si>
  <si>
    <t>SAU00001</t>
  </si>
  <si>
    <t>https://www.h2greensteel.com/latestnews/h2-green-steel-and-iberdrola-announce-23-billion-green-hydrogen-venture</t>
  </si>
  <si>
    <t>Zhanjiang</t>
  </si>
  <si>
    <t>Bacchus Marsh, Victoria</t>
  </si>
  <si>
    <t>ZESTY pre-FEED / FEED Study</t>
  </si>
  <si>
    <t>SALCOS</t>
  </si>
  <si>
    <t>https://salcos.salzgitter-ag.com/en/salcos.html</t>
  </si>
  <si>
    <t xml:space="preserve">[ref] Date of announcement  </t>
  </si>
  <si>
    <t>Current tab</t>
  </si>
  <si>
    <t>Country</t>
  </si>
  <si>
    <t>Shagang Group</t>
  </si>
  <si>
    <t>HBIS Group</t>
  </si>
  <si>
    <t>Jianlong Group</t>
  </si>
  <si>
    <t>Shougang Group</t>
  </si>
  <si>
    <t>Shandong Steel Group</t>
  </si>
  <si>
    <t>JFE Steel Corporation</t>
  </si>
  <si>
    <t>Nucor Corporation</t>
  </si>
  <si>
    <t>Fangda Steel</t>
  </si>
  <si>
    <t>Liuzhou Steel</t>
  </si>
  <si>
    <t>JSW Steel Limited</t>
  </si>
  <si>
    <t>Steel Authority of India Ltd. (SAIL)</t>
  </si>
  <si>
    <t>Novolipetsk Steel (NLMK)</t>
  </si>
  <si>
    <t>Baotou Steel</t>
  </si>
  <si>
    <t>Jingye Group</t>
  </si>
  <si>
    <t>Techint Group</t>
  </si>
  <si>
    <t>Sinogiant Group</t>
  </si>
  <si>
    <t>Gerdau S.A.</t>
  </si>
  <si>
    <t>CITIC Pacific</t>
  </si>
  <si>
    <t>Magnitogorsk Iron &amp; Steel Works (MMK)</t>
  </si>
  <si>
    <t>Rizhao Steel</t>
  </si>
  <si>
    <t>EVRAZ</t>
  </si>
  <si>
    <t>Zenith Steel</t>
  </si>
  <si>
    <t>Shaanxi Steel</t>
  </si>
  <si>
    <t>Tsingshan Holding</t>
  </si>
  <si>
    <t>Shenglong Metallurgical</t>
  </si>
  <si>
    <t>thyssenkrupp</t>
  </si>
  <si>
    <t>Nanjing Steel</t>
  </si>
  <si>
    <t>Metinvest Holding LLC</t>
  </si>
  <si>
    <t>Sanming Steel</t>
  </si>
  <si>
    <t>Donghai Special Steel</t>
  </si>
  <si>
    <t>Steel Dynamics, Inc.</t>
  </si>
  <si>
    <t>Anyang Steel</t>
  </si>
  <si>
    <t>Erdemir Group</t>
  </si>
  <si>
    <t>Jiuquan Steel</t>
  </si>
  <si>
    <t>IMIDRO</t>
  </si>
  <si>
    <t>Carbon neutrality</t>
  </si>
  <si>
    <t>China Baowu Group</t>
  </si>
  <si>
    <t>Ansteel Group</t>
  </si>
  <si>
    <t>United States Steel Corporation</t>
  </si>
  <si>
    <t>Cleveland-Cliffs</t>
  </si>
  <si>
    <t>Net zero 2040 for Humber region</t>
  </si>
  <si>
    <t>https://techcrunch.com/2021/01/04/looking-to-decarbonize-the-metal-industry-bill-gates-backed-boston-metal-raises-50-million/
https://www.businesswire.com/news/home/20210111005028/en/Boston-Metal-Raises-50-Million-to-Decarbonize-Steelmaking
https://greensteelworld.com/green-steel-technology-company-boston-metal-raises-120m-arcelormittal-invests-36m</t>
  </si>
  <si>
    <t>http://en.ansteel.cn/upload/pdf/2021.pdf</t>
  </si>
  <si>
    <t>Shagang is committed to the campaign of the steel industry for extensive reduction in carbon emission.</t>
  </si>
  <si>
    <t>50% emissions reduction by 2040 (baseline undefined)</t>
  </si>
  <si>
    <t>http://www.csteelnews.com/qypd/ywjx/202203/t20220318_60889.html</t>
  </si>
  <si>
    <t>Carbon neutrality by 2060 according to Jianlong Group "Green and low-carbon development roadmap for the steel sector" 
It also aims to reduce average carbon intensity by 25 percent, compared with 2020.</t>
  </si>
  <si>
    <t>https://global.chinadaily.com.cn/a/202205/19/WS62859765a310fd2b29e5d9f5.html</t>
  </si>
  <si>
    <t>By 2035, remarkable results will be achieved in green and low-carbon development as all parties strive to reduce carbon dioxide emissions by 30% from their peak
Contained in ​Shougang Group “Peak Carbon and Carbon Neutralization” Work Plan</t>
  </si>
  <si>
    <t>Emission intensity reduction &lt;1.8 tCO2/tcs by 2030 (baseline unspecified)</t>
  </si>
  <si>
    <t>Webpage in original language (Chinese)</t>
  </si>
  <si>
    <t>United States</t>
  </si>
  <si>
    <t>Iran</t>
  </si>
  <si>
    <t>Not available</t>
  </si>
  <si>
    <t>https://www.spglobal.com/commodityinsights/en/market-insights/latest-news/metals/051520-ssab-hyundai-only-two-steelmakers-worldwide-on-paris-agreement-pathway-analyst</t>
  </si>
  <si>
    <t>https://sail.co.in/sites/default/files/2021-10/Sustainability-Report%202020_2021.pdf</t>
  </si>
  <si>
    <t>https://imidro.gov.ir/index.php?newlang=eng</t>
  </si>
  <si>
    <t>20% CO2 emission intensity reduction (baseline 2018)</t>
  </si>
  <si>
    <t>https://tenova.com/newsroom/latest-tenova/techint-group-commitment-future</t>
  </si>
  <si>
    <t>Tenaris, Ternium and Tenova make part of Techint group 
Tenaris announced plan to reduce CO2 intensity of its operations by 30% by 2030 (baseline 2018)
Ternium announced plan to reduce emissions by 20% by 2030 (baseline undefined)</t>
  </si>
  <si>
    <t>http://en.sinogiantgroup.com/intro/13.html</t>
  </si>
  <si>
    <t>N/A - 2031 emission reduction from 0.93 t CO2e to 0.83 t CO2e  (baseline 2020)</t>
  </si>
  <si>
    <t>https://mmk.ru/en/press-center/news/21-07-2021calculation-of-mmk-group-s-greenhouse-gas-emissions-is-confirmed-by-independent-auditors/</t>
  </si>
  <si>
    <t>https://www.marketscreener.com/quote/stock/MAGNITOGORSK-IRON-STEEL-13491378/news/Public-Joint-Stock-Magnitogorsk-Iron-Steel-Works-MMK-Presents-Its-ESG-CO2-Emissions-Reduction-P-40657283/</t>
  </si>
  <si>
    <t>Emission reduction to 1.8 t CO2 per tonne of steel
MMK plans to achieve a reduction in CO2 emissions by 3.9 million tonnes in comparison to 2020 levels by 2025</t>
  </si>
  <si>
    <t>https://mmk.ru/en/sustainability/</t>
  </si>
  <si>
    <t>https://www.tssgroup.com.cn/en/peplo/duty1/</t>
  </si>
  <si>
    <t>https://www.thyssenkrupp.com/en/newsroom/press-releases/pressdetailpage/thyssenkrupp-is-accelerating-the-green-transformation--decision-taken-on-the-construction-of-germanys-largest-direct-reduction-plant-for-low-co2-steel-146809</t>
  </si>
  <si>
    <t>20% emissions intensity reduction by 2025 (Scope 1 &amp; 2) and a 50% reduction by 2030 (baseline 2018)</t>
  </si>
  <si>
    <t>10% CO2 emission intensity reduction (baseline 2020)</t>
  </si>
  <si>
    <t>https://www.steelorbis.com/steel-news/latest-news/spains-hydnum-steel-to-build-first-green-steel-plant-on-iberian-peninsula-1280182.htm</t>
  </si>
  <si>
    <t>Hydnum Steel</t>
  </si>
  <si>
    <t>Blastr Green Steel</t>
  </si>
  <si>
    <t>http://www.lysteel.com/</t>
  </si>
  <si>
    <t>http://www.njsteel.com.cn/ngjt/jtjj.htm</t>
  </si>
  <si>
    <t>http://en.hbdhtg.cn/nav/92.html</t>
  </si>
  <si>
    <t>http://www.angang.com.cn/English/index.shtml</t>
  </si>
  <si>
    <t>https://www.erdemir.com.tr/Sites/1/upload/files/2021_Integrated_Annual_Report_22-4944.pdf</t>
  </si>
  <si>
    <t>Türkiye</t>
  </si>
  <si>
    <t>https://www.jiugang.com/index.html</t>
  </si>
  <si>
    <t>https://www.ssab.com/-/media/files/company/investors/annual-reports/2022/annual_report_2022.pdf?m=20230324111730</t>
  </si>
  <si>
    <t>https://www.kobelco.co.jp/english/sustainability/climate.html</t>
  </si>
  <si>
    <t>30 to 40% reduction (baseline 2013)</t>
  </si>
  <si>
    <t>https://libertysteelgroup.com/about/message-from-the-chairman/</t>
  </si>
  <si>
    <t>https://libertysteelgroup.com/news/liberty-steel-plants-to-merge-into-one-global-group-setting-sights-on-carbon-neutral-operations-by-2030/</t>
  </si>
  <si>
    <t>https://www.salzgitter-ag.com/fileadmin/finanzberichte/2022/gb2022/en/downloads/szag_ar2022_complete.pdf</t>
  </si>
  <si>
    <t>50% emission reduction (baseline 2018)</t>
  </si>
  <si>
    <t xml:space="preserve">2033: save 95% of today’s annual Scope 1 CO2 emissions of around 8 million tonnes. A Full implementation is scheduled for completion by 2033. 
Assuming the sufficient availability of green hydrogen, the carbon footprint can subsequently be reduced by more than 95% compared with the current process, thereby avoiding around 1% of Germany’s total emissions today. Consequently, we would not only be much earlier in terms of our original goal of full implementation by 2050, but also substantially ahead of Germany’s climate target timeline. </t>
  </si>
  <si>
    <t>https://www.salzgitter-ag.com/fileadmin/finanzberichte/2022/gb2022/en/downloads/szag_ar2022_complete.pdf#page=99</t>
  </si>
  <si>
    <t>N/A (95% Scope 1 emission reduction by 2033, baseline undefined)</t>
  </si>
  <si>
    <t>https://www.voestalpine.com/blog/en/commitment/reducing-step-by-step-by-step/</t>
  </si>
  <si>
    <t xml:space="preserve">In order to meet the schedule for commissioning the new electric arc furnaces at the beginning of 2027, we already started at the two sites in Linz and Donawitz with clearing the necessary construction sites and on the infrastructural modifications. </t>
  </si>
  <si>
    <t>https://avb.com.br/wp-content/uploads/2022/09/RELATORIO-ANUAL-DE-SUSTENTABILIDADE-AVB-%E2%80%93-ACO-VERDE-DO-BRASIL-%E2%80%93-2021-2022-1.pdf</t>
  </si>
  <si>
    <t>Not applicable</t>
  </si>
  <si>
    <t>55% emission reduction (baseline undefined)</t>
  </si>
  <si>
    <t>tkH2Steel</t>
  </si>
  <si>
    <t>https://www.thyssenkrupp-steel.com/en/newsroom/press-releases/thyssenkrupp-steel-and-steag-agree-on-hydrogen-supply.html</t>
  </si>
  <si>
    <t xml:space="preserve">Not yet in operation. </t>
  </si>
  <si>
    <t>Puertollano</t>
  </si>
  <si>
    <t>Helvella investment company, Siemens, ABEI Energy and Russula Corporation</t>
  </si>
  <si>
    <t>Gwangyang</t>
  </si>
  <si>
    <t xml:space="preserve">Gwangyang </t>
  </si>
  <si>
    <t>https://www.gem.wiki/POSCO_Gwangyang_steel_plant#:~:text=POSCO%20Gwangyang%20steel%20plant%20(also,basic%20oxygen%20furnace%20(BOF).</t>
  </si>
  <si>
    <t>State of Lower Saxony, Federal Ministry for Economics and Climate Protection (BMWK), Baffinland Iron Mines Corporation</t>
  </si>
  <si>
    <t>Petroleum Sarawak (PETROS)</t>
  </si>
  <si>
    <t>Sarawak</t>
  </si>
  <si>
    <t>approximate (state)</t>
  </si>
  <si>
    <t>Malaysia</t>
  </si>
  <si>
    <t>Inkoo</t>
  </si>
  <si>
    <t>https://www.blastr.no/</t>
  </si>
  <si>
    <t>The Blastr Green Steel Project</t>
  </si>
  <si>
    <t>https://www.bhp.com/news/media-centre/releases/2023/03/bhp-and-hatch-commence-design-study-for-an-electric-smelting-furnace-pilot</t>
  </si>
  <si>
    <t>Hatch</t>
  </si>
  <si>
    <t>N/A - 2033: 20% reduction (baseline 2025)</t>
  </si>
  <si>
    <t>N/A - 2045 Carbon neutrality</t>
  </si>
  <si>
    <t>Greentec steel - Linz</t>
  </si>
  <si>
    <t>Greentec steel - Donawitz</t>
  </si>
  <si>
    <t>https://www.voestalpine.com/group/en/media/press-releases/2023-03-22-voestalpine-supervisory-board-approves-eur-1-5-billion-for-further-decarbonization/</t>
  </si>
  <si>
    <t xml:space="preserve">Version date: </t>
  </si>
  <si>
    <t>H-DR - MIDREX</t>
  </si>
  <si>
    <t>https://www.thyssenkrupp.com/en/newsroom/press-releases/pressdetailpage/thyssenkrupp-is-accelerating-the-green-transformation--decision-taken-on-the-construction-of-germanys-largest-direct-reduction-plant-for-low-co2-steel-146809
https://greensteelworld.com/thyssenkrupp-steel-awards-contract-worth-billions-of-euros-to-sms-group-for-dri-plant</t>
  </si>
  <si>
    <t>https://www.tata.com/newsroom/business/tata-steel-sustainable-aalingana</t>
  </si>
  <si>
    <t>Emission intensity reduction of &lt;2 tCO2/tcs by 2025 and &lt;1.8 tCO2/tcs by 2030
Tata Steel plans to achieve CO2 emission intensity of less than 2 tCO2 /tcs (ton CO2 per tonne of crude steel) by 2025 and less than 1.8 tCO2 /tcs by 2030. 
In Europe, it plans to make green steel in the Netherlands no later than 2030 and produce CO₂ neutral steel by 2050 in both the UK and the Netherlands.</t>
  </si>
  <si>
    <t>Existing</t>
  </si>
  <si>
    <t>Emerging</t>
  </si>
  <si>
    <t>ESR</t>
  </si>
  <si>
    <t>To be confirmed</t>
  </si>
  <si>
    <t>2030 - Summary</t>
  </si>
  <si>
    <t>Has a 2030 goal</t>
  </si>
  <si>
    <t>Has a post-2030 goal</t>
  </si>
  <si>
    <t>2050 - Summary</t>
  </si>
  <si>
    <t>N/A - 2035: 30% CO2 emission reduction (baseline 2020)</t>
  </si>
  <si>
    <t>N/A - 2035: emission reduction by 30%</t>
  </si>
  <si>
    <t>GravitHy</t>
  </si>
  <si>
    <t>Investment Size (m USD)</t>
  </si>
  <si>
    <t>Production plant</t>
  </si>
  <si>
    <t>Steel</t>
  </si>
  <si>
    <t>Iron</t>
  </si>
  <si>
    <t>GFG Liberty Steel Australia Whyalla steel plant</t>
  </si>
  <si>
    <t>Hydrogen</t>
  </si>
  <si>
    <t>Not availiable</t>
  </si>
  <si>
    <t>Not in operation</t>
  </si>
  <si>
    <t>Voestalpine Stahl Linz</t>
  </si>
  <si>
    <t>Voestalpine Stahl Donawitz steel plant</t>
  </si>
  <si>
    <t>ArcelorMittal Gent steel plant</t>
  </si>
  <si>
    <t>Iron and steel</t>
  </si>
  <si>
    <t>AVB Açailândia steel plant</t>
  </si>
  <si>
    <t>ArcelorMittal Dofasco steel plant</t>
  </si>
  <si>
    <t>https://www.riotinto.com/news/releases/2021/Rio-Tinto-teams-up-with-Paul-Wurth-and-SHS-Stahl-Holding-Saar-on-low-carbon-iron-in-Canada</t>
  </si>
  <si>
    <t>CAP Acero Huachipato steel plant</t>
  </si>
  <si>
    <t>SCN00283</t>
  </si>
  <si>
    <t>Hbis Laoting Steel Co., Ltd.</t>
  </si>
  <si>
    <t>Baosteel Zhanjiang Iron &amp; Steel Co., Ltd.</t>
  </si>
  <si>
    <t>SFI00001</t>
  </si>
  <si>
    <t>SSAB Raahe steel plant</t>
  </si>
  <si>
    <t>SFI00004</t>
  </si>
  <si>
    <t>Blastr Inkoo steel plant</t>
  </si>
  <si>
    <t>Carbon capture</t>
  </si>
  <si>
    <t>ArcelorMittal Dunkerque steel plant</t>
  </si>
  <si>
    <t>SFR00006</t>
  </si>
  <si>
    <t>Saarstahl Ascoval Saint-Saulve steel plant</t>
  </si>
  <si>
    <t>ArcelorMittal Méditerranée Fos sur Mer steel plant</t>
  </si>
  <si>
    <t>SIT00008</t>
  </si>
  <si>
    <t>Tenaris Dalmine steel plant</t>
  </si>
  <si>
    <t>ArcelorMittal Bremen steel plant</t>
  </si>
  <si>
    <t>ArcelorMittal Eisenhüttenstadt steel plant</t>
  </si>
  <si>
    <t>ArcelorMittal Hamburg steel plant</t>
  </si>
  <si>
    <t>Salzgitter Flachstahl steel plant</t>
  </si>
  <si>
    <t>ThyssenKrupp Steel Duisburg steel plant</t>
  </si>
  <si>
    <t>Hydrogen and steel</t>
  </si>
  <si>
    <t>SCA00002</t>
  </si>
  <si>
    <t>SCN00021</t>
  </si>
  <si>
    <t>http://web.archive.org/web/20230727152343/https://www.steelorbis.com/steel-news/latest-news/posco-to-develop-carbon-capture-and-storage-project-in-malaysia-1273683.htm</t>
  </si>
  <si>
    <t>Tata Steel IJmuiden steel plant</t>
  </si>
  <si>
    <t>GFG Liberty Galati steel plant</t>
  </si>
  <si>
    <t>SRU00031</t>
  </si>
  <si>
    <t>Metalloinvest Mikhailovsky HBI plant</t>
  </si>
  <si>
    <t>https://web.archive.org/web/20230728113505/https://english.hani.co.kr/arti/english_edition/e_business/985256.html</t>
  </si>
  <si>
    <t>Several incl. H-DR, biomass</t>
  </si>
  <si>
    <t>SKR00011</t>
  </si>
  <si>
    <t>POSCO Pohang steel plant</t>
  </si>
  <si>
    <t>SKR00010</t>
  </si>
  <si>
    <t>POSCO Gwangyang steel plant</t>
  </si>
  <si>
    <t>ArcelorMittal Vanderbijlpark Steel Works</t>
  </si>
  <si>
    <t>Hydrogen and carbon capture</t>
  </si>
  <si>
    <t>ArcelorMittal Asturias (Gijón) steel plant</t>
  </si>
  <si>
    <t>ArcelorMittal Sestao steel plant</t>
  </si>
  <si>
    <t>Engas, Hydrogenious LOHC Technologies, Vopak, Térega, Petronor, Bosch, McPhy, Vestas, Falck Renewables, IGNIS Energía, H2V, Gransolar</t>
  </si>
  <si>
    <t>SES00016</t>
  </si>
  <si>
    <t>Hydnum Steel Castilla-La Mancha plant</t>
  </si>
  <si>
    <t>SSE00007</t>
  </si>
  <si>
    <t>H2 Green Steel Boden steel plant</t>
  </si>
  <si>
    <t>Malmberget and Kiruna</t>
  </si>
  <si>
    <t>HYBRIT Gallivare sponge iron plant</t>
  </si>
  <si>
    <t>SSE00008</t>
  </si>
  <si>
    <t>HYBRIT fossil-free steel demonstration plant</t>
  </si>
  <si>
    <t>SSAB Oxelösund steel plant</t>
  </si>
  <si>
    <t>https://mb.cision.com/Main/11419/3241684/1338565.pdf 
https://www.lkab.com/en/news-room/press-releases/hybrit-ssab-lkab-and-vattenfall-first-in-the-world-with-hydrogen-reduced-sponge-iron/</t>
  </si>
  <si>
    <t>https://www.hybritdevelopment.se/en/march-24-2021-hybrit-ssab-lkab-and-vattenfall-to-begin-industrialization-of-future-fossil-free-steelmaking-by-establishing-the-worlds-first-production-plant-for-fossil-free-sponge-iron-in/ 
https://www.ssab.com/en/news/2022/04/hybrit-receives-support-from-the-eu-innovation-fund
https://lkab.com/en/press/historic-permit-application-decisive-for-the-green-transition-in-the-north/</t>
  </si>
  <si>
    <t>MOE</t>
  </si>
  <si>
    <t>molten oxide electrolysis</t>
  </si>
  <si>
    <t>Not Availiable</t>
  </si>
  <si>
    <t>Piece of information not availiable</t>
  </si>
  <si>
    <t>Information is not stated in publicly availiable information</t>
  </si>
  <si>
    <t>Cell content keys</t>
  </si>
  <si>
    <t>Delong Steel</t>
  </si>
  <si>
    <t>Jindal Steel and Power Ltd (JSPL)</t>
  </si>
  <si>
    <t>Jinxi Steel</t>
  </si>
  <si>
    <t>Hunan Steel Group</t>
  </si>
  <si>
    <t>Torero</t>
  </si>
  <si>
    <t>https://web.archive.org/web/20230811130230/https://corporate.arcelormittal.com/media/news-articles/eu-supports-arcelormittal-with-eur-75m-eib-loan-to-scale-up-breakthrough-technology-to-reduce-carbon-emissions</t>
  </si>
  <si>
    <t>CMS</t>
  </si>
  <si>
    <t>Compact Membrane Systems, Inc</t>
  </si>
  <si>
    <t>2023-08-11 carbon capture pilot in collaboration with voestalpine (…) deploy Optiperm™ Carbon membrane technology in a bench and field rig that will capture process flue gas from voestalpine’s powerplant. The pilot will be deployed in Q4 of 2023 and operate at voestalpine’s Linz site in Austria. (...) “The concept from CMS enables carbon capture with relatively low energy demand and using only green electricity”</t>
  </si>
  <si>
    <t>Green Steel Arabia (GSA)</t>
  </si>
  <si>
    <t>Company type</t>
  </si>
  <si>
    <t>Pohang</t>
  </si>
  <si>
    <t>https://web.archive.org/web/20231120163014/https://www.k1-met.com/non_comet/susteel</t>
  </si>
  <si>
    <t>H-vision</t>
  </si>
  <si>
    <t>Vale</t>
  </si>
  <si>
    <t>Ras Al-Khair</t>
  </si>
  <si>
    <t>Saudi Arabia</t>
  </si>
  <si>
    <t>Oman</t>
  </si>
  <si>
    <t>Saudi Arabia’s National Industrial Development Center</t>
  </si>
  <si>
    <t>https://web.archive.org/web/20231123091404/https://www.spglobal.com/commodityinsights/en/market-insights/latest-news/metals/110122-brazils-vale-saudi-arabias-nidc-sign-mou-for-iron-ore-pellet-plant</t>
  </si>
  <si>
    <t>approximate</t>
  </si>
  <si>
    <t>https://web.archive.org/web/20231123100815/https://timesofoman.com/article/131829-jindal-shadeed-iron-and-steel-leads-industry-initiatives-on-decarbonisation</t>
  </si>
  <si>
    <t>Sohar</t>
  </si>
  <si>
    <t>SOM00001</t>
  </si>
  <si>
    <t>Jindal Shadeed Iron &amp; Steel Sohar plant</t>
  </si>
  <si>
    <t>SSA00011</t>
  </si>
  <si>
    <t>Vale Ras Al Khair DRI plant</t>
  </si>
  <si>
    <t>Duqm</t>
  </si>
  <si>
    <t>SOM00005</t>
  </si>
  <si>
    <t>Jindal Shadeed Iron &amp; Steel Duqm plant</t>
  </si>
  <si>
    <t>Vale Ras Al Khair</t>
  </si>
  <si>
    <t>H-DRI</t>
  </si>
  <si>
    <t>https://web.archive.org/web/20231123111405/https://gravithy.eu/wp-content/uploads/2022/06/220630-GravitHy-PR-vFINAL-launch-day-updated-Pan-EU.pdf</t>
  </si>
  <si>
    <t>GravitiHy</t>
  </si>
  <si>
    <t>Fos sur Mer</t>
  </si>
  <si>
    <t>https://web.archive.org/web/20231123114156/https://www.kedglobal.com/hydrogen-economy/newsView/ked202306220020</t>
  </si>
  <si>
    <t>Samsung Engineering Co., Korea Southern Power Co., Korea West-East Power Co., France’s Engie and Thailand’s PTT Exploration</t>
  </si>
  <si>
    <t>SSA00010</t>
  </si>
  <si>
    <t>Essar Ras Al-Khair steel plant</t>
  </si>
  <si>
    <t>https://web.archive.org/web/20231123143716/https://www.essar.com/portfolio/metals-mining/#ksa</t>
  </si>
  <si>
    <t>https://web.archive.org/web/20231123144043/https://www.essar.com/essar-returns-to-steel-biz-with-8-bn-investment/#:~:text=The%20greenfield%20project,for%20allocating%20gas.</t>
  </si>
  <si>
    <t>https://web.archive.org/web/20231123144131/https://www.essar.com/essar-returns-to-steel-biz-with-8-bn-investment/#:~:text=The%20greenfield%20project,for%20allocating%20gas.</t>
  </si>
  <si>
    <t>https://web.archive.org/web/20231123144222/https://infra.economictimes.indiatimes.com/news/construction/essar-group-preps-for-green-steel-production-in-saudi-arabia/103581165</t>
  </si>
  <si>
    <t>https://web.archive.org/web/20231123144602/https://economictimes.indiatimes.com/industry/indl-goods/svs/steel/bahrain-steel-inks-pact-with-essar-groups-ksa-green-to-supply-iron-ore-pellet-to-gsa-project/articleshow/102802289.cms?from=mdr</t>
  </si>
  <si>
    <t>Bahrain Steel</t>
  </si>
  <si>
    <t>https://web.archive.org/web/20231123145557/https://economictimes.indiatimes.com/industry/indl-goods/svs/steel/bahrain-steel-inks-pact-with-essar-groups-ksa-green-to-supply-iron-ore-pellet-to-gsa-project/articleshow/102802289.cms?from=mdr</t>
  </si>
  <si>
    <t>https://web.archive.org/web/20231123152016/https://www.merantisteel.com/news-update/breaking-news:-meranti-launches-thai-green-steel-project</t>
  </si>
  <si>
    <t>Meranti green steel</t>
  </si>
  <si>
    <t>Thailand</t>
  </si>
  <si>
    <t>Map Ta Phut</t>
  </si>
  <si>
    <t>Namibia</t>
  </si>
  <si>
    <t>HyIron</t>
  </si>
  <si>
    <t>https://hyiron.com/oshivela/</t>
  </si>
  <si>
    <t>Grootfontain</t>
  </si>
  <si>
    <t>https://web.archive.org/web/20231123154914/https://trendsnafrica.com/africas-first-industrial-green-steel-production-plant-in-namibia/</t>
  </si>
  <si>
    <t>German Federal Ministry of Economics and Climate Protection</t>
  </si>
  <si>
    <t>Lingen</t>
  </si>
  <si>
    <t>HyIron - GEiSt (Green Iron in the steel industry)</t>
  </si>
  <si>
    <t>https://web.archive.org/web/20231123192127/https://greensteelworld.com/worlds-largest-hydrogen-direct-reduction-plant-for-the-production-of-green-iron-to-be-opened-by-hyiron</t>
  </si>
  <si>
    <t>State of Lower Saxony, RWE and BENTELER Steel/Tube</t>
  </si>
  <si>
    <t>https://web.archive.org/web/20231123194019/https://en.prnasia.com/releases/apac/posco-holdings-takes-first-step-in-developing-40-000-tons-of-green-hydrogen-production-in-western-australia-422655.shtml</t>
  </si>
  <si>
    <t xml:space="preserve">Engie </t>
  </si>
  <si>
    <t>Port Hedland Green Steel Project</t>
  </si>
  <si>
    <t>CNY</t>
  </si>
  <si>
    <t>Chinese Yuan</t>
  </si>
  <si>
    <t xml:space="preserve">Gucheng </t>
  </si>
  <si>
    <t>SCN00134</t>
  </si>
  <si>
    <t>Baotou Da'an Iron and Steel Co., Ltd.</t>
  </si>
  <si>
    <t>Baotou Iron and Steel CCUS</t>
  </si>
  <si>
    <t>Ping An Bank</t>
  </si>
  <si>
    <t>Technology to be used</t>
  </si>
  <si>
    <t>Hofors</t>
  </si>
  <si>
    <t>Technology details</t>
  </si>
  <si>
    <t>Project type</t>
  </si>
  <si>
    <t>Full scale</t>
  </si>
  <si>
    <t>Demo</t>
  </si>
  <si>
    <t>Pilot</t>
  </si>
  <si>
    <t>NG-DRI to H-DRI</t>
  </si>
  <si>
    <t>H2 production</t>
  </si>
  <si>
    <t>H2 injection to BF</t>
  </si>
  <si>
    <t>CCS for BF-BOF</t>
  </si>
  <si>
    <t>CCUS for BF-BOF</t>
  </si>
  <si>
    <t>Greenfield</t>
  </si>
  <si>
    <t>Brownfield</t>
  </si>
  <si>
    <t>Climate 2050</t>
  </si>
  <si>
    <t>Yes</t>
  </si>
  <si>
    <t>No</t>
  </si>
  <si>
    <t>Company has climate goals?</t>
  </si>
  <si>
    <t>Company production</t>
  </si>
  <si>
    <t>Technology</t>
  </si>
  <si>
    <t>Years</t>
  </si>
  <si>
    <t>Options</t>
  </si>
  <si>
    <t>States iron &amp; steel capacity?</t>
  </si>
  <si>
    <t>States CC &amp; H2 capacity?</t>
  </si>
  <si>
    <t>Project execution details assessment</t>
  </si>
  <si>
    <t>Investments disclosure assessment</t>
  </si>
  <si>
    <t>Yes/No</t>
  </si>
  <si>
    <t>Continents</t>
  </si>
  <si>
    <t>Continent</t>
  </si>
  <si>
    <t>Biomass for BF</t>
  </si>
  <si>
    <t>Headquarters</t>
  </si>
  <si>
    <t>POSCO Holdings</t>
  </si>
  <si>
    <t>Argentina</t>
  </si>
  <si>
    <t>Taiwan, China</t>
  </si>
  <si>
    <t>voestalpine Group</t>
  </si>
  <si>
    <t>Jiujiang Wire Rod</t>
  </si>
  <si>
    <t>Hoa Phat Steel</t>
  </si>
  <si>
    <t>Viet Nam</t>
  </si>
  <si>
    <t>Yingkou Plate</t>
  </si>
  <si>
    <t>Liberty Steel Group</t>
  </si>
  <si>
    <t>Australia / U.K.</t>
  </si>
  <si>
    <t>Jinnan Steel</t>
  </si>
  <si>
    <t>Kobe Steel, Ltd.</t>
  </si>
  <si>
    <t>Salzgitter Group</t>
  </si>
  <si>
    <t>BlueScope Steel Limited</t>
  </si>
  <si>
    <t>Ganglu Steel</t>
  </si>
  <si>
    <t>Formosa Ha Tinh</t>
  </si>
  <si>
    <t>Donghua Steel</t>
  </si>
  <si>
    <t>CELSA Steel Group</t>
  </si>
  <si>
    <t>Saudi Iron &amp; Steel Co. (Hadeed)</t>
  </si>
  <si>
    <t>Shiheng Special Steel</t>
  </si>
  <si>
    <t>Ezz Steel</t>
  </si>
  <si>
    <t>Egypt</t>
  </si>
  <si>
    <t>Lingyuan Steel</t>
  </si>
  <si>
    <t>Stahlbeteiligungen Holding S.A.</t>
  </si>
  <si>
    <t>Sanbao Steel</t>
  </si>
  <si>
    <t>Gaoyi Steel</t>
  </si>
  <si>
    <t>Aosen Steel</t>
  </si>
  <si>
    <t>Jincheng Fusheng</t>
  </si>
  <si>
    <t>Puyang Steel</t>
  </si>
  <si>
    <t>Yuanli Group</t>
  </si>
  <si>
    <t>Ruifeng Steel</t>
  </si>
  <si>
    <t>Tosyali Holding</t>
  </si>
  <si>
    <t>Huttenwerke Krupp Mannesmann</t>
  </si>
  <si>
    <t>Metalloinvest Management Company</t>
  </si>
  <si>
    <t>TMK</t>
  </si>
  <si>
    <t>Xinda Steel</t>
  </si>
  <si>
    <t>Rockcheck Steel</t>
  </si>
  <si>
    <t>Rashtriya Ispat Nigam Ltd (VIZAG Steel)</t>
  </si>
  <si>
    <t>Jianbang Group</t>
  </si>
  <si>
    <t>Xinxing Pipes</t>
  </si>
  <si>
    <t>Jiyuan Steel</t>
  </si>
  <si>
    <t>Dongkuk Steel Mill Co., Ltd.</t>
  </si>
  <si>
    <t>Ningbo Steel</t>
  </si>
  <si>
    <t>Binxin Steel</t>
  </si>
  <si>
    <t>Xinyang Steel</t>
  </si>
  <si>
    <t>Habaş</t>
  </si>
  <si>
    <t>Tianzhu Steel</t>
  </si>
  <si>
    <t>Companhia Siderúrgica Nacional (CSN)</t>
  </si>
  <si>
    <t>Desheng Group</t>
  </si>
  <si>
    <t>Yukun Steel</t>
  </si>
  <si>
    <t>Hongxing Steel</t>
  </si>
  <si>
    <t>Yuhua Steel</t>
  </si>
  <si>
    <t>Mechel</t>
  </si>
  <si>
    <t>Zhongyang Steel</t>
  </si>
  <si>
    <t>Taishan Steel</t>
  </si>
  <si>
    <t>Eastran Special Steel</t>
  </si>
  <si>
    <t>Longteng Special Steel</t>
  </si>
  <si>
    <t>United Arab Emirates</t>
  </si>
  <si>
    <t>İçdaş</t>
  </si>
  <si>
    <t>Xianfu Steel</t>
  </si>
  <si>
    <t>Acciaieria Arvedi SpA</t>
  </si>
  <si>
    <t>Xuzhou Steel</t>
  </si>
  <si>
    <t>Guigang Steel</t>
  </si>
  <si>
    <t>Ranking
20222</t>
  </si>
  <si>
    <t>Ranking
2021</t>
  </si>
  <si>
    <t>Mt 2021</t>
  </si>
  <si>
    <t>Commercial Metals Company</t>
  </si>
  <si>
    <t>Ranking
2023</t>
  </si>
  <si>
    <t>Mt 2023</t>
  </si>
  <si>
    <t>&lt; 3</t>
  </si>
  <si>
    <t>Business proposed</t>
  </si>
  <si>
    <t>Plant ID</t>
  </si>
  <si>
    <t>Plant name (English)</t>
  </si>
  <si>
    <t>SDZ00002-1</t>
  </si>
  <si>
    <t>Sider El Hadjar Annaba steel plant DRI expansion</t>
  </si>
  <si>
    <t>SUG00001-1</t>
  </si>
  <si>
    <t>Tembo Steels Iganga plant DRI expansion</t>
  </si>
  <si>
    <t>SCN00008-1</t>
  </si>
  <si>
    <t>Sichuan Desheng Group Vanadium and Titanium Co., Ltd. BF expansion</t>
  </si>
  <si>
    <t>SCN00013-2</t>
  </si>
  <si>
    <t>Fujian Luoyuan Minguang Iron and Steel Co., Ltd. BF (1280m3) expansion</t>
  </si>
  <si>
    <t>SCN00013-3</t>
  </si>
  <si>
    <t>Fujian Luoyuan Minguang Iron and Steel Co., Ltd. BF (1250m3) expansion</t>
  </si>
  <si>
    <t>SCN00282-1</t>
  </si>
  <si>
    <t>Fujian Dingsheng Iron and Steel Co., Ltd BF expansion</t>
  </si>
  <si>
    <t>SCN00009-1</t>
  </si>
  <si>
    <t>Sansteel Minguang Co., Ltd. Fujian BF expansion</t>
  </si>
  <si>
    <t>SCN00009-2</t>
  </si>
  <si>
    <t>SCN00018-1</t>
  </si>
  <si>
    <t>Gansu Jiu Steel Group Hongxing Iron and Steel Co., Ltd. BF expansion</t>
  </si>
  <si>
    <t>SCN00312-1</t>
  </si>
  <si>
    <t>Lanxin Steel Group Co., Ltd. BF expansion</t>
  </si>
  <si>
    <t>SCN00329</t>
  </si>
  <si>
    <t>GuangDong Xinxing Ductile Iron Pipes Co., Ltd.</t>
  </si>
  <si>
    <t>SCN00021-1</t>
  </si>
  <si>
    <t>Baosteel Zhanjiang Iron &amp; Steel Co., Ltd. DRI expansion</t>
  </si>
  <si>
    <t>SCN00031-1</t>
  </si>
  <si>
    <t>Guangxi Guigang Iron and Steel Group Co., Ltd. BF expansion</t>
  </si>
  <si>
    <t>SCN00362</t>
  </si>
  <si>
    <t>Guangxi Longzhou Zhongheng Wanhua Industrial Co., Ltd.</t>
  </si>
  <si>
    <t>SCN00342-1</t>
  </si>
  <si>
    <t>Guangxi Liugang Zhongjin Stainless Steel Co., Ltd. BF expansion</t>
  </si>
  <si>
    <t>SCN00060-1</t>
  </si>
  <si>
    <t>Chengde Jianlong Special Steel Co., Ltd. BF expansion</t>
  </si>
  <si>
    <t>SCN00074-1</t>
  </si>
  <si>
    <t>Hebei Xin Wu'an Steel Group Hongrong Iron and Steel Co., Ltd. BF expansion</t>
  </si>
  <si>
    <t>SCN00075-1</t>
  </si>
  <si>
    <t>Hebei Xinjin Iron and Steel Co., Ltd. BF expansion</t>
  </si>
  <si>
    <t>SCN00293</t>
  </si>
  <si>
    <t>Hebei Taihang Iron and Steel Group Co., Ltd.</t>
  </si>
  <si>
    <t>SCN00318</t>
  </si>
  <si>
    <t>Hebei Longfengshan Casting Co., Ltd.</t>
  </si>
  <si>
    <t>SCN00057-1</t>
  </si>
  <si>
    <t>Jingye Iron and Steel Co., Ltd. BF expansion B</t>
  </si>
  <si>
    <t>SCN00057-2</t>
  </si>
  <si>
    <t>Jingye Iron and Steel Co., Ltd. BF expansion C</t>
  </si>
  <si>
    <t>SCN00093-1</t>
  </si>
  <si>
    <t>Xinji Aosen Iron and Steel Group Co., Ltd. BF expansion</t>
  </si>
  <si>
    <t>SCN00049-1</t>
  </si>
  <si>
    <t>Tangshan Songting Iron &amp; Steel Co., Ltd. BF expansion</t>
  </si>
  <si>
    <t>SCN00055-3</t>
  </si>
  <si>
    <t>Tangshan Ganglu Iron and Steel Co., Ltd. BF expansion</t>
  </si>
  <si>
    <t>SCN00084-1</t>
  </si>
  <si>
    <t>Tangshan Donghai Iron and Steel Group Co., Ltd. BF expansion</t>
  </si>
  <si>
    <t>SCN00296-1</t>
  </si>
  <si>
    <t>Hebei Tangyin Iron and Steel Co., Ltd.（Caofeidian)</t>
  </si>
  <si>
    <t>SCN00053-2</t>
  </si>
  <si>
    <t>Xingtai Iron &amp; Steel Co., Ltd. SR expansion</t>
  </si>
  <si>
    <t>SCN00370-1</t>
  </si>
  <si>
    <t>Hebei Zhangxuan High Tech Co., Ltd. DRI</t>
  </si>
  <si>
    <t>SCN00102-1</t>
  </si>
  <si>
    <t>Henan Jiyuan Iron &amp; Steel (Group) Co., Ltd. BF expansion</t>
  </si>
  <si>
    <t>SCN00105-1</t>
  </si>
  <si>
    <t>Henan Fengbao Special Steel Co., Ltd. BF expansion</t>
  </si>
  <si>
    <t>SCN00271</t>
  </si>
  <si>
    <t>Linzhou Iron and Steel Co., Ltd.</t>
  </si>
  <si>
    <t>SCN00325</t>
  </si>
  <si>
    <t>Wugang Zhongjia Iron &amp; Steel Co., Ltd.</t>
  </si>
  <si>
    <t>SCN00101-1</t>
  </si>
  <si>
    <t>Angang Group Xinyang Iron and Steel Co., Ltd. BF expansion</t>
  </si>
  <si>
    <t>SCN00101-2</t>
  </si>
  <si>
    <t>SCN00113-1</t>
  </si>
  <si>
    <t>Daye Special Steel Co., Ltd. BF expansion</t>
  </si>
  <si>
    <t>SCN00111-1</t>
  </si>
  <si>
    <t>Wuhan Iron and Steel Co., Ltd. BF expansion</t>
  </si>
  <si>
    <t>SCN00135-1</t>
  </si>
  <si>
    <t>Inner Mongolia Yaxin Longshun Special Steel Co., Ltd. BF expansion</t>
  </si>
  <si>
    <t>SCN00323-1</t>
  </si>
  <si>
    <t>Inner Mongolia Mingtuo Ferrite New Material Co., Ltd. BF expansion</t>
  </si>
  <si>
    <t>SCN00295</t>
  </si>
  <si>
    <t>Chifeng Zhongtang Special Steel Co., Ltd. BF</t>
  </si>
  <si>
    <t>SCN00322-2</t>
  </si>
  <si>
    <t>Wulanhot Steel Co., Ltd. BF expansion</t>
  </si>
  <si>
    <t>SCN00137-2</t>
  </si>
  <si>
    <t>Jiangsu Shagang Group Huaigang Special Steel Co., Ltd. BF expansion</t>
  </si>
  <si>
    <t>SCN00140-1</t>
  </si>
  <si>
    <t>Jiangyin Xingcheng Special Steel Works Co., Ltd. BF expansion</t>
  </si>
  <si>
    <t>SCN00140-2</t>
  </si>
  <si>
    <t>SCN00145-1</t>
  </si>
  <si>
    <t>Jiangsu Binxin Steel Group Co., Ltd. BF expansion</t>
  </si>
  <si>
    <t>SCN00141-1</t>
  </si>
  <si>
    <t>Lianfeng Steel (Zhangjiagang) Co., Ltd. BF expansion</t>
  </si>
  <si>
    <t>SCN00141-2</t>
  </si>
  <si>
    <t>SCN00274-1</t>
  </si>
  <si>
    <t>Yancheng Lianxin Iron and Steel Co., Ltd. BF expansion</t>
  </si>
  <si>
    <t>SCN00136-3</t>
  </si>
  <si>
    <t>Zhangjiagang Hongchang Steel Co., Ltd. BOF expansion</t>
  </si>
  <si>
    <t>SCN00136-4</t>
  </si>
  <si>
    <t>SCN00168-2</t>
  </si>
  <si>
    <t>Jilin Xinda Iron and Steel Co., Ltd. BF expansion</t>
  </si>
  <si>
    <t>SCN00177-1</t>
  </si>
  <si>
    <t>Fushun New Steel Co., Ltd. BF expansion</t>
  </si>
  <si>
    <t>SCN00177-2</t>
  </si>
  <si>
    <t>SCN00177-4</t>
  </si>
  <si>
    <t>Fushun New Steel Co., Ltd. SR</t>
  </si>
  <si>
    <t>SCN00319</t>
  </si>
  <si>
    <t>Fushun Hanking Direct Reduced Iron Co., Ltd.</t>
  </si>
  <si>
    <t>SCN00201-1</t>
  </si>
  <si>
    <t>Shandong Fulun Iron and Steel Co., Ltd. BF expansion</t>
  </si>
  <si>
    <t>SCN00305-2</t>
  </si>
  <si>
    <t>Shandong Iron and Steel Co., Ltd. Laiwu Branch BF expansion</t>
  </si>
  <si>
    <t>SCN00215-1</t>
  </si>
  <si>
    <t>Shanxi Xintai Iron and Steel Co., Ltd. BF expansion</t>
  </si>
  <si>
    <t>SCN00218</t>
  </si>
  <si>
    <t>Shanxi Tongcai Industry and Trade Co., Ltd.</t>
  </si>
  <si>
    <t>SCN00226-1</t>
  </si>
  <si>
    <t>Xiangfen County Xinjinshan Special Steel Co., Ltd. BF expansion</t>
  </si>
  <si>
    <t>SCN00375</t>
  </si>
  <si>
    <t>Shanxi Huaqiang Iron and Steel Co., Ltd.</t>
  </si>
  <si>
    <t>SCN00237-2</t>
  </si>
  <si>
    <t>Tianjin Iron Plant BF expansion</t>
  </si>
  <si>
    <t>SCN00237-3</t>
  </si>
  <si>
    <t>SCN00241-1</t>
  </si>
  <si>
    <t>Tianjin New Tiangang United Special Steel Co., Ltd. BF expansion</t>
  </si>
  <si>
    <t>SCN00241-2</t>
  </si>
  <si>
    <t>Tianjin New Tiangang United Special Steel Co., Ltd. BF closed</t>
  </si>
  <si>
    <t>SCN00289-1</t>
  </si>
  <si>
    <t>Yunnan Yuxi Xianfu Iron &amp; Steel (Group) Co., Ltd. BF expansion</t>
  </si>
  <si>
    <t>SIN00062</t>
  </si>
  <si>
    <t>JSW Steel Salav DRI plant</t>
  </si>
  <si>
    <t>SIN00035-1</t>
  </si>
  <si>
    <t>Jindal Stainless Odisha steel plant BF expansion</t>
  </si>
  <si>
    <t>SGB00001</t>
  </si>
  <si>
    <t>Tata Steel Port Talbot steel plant</t>
  </si>
  <si>
    <t>SIN00045</t>
  </si>
  <si>
    <t>Ramsarup Lohh Udyog West Bengal steel plant</t>
  </si>
  <si>
    <t>SIN00045-2</t>
  </si>
  <si>
    <t>Ramsarup Lohh Udyog West Bengal steel plant BF expansion</t>
  </si>
  <si>
    <t>SMY00009</t>
  </si>
  <si>
    <t>Esteel Antara Labuan iron plant</t>
  </si>
  <si>
    <t>SKR00018</t>
  </si>
  <si>
    <t>South Korea hydrogen DRI plant</t>
  </si>
  <si>
    <t>SKR00019</t>
  </si>
  <si>
    <t>South Korea hydrogen DRI plant expansion</t>
  </si>
  <si>
    <t>SBR00022</t>
  </si>
  <si>
    <t>Viena Açailândia iron works</t>
  </si>
  <si>
    <t>STT00001</t>
  </si>
  <si>
    <t>Nu-Iron Unlimited Point Lisas DRI plant</t>
  </si>
  <si>
    <t>SVE00002</t>
  </si>
  <si>
    <t>CVG Comsigua DRI plant</t>
  </si>
  <si>
    <t>SVE00003</t>
  </si>
  <si>
    <t>CVG Ferrominera Orinoco DRI plant</t>
  </si>
  <si>
    <t>SVE00004</t>
  </si>
  <si>
    <t>CVG Briquetera del Orinoco DRI plant</t>
  </si>
  <si>
    <t>SVE00005</t>
  </si>
  <si>
    <t>CVG Briquetera del Caroní DRI plant</t>
  </si>
  <si>
    <t>SVE00007</t>
  </si>
  <si>
    <t>CVG Briquetera de Venezuela DRI plant</t>
  </si>
  <si>
    <t>SRU00026</t>
  </si>
  <si>
    <t>Lebedinsky GOK DRI Plant</t>
  </si>
  <si>
    <t>SRU00026-1</t>
  </si>
  <si>
    <t>Lebedinsky GOK DRI Plant DRI expansion</t>
  </si>
  <si>
    <t>SRU00007-1</t>
  </si>
  <si>
    <t>Magnitogorsk Iron &amp; Steel Works BF expansion</t>
  </si>
  <si>
    <t>SDE00007-2</t>
  </si>
  <si>
    <t>ArcelorMittal Hamburg steel plant (DRI addition phase II)</t>
  </si>
  <si>
    <t>SDE00007-1</t>
  </si>
  <si>
    <t>ArcelorMittal Hamburg steel plant (DRI addition phase I)</t>
  </si>
  <si>
    <t>SDE00003-3</t>
  </si>
  <si>
    <t>AG der Dillinger Hüttenwerke Dillingen steel plant transition (BF closure)</t>
  </si>
  <si>
    <t>SIT00026</t>
  </si>
  <si>
    <t>DRI d'Italia Taranto plant</t>
  </si>
  <si>
    <t>SIN00002</t>
  </si>
  <si>
    <t>Tata Steel BSL Dhenkanal plant</t>
  </si>
  <si>
    <t>STR00024</t>
  </si>
  <si>
    <t>Koc Metallurgical Payas plant</t>
  </si>
  <si>
    <t>SUA00006</t>
  </si>
  <si>
    <t>Donetsksteel Metallurgical Plant</t>
  </si>
  <si>
    <t>SIR00035</t>
  </si>
  <si>
    <t>Mobarakeh Steel Sefid Dasht Steel Complex</t>
  </si>
  <si>
    <t>SIR00034</t>
  </si>
  <si>
    <t>Neyriz Ghadir Steel Company Fars plant</t>
  </si>
  <si>
    <t>SIR00036</t>
  </si>
  <si>
    <t>Golgohar Iron &amp; Steel Company Kerman</t>
  </si>
  <si>
    <t>SIR00030</t>
  </si>
  <si>
    <t>Ardakan Steel Yazd plant</t>
  </si>
  <si>
    <t>SOM00006</t>
  </si>
  <si>
    <t>Vale Sohar DRI plant</t>
  </si>
  <si>
    <t>SAE00004</t>
  </si>
  <si>
    <t>Vale Abu Dhabi DRI plant</t>
  </si>
  <si>
    <t>SUS00071</t>
  </si>
  <si>
    <t>Nucor Steel Louisiana</t>
  </si>
  <si>
    <t>SUS00052</t>
  </si>
  <si>
    <t>Cleveland-Cliffs Toledo DRI plant</t>
  </si>
  <si>
    <t>SUS00053</t>
  </si>
  <si>
    <t>ArcelorMittal Texas DRI plant</t>
  </si>
  <si>
    <t>SZA00004-1</t>
  </si>
  <si>
    <t>ArcelorMittal Saldanha Steel Works BF closure</t>
  </si>
  <si>
    <t>SDE00001-1</t>
  </si>
  <si>
    <t>ThyssenKrupp Steel Duisburg steel plant transition (DRI-EAF addition)</t>
  </si>
  <si>
    <t>SCN00136</t>
  </si>
  <si>
    <t>Zhangjiagang Hongchang Steel Co., Ltd.</t>
  </si>
  <si>
    <t>SCN00170</t>
  </si>
  <si>
    <t>Angang Steel Co., Ltd.</t>
  </si>
  <si>
    <t>SCN00002</t>
  </si>
  <si>
    <t>Ma'anshan Iron &amp; Steel Co., Ltd.</t>
  </si>
  <si>
    <t>SCN00129</t>
  </si>
  <si>
    <t>Inner Mongolia BaoTou Steel Union Co., Ltd.</t>
  </si>
  <si>
    <t>SKR00006</t>
  </si>
  <si>
    <t>Hyundai Steel Dangjin steel plant</t>
  </si>
  <si>
    <t>SCN00111</t>
  </si>
  <si>
    <t>Wuhan Iron and Steel Co., Ltd.</t>
  </si>
  <si>
    <t>SCN00209</t>
  </si>
  <si>
    <t>Baoshan Iron and Steel Co., Ltd. (Baoshan Base)</t>
  </si>
  <si>
    <t>SRU00007</t>
  </si>
  <si>
    <t>Magnitogorsk Iron &amp; Steel Works</t>
  </si>
  <si>
    <t>SID00006-2</t>
  </si>
  <si>
    <t>Dexin Steel Morowali plant BOF expansion 2</t>
  </si>
  <si>
    <t>SCN00043</t>
  </si>
  <si>
    <t>Shougang Jingtang United Iron &amp; Steel Co Ltd</t>
  </si>
  <si>
    <t>SRU00008</t>
  </si>
  <si>
    <t>NLMK Lipetsk steel plant</t>
  </si>
  <si>
    <t>SCN00192</t>
  </si>
  <si>
    <t>Rizhao Steel Holding Group Co., Ltd.</t>
  </si>
  <si>
    <t>SJP00006</t>
  </si>
  <si>
    <t>JFE West Japan Works (Fukuyama) steel plant</t>
  </si>
  <si>
    <t>SDE00001-2</t>
  </si>
  <si>
    <t>ThyssenKrupp Steel Duisburg steel plant transition (BF-BOF closure)</t>
  </si>
  <si>
    <t>SCN00212</t>
  </si>
  <si>
    <t>Shanxi Taigang Stainless Steel Co., Ltd.</t>
  </si>
  <si>
    <t>SCN00174</t>
  </si>
  <si>
    <t>Bengang Steel Plates Co., Ltd.</t>
  </si>
  <si>
    <t>SIN00006-2</t>
  </si>
  <si>
    <t>JSPL Odisha steel plant expansion</t>
  </si>
  <si>
    <t>SCN00028</t>
  </si>
  <si>
    <t>Liuzhou Iron &amp; Steel Co., Ltd.(Liuzhou Base）</t>
  </si>
  <si>
    <t>SCN00057</t>
  </si>
  <si>
    <t>Jingye Iron and Steel Co., Ltd.</t>
  </si>
  <si>
    <t>SIN00010</t>
  </si>
  <si>
    <t>JSW Steel Vijayanagar steel plant</t>
  </si>
  <si>
    <t>SIN00066</t>
  </si>
  <si>
    <t>ArcelorMittal Nippon Steel Kendrapara plant</t>
  </si>
  <si>
    <t>SIN00066-1</t>
  </si>
  <si>
    <t>ArcelorMittal Nippon Steel Kendrapara plant BOF expansion</t>
  </si>
  <si>
    <t>SRU00018</t>
  </si>
  <si>
    <t>Severstal Cherepovets steel plant</t>
  </si>
  <si>
    <t>SIT00003</t>
  </si>
  <si>
    <t>ArcelorMittal Acciaierie d'Italia Taranto steel plant</t>
  </si>
  <si>
    <t>SCN00142</t>
  </si>
  <si>
    <t>Zenith Steel Group Co., Ltd.</t>
  </si>
  <si>
    <t>STW00001</t>
  </si>
  <si>
    <t>China Steel Structure Kaohsiung plant</t>
  </si>
  <si>
    <t>SCN00056</t>
  </si>
  <si>
    <t>Hebei Donghai Special Steel Co., Ltd.</t>
  </si>
  <si>
    <t>SCN00139</t>
  </si>
  <si>
    <t>Nanjing Iron &amp; Steel Co., Ltd.</t>
  </si>
  <si>
    <t>SCN00165</t>
  </si>
  <si>
    <t>Xinyu Iron and Steel Group Co., Ltd.</t>
  </si>
  <si>
    <t>SIN00002-1</t>
  </si>
  <si>
    <t>Tata Steel BSL Dhenkanal plant EAF expansion</t>
  </si>
  <si>
    <t>SIN00011</t>
  </si>
  <si>
    <t>JSW Steel Jharkhand steel plant</t>
  </si>
  <si>
    <t>SIN00012</t>
  </si>
  <si>
    <t>JSW Bengal Steel Salboni plant</t>
  </si>
  <si>
    <t>SJP00005</t>
  </si>
  <si>
    <t>JFE West Japan Works (Kurashiki) steel plant</t>
  </si>
  <si>
    <t>SJP00019</t>
  </si>
  <si>
    <t>Nippon East Japan Works (Kimitsu) steel plant</t>
  </si>
  <si>
    <t>SJP00022</t>
  </si>
  <si>
    <t>Nippon Kyushu Works (Oita Area, Oita) steel plant</t>
  </si>
  <si>
    <t>SPH00005</t>
  </si>
  <si>
    <t>Panhua Group Mindanao steel plant</t>
  </si>
  <si>
    <t>SIR00005</t>
  </si>
  <si>
    <t>Mobarakeh Steel Complex Isfahan</t>
  </si>
  <si>
    <t>SIN00004</t>
  </si>
  <si>
    <t>ArcelorMittal Nippon Steel India</t>
  </si>
  <si>
    <t>SRU00025</t>
  </si>
  <si>
    <t>Evraz ZSMK steel plant</t>
  </si>
  <si>
    <t>SCN00098</t>
  </si>
  <si>
    <t>Anyang Iron &amp; Steel Co., Ltd.</t>
  </si>
  <si>
    <t>SCN00048</t>
  </si>
  <si>
    <t>Hebei Yanshan Iron and Steel Group Co., Ltd.</t>
  </si>
  <si>
    <t>SCN00269</t>
  </si>
  <si>
    <t>Guangxi Iron and Steel Group Co., Ltd.</t>
  </si>
  <si>
    <t>SCN00126</t>
  </si>
  <si>
    <t>Hunan Valin Lianyuan Iron and Steel Co., Ltd.</t>
  </si>
  <si>
    <t>SCN00141</t>
  </si>
  <si>
    <t>Lianfeng Steel (Zhangjiagang) Co., Ltd.</t>
  </si>
  <si>
    <t>SCN00192-1</t>
  </si>
  <si>
    <t>Rizhao Steel Holding Group Co., Ltd. BF and BOF expansion</t>
  </si>
  <si>
    <t>SCN00279</t>
  </si>
  <si>
    <t>Shandong IRON&amp;STEEL Group Rizhao Co., Ltd.（Phase 1）</t>
  </si>
  <si>
    <t>SCN00007</t>
  </si>
  <si>
    <t>Chongqing Iron &amp; Steel Co., Ltd.</t>
  </si>
  <si>
    <t>SVN00005-1</t>
  </si>
  <si>
    <t>Hoa Phat Dung Quat steel plant BOF expansion</t>
  </si>
  <si>
    <t>SCN00020</t>
  </si>
  <si>
    <t>SGIS Songshan Co.,Ltd.</t>
  </si>
  <si>
    <t>SCN00042</t>
  </si>
  <si>
    <t>Chengde Iron and Steel Group Co., Ltd.</t>
  </si>
  <si>
    <t>SCN00044</t>
  </si>
  <si>
    <t>Shougang Qian'an Iron and Steel Co., Ltd.</t>
  </si>
  <si>
    <t>SCN00175</t>
  </si>
  <si>
    <t>Benxi Beiying Iron &amp; Steel (Group) Co., Ltd.</t>
  </si>
  <si>
    <t>SCN00173</t>
  </si>
  <si>
    <t>Rizhao Steel Yingkou Medium Plate Co Ltd</t>
  </si>
  <si>
    <t>SUA00002</t>
  </si>
  <si>
    <t>ArcelorMittal Kryvyi Rih steel plant</t>
  </si>
  <si>
    <t>SUS00049</t>
  </si>
  <si>
    <t>U.S. Steel Gary Works</t>
  </si>
  <si>
    <t>SCN00278</t>
  </si>
  <si>
    <t>Hebei Zongheng Group Fengnan Iron &amp; Steel Co., Ltd.</t>
  </si>
  <si>
    <t>SCN00161</t>
  </si>
  <si>
    <t>Shanghai Meishan Iron and Steel Co., Ltd.</t>
  </si>
  <si>
    <t>SCN00062</t>
  </si>
  <si>
    <t>Cangzhou China Railway Equipment Manufacture Material Co., Ltd.</t>
  </si>
  <si>
    <t>SCN00080</t>
  </si>
  <si>
    <t>Hebei Xinda Iron and Steel Group Co., Ltd.</t>
  </si>
  <si>
    <t>SID00007</t>
  </si>
  <si>
    <t>Shaanxi Iron and Steel Indonesia plant</t>
  </si>
  <si>
    <t>SVN00001</t>
  </si>
  <si>
    <t>Formosa Ha Tinh Steel plant</t>
  </si>
  <si>
    <t>SBR00002</t>
  </si>
  <si>
    <t>ArcelorMittal Tubarão steel plant</t>
  </si>
  <si>
    <t>SIN00002-2</t>
  </si>
  <si>
    <t>SIN00020</t>
  </si>
  <si>
    <t>Tata Steel Jamshedpur steel plant</t>
  </si>
  <si>
    <t>SCN00248</t>
  </si>
  <si>
    <t>Baosteel Group Xinjiang Bayi Iron &amp; Steel Co., Ltd.</t>
  </si>
  <si>
    <t>SIN00022</t>
  </si>
  <si>
    <t>Vizag Steel plant</t>
  </si>
  <si>
    <t>SUS00009</t>
  </si>
  <si>
    <t>Cleveland-Cliffs Indiana Harbor steel plant</t>
  </si>
  <si>
    <t>SCN00125</t>
  </si>
  <si>
    <t>Hunan Valin Xiangtan Iron and Steel Co., Ltd.</t>
  </si>
  <si>
    <t>SJP00024</t>
  </si>
  <si>
    <t>Nippon East Japan Works (Kashima) steel plant</t>
  </si>
  <si>
    <t>SCN00389</t>
  </si>
  <si>
    <t>Hebei Anfeng Iron &amp; Steel Co., Ltd.</t>
  </si>
  <si>
    <t>SCN00185</t>
  </si>
  <si>
    <t>Shaanxi Longmen Steel Co., Ltd.</t>
  </si>
  <si>
    <t>SCN00050</t>
  </si>
  <si>
    <t>Hebei Puyang Iron and Steel Co., Ltd.</t>
  </si>
  <si>
    <t>SCN00216</t>
  </si>
  <si>
    <t>Shanxi Liheng Steel Co., Ltd.</t>
  </si>
  <si>
    <t>SVN00001-1</t>
  </si>
  <si>
    <t>Formosa Ha Tinh Steel plant BF and BOF expansion 1</t>
  </si>
  <si>
    <t>SVN00001-2</t>
  </si>
  <si>
    <t>Formosa Ha Tinh Steel plant BF and BOF expansion 2</t>
  </si>
  <si>
    <t>SCN00305</t>
  </si>
  <si>
    <t>Shandong Iron and Steel Co., Ltd. Laiwu Branch</t>
  </si>
  <si>
    <t>SCN00140</t>
  </si>
  <si>
    <t>Jiangyin Xingcheng Special Steel Works Co., Ltd.</t>
  </si>
  <si>
    <t>SCN00038</t>
  </si>
  <si>
    <t>Tangshan Iron and Steel Group Co., Ltd.</t>
  </si>
  <si>
    <t>SCN00009</t>
  </si>
  <si>
    <t>Sansteel Minguang Co., Ltd. Fujian</t>
  </si>
  <si>
    <t>SCN00051</t>
  </si>
  <si>
    <t>Wu'an Yuhua Iron and Steel Co., Ltd.</t>
  </si>
  <si>
    <t>SIN00031</t>
  </si>
  <si>
    <t>JSW Utkal Steel Odisha plant</t>
  </si>
  <si>
    <t>SCN00238</t>
  </si>
  <si>
    <t>Tianjin Iron &amp; Steel Group Co., Ltd.</t>
  </si>
  <si>
    <t>SCN00018</t>
  </si>
  <si>
    <t>Gansu Jiu Steel Group Hongxing Iron and Steel Co., Ltd.</t>
  </si>
  <si>
    <t>SCN00055</t>
  </si>
  <si>
    <t>Tangshan Ganglu Iron and Steel Co., Ltd.</t>
  </si>
  <si>
    <t>SCN00171</t>
  </si>
  <si>
    <t>Angang Steel Co., Ltd. Bayuquan branch</t>
  </si>
  <si>
    <t>SIN00006-1</t>
  </si>
  <si>
    <t>JSPL Odisha steel plant BF and BOF expansion</t>
  </si>
  <si>
    <t>SCN00030-1</t>
  </si>
  <si>
    <t>Guangxi Shenglong Metallurgical Co., Ltd. BF and BOF expansion</t>
  </si>
  <si>
    <t>SBR00007</t>
  </si>
  <si>
    <t>CSN Volta Redonda steel plant</t>
  </si>
  <si>
    <t>SUA00003</t>
  </si>
  <si>
    <t>Azovstal Iron &amp; Steel Works</t>
  </si>
  <si>
    <t>SCN00305-1</t>
  </si>
  <si>
    <t>Shandong Iron and Steel Co., Ltd. Laiwu Branch BOF expansion</t>
  </si>
  <si>
    <t>STW00002</t>
  </si>
  <si>
    <t>China Steel Dragon Steel Taichung plant</t>
  </si>
  <si>
    <t>SIN00020-1</t>
  </si>
  <si>
    <t>Tata Steel Jamshedpur steel plant BF and BOF expansion</t>
  </si>
  <si>
    <t>SCN00030</t>
  </si>
  <si>
    <t>Guangxi Shenglong Metallurgical Co., Ltd.</t>
  </si>
  <si>
    <t>SCN00270</t>
  </si>
  <si>
    <t>Hebei Mingbin Iron and Steel Co., Ltd.</t>
  </si>
  <si>
    <t>SCN00041</t>
  </si>
  <si>
    <t>Xuanhua Iron and Steel Group Co., Ltd.</t>
  </si>
  <si>
    <t>SCN00176</t>
  </si>
  <si>
    <t>Lingyuan Iron &amp; Steel Co.,Ltd.</t>
  </si>
  <si>
    <t>SCN00227</t>
  </si>
  <si>
    <t>Jincheng Fusheng Iron &amp; Steel Co., Ltd.</t>
  </si>
  <si>
    <t>SCN00235</t>
  </si>
  <si>
    <t>Chengyu Vanadium &amp; Titanium Technology Co., Ltd.</t>
  </si>
  <si>
    <t>SIN00004-1</t>
  </si>
  <si>
    <t>ArcelorMittal Nippon Steel India BF and BOF expansion</t>
  </si>
  <si>
    <t>SIN00034-1</t>
  </si>
  <si>
    <t>JSPL Jharkhand steel plant BF, BOF, and DRI expansion 1</t>
  </si>
  <si>
    <t>SIN00024</t>
  </si>
  <si>
    <t>ArcelorMittal Karnataka steel plant</t>
  </si>
  <si>
    <t>SIN00006</t>
  </si>
  <si>
    <t>JSPL Odisha steel plant</t>
  </si>
  <si>
    <t>SJP00021</t>
  </si>
  <si>
    <t>Nippon East Japan Works (Nagoya) steel plant</t>
  </si>
  <si>
    <t>SJP00014</t>
  </si>
  <si>
    <t>Kobe Kakogawa Works steel plant</t>
  </si>
  <si>
    <t>SKP00006</t>
  </si>
  <si>
    <t>Kim Chaek Iron and Steel Complex steel plant</t>
  </si>
  <si>
    <t>SKZ00001</t>
  </si>
  <si>
    <t>ArcelorMittal Temirtau steel plant</t>
  </si>
  <si>
    <t>Voestalpine Stahl Linz steel plant</t>
  </si>
  <si>
    <t>SDE00002</t>
  </si>
  <si>
    <t>Hüttenwerke Krupp Mannesmann (HKM) steel plant</t>
  </si>
  <si>
    <t>STR00001</t>
  </si>
  <si>
    <t>Colakoglu Metallurgical Dilovasi plant</t>
  </si>
  <si>
    <t>SSA00001</t>
  </si>
  <si>
    <t>SABIC Hadeed Al Jubail steel plant</t>
  </si>
  <si>
    <t>SCN00039</t>
  </si>
  <si>
    <t>Handan Iron and Steel Group Co., Ltd.</t>
  </si>
  <si>
    <t>SCN00047</t>
  </si>
  <si>
    <t>Qian'an Jiujiang Wire Co., Ltd.</t>
  </si>
  <si>
    <t>SCN00232</t>
  </si>
  <si>
    <t>Pangang Group Panzhihua Steel Vanadium Co., Ltd.</t>
  </si>
  <si>
    <t>STR00009</t>
  </si>
  <si>
    <t>Isdemir Payas steel plant</t>
  </si>
  <si>
    <t>SCN00160</t>
  </si>
  <si>
    <t>Zhongxin Iron and Steel Group Co., Ltd.</t>
  </si>
  <si>
    <t>SMX00002</t>
  </si>
  <si>
    <t>ArcelorMittal Lázaro Cárdenas steel plant</t>
  </si>
  <si>
    <t>SIN00021</t>
  </si>
  <si>
    <t>Tata Steel Kalinganagar steel plant</t>
  </si>
  <si>
    <t>SVN00005</t>
  </si>
  <si>
    <t>Hoa Phat Dung Quat steel plant</t>
  </si>
  <si>
    <t>SRU00004</t>
  </si>
  <si>
    <t>Mechel Chelyabinsk Metallurgical Plant</t>
  </si>
  <si>
    <t>SCN00045</t>
  </si>
  <si>
    <t>Tangshan Donghua Iron &amp; Steel Enterprise Group Co., Ltd.</t>
  </si>
  <si>
    <t>SCN00084</t>
  </si>
  <si>
    <t>Tangshan Donghai Iron and Steel Group Co., Ltd.</t>
  </si>
  <si>
    <t>SMX00001</t>
  </si>
  <si>
    <t>Altos Hornos De Mexico S.A. (AHMSA) steel plant</t>
  </si>
  <si>
    <t>SJP00026</t>
  </si>
  <si>
    <t>Nippon Kansai Works (Wakayama Area, Wakayama) steel plant</t>
  </si>
  <si>
    <t>SUA00001</t>
  </si>
  <si>
    <t>Alchevsk Iron &amp; Steel plant</t>
  </si>
  <si>
    <t>SCN00207</t>
  </si>
  <si>
    <t>Laiwu Iron and Steel Group Yinshan Section Steel Co., Ltd.</t>
  </si>
  <si>
    <t>SCN00237</t>
  </si>
  <si>
    <t>Tianjin Iron Plant</t>
  </si>
  <si>
    <t>SIN00053</t>
  </si>
  <si>
    <t>Jai Balaji Steels Purulia plant</t>
  </si>
  <si>
    <t>SIN00018-1</t>
  </si>
  <si>
    <t>SAIL Durgapur steel plant BOF expansion</t>
  </si>
  <si>
    <t>SBR00006</t>
  </si>
  <si>
    <t>Ternium Brasil Santa Cruz steel plant</t>
  </si>
  <si>
    <t>SCN00259-1</t>
  </si>
  <si>
    <t>Yunnan Yuxi Iron and Steel Group Yukun Iron and Steel Co., Ltd. BF and BOF expansion</t>
  </si>
  <si>
    <t>SVE00001</t>
  </si>
  <si>
    <t>Sidor Ciudad Guayana steel plant</t>
  </si>
  <si>
    <t>SCN00049</t>
  </si>
  <si>
    <t>Tangshan Songting Iron &amp; Steel Co., Ltd.</t>
  </si>
  <si>
    <t>SCN00054</t>
  </si>
  <si>
    <t>Hebei Jinxi Iron &amp; Steel Group Co., Ltd.</t>
  </si>
  <si>
    <t>SCN00099</t>
  </si>
  <si>
    <t>Wuyang Iron and Steel Co., Ltd.</t>
  </si>
  <si>
    <t>SCN00102</t>
  </si>
  <si>
    <t>Henan Jiyuan Iron &amp; Steel (Group) Co., Ltd.</t>
  </si>
  <si>
    <t>SCN00197</t>
  </si>
  <si>
    <t>Shandong Taishan Steel Group Co., Ltd.</t>
  </si>
  <si>
    <t>SCN00240</t>
  </si>
  <si>
    <t>Tianjin Rockcheck Steel Group Co., Ltd.</t>
  </si>
  <si>
    <t>SCN00263</t>
  </si>
  <si>
    <t>Quzhou Yuanli Metal Products Co., Ltd.</t>
  </si>
  <si>
    <t>SIN00040</t>
  </si>
  <si>
    <t>NMDC Karnataka steel plant</t>
  </si>
  <si>
    <t>SIN00010-2</t>
  </si>
  <si>
    <t>JSW Steel Vijayanagar steel plant BOF 2 expansion</t>
  </si>
  <si>
    <t>SIN00030</t>
  </si>
  <si>
    <t>JSW Vijayanagar Metallics steel plant</t>
  </si>
  <si>
    <t>SIN00008-1</t>
  </si>
  <si>
    <t>JSW Steel Dolvi steel plant BF and BOF expansion</t>
  </si>
  <si>
    <t>SIN00008</t>
  </si>
  <si>
    <t>JSW Steel Dolvi steel plant</t>
  </si>
  <si>
    <t>SIN00021-1</t>
  </si>
  <si>
    <t>Tata Steel Kalinganagar steel plant BF and BOF expansion</t>
  </si>
  <si>
    <t>SID00012</t>
  </si>
  <si>
    <t>Anshan Iron &amp; Steel Central Sulawesi steel plant</t>
  </si>
  <si>
    <t>SMY00007</t>
  </si>
  <si>
    <t>Hebei Xin Wu'an Steel Malaysia plant</t>
  </si>
  <si>
    <t>SMY00007-1</t>
  </si>
  <si>
    <t>Hebei Xin Wu'an Steel Malaysia plant BF and BOF expansion</t>
  </si>
  <si>
    <t>SBR00011</t>
  </si>
  <si>
    <t>Usiminas Ipatinga steel plant</t>
  </si>
  <si>
    <t>SPL00001</t>
  </si>
  <si>
    <t>ArcelorMittal Dąbrowa Górnicza steel plant</t>
  </si>
  <si>
    <t>SIN00027</t>
  </si>
  <si>
    <t>Tata Steel Long Products steel plant</t>
  </si>
  <si>
    <t>SUS00006</t>
  </si>
  <si>
    <t>Cleveland-Cliffs Burns Harbor steel plant</t>
  </si>
  <si>
    <t>SIN00017-1</t>
  </si>
  <si>
    <t>SAIL Bokaro steel plant BOF expansion</t>
  </si>
  <si>
    <t>SCN00338</t>
  </si>
  <si>
    <t>Guangxi Chiji Iron and Steel Co., Ltd.</t>
  </si>
  <si>
    <t>SIN00019-1</t>
  </si>
  <si>
    <t>SAIL Rourkela steel plant BOF expansion</t>
  </si>
  <si>
    <t>SKR00007</t>
  </si>
  <si>
    <t>Hyundai Steel Incheon steel plant</t>
  </si>
  <si>
    <t>SCN00229</t>
  </si>
  <si>
    <t>Shanxi Jianlong Industrial Co., Ltd.</t>
  </si>
  <si>
    <t>SCN00294</t>
  </si>
  <si>
    <t>Hangang Longshan Iron and Steel Co., Ltd.</t>
  </si>
  <si>
    <t>SCN00164</t>
  </si>
  <si>
    <t>Jiujiang Pinggang Iron and Steel Co., Ltd.</t>
  </si>
  <si>
    <t>SCN00198</t>
  </si>
  <si>
    <t>Shiheng Special Steel Group Co., Ltd.</t>
  </si>
  <si>
    <t>SIN00017</t>
  </si>
  <si>
    <t>SAIL Bokaro steel plant</t>
  </si>
  <si>
    <t>SCN00011</t>
  </si>
  <si>
    <t>Fujian Sanbao Steel Co., Ltd.</t>
  </si>
  <si>
    <t>SCN00045-1</t>
  </si>
  <si>
    <t>Tangshan Donghua Iron &amp; Steel Enterprise Group Co., Ltd. BF BOF and EAF expansion</t>
  </si>
  <si>
    <t>SCN00167</t>
  </si>
  <si>
    <t>Tonghua Iron and Steel Co., Ltd.</t>
  </si>
  <si>
    <t>SCN00227-1</t>
  </si>
  <si>
    <t>Jincheng Fusheng Iron &amp; Steel Co., Ltd. BF and BOF expansion</t>
  </si>
  <si>
    <t>SCN00259</t>
  </si>
  <si>
    <t>Yunnan Yuxi Iron and Steel Group Yukun Iron and Steel Co., Ltd.</t>
  </si>
  <si>
    <t>SIR00001</t>
  </si>
  <si>
    <t>Esfahan Steel Isfahan plant</t>
  </si>
  <si>
    <t>SZA00002-1</t>
  </si>
  <si>
    <t>ArcelorMittal Vanderbijlpark Steel Works transition (EAF addition)</t>
  </si>
  <si>
    <t>SCN00145</t>
  </si>
  <si>
    <t>Jiangsu Binxin Steel Group Co., Ltd.</t>
  </si>
  <si>
    <t>SCN00222</t>
  </si>
  <si>
    <t>Shanxi Gaoyi Steel Co., Ltd.</t>
  </si>
  <si>
    <t>SCN00241</t>
  </si>
  <si>
    <t>Tianjin New Tiangang United Special Steel Co., Ltd.</t>
  </si>
  <si>
    <t>SJP00004</t>
  </si>
  <si>
    <t>JFE East Japan Works (Chiba) steel plant</t>
  </si>
  <si>
    <t>SPH00007</t>
  </si>
  <si>
    <t>HBIS and SteelAsia Misamis plant I</t>
  </si>
  <si>
    <t>SBR00001</t>
  </si>
  <si>
    <t>Gerdau Açominas Ouro Branco steel plant</t>
  </si>
  <si>
    <t>SBR00005</t>
  </si>
  <si>
    <t>Usiminas Cubatão steel plant</t>
  </si>
  <si>
    <t>SRU00011</t>
  </si>
  <si>
    <t>Evraz NTMK steel plant</t>
  </si>
  <si>
    <t>SFR00001-1</t>
  </si>
  <si>
    <t>ArcelorMittal Dunkerque steel plant transition (DRI and EAF addition)</t>
  </si>
  <si>
    <t>SSK00001</t>
  </si>
  <si>
    <t>U. S. Steel Košice steel plant</t>
  </si>
  <si>
    <t>STR00006</t>
  </si>
  <si>
    <t>Habas Aliaga steel plant</t>
  </si>
  <si>
    <t>SUA00013</t>
  </si>
  <si>
    <t>Metinvest EAF steel plant</t>
  </si>
  <si>
    <t>SCN00112</t>
  </si>
  <si>
    <t>Baowu Group Echeng Iron and Steel Co., Ltd.</t>
  </si>
  <si>
    <t>SIN00015-2</t>
  </si>
  <si>
    <t>SAIL IISCO steel plant BOF 2 expansion</t>
  </si>
  <si>
    <t>SUA00010</t>
  </si>
  <si>
    <t>Metinvest Ilyich Iron &amp; Steel Works</t>
  </si>
  <si>
    <t>SCN00064</t>
  </si>
  <si>
    <t>Tangshan Medium Thick Plate Co., Ltd.</t>
  </si>
  <si>
    <t>SCN00096</t>
  </si>
  <si>
    <t>Jianlong Xilin Iron and Steel Co., Ltd.</t>
  </si>
  <si>
    <t>SIN00019</t>
  </si>
  <si>
    <t>SAIL Rourkela steel plant</t>
  </si>
  <si>
    <t>SES00008</t>
  </si>
  <si>
    <t>ArcelorMittal Olaberria-Bergara (Olaberria) steel plant</t>
  </si>
  <si>
    <t>SUA00005</t>
  </si>
  <si>
    <t>Metallurgical Plant Kametstal</t>
  </si>
  <si>
    <t>SCN00090</t>
  </si>
  <si>
    <t>Qinhuangdao Hongxing Iron and Steel Co., Ltd.</t>
  </si>
  <si>
    <t>SCN00065</t>
  </si>
  <si>
    <t>Tangshan Fengnan District Jing'an Iron and Steel Co., Ltd.</t>
  </si>
  <si>
    <t>SUA00012</t>
  </si>
  <si>
    <t>Metinvest Zaporizhstal steel plant</t>
  </si>
  <si>
    <t>SUS00010</t>
  </si>
  <si>
    <t>Cleveland-Cliffs Cleveland steel plant</t>
  </si>
  <si>
    <t>SJP00007</t>
  </si>
  <si>
    <t>JFE East Japan Works (Keihin) steel plant</t>
  </si>
  <si>
    <t>SCN00019</t>
  </si>
  <si>
    <t>Jiugang Group Yuzhong Iron &amp; Steel Co., Ltd.</t>
  </si>
  <si>
    <t>SCN00339</t>
  </si>
  <si>
    <t>Fangchenggang Jinxi Steel Technology Co., Ltd.</t>
  </si>
  <si>
    <t>SCN00094</t>
  </si>
  <si>
    <t>Langfang Guangyuan Metalwork Co., Ltd.</t>
  </si>
  <si>
    <t>SCN00082</t>
  </si>
  <si>
    <t>Tangshan Guoyi Special Type Iron and Steel Co., Ltd.</t>
  </si>
  <si>
    <t>SCN00201</t>
  </si>
  <si>
    <t>Shandong Fulun Iron and Steel Co., Ltd.</t>
  </si>
  <si>
    <t>SCN00264</t>
  </si>
  <si>
    <t>Ningbo Iron &amp; Steel Co., Ltd.</t>
  </si>
  <si>
    <t>SIN00016-1</t>
  </si>
  <si>
    <t>SAIL Bhilai steel plant BF and BOF 1 expansion</t>
  </si>
  <si>
    <t>SIN00016-3</t>
  </si>
  <si>
    <t>SAIL Bhilai steel plant BOF 3 expansion</t>
  </si>
  <si>
    <t>SIN00007-1</t>
  </si>
  <si>
    <t>JSPL Chhattisgarh steel plant BF and BOF expansion</t>
  </si>
  <si>
    <t>SID00003-1</t>
  </si>
  <si>
    <t>Krakatau Steel Cilegon plant BOF expansion</t>
  </si>
  <si>
    <t>SJP00017</t>
  </si>
  <si>
    <t>Nippon Setouchi Works (Kure Area) steel plant</t>
  </si>
  <si>
    <t>SMM00001</t>
  </si>
  <si>
    <t>Kunming Iron and Steel Myanmar plant</t>
  </si>
  <si>
    <t>STR00020</t>
  </si>
  <si>
    <t>Toscelik Iskenderun steel plant</t>
  </si>
  <si>
    <t>STR00005</t>
  </si>
  <si>
    <t>Erdemir Eregli steel plant</t>
  </si>
  <si>
    <t>SCN00193</t>
  </si>
  <si>
    <t>Shandong Guangfu Group Co., Ltd.</t>
  </si>
  <si>
    <t>SCN00300-1</t>
  </si>
  <si>
    <t>Zenith Steel Group ( Nantong) Co., Ltd. BF and BOF expansion</t>
  </si>
  <si>
    <t>SCN00233</t>
  </si>
  <si>
    <t>Pangang Group Xichang Steel and Vanadium Co., Ltd.</t>
  </si>
  <si>
    <t>SCN00278-1</t>
  </si>
  <si>
    <t>Hebei Zongheng Group Fengnan Iron &amp; Steel Co., Ltd. BF and BOF expansion</t>
  </si>
  <si>
    <t>SIT00002</t>
  </si>
  <si>
    <t>Finarvedi Cremona steel plant</t>
  </si>
  <si>
    <t>SCN00003</t>
  </si>
  <si>
    <t>Anhui Changjiang Steel Co., Ltd.</t>
  </si>
  <si>
    <t>SIN00032</t>
  </si>
  <si>
    <t>Neelachal Ispat Nigam steel plant</t>
  </si>
  <si>
    <t>SJP00023</t>
  </si>
  <si>
    <t>Nippon Kyushu Works (Yawata Area, Tobata) steel plant</t>
  </si>
  <si>
    <t>SDZ00003</t>
  </si>
  <si>
    <t>Tosyali Algerie Oran steel plant</t>
  </si>
  <si>
    <t>SCN00186</t>
  </si>
  <si>
    <t>Shaanxi Steel Group Hanzhong Iron and Steel Co., Ltd.</t>
  </si>
  <si>
    <t>SCA00003-1</t>
  </si>
  <si>
    <t>Algoma Steel plant transition (EAF addition)</t>
  </si>
  <si>
    <t>SCN00093</t>
  </si>
  <si>
    <t>Xinji Aosen Iron and Steel Group Co., Ltd.</t>
  </si>
  <si>
    <t>SCN00101</t>
  </si>
  <si>
    <t>Angang Group Xinyang Iron and Steel Co., Ltd.</t>
  </si>
  <si>
    <t>SCN00150</t>
  </si>
  <si>
    <t>Changzhou Eastern Special Steel Co., Ltd.</t>
  </si>
  <si>
    <t>SCN00162</t>
  </si>
  <si>
    <t>Fangda Special Steel Technology Co., Ltd.</t>
  </si>
  <si>
    <t>SCN00230</t>
  </si>
  <si>
    <t>Shougang Changzhi Iron and Steel Co., Ltd.</t>
  </si>
  <si>
    <t>SCN00213</t>
  </si>
  <si>
    <t>Shanxi Zhongyang Iron and Steel Co., Ltd.</t>
  </si>
  <si>
    <t>SIN00007</t>
  </si>
  <si>
    <t>JSPL Chhattisgarh steel plant</t>
  </si>
  <si>
    <t>SCZ00002-2</t>
  </si>
  <si>
    <t>GFG Liberty Ostrava steel plant transition (BF-BOF closure)</t>
  </si>
  <si>
    <t>SCZ00002</t>
  </si>
  <si>
    <t>GFG Liberty Ostrava steel plant</t>
  </si>
  <si>
    <t>SIR00004</t>
  </si>
  <si>
    <t>Khouzestan Steel plant Shadegan</t>
  </si>
  <si>
    <t>SDE00012</t>
  </si>
  <si>
    <t>Saarstahl Völklingen Steelmaking Plant</t>
  </si>
  <si>
    <t>SCN00032</t>
  </si>
  <si>
    <t>Shougang Shuicheng Iron and Steel (Group) Co., Ltd.</t>
  </si>
  <si>
    <t>SCN00052</t>
  </si>
  <si>
    <t>Hebei Wenfeng Iron and Steel Co., Ltd.</t>
  </si>
  <si>
    <t>SCN00053</t>
  </si>
  <si>
    <t>Xingtai Iron &amp; Steel Co., Ltd.</t>
  </si>
  <si>
    <t>SCN00113</t>
  </si>
  <si>
    <t>Daye Special Steel Co., Ltd.</t>
  </si>
  <si>
    <t>SCN00396</t>
  </si>
  <si>
    <t>Ningxia Jianlong Special Steel Co., Ltd.</t>
  </si>
  <si>
    <t>SIN00001</t>
  </si>
  <si>
    <t>JSW BPSL Odisha steel plant</t>
  </si>
  <si>
    <t>SID00006</t>
  </si>
  <si>
    <t>Dexin Steel Morowali plant</t>
  </si>
  <si>
    <t>SJP00007-1</t>
  </si>
  <si>
    <t>JFE East Japan Works (Keihin) steel plant BF closure</t>
  </si>
  <si>
    <t>SMY00015</t>
  </si>
  <si>
    <t>Alliance Steel Kuantan plant</t>
  </si>
  <si>
    <t>SPH00008</t>
  </si>
  <si>
    <t>HBIS and SteelAsia Misamis plant II</t>
  </si>
  <si>
    <t>SRU00012</t>
  </si>
  <si>
    <t>Metalloinvest OEMK steel plant</t>
  </si>
  <si>
    <t>SCZ00002-1</t>
  </si>
  <si>
    <t>GFG Liberty Ostrava steel plant transition (EAF addition)</t>
  </si>
  <si>
    <t>STR00011</t>
  </si>
  <si>
    <t>Kardemir Merkez steel plant</t>
  </si>
  <si>
    <t>SAE00001</t>
  </si>
  <si>
    <t>GHC Emirates Steel Industries Abu Dhabi plant</t>
  </si>
  <si>
    <t>SUS00050</t>
  </si>
  <si>
    <t>U.S. Steel Great Lakes Works</t>
  </si>
  <si>
    <t>SCN00191</t>
  </si>
  <si>
    <t>Qingdao Special Iron and Steel Co., Ltd.</t>
  </si>
  <si>
    <t>SCN00263-1</t>
  </si>
  <si>
    <t>Quzhou Yuanli Metal Products Co., Ltd. BF and BOF expansion</t>
  </si>
  <si>
    <t>SJP00038</t>
  </si>
  <si>
    <t>Nippon Steel Wakayama Area (Sakai) plant</t>
  </si>
  <si>
    <t>SIN00031-2</t>
  </si>
  <si>
    <t>JSW Utkal Steel Odisha plant BF and BOF expansion 2</t>
  </si>
  <si>
    <t>SCN00087</t>
  </si>
  <si>
    <t>Hebei Tianzhu Iron and Steel Group Co., Ltd.</t>
  </si>
  <si>
    <t>SCN00304</t>
  </si>
  <si>
    <t>Baosteel Desheng Stainless Steel Co., Ltd.</t>
  </si>
  <si>
    <t>SCN00029</t>
  </si>
  <si>
    <t>Guangxi Beigang New Material Co., Ltd.</t>
  </si>
  <si>
    <t>SCN00284</t>
  </si>
  <si>
    <t>Shanxi Jinnan Iron and Steel Group Co., Ltd.</t>
  </si>
  <si>
    <t>SUS00042</t>
  </si>
  <si>
    <t>Steel Dynamics Columbus plant</t>
  </si>
  <si>
    <t>SCN00137</t>
  </si>
  <si>
    <t>Jiangsu Shagang Group Huaigang Special Steel Co., Ltd.</t>
  </si>
  <si>
    <t>SCN00307-1</t>
  </si>
  <si>
    <t>Minyuan Iron and Steel Group Co., Ltd. equipment upgrade</t>
  </si>
  <si>
    <t>SIN00031-1</t>
  </si>
  <si>
    <t>JSW Utkal Steel Odisha plant BF and BOF expansion 1</t>
  </si>
  <si>
    <t>SCN00033</t>
  </si>
  <si>
    <t>Guizhou United Iron and Steel (Group) Co., Ltd.</t>
  </si>
  <si>
    <t>SJP00005-1</t>
  </si>
  <si>
    <t>JFE West Japan Works (Kurashiki) steel plant BF closure</t>
  </si>
  <si>
    <t>SCN00392</t>
  </si>
  <si>
    <t>Yangzhou Hengrun Ocean Heavy Industry Co., Ltd.</t>
  </si>
  <si>
    <t>SCN00168</t>
  </si>
  <si>
    <t>Jilin Xinda Iron and Steel Co., Ltd.</t>
  </si>
  <si>
    <t>SCN00177</t>
  </si>
  <si>
    <t>Fushun New Steel Co., Ltd.</t>
  </si>
  <si>
    <t>SCN00199</t>
  </si>
  <si>
    <t>Shandong Shouguang Juneng Special Steel Co., Ltd.</t>
  </si>
  <si>
    <t>SCN00214</t>
  </si>
  <si>
    <t>Wenshui Haiwei Steel Co., Ltd.</t>
  </si>
  <si>
    <t>SIN00033-2</t>
  </si>
  <si>
    <t>Welspun Steel plant BOF 2 expansion</t>
  </si>
  <si>
    <t>SGR00002</t>
  </si>
  <si>
    <t>Halyvourgiki Eleusis steel plant</t>
  </si>
  <si>
    <t>SUA00008</t>
  </si>
  <si>
    <t>Yenakiieve Iron &amp; Steel Works</t>
  </si>
  <si>
    <t>SUS00011</t>
  </si>
  <si>
    <t>U.S. Steel Big River Steel plant</t>
  </si>
  <si>
    <t>SCN00060</t>
  </si>
  <si>
    <t>Chengde Jianlong Special Steel Co., Ltd.</t>
  </si>
  <si>
    <t>SCN00286</t>
  </si>
  <si>
    <t>Hubei Jinshenglan Metallurgical Technology Co., Ltd.</t>
  </si>
  <si>
    <t>SCN00304-1</t>
  </si>
  <si>
    <t>Baosteel Desheng Stainless Steel Co., Ltd. BF and BOF expansion</t>
  </si>
  <si>
    <t>SCN00025</t>
  </si>
  <si>
    <t>Angang Lianzhong Stainless Steel Co., Ltd.</t>
  </si>
  <si>
    <t>SCN00075</t>
  </si>
  <si>
    <t>Hebei Xinjin Iron and Steel Co., Ltd.</t>
  </si>
  <si>
    <t>SEG00004</t>
  </si>
  <si>
    <t>Al-Ezz Dekheila Steel Alexandria plant</t>
  </si>
  <si>
    <t>SEG00002</t>
  </si>
  <si>
    <t>Egyptian Iron &amp; Steel Company Cairo plant</t>
  </si>
  <si>
    <t>BlueScope Port Kembla steel plant</t>
  </si>
  <si>
    <t>SCN00274</t>
  </si>
  <si>
    <t>Yancheng Lianxin Iron and Steel Co., Ltd.</t>
  </si>
  <si>
    <t>SMY00004</t>
  </si>
  <si>
    <t>Lion Industries Megasteel plant</t>
  </si>
  <si>
    <t>SKR00008</t>
  </si>
  <si>
    <t>Hyundai Steel Pohang steel plant</t>
  </si>
  <si>
    <t>SAR00003</t>
  </si>
  <si>
    <t>Ternium Siderar San Nicolás steel plant</t>
  </si>
  <si>
    <t>SRO00001-3</t>
  </si>
  <si>
    <t>GFG Liberty Galati steel plant transition (BF-BOF closure)</t>
  </si>
  <si>
    <t>SUA00012-1</t>
  </si>
  <si>
    <t>Metinvest Zaporizhstal steel plant BOF expansion</t>
  </si>
  <si>
    <t>SGB00002</t>
  </si>
  <si>
    <t>British Steel Scunthorpe plant</t>
  </si>
  <si>
    <t>SIR00014</t>
  </si>
  <si>
    <t>Makran Steel Sistan and Baluchestan Complex</t>
  </si>
  <si>
    <t>SCN00143</t>
  </si>
  <si>
    <t>Changshu Longteng Special Steel Co., Ltd.</t>
  </si>
  <si>
    <t>SVN00006</t>
  </si>
  <si>
    <t>VAS Nghi Son Cast Iron and Steel plant</t>
  </si>
  <si>
    <t>SKH00001</t>
  </si>
  <si>
    <t>China Baowu Phnom Penh steel plant</t>
  </si>
  <si>
    <t>SIN00033-1</t>
  </si>
  <si>
    <t>Welspun Steel plant BOF 1 expansion</t>
  </si>
  <si>
    <t>SCN00272-1</t>
  </si>
  <si>
    <t>Shanxi Meijin Iron and Steel Co., Ltd. BF and BOF expansion</t>
  </si>
  <si>
    <t>SID00003</t>
  </si>
  <si>
    <t>Krakatau Steel Cilegon plant</t>
  </si>
  <si>
    <t>SCN00022</t>
  </si>
  <si>
    <t>Zhuhai Yueyufeng Iron &amp; Steel Co., Ltd.</t>
  </si>
  <si>
    <t>SCN00147</t>
  </si>
  <si>
    <t>Jiangsu Xugang Iron and Steel Group Co., Ltd.</t>
  </si>
  <si>
    <t>SCN00292</t>
  </si>
  <si>
    <t>Hebei Tianzhu Iron and Steel Group Special Steel Co., Ltd.</t>
  </si>
  <si>
    <t>SCN00047-1</t>
  </si>
  <si>
    <t>Qian'an Jiujiang Wire Co., Ltd. BF and EAF expansion</t>
  </si>
  <si>
    <t>SEG00003</t>
  </si>
  <si>
    <t>Egyptian Sponge Iron and Steel Company Sadat City plant</t>
  </si>
  <si>
    <t>SNA00001</t>
  </si>
  <si>
    <t>Groot Suisse Oshana steel plant</t>
  </si>
  <si>
    <t>SCN00281</t>
  </si>
  <si>
    <t>Anhui Shoukuang Dachang Metal Material Co., Ltd.（phase 1)</t>
  </si>
  <si>
    <t>SCN00015</t>
  </si>
  <si>
    <t>Fujian Tsingtuo Nickel Industry Co., Ltd.</t>
  </si>
  <si>
    <t>SCN00066</t>
  </si>
  <si>
    <t>Zhongpu (Handan) Iron and Steel Co., Ltd.</t>
  </si>
  <si>
    <t>SCN00069</t>
  </si>
  <si>
    <t>Jinding Heavy Industry Co., Ltd.</t>
  </si>
  <si>
    <t>SCN00071</t>
  </si>
  <si>
    <t>Wu'an Mingfang Iron and Steel Co., Ltd.</t>
  </si>
  <si>
    <t>SCN00063</t>
  </si>
  <si>
    <t>Tangshan Stainless Steel Co., Ltd.</t>
  </si>
  <si>
    <t>SCN00077</t>
  </si>
  <si>
    <t>Tangshan Xinbaotai Iron and Steel Co., Ltd.</t>
  </si>
  <si>
    <t>SCN00058</t>
  </si>
  <si>
    <t>Delong Steel Co., Ltd.</t>
  </si>
  <si>
    <t>SCN00307</t>
  </si>
  <si>
    <t>Minyuan Iron and Steel Group Co., Ltd.</t>
  </si>
  <si>
    <t>SCN00128</t>
  </si>
  <si>
    <t>Lengshuijiang Steel Co., Ltd.</t>
  </si>
  <si>
    <t>SCN00146</t>
  </si>
  <si>
    <t>Lianyungang Xingxin Iron and Steel Co., Ltd.</t>
  </si>
  <si>
    <t>SCN00316</t>
  </si>
  <si>
    <t>Lianyungang Yaxin Iron and Steel Co., Ltd.</t>
  </si>
  <si>
    <t>SCN00166</t>
  </si>
  <si>
    <t>Jilin Jianlong Steel Co., Ltd.</t>
  </si>
  <si>
    <t>SCN00195</t>
  </si>
  <si>
    <t>Shandong Chuanyang Group Co., Ltd.</t>
  </si>
  <si>
    <t>SCN00196</t>
  </si>
  <si>
    <t>Weifang Special Steel Group Co., Ltd.</t>
  </si>
  <si>
    <t>SCN00215</t>
  </si>
  <si>
    <t>Shanxi Xintai Iron and Steel Co., Ltd.</t>
  </si>
  <si>
    <t>SCN00239</t>
  </si>
  <si>
    <t>Tianjin Pipe Corporation</t>
  </si>
  <si>
    <t>SCN00245</t>
  </si>
  <si>
    <t>Tianjin Metallurgy Group Zhasan Steel Co., Ltd.</t>
  </si>
  <si>
    <t>SIN00016-2</t>
  </si>
  <si>
    <t>SAIL Bhilai steel plant BOF 2 expansion</t>
  </si>
  <si>
    <t>SIN00016</t>
  </si>
  <si>
    <t>SAIL Bhilai steel plant</t>
  </si>
  <si>
    <t>SIN00014</t>
  </si>
  <si>
    <t>NMDC Nagarnar steel plant</t>
  </si>
  <si>
    <t>SIN00029</t>
  </si>
  <si>
    <t>JSW BPSL Jarkhand steel plant</t>
  </si>
  <si>
    <t>SIN00032-1</t>
  </si>
  <si>
    <t>Neelachal Ispat Nigam steel plant BOF expansion</t>
  </si>
  <si>
    <t>SIN00042</t>
  </si>
  <si>
    <t>SAIL Paradip steel plant</t>
  </si>
  <si>
    <t>SIN00037</t>
  </si>
  <si>
    <t>Tata Sponge Iron Odisha plant</t>
  </si>
  <si>
    <t>SID00004</t>
  </si>
  <si>
    <t>KS Posco Cilegon steel plant</t>
  </si>
  <si>
    <t>SID00004-1</t>
  </si>
  <si>
    <t>KS Posco Cilegon steel plant BF and BOF expansion</t>
  </si>
  <si>
    <t>SID00010</t>
  </si>
  <si>
    <t>Hebei Bishi Central Java steel plant</t>
  </si>
  <si>
    <t>SID00010-1</t>
  </si>
  <si>
    <t>Hebei Bishi Central Java steel plant expansion</t>
  </si>
  <si>
    <t>SID00008</t>
  </si>
  <si>
    <t>Gunung Raja Paksi South Kalimantan steel plant</t>
  </si>
  <si>
    <t>SPK00002</t>
  </si>
  <si>
    <t>Pakistan Steel Mills Karachi</t>
  </si>
  <si>
    <t>SPH00010</t>
  </si>
  <si>
    <t>BaoSteel and SteelAsia Philippines plant</t>
  </si>
  <si>
    <t>SKR00001</t>
  </si>
  <si>
    <t>KG Dongbu Steel Dangjin steel plant</t>
  </si>
  <si>
    <t>SKR00009</t>
  </si>
  <si>
    <t>KISCO steel Changwon plant</t>
  </si>
  <si>
    <t>SBR00008</t>
  </si>
  <si>
    <t>ArcelorMittal Pecém steel plant</t>
  </si>
  <si>
    <t>SRU00019-1</t>
  </si>
  <si>
    <t>Ural Steel Metallurgical Plant BOF expansion</t>
  </si>
  <si>
    <t>SBY00001</t>
  </si>
  <si>
    <t>Byelorussian Steel Works</t>
  </si>
  <si>
    <t>SDE00002-1</t>
  </si>
  <si>
    <t>Hüttenwerke Krupp Mannesmann (HKM) steel plant transition (DRI addition phase I)</t>
  </si>
  <si>
    <t>SDE00002-2</t>
  </si>
  <si>
    <t>Hüttenwerke Krupp Mannesmann (HKM) steel plant transition (BF closure phase I)</t>
  </si>
  <si>
    <t>SDE00002-3</t>
  </si>
  <si>
    <t>Hüttenwerke Krupp Mannesmann (HKM) steel plant transition (DRI addition phase II)</t>
  </si>
  <si>
    <t>SDE00002-4</t>
  </si>
  <si>
    <t>Hüttenwerke Krupp Mannesmann (HKM) steel plant transition (BF closure phase II)</t>
  </si>
  <si>
    <t>SRO00001-2</t>
  </si>
  <si>
    <t>GFG Liberty Galati steel plant transition (EAF addition)</t>
  </si>
  <si>
    <t>SIR00036-1</t>
  </si>
  <si>
    <t>Golgohar Iron &amp; Steel Company Kerman EAF expansion</t>
  </si>
  <si>
    <t>SUS00040</t>
  </si>
  <si>
    <t>Steel Dynamics Butler plant</t>
  </si>
  <si>
    <t>SUS00003</t>
  </si>
  <si>
    <t>Cleveland-Cliffs Dearborn steel plant</t>
  </si>
  <si>
    <t>SUS00004</t>
  </si>
  <si>
    <t>Cleveland-Cliffs Middletown steel plant</t>
  </si>
  <si>
    <t>SUS00021</t>
  </si>
  <si>
    <t>Nucor Steel Berkeley plant</t>
  </si>
  <si>
    <t>SUS00047</t>
  </si>
  <si>
    <t>U.S. Steel Edgar Thomson Plant</t>
  </si>
  <si>
    <t>SJP00018</t>
  </si>
  <si>
    <t>Nippon Setouchi Works (Hirohata Area) steel plant</t>
  </si>
  <si>
    <t>SCN00293-1</t>
  </si>
  <si>
    <t>Hebei Taihang Iron and Steel Group Co., Ltd. BOF expansion</t>
  </si>
  <si>
    <t>SCN00181</t>
  </si>
  <si>
    <t>Yingkou Iron &amp; Steel Co., Ltd.</t>
  </si>
  <si>
    <t>SCN00194</t>
  </si>
  <si>
    <t>Xiwang Metal Science Technology Co., Ltd.</t>
  </si>
  <si>
    <t>SCN00202</t>
  </si>
  <si>
    <t>Linyi Jiangxin Iron and Steel Co., Ltd.</t>
  </si>
  <si>
    <t>SCN00258</t>
  </si>
  <si>
    <t>WISCO Group Kunming Steel Co., Ltd. New District Branch</t>
  </si>
  <si>
    <t>SIN00001-1</t>
  </si>
  <si>
    <t>JSW BPSL Odisha steel plant BOF expansion</t>
  </si>
  <si>
    <t>SID00001</t>
  </si>
  <si>
    <t>Gunung Raja Paksi West Java steel plant</t>
  </si>
  <si>
    <t>SCZ00001</t>
  </si>
  <si>
    <t>TZMS Třinecké železárny Trinec steel plant</t>
  </si>
  <si>
    <t>SCA00003-2</t>
  </si>
  <si>
    <t>Algoma Steel plant transition (BF-BOF closure)</t>
  </si>
  <si>
    <t>Algoma Steel plant</t>
  </si>
  <si>
    <t>SUS00051</t>
  </si>
  <si>
    <t>U.S. Steel Granite City Works</t>
  </si>
  <si>
    <t>SCN00351</t>
  </si>
  <si>
    <t>Liyang Baorun Steel Co., Ltd.</t>
  </si>
  <si>
    <t>SDE00003</t>
  </si>
  <si>
    <t>AG der Dillinger Hüttenwerke Dillingen steel plant</t>
  </si>
  <si>
    <t>SUS00080</t>
  </si>
  <si>
    <t>U.S. Steel Arkansas EAF plant</t>
  </si>
  <si>
    <t>SUS00043</t>
  </si>
  <si>
    <t>Steel Dynamics Sinton plant</t>
  </si>
  <si>
    <t>SUS00072</t>
  </si>
  <si>
    <t>Nucor Steel West Virginia EAF steel plant</t>
  </si>
  <si>
    <t>SCN00341</t>
  </si>
  <si>
    <t>Jinan Iron &amp; Steel Group Co., Ltd.(phase1)</t>
  </si>
  <si>
    <t>SCN00295-1</t>
  </si>
  <si>
    <t>Chifeng Zhongtang Special Steel Co., Ltd. BOF</t>
  </si>
  <si>
    <t>SCN00144</t>
  </si>
  <si>
    <t>Jiangsu Shente Steel Co. Ltd.</t>
  </si>
  <si>
    <t>SCN00208</t>
  </si>
  <si>
    <t>Shandong Laigang Yongfeng Steel Co., Ltd.</t>
  </si>
  <si>
    <t>SCN00298</t>
  </si>
  <si>
    <t>Linyi Iron and Steel Investment Group Special Steel Co., Ltd.</t>
  </si>
  <si>
    <t>SCN00383</t>
  </si>
  <si>
    <t>Shandong Iron and Steel Group Yongfeng Lingang Co., Ltd.</t>
  </si>
  <si>
    <t>SCN00383-1</t>
  </si>
  <si>
    <t>Shandong Iron and Steel Group Yongfeng Lingang Co., Ltd. BF and BOF expansion</t>
  </si>
  <si>
    <t>SCN00190</t>
  </si>
  <si>
    <t>Shandong Iron and Steel Group Yongfeng Zibo Co., Ltd.</t>
  </si>
  <si>
    <t>SCN00345</t>
  </si>
  <si>
    <t>Sichuan Dazhou Iron &amp; Steel Group Co., Ltd.</t>
  </si>
  <si>
    <t>SSE00008-1</t>
  </si>
  <si>
    <t>HYBRIT Gallivare sponge iron plant EAF expansion</t>
  </si>
  <si>
    <t>SCA00002-2</t>
  </si>
  <si>
    <t>ArcelorMittal Dofasco steel plant transition (BF-BOF closure)</t>
  </si>
  <si>
    <t>SZA00002-2</t>
  </si>
  <si>
    <t>ArcelorMittal Vanderbijlpark Steel Works transition (BF closure phase I)</t>
  </si>
  <si>
    <t>SCN00175-1</t>
  </si>
  <si>
    <t>Benxi Beiying Iron &amp; Steel (Group) Co., Ltd. BOF expansion</t>
  </si>
  <si>
    <t>SCN00163</t>
  </si>
  <si>
    <t>Pingxiang Pinggang Anyuan Iron &amp; Steel Co., Ltd.</t>
  </si>
  <si>
    <t>SCN00197-1</t>
  </si>
  <si>
    <t>Shandong Taishan Steel Group Co., Ltd. BOF expansion</t>
  </si>
  <si>
    <t>SUS00032</t>
  </si>
  <si>
    <t>Nucor-Yamato Steel Blytheville plant</t>
  </si>
  <si>
    <t>SCN00031</t>
  </si>
  <si>
    <t>Guangxi Guigang Iron and Steel Group Co., Ltd.</t>
  </si>
  <si>
    <t>SCN00088</t>
  </si>
  <si>
    <t>Hebei Tangyin Iron and Steel Co., Ltd.</t>
  </si>
  <si>
    <t>SCN00100</t>
  </si>
  <si>
    <t>Shagang Group Anyang Yongxing Special Steel Co., Ltd.</t>
  </si>
  <si>
    <t>SCN00261</t>
  </si>
  <si>
    <t>Yunnan Qujing Iron and Steel Group Chenggang Iron and Steel Co., Ltd.</t>
  </si>
  <si>
    <t>SFI00001-2</t>
  </si>
  <si>
    <t>SSAB Raahe steel plant EAF replacement (BF-BOF closure)</t>
  </si>
  <si>
    <t>SFI00001-1</t>
  </si>
  <si>
    <t>SSAB Raahe steel plant EAF replacement (EAF addition)</t>
  </si>
  <si>
    <t>SPL00002</t>
  </si>
  <si>
    <t>ArcelorMittal Kraków steel plant</t>
  </si>
  <si>
    <t>SSA00003</t>
  </si>
  <si>
    <t>Al Ittefaq Arab Steel Dammam plant</t>
  </si>
  <si>
    <t>SMX00015</t>
  </si>
  <si>
    <t>Ternium Pesquería steel plant</t>
  </si>
  <si>
    <t>SJP00020</t>
  </si>
  <si>
    <t>North Nippon Muroran Works steel plant</t>
  </si>
  <si>
    <t>SCN00103</t>
  </si>
  <si>
    <t>Nanyang Hanye Special Steel Co., Ltd.</t>
  </si>
  <si>
    <t>SQA00001</t>
  </si>
  <si>
    <t>Industries Qatar Steel Mesaieed plant</t>
  </si>
  <si>
    <t>SIN00026</t>
  </si>
  <si>
    <t>ESL Steel plant</t>
  </si>
  <si>
    <t>SCN00010</t>
  </si>
  <si>
    <t>Fujian Quanzhou Minguang Iron and Steel Co., Ltd.</t>
  </si>
  <si>
    <t>SCN00078</t>
  </si>
  <si>
    <t>Tangshan Xinglong Iron and Steel Co., Ltd.</t>
  </si>
  <si>
    <t>SCN00089</t>
  </si>
  <si>
    <t>Hebei Huaxi Iron and Steel Co., Ltd.</t>
  </si>
  <si>
    <t>SCN00255</t>
  </si>
  <si>
    <t>WISCO Group Kunming Steel Co., Ltd. Anning Branch</t>
  </si>
  <si>
    <t>SCN00083</t>
  </si>
  <si>
    <t>Hebei Rongxin Steel Co., Ltd.</t>
  </si>
  <si>
    <t>SCN00036</t>
  </si>
  <si>
    <t>Hebei Xinxing Ductile Iron Pipes Co., Ltd.</t>
  </si>
  <si>
    <t>SCN00341-1</t>
  </si>
  <si>
    <t>Jinan Iron &amp; Steel Group Co., Ltd.(phase2) BF and BOF expansion</t>
  </si>
  <si>
    <t>SCN00228</t>
  </si>
  <si>
    <t>Shanxi Tongde Xinghua Special Steel Co., Ltd.</t>
  </si>
  <si>
    <t>SIN00043</t>
  </si>
  <si>
    <t>Xindia Steels Karnataka plant</t>
  </si>
  <si>
    <t>SIN00043-1</t>
  </si>
  <si>
    <t>Xindia Steels Karnataka plant BF and BOF expansion</t>
  </si>
  <si>
    <t>SIN00015</t>
  </si>
  <si>
    <t>SAIL IISCO steel plant</t>
  </si>
  <si>
    <t>SIN00048</t>
  </si>
  <si>
    <t>Rashmi Metaliks Jamuria steel plant</t>
  </si>
  <si>
    <t>SID00006-1</t>
  </si>
  <si>
    <t>Dexin Steel Morowali plant BF and BOF expansion 1</t>
  </si>
  <si>
    <t>SJP00031</t>
  </si>
  <si>
    <t>Tokyo Steel Tahara plant</t>
  </si>
  <si>
    <t>SKR00011-1</t>
  </si>
  <si>
    <t>POSCO Pohang steel plant EAF expansion</t>
  </si>
  <si>
    <t>SKR00010-1</t>
  </si>
  <si>
    <t>POSCO Gwangyang steel plant EAF expansion</t>
  </si>
  <si>
    <t>SVN00009</t>
  </si>
  <si>
    <t>Hoa Phat Hai Duong Steel plant</t>
  </si>
  <si>
    <t>SBE00001-2</t>
  </si>
  <si>
    <t>ArcelorMittal Gent steel plant transition (BF-BOF closure)</t>
  </si>
  <si>
    <t>SBE00001-1</t>
  </si>
  <si>
    <t>ArcelorMittal Gent steel plant transition (DRI-EAF addition)</t>
  </si>
  <si>
    <t>SDE00009</t>
  </si>
  <si>
    <t>Kehler Baden Steel Works</t>
  </si>
  <si>
    <t>SIT00003-1</t>
  </si>
  <si>
    <t>ArcelorMittal Acciaierie d'Italia Taranto steel plant EAF expansion</t>
  </si>
  <si>
    <t>SES00005</t>
  </si>
  <si>
    <t>Celsa Barcelona Castellbisbal steel plant</t>
  </si>
  <si>
    <t>SSE00007-1</t>
  </si>
  <si>
    <t>H2 Green Steel Boden steel plant expansion</t>
  </si>
  <si>
    <t>STR00007</t>
  </si>
  <si>
    <t>İÇDAŞ Biga steel plant</t>
  </si>
  <si>
    <t>STR00007-1</t>
  </si>
  <si>
    <t>İÇDAŞ Biga steel plant EAF expansion</t>
  </si>
  <si>
    <t>STR00014</t>
  </si>
  <si>
    <t>MMK Türkiye Metallurgical Payas plant</t>
  </si>
  <si>
    <t>SIR00027</t>
  </si>
  <si>
    <t>Arvand Kaveh Steel Khoramshahr plant</t>
  </si>
  <si>
    <t>SOM00003</t>
  </si>
  <si>
    <t>Sun Metals Sur steel plant</t>
  </si>
  <si>
    <t>SOM00005-1</t>
  </si>
  <si>
    <t>Jindal Shadeed Iron &amp; Steel Duqm plant EAF and DRI expansion</t>
  </si>
  <si>
    <t>SCA00005</t>
  </si>
  <si>
    <t>Stelco Lake Erie steel plant</t>
  </si>
  <si>
    <t>SIN00061-1</t>
  </si>
  <si>
    <t>Rungta Mines Odisha steel plant BF, BOF, and EAF expansion</t>
  </si>
  <si>
    <t>SCN00130</t>
  </si>
  <si>
    <t>Chifeng Yuanlian Steel Co., Ltd.</t>
  </si>
  <si>
    <t>SUS00025</t>
  </si>
  <si>
    <t>Nucor Steel Hickman plant</t>
  </si>
  <si>
    <t>SCN00310</t>
  </si>
  <si>
    <t>Tangshan Zhengfeng Steel Co., Ltd.</t>
  </si>
  <si>
    <t>SAU00002-1</t>
  </si>
  <si>
    <t>GFG Liberty Steel Australia Whyalla steel plant DRI and EAF expansion</t>
  </si>
  <si>
    <t>SCN00024</t>
  </si>
  <si>
    <t>Yangchun New Steel Co., Ltd.</t>
  </si>
  <si>
    <t>SCN00046</t>
  </si>
  <si>
    <t>Tangshan Ruifeng Iron and Steel (Group) Co., Ltd.</t>
  </si>
  <si>
    <t>SCN00059</t>
  </si>
  <si>
    <t>Tangshan Delong Iron &amp; Steel Co., Ltd.</t>
  </si>
  <si>
    <t>SCN00079</t>
  </si>
  <si>
    <t>Tangshan Jinma Steel Group Co., Ltd.</t>
  </si>
  <si>
    <t>SCN00085</t>
  </si>
  <si>
    <t>Tangshan Chunxing Special Steel Co., Ltd.</t>
  </si>
  <si>
    <t>SCN00152</t>
  </si>
  <si>
    <t>Yangzhou Qinyou Special Metal Materials Co., Ltd.</t>
  </si>
  <si>
    <t>SFR00004</t>
  </si>
  <si>
    <t>ArcelorMittal Florange steel plant</t>
  </si>
  <si>
    <t>SUA00010-1</t>
  </si>
  <si>
    <t>Metinvest Ilyich Iron &amp; Steel Works OHF closure</t>
  </si>
  <si>
    <t>SCA00002-1</t>
  </si>
  <si>
    <t>ArcelorMittal Dofasco steel plant transition (DRI-EAF addition)</t>
  </si>
  <si>
    <t>SCA00001</t>
  </si>
  <si>
    <t>ArcelorMittal Montreal steel plant</t>
  </si>
  <si>
    <t>SMX00006</t>
  </si>
  <si>
    <t>Ternium Guerrero San Nicolás de los Garza steel plant</t>
  </si>
  <si>
    <t>SUS00022</t>
  </si>
  <si>
    <t>Nucor Steel Crawfordsville plant</t>
  </si>
  <si>
    <t>SEG00005</t>
  </si>
  <si>
    <t>Ezz Flat Steel Ain Sokhna plant</t>
  </si>
  <si>
    <t>SCN00010-1</t>
  </si>
  <si>
    <t>Fujian Quanzhou Minguang Iron and Steel Co., Ltd. BOF expansion</t>
  </si>
  <si>
    <t>SCN00269-2</t>
  </si>
  <si>
    <t>Guangxi Iron and Steel Group Co., Ltd. (phase 3) BF and BOF expansion</t>
  </si>
  <si>
    <t>SCN00080-1</t>
  </si>
  <si>
    <t>Hebei Xinda Iron and Steel Group Co., Ltd. BF and BOF expansion</t>
  </si>
  <si>
    <t>SCN00083-1</t>
  </si>
  <si>
    <t>Hebei Rongxin Steel Co., Ltd. BF and BOF expansion</t>
  </si>
  <si>
    <t>SCN00296</t>
  </si>
  <si>
    <t>SCN00296-2</t>
  </si>
  <si>
    <t>SCN00150-1</t>
  </si>
  <si>
    <t>Changzhou Eastern Special Steel Co., Ltd. BF and BOF expansion</t>
  </si>
  <si>
    <t>SCN00401</t>
  </si>
  <si>
    <t>Zhangjiagang Rongsheng Special Steel Co., Ltd.</t>
  </si>
  <si>
    <t>SCN00301</t>
  </si>
  <si>
    <t>Liaoyang United Steel Co., Ltd.</t>
  </si>
  <si>
    <t>SCN00185-1</t>
  </si>
  <si>
    <t>Shaanxi Longmen Steel Co., Ltd. BOF expansion</t>
  </si>
  <si>
    <t>SCN00220</t>
  </si>
  <si>
    <t>Shanxi Hongda Iron and Steel Group Co., Ltd.</t>
  </si>
  <si>
    <t>SCN00218-1</t>
  </si>
  <si>
    <t>Shanxi Tongcai Industry and Trade Co., Ltd. BOF expansion</t>
  </si>
  <si>
    <t>SCN00345-1</t>
  </si>
  <si>
    <t>Sichuan Dazhou Iron &amp; Steel Group Co., Ltd. BF and BOF expansion</t>
  </si>
  <si>
    <t>SIN00051-1</t>
  </si>
  <si>
    <t>Mesco Steel Kalinganagar plant BF and BOF expansion</t>
  </si>
  <si>
    <t>SMY00012-1</t>
  </si>
  <si>
    <t>Eastern Steel Kemaman plant expansion 1</t>
  </si>
  <si>
    <t>SSE00002</t>
  </si>
  <si>
    <t>SSAB Luleå steel plant</t>
  </si>
  <si>
    <t>SMX00003</t>
  </si>
  <si>
    <t>Deacero Celaya steel plant</t>
  </si>
  <si>
    <t>SCN00313-1</t>
  </si>
  <si>
    <t>Fujian Dadonghai Industrial Group Co., Ltd. BF and BOF expansion</t>
  </si>
  <si>
    <t>SIR00001-2</t>
  </si>
  <si>
    <t>Esfahan Steel Isfahan plant BF and BOF expansion</t>
  </si>
  <si>
    <t>SUS00028</t>
  </si>
  <si>
    <t>Nucor Steel Decatur plant</t>
  </si>
  <si>
    <t>SCN00074</t>
  </si>
  <si>
    <t>Hebei Xin Wu'an Steel Group Hongrong Iron and Steel Co., Ltd.</t>
  </si>
  <si>
    <t>SCN00053-1</t>
  </si>
  <si>
    <t>Xingtai Iron &amp; Steel Co., Ltd. EAF expansion</t>
  </si>
  <si>
    <t>SFR00001-2</t>
  </si>
  <si>
    <t>ArcelorMittal Dunkerque steel plant transition (BF-BOF closure)</t>
  </si>
  <si>
    <t>SDZ00001</t>
  </si>
  <si>
    <t>Algerian Qatari Steel Jijel plant</t>
  </si>
  <si>
    <t>SCN00313</t>
  </si>
  <si>
    <t>Fujian Dadonghai Industrial Group Co., Ltd.</t>
  </si>
  <si>
    <t>SCN00070</t>
  </si>
  <si>
    <t>Hebei Xin Wu'an Steel Group Wen'an Iron and Steel Co., Ltd.</t>
  </si>
  <si>
    <t>SCN00097</t>
  </si>
  <si>
    <t>Jianlong Beiman Special Steel Co., Ltd.</t>
  </si>
  <si>
    <t>SCN00226</t>
  </si>
  <si>
    <t>Xiangfen County Xinjinshan Special Steel Co., Ltd.</t>
  </si>
  <si>
    <t>SIN00003</t>
  </si>
  <si>
    <t>BMM Ispat steel plant</t>
  </si>
  <si>
    <t>SIN00018</t>
  </si>
  <si>
    <t>SAIL Durgapur steel plant</t>
  </si>
  <si>
    <t>SKR00002</t>
  </si>
  <si>
    <t>Dongkuk Steel Incheon steel plant</t>
  </si>
  <si>
    <t>SRU00010</t>
  </si>
  <si>
    <t>NLMK Ural steel plant</t>
  </si>
  <si>
    <t>SIT00011</t>
  </si>
  <si>
    <t>Pittini Ferriere Nord Osoppo steel plant</t>
  </si>
  <si>
    <t>SRS00001</t>
  </si>
  <si>
    <t>HBIS GROUP Serbia Iron &amp; Steel plant Belgrade</t>
  </si>
  <si>
    <t>SUS00020</t>
  </si>
  <si>
    <t>BlueScope North Star Steel plant</t>
  </si>
  <si>
    <t>SCN00040</t>
  </si>
  <si>
    <t>Shijiazhuang Iron &amp; Steel Co., Ltd.</t>
  </si>
  <si>
    <t>SRU00002</t>
  </si>
  <si>
    <t>Amurstal steel plant</t>
  </si>
  <si>
    <t>SKR00014</t>
  </si>
  <si>
    <t>YK Steel Busan plant</t>
  </si>
  <si>
    <t>SEG00007</t>
  </si>
  <si>
    <t>Suez Steel Solb Misr Attaka plant</t>
  </si>
  <si>
    <t>SCN00050-2</t>
  </si>
  <si>
    <t>Hebei Puyang Iron and Steel Co., Ltd. BF, BOF and EAF expansion</t>
  </si>
  <si>
    <t>SCN00046-1</t>
  </si>
  <si>
    <t>Tangshan Ruifeng Iron and Steel (Group) Co., Ltd. BF and BOF expansion</t>
  </si>
  <si>
    <t>SCN00172</t>
  </si>
  <si>
    <t>Ansteel Group Chaoyang Steel &amp; Iron Co., Ltd.</t>
  </si>
  <si>
    <t>SKR00012</t>
  </si>
  <si>
    <t>SeAH Besteel Gunsan steel plant</t>
  </si>
  <si>
    <t>SCN00034</t>
  </si>
  <si>
    <t>Guizhou Ganglian Industrial Group Co., Ltd.</t>
  </si>
  <si>
    <t>SDZ00003-1</t>
  </si>
  <si>
    <t>Tosyali Algerie Oran steel plant EAF and DRI expansion</t>
  </si>
  <si>
    <t>SBD00002</t>
  </si>
  <si>
    <t>Bashundhara Steel Mirsarai plant</t>
  </si>
  <si>
    <t>SBD00008</t>
  </si>
  <si>
    <t>Star Consortium steel plant</t>
  </si>
  <si>
    <t>SCN00004</t>
  </si>
  <si>
    <t>Anhui Guihang Special Steel Co., Ltd.</t>
  </si>
  <si>
    <t>SCN00006</t>
  </si>
  <si>
    <t>Wuhu Fuxin Iron and Steel Co., Ltd.</t>
  </si>
  <si>
    <t>SCN00326</t>
  </si>
  <si>
    <t>Fuzhou Wuhang Steel Products Co., Ltd.</t>
  </si>
  <si>
    <t>SCN00023</t>
  </si>
  <si>
    <t>Guangdong Guangqing Metal Technology Co., Ltd.</t>
  </si>
  <si>
    <t>SCN00403</t>
  </si>
  <si>
    <t>Guangdong Yuebei United Steel Co., Ltd.</t>
  </si>
  <si>
    <t>SCN00336</t>
  </si>
  <si>
    <t>Guangxi Guixin Iron and Steel Group Co., Ltd.</t>
  </si>
  <si>
    <t>SCN00067</t>
  </si>
  <si>
    <t>Hebei Xinwu'an Iron and Steel Group Xinhui Metallurgy Co., Ltd.</t>
  </si>
  <si>
    <t>SCN00290</t>
  </si>
  <si>
    <t>Shijiazhuang Iron and Steel Co., Ltd. (Special Steel Branch )</t>
  </si>
  <si>
    <t>SCN00086</t>
  </si>
  <si>
    <t>Tangshan Wenfeng Special Steel Co., Ltd.</t>
  </si>
  <si>
    <t>SCN00095</t>
  </si>
  <si>
    <t>Heilongjiang Jianlong Iron and Steel Co., Ltd.</t>
  </si>
  <si>
    <t>SCN00104</t>
  </si>
  <si>
    <t>Anyang Xinpu Steel Co., Ltd.</t>
  </si>
  <si>
    <t>SCN00105</t>
  </si>
  <si>
    <t>Henan Fengbao Special Steel Co., Ltd.</t>
  </si>
  <si>
    <t>SCN00311</t>
  </si>
  <si>
    <t>Hubei Shunle Steel Co., Ltd.</t>
  </si>
  <si>
    <t>SCN00135</t>
  </si>
  <si>
    <t>Inner Mongolia Yaxin Longshun Special Steel Co., Ltd.</t>
  </si>
  <si>
    <t>SCN00308</t>
  </si>
  <si>
    <t>Wuhai Baogang Wanteng Iron and Steel Co., Ltd.</t>
  </si>
  <si>
    <t>SCN00314</t>
  </si>
  <si>
    <t>Zhongye Dongfang Jiangsu Heavy Industry Co., Ltd.</t>
  </si>
  <si>
    <t>SCN00148</t>
  </si>
  <si>
    <t>Jiangsu Changqiang Iron &amp; Steel Co., Ltd.</t>
  </si>
  <si>
    <t>SCN00153</t>
  </si>
  <si>
    <t>Wuxi Xinsanzhou Steel Co., Ltd.</t>
  </si>
  <si>
    <t>SCN00180</t>
  </si>
  <si>
    <t>Houying Group Haicheng Iron and Steel Co., Ltd. Datun Branch</t>
  </si>
  <si>
    <t>SCN00184</t>
  </si>
  <si>
    <t>Xining Special Steel Co., Ltd.</t>
  </si>
  <si>
    <t>SCN00217</t>
  </si>
  <si>
    <t>Xiangfen County Xingyuan Steel Group Co., Ltd.</t>
  </si>
  <si>
    <t>SCN00273</t>
  </si>
  <si>
    <t>Shanxi Jianbang Group Casting Co., Ltd.</t>
  </si>
  <si>
    <t>SCN00303</t>
  </si>
  <si>
    <t>Luzhou Xinyang Vanadium Titanium Steel Co., Ltd.</t>
  </si>
  <si>
    <t>SCN00249</t>
  </si>
  <si>
    <t>Xinjiang Kingtec Steel Co., Ltd.</t>
  </si>
  <si>
    <t>SCN00250</t>
  </si>
  <si>
    <t>Xinjiang Tianshan Iron and Steel Bazhou Co., Ltd.</t>
  </si>
  <si>
    <t>SCN00257</t>
  </si>
  <si>
    <t>WISCO Group Kunming Steel Co., Ltd. Yuxi Xinxing Steel Company</t>
  </si>
  <si>
    <t>SIN00067-1</t>
  </si>
  <si>
    <t>AP High Grade Steel Andhra Pradesh plant BOF expansion</t>
  </si>
  <si>
    <t>SJP00025</t>
  </si>
  <si>
    <t>Nippon Kyushu Works (Yawata Area, Kokura) steel plant</t>
  </si>
  <si>
    <t>SMY00012-2</t>
  </si>
  <si>
    <t>Eastern Steel Kemaman plant expansion 2</t>
  </si>
  <si>
    <t>SKP00001</t>
  </si>
  <si>
    <t>Ch'ŏngjin Ironworks steel plant</t>
  </si>
  <si>
    <t>SPH00006</t>
  </si>
  <si>
    <t>Panhua Group Sarangani steel plant</t>
  </si>
  <si>
    <t>SRU00022</t>
  </si>
  <si>
    <t>VMK Red October steel plant</t>
  </si>
  <si>
    <t>SFR00002-1</t>
  </si>
  <si>
    <t>ArcelorMittal Méditerranée Fos sur Mer steel plant transition (DRI and EAF addition)</t>
  </si>
  <si>
    <t>SFR00002-2</t>
  </si>
  <si>
    <t>ArcelorMittal Méditerranée Fos sur Mer steel plant transition (BF-BOF closure)</t>
  </si>
  <si>
    <t>SIT00005</t>
  </si>
  <si>
    <t>JSW Steel Piombino steel plant</t>
  </si>
  <si>
    <t>SLU00001</t>
  </si>
  <si>
    <t>ArcelorMittal Differdange steel plant</t>
  </si>
  <si>
    <t>STR00003</t>
  </si>
  <si>
    <t>Ege Steel Aliaga plant</t>
  </si>
  <si>
    <t>STR00019</t>
  </si>
  <si>
    <t>Toscelik Toprakkale steel plant</t>
  </si>
  <si>
    <t>STR00023</t>
  </si>
  <si>
    <t>Bastug Metallurgical Toprakkale plant</t>
  </si>
  <si>
    <t>SUS00041</t>
  </si>
  <si>
    <t>Steel Dynamics Columbia City plant</t>
  </si>
  <si>
    <t>SCN00300</t>
  </si>
  <si>
    <t>Zenith Steel Group ( Nantong) Co., Ltd.</t>
  </si>
  <si>
    <t>SBA00001</t>
  </si>
  <si>
    <t>ArcelorMittal Zenica steel plant</t>
  </si>
  <si>
    <t>SIN00061</t>
  </si>
  <si>
    <t>Rungta Mines Odisha steel plant</t>
  </si>
  <si>
    <t>SZA00001</t>
  </si>
  <si>
    <t>ArcelorMittal Newcastle Steel Works</t>
  </si>
  <si>
    <t>SZA00001-1</t>
  </si>
  <si>
    <t>ArcelorMittal Newcastle Steel Works transition (EAF addition)</t>
  </si>
  <si>
    <t>SZA00001-2</t>
  </si>
  <si>
    <t>ArcelorMittal Newcastle Steel Works transition (BF closure)</t>
  </si>
  <si>
    <t>SCN00107</t>
  </si>
  <si>
    <t>Henan Changtai Stainless Steel Plate Co., Ltd.</t>
  </si>
  <si>
    <t>SCN00205</t>
  </si>
  <si>
    <t>Shandong Minyuan Iron and Steel Co., Ltd.</t>
  </si>
  <si>
    <t>SCN00219</t>
  </si>
  <si>
    <t>Changzhi Xingbao Steel Co., Ltd.</t>
  </si>
  <si>
    <t>SDE00004-2</t>
  </si>
  <si>
    <t>Salzgitter Flachstahl steel plant transition (BF-BOF closure)</t>
  </si>
  <si>
    <t>SDE00004-1</t>
  </si>
  <si>
    <t>Salzgitter Flachstahl steel plant transition (DRI-EAF addition)</t>
  </si>
  <si>
    <t>SSA00003-1</t>
  </si>
  <si>
    <t>Al Ittefaq Arab Steel Dammam plant EAF expansion</t>
  </si>
  <si>
    <t>SZA00002-3</t>
  </si>
  <si>
    <t>ArcelorMittal Vanderbijlpark Steel Works transition (BF closure phase II)</t>
  </si>
  <si>
    <t>SDZ00002</t>
  </si>
  <si>
    <t>Sider El Hadjar Annaba steel plant</t>
  </si>
  <si>
    <t>SDZ00001-1</t>
  </si>
  <si>
    <t>Algerian Qatari Steel Jijel plant EAF expansion</t>
  </si>
  <si>
    <t>SCN00013</t>
  </si>
  <si>
    <t>Fujian Luoyuan Minguang Iron and Steel Co., Ltd.</t>
  </si>
  <si>
    <t>SCN00333</t>
  </si>
  <si>
    <t>Wuzhou Yongda Iron and Steel Co., Ltd.</t>
  </si>
  <si>
    <t>SCN00055-1</t>
  </si>
  <si>
    <t>Tangshan Ganglu Iron and Steel Co., Ltd. BF and BOF expansion</t>
  </si>
  <si>
    <t>SCN00081</t>
  </si>
  <si>
    <t>Tangshan Fengnan Kaiheng Iron and Steel Co., Ltd.</t>
  </si>
  <si>
    <t>SCN00370</t>
  </si>
  <si>
    <t>Hebei Zhangxuan High Tech Co., Ltd.</t>
  </si>
  <si>
    <t>SCN00106</t>
  </si>
  <si>
    <t>Henan Yaxin Iron and Steel Group Co., Ltd.</t>
  </si>
  <si>
    <t>SCN00141-3</t>
  </si>
  <si>
    <t>Lianfeng Steel (Zhangjiagang) Co., Ltd. BOF expansion</t>
  </si>
  <si>
    <t>SCN00182</t>
  </si>
  <si>
    <t>Anshan Baode Iron &amp; Steel Co., Ltd.</t>
  </si>
  <si>
    <t>SCN00183</t>
  </si>
  <si>
    <t>Ningxia Iron and Steel (Group) Co., Ltd.</t>
  </si>
  <si>
    <t>SCN00203</t>
  </si>
  <si>
    <t>Shandong Longsheng Iron and Steel Co., Ltd.</t>
  </si>
  <si>
    <t>SCN00243</t>
  </si>
  <si>
    <t>Tianjin Tianfeng Steel Co., Ltd.</t>
  </si>
  <si>
    <t>SCN00289-4</t>
  </si>
  <si>
    <t>Yunnan Yuxi Xianfu Iron &amp; Steel (Group) Co., Ltd. BOF closure</t>
  </si>
  <si>
    <t>SIN00010-1</t>
  </si>
  <si>
    <t>JSW Steel Vijayanagar steel plant BOF 1 expansion</t>
  </si>
  <si>
    <t>STH00001</t>
  </si>
  <si>
    <t>Nippon G Steel plant</t>
  </si>
  <si>
    <t>SVN00016</t>
  </si>
  <si>
    <t>Long Son Phu My Iron and Steel plant</t>
  </si>
  <si>
    <t>SVN00016-1</t>
  </si>
  <si>
    <t>Long Son Phu My Iron and Steel plant expansion I</t>
  </si>
  <si>
    <t>SVN00016-2</t>
  </si>
  <si>
    <t>Long Son Phu My Iron and Steel plant expansion II</t>
  </si>
  <si>
    <t>SRU00029</t>
  </si>
  <si>
    <t>OMK Ecolant steel plant</t>
  </si>
  <si>
    <t>SRU00006</t>
  </si>
  <si>
    <t>IMH Tulachermet</t>
  </si>
  <si>
    <t>SDE00010</t>
  </si>
  <si>
    <t>Riva Brandenburg Electric Steel Works</t>
  </si>
  <si>
    <t>SDE00005-2</t>
  </si>
  <si>
    <t>ArcelorMittal Eisenhüttenstadt steel plant transition (BF-BOF closure)</t>
  </si>
  <si>
    <t>SDE00006-2</t>
  </si>
  <si>
    <t>ArcelorMittal Bremen steel plant transition (BF-BOF closure)</t>
  </si>
  <si>
    <t>SUA00006-1</t>
  </si>
  <si>
    <t>Donetsksteel Metallurgical Plant EAF expansion</t>
  </si>
  <si>
    <t>SUS00014</t>
  </si>
  <si>
    <t>Gerdau Midlothian Steel Mill</t>
  </si>
  <si>
    <t>SLY00001</t>
  </si>
  <si>
    <t>Libyan Iron and Steel Misrata plant</t>
  </si>
  <si>
    <t>SCN00299</t>
  </si>
  <si>
    <t>Henan Angang Zhoukou Iron and Steel Co., Ltd.</t>
  </si>
  <si>
    <t>SAR00001</t>
  </si>
  <si>
    <t>ArcelorMittal Acindar Villa Constitución steel plant</t>
  </si>
  <si>
    <t>SDE00005-1</t>
  </si>
  <si>
    <t>ArcelorMittal Eisenhüttenstadt steel plant transition (DRI-EAF addition)</t>
  </si>
  <si>
    <t>SDE00006-1</t>
  </si>
  <si>
    <t>ArcelorMittal Bremen steel plant transition (DRI-EAF addition)</t>
  </si>
  <si>
    <t>SDE00003-1</t>
  </si>
  <si>
    <t>AG der Dillinger Hüttenwerke Dillingen steel plant transition (DRI-EAF addition)</t>
  </si>
  <si>
    <t>SDE00012-1</t>
  </si>
  <si>
    <t>Saarstahl Völklingen Steelmaking Plant DRI-EAF transition (DRI-EAF addition)</t>
  </si>
  <si>
    <t>SCN00282</t>
  </si>
  <si>
    <t>Fujian Dingsheng Iron and Steel Co., Ltd</t>
  </si>
  <si>
    <t>SCN00364</t>
  </si>
  <si>
    <t>Guangxi Guifeng Special Steel Co., Ltd.</t>
  </si>
  <si>
    <t>SCN00091</t>
  </si>
  <si>
    <t>Chengde Zhaofeng Steel Group Co., Ltd.</t>
  </si>
  <si>
    <t>SCN00076</t>
  </si>
  <si>
    <t>Hebei Xinghua Iron and Steel Co., Ltd.</t>
  </si>
  <si>
    <t>SCN00061</t>
  </si>
  <si>
    <t>Tangshan Jianlong Special Steel Co., Ltd.</t>
  </si>
  <si>
    <t>SCN00065-1</t>
  </si>
  <si>
    <t>Tangshan Fengnan District Jing'an Iron and Steel Co., Ltd. BOF expansion</t>
  </si>
  <si>
    <t>SCN00291</t>
  </si>
  <si>
    <t>Hebei Huaxi Special Steel Co., Ltd.</t>
  </si>
  <si>
    <t>SCN00402</t>
  </si>
  <si>
    <t>Huangshi Xingang Heavy Industry Technology Co., Ltd.</t>
  </si>
  <si>
    <t>SCN00223</t>
  </si>
  <si>
    <t>Licheng Taihang Iron &amp; Steel Co., Ltd.</t>
  </si>
  <si>
    <t>SCN00224</t>
  </si>
  <si>
    <t>Shanxi Changxin Industrial Co., Ltd.</t>
  </si>
  <si>
    <t>SCN00225</t>
  </si>
  <si>
    <t>Shanxi Zhongsheng Iron and Steel Co., Ltd.</t>
  </si>
  <si>
    <t>SCN00272</t>
  </si>
  <si>
    <t>Shanxi Meijin Iron and Steel Co., Ltd.</t>
  </si>
  <si>
    <t>SCN00321</t>
  </si>
  <si>
    <t>Yunnan Jingye Steel Co., Ltd.</t>
  </si>
  <si>
    <t>SIT00006</t>
  </si>
  <si>
    <t>Alfa Acciai Brescia steel plant</t>
  </si>
  <si>
    <t>SPL00003</t>
  </si>
  <si>
    <t>CMC Zawiercie steel plant</t>
  </si>
  <si>
    <t>SUS00044</t>
  </si>
  <si>
    <t>Leggett &amp; Platt Sterling Steel plant</t>
  </si>
  <si>
    <t>SCN00289</t>
  </si>
  <si>
    <t>Yunnan Yuxi Xianfu Iron &amp; Steel (Group) Co., Ltd.</t>
  </si>
  <si>
    <t>SCN00327</t>
  </si>
  <si>
    <t>Zunyi Fuxin Special Steel Equipment Manufacturing Co., Ltd.</t>
  </si>
  <si>
    <t>SCN00117</t>
  </si>
  <si>
    <t>Hubei Lijin Steel Group Co., Ltd.</t>
  </si>
  <si>
    <t>SCN00225-1</t>
  </si>
  <si>
    <t>Shanxi Zhongsheng Iron and Steel Co., Ltd. BOF expansion</t>
  </si>
  <si>
    <t>SCN00260</t>
  </si>
  <si>
    <t>Yunnan Desheng Iron and Steel Co., Ltd.</t>
  </si>
  <si>
    <t>SAT00001-2</t>
  </si>
  <si>
    <t>Voestalpine Stahl Linz steel plant transition (BF-BOF closure)</t>
  </si>
  <si>
    <t>SIR00001-1</t>
  </si>
  <si>
    <t>Esfahan Steel Isfahan plant EAF expansion</t>
  </si>
  <si>
    <t>SMX00009</t>
  </si>
  <si>
    <t>TYASA steel plant</t>
  </si>
  <si>
    <t>SEG00005-1</t>
  </si>
  <si>
    <t>Ezz Flat Steel Ain Sokhna plant EAF expansion</t>
  </si>
  <si>
    <t>SCN00002-1</t>
  </si>
  <si>
    <t>Ma'anshan Iron &amp; Steel Co., Ltd. BOF expansion</t>
  </si>
  <si>
    <t>SCN00002-2</t>
  </si>
  <si>
    <t>SCN00338-1</t>
  </si>
  <si>
    <t>SCN00338-2</t>
  </si>
  <si>
    <t>SCN00072</t>
  </si>
  <si>
    <t>Hebei Baoxin Iron and Steel Group Co., Ltd.</t>
  </si>
  <si>
    <t>SCN00057-3</t>
  </si>
  <si>
    <t>Jingye Iron and Steel Co., Ltd. BOF expansion</t>
  </si>
  <si>
    <t>SCN00037</t>
  </si>
  <si>
    <t>Qian'an Zhayi Steel Group Co., Ltd.</t>
  </si>
  <si>
    <t>SCN00102-2</t>
  </si>
  <si>
    <t>Henan Jiyuan Iron &amp; Steel (Group) Co., Ltd. BF, BOF and EAF expansion</t>
  </si>
  <si>
    <t>SCN00284-1</t>
  </si>
  <si>
    <t>Shanxi Jinnan Iron and Steel Group Co., Ltd. BF and BOF expansion</t>
  </si>
  <si>
    <t>SCN00284-2</t>
  </si>
  <si>
    <t>SCN00374</t>
  </si>
  <si>
    <t>Lvliang Jianlong Industrial Co., Ltd.</t>
  </si>
  <si>
    <t>SIN00034</t>
  </si>
  <si>
    <t>JSPL Jharkhand steel plant</t>
  </si>
  <si>
    <t>SMY00002-1</t>
  </si>
  <si>
    <t>Lion Industries Amsteel Klang steel plant BF and BOF expansion</t>
  </si>
  <si>
    <t>SRU00019</t>
  </si>
  <si>
    <t>Ural Steel Metallurgical Plant</t>
  </si>
  <si>
    <t>SAT00001-1</t>
  </si>
  <si>
    <t>Voestalpine Stahl Linz steel plant transition (EAF expansion)</t>
  </si>
  <si>
    <t>SHU00001</t>
  </si>
  <si>
    <t>ISD Dunaferr Dunaújváros steel plant</t>
  </si>
  <si>
    <t>SUS00048</t>
  </si>
  <si>
    <t>U.S. Steel Fairfield plant</t>
  </si>
  <si>
    <t>SUS00019</t>
  </si>
  <si>
    <t>North American Stainless steel plant</t>
  </si>
  <si>
    <t>SJP00028</t>
  </si>
  <si>
    <t>Nippon Sanyo Special Steel</t>
  </si>
  <si>
    <t>SCN00355</t>
  </si>
  <si>
    <t>Jiangsu Hongtai Iron and Steel Co., Ltd.</t>
  </si>
  <si>
    <t>SCN00320</t>
  </si>
  <si>
    <t>Yunnan Tiangao Nickel Alloy Co., Ltd.</t>
  </si>
  <si>
    <t>SIN00037-1</t>
  </si>
  <si>
    <t>Tata Sponge Iron Odisha plant BOF expansion</t>
  </si>
  <si>
    <t>SUS00024</t>
  </si>
  <si>
    <t>Nucor Steel Hertford plant</t>
  </si>
  <si>
    <t>SCN00178</t>
  </si>
  <si>
    <t>Dongbei Special Steel Group Dalian Special Steel Co., Ltd.</t>
  </si>
  <si>
    <t>SCN00390</t>
  </si>
  <si>
    <t>Jishan Mingfu Steel Products Co., Ltd.</t>
  </si>
  <si>
    <t>SCN00050-1</t>
  </si>
  <si>
    <t>Hebei Puyang Iron and Steel Co., Ltd. BF and BOF expansion</t>
  </si>
  <si>
    <t>SCN00340-1</t>
  </si>
  <si>
    <t>Qinhuangdao Baigong Steel Co., Ltd. BOF and EAF expansion</t>
  </si>
  <si>
    <t>SNA00002</t>
  </si>
  <si>
    <t>Hyron Steel Namibia plant</t>
  </si>
  <si>
    <t>SCN00001</t>
  </si>
  <si>
    <t>Wuhu Xinxing Ductile Iron Pipes Co., Ltd.</t>
  </si>
  <si>
    <t>SCN00348</t>
  </si>
  <si>
    <t>Tangshan Guotang Steel Co., Ltd.（phase 1)</t>
  </si>
  <si>
    <t>SCN00348-1</t>
  </si>
  <si>
    <t>Tangshan Guotang Steel Co., Ltd. (phase 2) BF and BOF expansion</t>
  </si>
  <si>
    <t>SCN00340</t>
  </si>
  <si>
    <t>Qinhuangdao Baigong Steel Co., Ltd.</t>
  </si>
  <si>
    <t>SCN00037-1</t>
  </si>
  <si>
    <t>Qian'an Zhayi Steel Group Co., Ltd. EAF expansion</t>
  </si>
  <si>
    <t>SCN00151</t>
  </si>
  <si>
    <t>Danyang Longjiang Steel Co., Ltd.</t>
  </si>
  <si>
    <t>SCN00154</t>
  </si>
  <si>
    <t>Jiangyin Huaxi Iron and Steel Co., Ltd.</t>
  </si>
  <si>
    <t>SCN00149</t>
  </si>
  <si>
    <t>Xuzhou Baofeng Special Steel Co., Ltd.</t>
  </si>
  <si>
    <t>SCN00159</t>
  </si>
  <si>
    <t>Xuzhou Taifa Special Steel Group Co., Ltd.</t>
  </si>
  <si>
    <t>SCN00381-1</t>
  </si>
  <si>
    <t>Longnan Fuxin Iron and Steel Co., Ltd. EAF expansion</t>
  </si>
  <si>
    <t>SCN00358</t>
  </si>
  <si>
    <t>Jilin Steel Group Fugang Metal Manufacturing Co., Ltd.</t>
  </si>
  <si>
    <t>SCN00358-1</t>
  </si>
  <si>
    <t>Jilin Steel Group Fugang Metal Manufacturing Co., Ltd. EAF expansion</t>
  </si>
  <si>
    <t>SCN00169</t>
  </si>
  <si>
    <t>Jilin Jingang Iron and Steel Co., Ltd.</t>
  </si>
  <si>
    <t>SCN00380</t>
  </si>
  <si>
    <t>Ningxia Xinghua Iron and Steel Co., Ltd.</t>
  </si>
  <si>
    <t>SCN00187</t>
  </si>
  <si>
    <t>Shaanxi Lueyang Iron and Steel Co., Ltd.</t>
  </si>
  <si>
    <t>SCN00288</t>
  </si>
  <si>
    <t>Sichuan Shengquan Iron and Steel Group Co., Ltd.</t>
  </si>
  <si>
    <t>SCN00253</t>
  </si>
  <si>
    <t>Xinjiang Xin'an Special Steel Co., Ltd.</t>
  </si>
  <si>
    <t>SIN00028</t>
  </si>
  <si>
    <t>JSW Ispat Special Products Raigarh steel plant</t>
  </si>
  <si>
    <t>SIN00025</t>
  </si>
  <si>
    <t>JSW Ispat Special Products Raipur steel plant</t>
  </si>
  <si>
    <t>SIN00037-2</t>
  </si>
  <si>
    <t>Tata Sponge Iron Odisha plant EAF expansion</t>
  </si>
  <si>
    <t>SIN00047</t>
  </si>
  <si>
    <t>Rashmi Metaliks Kharagpur steel plant</t>
  </si>
  <si>
    <t>SJP00002</t>
  </si>
  <si>
    <t>Daido Steel Chita plant (Tokai)</t>
  </si>
  <si>
    <t>SMY00005</t>
  </si>
  <si>
    <t>Maju Perwaja Steel plant</t>
  </si>
  <si>
    <t>SPH00009</t>
  </si>
  <si>
    <t>Mount Zynai Integratred Steel Mill and Smelting Plant</t>
  </si>
  <si>
    <t>STH00002</t>
  </si>
  <si>
    <t>Nippon GJS steel plant</t>
  </si>
  <si>
    <t>SRU00009</t>
  </si>
  <si>
    <t>NLMK Kaluga steel plant</t>
  </si>
  <si>
    <t>SRU00001</t>
  </si>
  <si>
    <t>Abinsk Electric Steel Works</t>
  </si>
  <si>
    <t>SUZ00002</t>
  </si>
  <si>
    <t>Tebinbulak mining and smelting complex</t>
  </si>
  <si>
    <t>SSE00001-1</t>
  </si>
  <si>
    <t>SSAB Oxelösund steel plant EAF replacement (EAF expansion)</t>
  </si>
  <si>
    <t>SSE00001-2</t>
  </si>
  <si>
    <t>SSAB Oxelösund steel plant EAF replacement (BF closure)</t>
  </si>
  <si>
    <t>STR00002</t>
  </si>
  <si>
    <t>Diler Iron and Steel Dilovasi plant</t>
  </si>
  <si>
    <t>SUA00006-2</t>
  </si>
  <si>
    <t>Donetsksteel Metallurgical Plant EAF closure</t>
  </si>
  <si>
    <t>SUA00009</t>
  </si>
  <si>
    <t>Makiivka Branch Yenakiieve Iron &amp; Steel Works</t>
  </si>
  <si>
    <t>SIR00007</t>
  </si>
  <si>
    <t>Pasargad Steel Complex Fars</t>
  </si>
  <si>
    <t>SIR00002</t>
  </si>
  <si>
    <t>Mobarakeh Steel Hormuzgan Steel Company plant</t>
  </si>
  <si>
    <t>SIR00002-1</t>
  </si>
  <si>
    <t>Mobarakeh Steel Hormuzgan Steel Company plant EAF expansion</t>
  </si>
  <si>
    <t>SIR00033</t>
  </si>
  <si>
    <t>Persian Gulf Saba Steel</t>
  </si>
  <si>
    <t>SIR00033-1</t>
  </si>
  <si>
    <t>Persian Gulf Saba Steel EAF expansion 1</t>
  </si>
  <si>
    <t>SIR00033-2</t>
  </si>
  <si>
    <t>Persian Gulf Saba Steel EAF expansion 2</t>
  </si>
  <si>
    <t>SIR00015</t>
  </si>
  <si>
    <t>Qeshm Steel Development Hormuzgan plant</t>
  </si>
  <si>
    <t>SIR00015-1</t>
  </si>
  <si>
    <t>Qeshm Steel Development Hormuzgan plant DRI and EAF expansion</t>
  </si>
  <si>
    <t>SIR00021-1</t>
  </si>
  <si>
    <t>Sirjan Iranian Steel Kerman Plant EAF expansion</t>
  </si>
  <si>
    <t>SIR00013</t>
  </si>
  <si>
    <t>Butia Steel Kerman plant</t>
  </si>
  <si>
    <t>SIR00013-1</t>
  </si>
  <si>
    <t>Butia Steel Kerman plant EAF expansion</t>
  </si>
  <si>
    <t>SIR00009</t>
  </si>
  <si>
    <t>Zarand Iranian Steel Company Kerman plant</t>
  </si>
  <si>
    <t>SIR00011</t>
  </si>
  <si>
    <t>Arvand Jahanara Steel Khouzestan plant</t>
  </si>
  <si>
    <t>SIR00003</t>
  </si>
  <si>
    <t>Khorasan Steel Complex Khuzestan</t>
  </si>
  <si>
    <t>SIR00039</t>
  </si>
  <si>
    <t>Torbat Heydarieh Steel Company Khorasan</t>
  </si>
  <si>
    <t>SIR00012</t>
  </si>
  <si>
    <t>West Alborz Ana Steel Zanjan plant</t>
  </si>
  <si>
    <t>SMX00007-1</t>
  </si>
  <si>
    <t>Deacero Saltillo-Ramos Arizpe steel plant</t>
  </si>
  <si>
    <t>SUS00081</t>
  </si>
  <si>
    <t>AM/NS Calvert LLC</t>
  </si>
  <si>
    <t>SUS00018</t>
  </si>
  <si>
    <t>JSW Steel USA Ohio plant</t>
  </si>
  <si>
    <t>SCN00313-2</t>
  </si>
  <si>
    <t>SJP00001</t>
  </si>
  <si>
    <t>Aichi Steel Chita Plant (Tokai)</t>
  </si>
  <si>
    <t>SJP00034</t>
  </si>
  <si>
    <t>Yamato Steel Himeji Plant</t>
  </si>
  <si>
    <t>SUS00029</t>
  </si>
  <si>
    <t>Nucor Steel Gallatin plant</t>
  </si>
  <si>
    <t>SGE00001-1</t>
  </si>
  <si>
    <t>Rustavi Metallurgical Plant OHF closure</t>
  </si>
  <si>
    <t>SIT00013</t>
  </si>
  <si>
    <t>Finarvedi Acciai Speciali Terni steel plant</t>
  </si>
  <si>
    <t>SES00007</t>
  </si>
  <si>
    <t>SIR00040-1</t>
  </si>
  <si>
    <t>Bonab Steel Complex EAF expansion</t>
  </si>
  <si>
    <t>SCN00313-3</t>
  </si>
  <si>
    <t>Fujian Dadonghai Industrial Group Co., Ltd. BOF expansion</t>
  </si>
  <si>
    <t>SCN00344-1</t>
  </si>
  <si>
    <t>Daye Huaxin Industrial Co., Ltd. BOF expansion</t>
  </si>
  <si>
    <t>SCN00390-1</t>
  </si>
  <si>
    <t>Jishan Mingfu Steel Products Co., Ltd. BF &amp; BOF expansion</t>
  </si>
  <si>
    <t>SBD00003</t>
  </si>
  <si>
    <t>Abul Khair Steel Sitakunda plant</t>
  </si>
  <si>
    <t>SCN00013-4</t>
  </si>
  <si>
    <t>Fujian Luoyuan Minguang Iron and Steel Co., Ltd. BOF (120t) expansion</t>
  </si>
  <si>
    <t>SCN00027</t>
  </si>
  <si>
    <t>Heping Yueshen Steel Industry Co., Ltd.</t>
  </si>
  <si>
    <t>SCN00200</t>
  </si>
  <si>
    <t>Shandong Luli Steel Co., Ltd.</t>
  </si>
  <si>
    <t>SCN00206</t>
  </si>
  <si>
    <t>Yantai Walsin Stainless Steel Co., Ltd.</t>
  </si>
  <si>
    <t>SCN00376</t>
  </si>
  <si>
    <t>Yunnan Qujing Iron and Steel Group Yanggang Iron and Steel Co., Ltd.</t>
  </si>
  <si>
    <t>Southern Steel Prai Penang plant</t>
  </si>
  <si>
    <t>SKR00003</t>
  </si>
  <si>
    <t>Dongkuk Steel Pohang steel plant</t>
  </si>
  <si>
    <t>SBR00010</t>
  </si>
  <si>
    <t>Gerdau Cosigua Santa Cruz steel plant</t>
  </si>
  <si>
    <t>SDE00017</t>
  </si>
  <si>
    <t>Lech Stahlwerke Meitingen steel plant</t>
  </si>
  <si>
    <t>SDE00003-2</t>
  </si>
  <si>
    <t>AG der Dillinger Hüttenwerke Dillingen steel plant transition (EAF addition)</t>
  </si>
  <si>
    <t>SDE00016</t>
  </si>
  <si>
    <t>ESF Elbe Stahlwerke Feralpi Riesa plant</t>
  </si>
  <si>
    <t>SIT00005-1</t>
  </si>
  <si>
    <t>JSW Steel Piombino steel plant EAF expansion</t>
  </si>
  <si>
    <t>STR00008</t>
  </si>
  <si>
    <t>İDÇ Izdemir Aliaga steel plant</t>
  </si>
  <si>
    <t>STR00008-1</t>
  </si>
  <si>
    <t>İDÇ Izdemir Aliaga steel plant EAF expansion</t>
  </si>
  <si>
    <t>STR00013</t>
  </si>
  <si>
    <t>Kroman Steel Darica plant</t>
  </si>
  <si>
    <t>STR00010</t>
  </si>
  <si>
    <t>Kaptan Ereglisi steel plant</t>
  </si>
  <si>
    <t>SIR00040</t>
  </si>
  <si>
    <t>Bonab Steel Complex</t>
  </si>
  <si>
    <t>SSY00001</t>
  </si>
  <si>
    <t>Hadeed Metal Manufacturing Co Damascus steel plant</t>
  </si>
  <si>
    <t>SCN00070-1</t>
  </si>
  <si>
    <t>Hebei Xin Wu'an Steel Group Wen'an Iron and Steel Co., Ltd. BF and BOF expansion</t>
  </si>
  <si>
    <t>SCN00347</t>
  </si>
  <si>
    <t>Hebei Huaxin Special Steel Co., Ltd.</t>
  </si>
  <si>
    <t>SCN00055-2</t>
  </si>
  <si>
    <t>SCN00112-1</t>
  </si>
  <si>
    <t>Baowu Group Echeng Iron and Steel Co., Ltd. BOF expansion</t>
  </si>
  <si>
    <t>SCN00129-1</t>
  </si>
  <si>
    <t>Inner Mongolia BaoTou Steel Union Co., Ltd. BOF expansion</t>
  </si>
  <si>
    <t>SCN00322-1</t>
  </si>
  <si>
    <t>Wulanhot Steel Co., Ltd. BOF expansion</t>
  </si>
  <si>
    <t>SCN00317-1</t>
  </si>
  <si>
    <t>Jiangsu Delong Nickel Industry Co., Ltd. EAF expansion</t>
  </si>
  <si>
    <t>SCN00136-1</t>
  </si>
  <si>
    <t>SCN00176-1</t>
  </si>
  <si>
    <t>Lingyuan Iron &amp; Steel Co.,Ltd. BOF expansion</t>
  </si>
  <si>
    <t>SCN00177-3</t>
  </si>
  <si>
    <t>Fushun New Steel Co., Ltd. BOF expansion</t>
  </si>
  <si>
    <t>SCN00177-5</t>
  </si>
  <si>
    <t>SCN00247</t>
  </si>
  <si>
    <t>Tianjin Tianzhong Giant Heavy Industry Co., Ltd.</t>
  </si>
  <si>
    <t>SGR00003</t>
  </si>
  <si>
    <t>Sovel Almyros steel plant</t>
  </si>
  <si>
    <t>SMX00005</t>
  </si>
  <si>
    <t>Ternium Puebla steel plant</t>
  </si>
  <si>
    <t>SUA00011</t>
  </si>
  <si>
    <t>Interpipe Steel Plant</t>
  </si>
  <si>
    <t>SNG00001</t>
  </si>
  <si>
    <t>Delta Steel Company Warri plant</t>
  </si>
  <si>
    <t>SNG00002</t>
  </si>
  <si>
    <t>Ajaokuta Steel plant</t>
  </si>
  <si>
    <t>SCN00008</t>
  </si>
  <si>
    <t>Sichuan Desheng Group Vanadium and Titanium Co., Ltd.</t>
  </si>
  <si>
    <t>SCN00367</t>
  </si>
  <si>
    <t>Guangxi Deyuan Metallurgy Co., Ltd.</t>
  </si>
  <si>
    <t>SCN00092</t>
  </si>
  <si>
    <t>Chengde Shengfeng Iron and Steel Co., Ltd.</t>
  </si>
  <si>
    <t>SCN00127</t>
  </si>
  <si>
    <t>Hengyang Valin Steel Tube Co., Ltd.</t>
  </si>
  <si>
    <t>SCN00279-1</t>
  </si>
  <si>
    <t>Shandong IRON&amp;STEEL Group Rizhao Co., Ltd.（Phase 1) EAF expansion</t>
  </si>
  <si>
    <t>SCN00289-2</t>
  </si>
  <si>
    <t>Yunnan Yuxi Xianfu Iron &amp; Steel (Group) Co., Ltd. BOF expansion</t>
  </si>
  <si>
    <t>SJP00030</t>
  </si>
  <si>
    <t>Tokyo Steel Okayama plant</t>
  </si>
  <si>
    <t>SJP00032</t>
  </si>
  <si>
    <t>Tokyo Steel Utsunomiya plant</t>
  </si>
  <si>
    <t>SVN00012</t>
  </si>
  <si>
    <t>Hoa Sen Phu My steel plant</t>
  </si>
  <si>
    <t>SAR00002</t>
  </si>
  <si>
    <t>TenarisSiderca Campana steel plant</t>
  </si>
  <si>
    <t>SDE00008-1</t>
  </si>
  <si>
    <t>ArcelorMittal Duisburg steel plant transition (EAF addition)</t>
  </si>
  <si>
    <t>SDE00008-2</t>
  </si>
  <si>
    <t>ArcelorMittal Duisburg steel plant transition (BOF closure)</t>
  </si>
  <si>
    <t>SDE00008</t>
  </si>
  <si>
    <t>ArcelorMittal Duisburg steel plant</t>
  </si>
  <si>
    <t>SES00004</t>
  </si>
  <si>
    <t>Grupo Gallardo Siderurgica Balboa Jerez de los Caballeros steel plant</t>
  </si>
  <si>
    <t>SES00006</t>
  </si>
  <si>
    <t>Riva Siderurgica Sevillana steel plant</t>
  </si>
  <si>
    <t>STR00022</t>
  </si>
  <si>
    <t>Yesilyurt Iron and Steel Tekkekoy plant</t>
  </si>
  <si>
    <t>SIR00010-1</t>
  </si>
  <si>
    <t>Jahan Foolad Sirjan Steel Kerman plant EAF expansion</t>
  </si>
  <si>
    <t>SIR00041-1</t>
  </si>
  <si>
    <t>Isatis Sponge Iron Company Yazd EAF-DRI expansion</t>
  </si>
  <si>
    <t>SPK00001</t>
  </si>
  <si>
    <t>Al Tuwairqi Steel Karachi plant</t>
  </si>
  <si>
    <t>SUS00029-1</t>
  </si>
  <si>
    <t>Nucor Steel Gallatin plant EAF expansion</t>
  </si>
  <si>
    <t>SJP00043</t>
  </si>
  <si>
    <t>Kyoei Steel Nagoya Division (Tokai)</t>
  </si>
  <si>
    <t>SCN00005</t>
  </si>
  <si>
    <t>Tongling Fuxin Iron and Steel Co., Ltd.</t>
  </si>
  <si>
    <t>SCN00013-1</t>
  </si>
  <si>
    <t>Fujian Luoyuan Minguang Iron and Steel Co., Ltd. BOF (110t) expansion</t>
  </si>
  <si>
    <t>SCN00131-1</t>
  </si>
  <si>
    <t>Inner Mongolia Baotou Jiyu Iron and Steel Co., Ltd. BF and BOF expansion</t>
  </si>
  <si>
    <t>SCN00237-1</t>
  </si>
  <si>
    <t>Tianjin Iron Plant BOF expansion</t>
  </si>
  <si>
    <t>SCN00240-1</t>
  </si>
  <si>
    <t>Tianjin Rockcheck Steel Group Co., Ltd. EAF expansion</t>
  </si>
  <si>
    <t>SIN00050</t>
  </si>
  <si>
    <t>Prakash Industries steel plant</t>
  </si>
  <si>
    <t>SIN00051</t>
  </si>
  <si>
    <t>Mesco Steel Kalinganagar plant</t>
  </si>
  <si>
    <t>SMY00001</t>
  </si>
  <si>
    <t>Lion Industries Amsteel Banting steel plant</t>
  </si>
  <si>
    <t>SPE00001-1</t>
  </si>
  <si>
    <t>Aceros Arequipa Pisco steel plant EAF expansion</t>
  </si>
  <si>
    <t>SAZ00002</t>
  </si>
  <si>
    <t>Azerbaijan Integrated Steel Mill Complex</t>
  </si>
  <si>
    <t>SRU00034</t>
  </si>
  <si>
    <t>OMK Vyksa Casting and Rolling Complex</t>
  </si>
  <si>
    <t>SRU00003</t>
  </si>
  <si>
    <t>Iron Ozone 32 steel plant</t>
  </si>
  <si>
    <t>SIT00010</t>
  </si>
  <si>
    <t>Pittini Acciaierie di Verona steel plant</t>
  </si>
  <si>
    <t>STR00004</t>
  </si>
  <si>
    <t>Ekinciler Iron and Steel Iskenderun plant</t>
  </si>
  <si>
    <t>STR00028</t>
  </si>
  <si>
    <t>Kardemir Celik Sanayi Izmir steel plant</t>
  </si>
  <si>
    <t>SIQ00001</t>
  </si>
  <si>
    <t>Mass Iron and Steel Industry Co Sulaimaniya plant</t>
  </si>
  <si>
    <t>SUS00016</t>
  </si>
  <si>
    <t>SSAB Americas Alabama steel plant</t>
  </si>
  <si>
    <t>SUS00017</t>
  </si>
  <si>
    <t>SSAB Americas Iowa steel plant</t>
  </si>
  <si>
    <t>SUA00007</t>
  </si>
  <si>
    <t>DCH Dnipro Metallurgical Plant</t>
  </si>
  <si>
    <t>SGB00004</t>
  </si>
  <si>
    <t>GFG Liberty Steel Rotherham plant</t>
  </si>
  <si>
    <t>SCN00344</t>
  </si>
  <si>
    <t>Daye Huaxin Industrial Co., Ltd.</t>
  </si>
  <si>
    <t>SCN00382</t>
  </si>
  <si>
    <t>Fujian Longgang New Materials Co., Ltd.</t>
  </si>
  <si>
    <t>SEG00001</t>
  </si>
  <si>
    <t>Egyptian American Steel Rolling Company Sadat City plant</t>
  </si>
  <si>
    <t>SZA00004</t>
  </si>
  <si>
    <t>ArcelorMittal Saldanha Steel Works</t>
  </si>
  <si>
    <t>SZW00001</t>
  </si>
  <si>
    <t>Dinson Chivhu iron and steel plant</t>
  </si>
  <si>
    <t>SCN00026</t>
  </si>
  <si>
    <t>Heyuan Derun Steel Co., Ltd.</t>
  </si>
  <si>
    <t>SCN00330</t>
  </si>
  <si>
    <t>Guangdong Jingye Iron and Steel Co., Ltd.</t>
  </si>
  <si>
    <t>SCN00287</t>
  </si>
  <si>
    <t>Guangdong Jinshenglan Metallurgical Technology Co., Ltd.</t>
  </si>
  <si>
    <t>SCN00287-1</t>
  </si>
  <si>
    <t>Guangdong Jinshenglan Metallurgical Technology Co., Ltd. EAF expansion</t>
  </si>
  <si>
    <t>SCN00287-2</t>
  </si>
  <si>
    <t>SCN00349</t>
  </si>
  <si>
    <t>Guangdong Nanfang Donghai Iron and Steel Co., Ltd.</t>
  </si>
  <si>
    <t>SCN00331</t>
  </si>
  <si>
    <t>Guangxi Guigang Iron and Steel Group Guigang Guibao Special Steel Co., Ltd.</t>
  </si>
  <si>
    <t>SCN00335</t>
  </si>
  <si>
    <t>Guilin Pinggang Iron and Steel Co., Ltd.</t>
  </si>
  <si>
    <t>SCN00342</t>
  </si>
  <si>
    <t>Guangxi Liugang Zhongjin Stainless Steel Co., Ltd.</t>
  </si>
  <si>
    <t>SCN00068</t>
  </si>
  <si>
    <t>Hebei Yongyang Special Steel Group Co., Ltd.</t>
  </si>
  <si>
    <t>SCN00121</t>
  </si>
  <si>
    <t>Ezhou Hongtai Steel Co., Ltd.</t>
  </si>
  <si>
    <t>SCN00114</t>
  </si>
  <si>
    <t>Wuhan Shunle Stainless Steel Co., Ltd.</t>
  </si>
  <si>
    <t>SCN00188</t>
  </si>
  <si>
    <t>Shaanxi Huaxin Special Steel Group Co., Ltd.</t>
  </si>
  <si>
    <t>SCN00221</t>
  </si>
  <si>
    <t>Shanxi Huaxinyuan Steel &amp; Iron Group Co., Ltd.</t>
  </si>
  <si>
    <t>SCN00262</t>
  </si>
  <si>
    <t>Yunnan Qujing Iron and Steel Group Fenghuang Steel Co., Ltd.</t>
  </si>
  <si>
    <t>SCN00377</t>
  </si>
  <si>
    <t>Zhejiang Wantai Special Steel Co., Ltd.</t>
  </si>
  <si>
    <t>SCN00368</t>
  </si>
  <si>
    <t>Lishui Huahong Iron and Steel Products Co., Ltd.</t>
  </si>
  <si>
    <t>SIN00039</t>
  </si>
  <si>
    <t>Jayaswal Neco Industries Raipur steel plant</t>
  </si>
  <si>
    <t>SIN00010-3</t>
  </si>
  <si>
    <t>JSW Steel Vijayanagar steel plant EAF 1 expansion</t>
  </si>
  <si>
    <t>SJP00015</t>
  </si>
  <si>
    <t>Kobe Wire Rod &amp; Bar steel plant</t>
  </si>
  <si>
    <t>SJP00029</t>
  </si>
  <si>
    <t>Tokyo Steel Kyushu plant</t>
  </si>
  <si>
    <t>SPH00001</t>
  </si>
  <si>
    <t>SteelAsia Concepcion plant</t>
  </si>
  <si>
    <t>SKR00017</t>
  </si>
  <si>
    <t>SeAH Steel Pohang plant</t>
  </si>
  <si>
    <t>SKR00013</t>
  </si>
  <si>
    <t>SeAH Changwon Integrated Special Steel plant</t>
  </si>
  <si>
    <t>STW00006</t>
  </si>
  <si>
    <t>Tung Ho Steel Taoyuan Plant</t>
  </si>
  <si>
    <t>STW00007</t>
  </si>
  <si>
    <t>Tung Ho Steel Miaoli Factory</t>
  </si>
  <si>
    <t>STW00003</t>
  </si>
  <si>
    <t>Feng Hsin Steel Taichung plant</t>
  </si>
  <si>
    <t>SBR00003</t>
  </si>
  <si>
    <t>ArcelorMittal Monlevade steel plant</t>
  </si>
  <si>
    <t>SRU00012-1</t>
  </si>
  <si>
    <t>Metalloinvest OEMK steel plant EAF expansion</t>
  </si>
  <si>
    <t>SRU00023</t>
  </si>
  <si>
    <t>Zlatoust Metallurgical Plant</t>
  </si>
  <si>
    <t>SRU00017</t>
  </si>
  <si>
    <t>Balakovo Steel Factory</t>
  </si>
  <si>
    <t>SRU00030</t>
  </si>
  <si>
    <t>Novostal-M Balakovo steel mill</t>
  </si>
  <si>
    <t>SBE00002</t>
  </si>
  <si>
    <t>Aperam Stainless Belgium Genk steel plant</t>
  </si>
  <si>
    <t>SBG00001</t>
  </si>
  <si>
    <t>Stomana Industry Pernik steel plant</t>
  </si>
  <si>
    <t>SFI00002</t>
  </si>
  <si>
    <t>Outokumpu Tornio steel plant</t>
  </si>
  <si>
    <t>SFR00003</t>
  </si>
  <si>
    <t>Celsa France Boucau steel plant</t>
  </si>
  <si>
    <t>SIT00007</t>
  </si>
  <si>
    <t>AFV Accaierie Beltrame Vicenza steel plant</t>
  </si>
  <si>
    <t>SES00003</t>
  </si>
  <si>
    <t>Acerinox Europa Los Barrios steel plant</t>
  </si>
  <si>
    <t>STR00017</t>
  </si>
  <si>
    <t>Ozkan Iron and Steel Aliaga plant</t>
  </si>
  <si>
    <t>STR00012</t>
  </si>
  <si>
    <t>Koc Metallurgical Toprakkale plant</t>
  </si>
  <si>
    <t>SGB00003</t>
  </si>
  <si>
    <t>Celsa Steel UK Cardiff plant</t>
  </si>
  <si>
    <t>SIR00019</t>
  </si>
  <si>
    <t>Kish South Kaveh Steel Hormuzgan plant</t>
  </si>
  <si>
    <t>SIR00019-1</t>
  </si>
  <si>
    <t>Kish South Kaveh Steel Hormuzgan plant EAF expansion</t>
  </si>
  <si>
    <t>SIR00010</t>
  </si>
  <si>
    <t>Jahan Foolad Sirjan Steel Kerman plant</t>
  </si>
  <si>
    <t>SIR00037</t>
  </si>
  <si>
    <t>Khouzestan Oxin Steel</t>
  </si>
  <si>
    <t>SIR00011-1</t>
  </si>
  <si>
    <t>Arvand Jahanara Steel Khouzestan plant EAF expansion (phase I)</t>
  </si>
  <si>
    <t>SIR00011-2</t>
  </si>
  <si>
    <t>Arvand Jahanara Steel Khouzestan plant EAF expansion (phase II)</t>
  </si>
  <si>
    <t>SIR00028</t>
  </si>
  <si>
    <t>Azna Steel Lorestan plant</t>
  </si>
  <si>
    <t>SIR00029</t>
  </si>
  <si>
    <t>Bafgh Mineral Complex Iron &amp; Steel Yazd plant</t>
  </si>
  <si>
    <t>SKW00001</t>
  </si>
  <si>
    <t>United Steel Industrial Kuwait Steel Sharq plant</t>
  </si>
  <si>
    <t>SOM00002</t>
  </si>
  <si>
    <t>Moon Iron &amp; Steel Company Sohar plant</t>
  </si>
  <si>
    <t>SSA00002</t>
  </si>
  <si>
    <t>Solb Steel Jizan plant</t>
  </si>
  <si>
    <t>SMX00008</t>
  </si>
  <si>
    <t>TenarisTamsa Veracruz steel plant</t>
  </si>
  <si>
    <t>SUS00033</t>
  </si>
  <si>
    <t>Nucor Steel Tuscaloosa plant</t>
  </si>
  <si>
    <t>SUS00045</t>
  </si>
  <si>
    <t>Timken Faircrest steel plant</t>
  </si>
  <si>
    <t>SSA00005</t>
  </si>
  <si>
    <t>Rajhi Al Assemah Steel Jeddah plant</t>
  </si>
  <si>
    <t>SDZ00004</t>
  </si>
  <si>
    <t>ETRHB Annaba steel plant</t>
  </si>
  <si>
    <t>SCN00012</t>
  </si>
  <si>
    <t>Fujian Yixin Steel Co., Ltd.</t>
  </si>
  <si>
    <t>SCN00012-1</t>
  </si>
  <si>
    <t>Fujian Yixin Steel Co., Ltd. BF and BOF expansion</t>
  </si>
  <si>
    <t>SCN00366</t>
  </si>
  <si>
    <t>Guangxi Hezhou Kexinda Metal Products Co., Ltd.</t>
  </si>
  <si>
    <t>SCN00060-2</t>
  </si>
  <si>
    <t>Chengde Jianlong Special Steel Co., Ltd. BOF expansion</t>
  </si>
  <si>
    <t>SCN00293-2</t>
  </si>
  <si>
    <t>Hebei Taihang Iron and Steel Group Co., Ltd. BF and BOF expansion</t>
  </si>
  <si>
    <t>SCN00090-1</t>
  </si>
  <si>
    <t>Qinhuangdao Hongxing Iron and Steel Co., Ltd. BF and BOF expansion</t>
  </si>
  <si>
    <t>SCN00315</t>
  </si>
  <si>
    <t>Jiangyin Xicheng Steel Co., Ltd.</t>
  </si>
  <si>
    <t>SCN00168-1</t>
  </si>
  <si>
    <t>Jilin Xinda Iron and Steel Co., Ltd. BOF expansion</t>
  </si>
  <si>
    <t>SCN00187-1</t>
  </si>
  <si>
    <t>Shaanxi Lueyang Iron and Steel Co., Ltd. BOF expansion</t>
  </si>
  <si>
    <t>SCN00221-1</t>
  </si>
  <si>
    <t>Shanxi Huaxinyuan Steel &amp; Iron Group Co., Ltd. BF and BOF expansion</t>
  </si>
  <si>
    <t>SCN00256</t>
  </si>
  <si>
    <t>WISCO Group Kunming Steel Co., Ltd. Honghe Iron and Steel Company</t>
  </si>
  <si>
    <t>SGR00001</t>
  </si>
  <si>
    <t>Larco Larymna smelting plant</t>
  </si>
  <si>
    <t>SJP00037</t>
  </si>
  <si>
    <t>Godo Steel Funabashi Works</t>
  </si>
  <si>
    <t>SCN00155</t>
  </si>
  <si>
    <t>Posco (Zhangjiagang) Stainless Steel Co., Ltd.</t>
  </si>
  <si>
    <t>SUS00026</t>
  </si>
  <si>
    <t>Nucor Steel Norfolk plant</t>
  </si>
  <si>
    <t>SCN00317</t>
  </si>
  <si>
    <t>Jiangsu Delong Nickel Industry Co., Ltd.</t>
  </si>
  <si>
    <t>SCN00327-1</t>
  </si>
  <si>
    <t>Zunyi Fuxin Special Steel Equipment Manufacturing Co., Ltd. EAF expansion</t>
  </si>
  <si>
    <t>SCN00379</t>
  </si>
  <si>
    <t>Xinjiang Minxin Iron and Steel (Group) Minhang Special Steel Co., Ltd.</t>
  </si>
  <si>
    <t>SCN00371</t>
  </si>
  <si>
    <t>Anhui Langxi Hongtai Iron and Steel Co., Ltd.</t>
  </si>
  <si>
    <t>SCN00372</t>
  </si>
  <si>
    <t>Zunyi Changling Special Steel Co., Ltd.</t>
  </si>
  <si>
    <t>SCN00391</t>
  </si>
  <si>
    <t>Jianglong Acheng Iron &amp; Steel Co., Ltd.</t>
  </si>
  <si>
    <t>SCN00384</t>
  </si>
  <si>
    <t>Hubei Wucheng Iron and Steel Group Co., Ltd.</t>
  </si>
  <si>
    <t>SCN00356</t>
  </si>
  <si>
    <t>Panshi Jianlong Iron and Steel Co., Ltd.</t>
  </si>
  <si>
    <t>SCN00373</t>
  </si>
  <si>
    <t>Zhejiang Yuxin Industrial Co., Ltd.</t>
  </si>
  <si>
    <t>SCN00373-1</t>
  </si>
  <si>
    <t>Zhejiang Yuxin Industrial Co., Ltd. EAF expansion</t>
  </si>
  <si>
    <t>SIN00003-1</t>
  </si>
  <si>
    <t>BMM Ispat steel plant BF and BOF expansion</t>
  </si>
  <si>
    <t>SIN00038</t>
  </si>
  <si>
    <t>Tata Metaliks West Bengal steel plant</t>
  </si>
  <si>
    <t>SIN00035</t>
  </si>
  <si>
    <t>Jindal Stainless Odisha steel plant</t>
  </si>
  <si>
    <t>SBR00013</t>
  </si>
  <si>
    <t>ArcelorMittal Juiz de Fora steel plant</t>
  </si>
  <si>
    <t>SBR00009</t>
  </si>
  <si>
    <t>ArcelorMittal Piracicaba steel plant</t>
  </si>
  <si>
    <t>SDE00014</t>
  </si>
  <si>
    <t>CSN Stahlwerk Thüringen Unterwellenborn steel plant</t>
  </si>
  <si>
    <t>SIT00009</t>
  </si>
  <si>
    <t>Feralpi Siderurgica Lonato steel plant</t>
  </si>
  <si>
    <t>SIT00004</t>
  </si>
  <si>
    <t>Danieli ABS Pozzuolo del Friuli steel plant</t>
  </si>
  <si>
    <t>SPT00001</t>
  </si>
  <si>
    <t>SN SEIXAL Siderurgia Nacional steel plant</t>
  </si>
  <si>
    <t>SRO00001-1</t>
  </si>
  <si>
    <t>GFG Liberty Galati steel plant transition (DRI and EAF addition)</t>
  </si>
  <si>
    <t>SES00001-1</t>
  </si>
  <si>
    <t>ArcelorMittal Asturias (Gijón) steel plant DRI and EAF expansion</t>
  </si>
  <si>
    <t>STR00016</t>
  </si>
  <si>
    <t>Aba Iron and Steel Payas plant</t>
  </si>
  <si>
    <t>SBH00001</t>
  </si>
  <si>
    <t>Sulb Bahrain Al Hidd steel plant</t>
  </si>
  <si>
    <t>SCA00004</t>
  </si>
  <si>
    <t>Evraz Regina Steel plant</t>
  </si>
  <si>
    <t>SUS00013</t>
  </si>
  <si>
    <t>Evraz Pueblo steel plant</t>
  </si>
  <si>
    <t>SCN00133</t>
  </si>
  <si>
    <t>Inner Mongolia Desheng Metal Products Co., Ltd.</t>
  </si>
  <si>
    <t>SUS00038</t>
  </si>
  <si>
    <t>Republic Steel Canton plant</t>
  </si>
  <si>
    <t>SUS00036</t>
  </si>
  <si>
    <t>Nucor Steel Brandenburg plant</t>
  </si>
  <si>
    <t>SCN00312</t>
  </si>
  <si>
    <t>Lanxin Steel Group Co., Ltd.</t>
  </si>
  <si>
    <t>SCN00322</t>
  </si>
  <si>
    <t>Wulanhot Steel Co., Ltd.</t>
  </si>
  <si>
    <t>SCN00185-2</t>
  </si>
  <si>
    <t>Shaanxi Longmen Steel Co., Ltd. EAF expansion</t>
  </si>
  <si>
    <t>SMY00008</t>
  </si>
  <si>
    <t>Lion Industries Antara Johor steel plant</t>
  </si>
  <si>
    <t>SIN00009</t>
  </si>
  <si>
    <t>JSW Steel Salem steel plant</t>
  </si>
  <si>
    <t>SBD00005</t>
  </si>
  <si>
    <t>BSRM Steels Chattogram plant</t>
  </si>
  <si>
    <t>SCN00285</t>
  </si>
  <si>
    <t>Chongqing Zuhang Iron &amp; Steel Co., Ltd</t>
  </si>
  <si>
    <t>SCN00285-1</t>
  </si>
  <si>
    <t>Chongqing Zuhang Iron &amp; Steel Co., Ltd EAF expansion</t>
  </si>
  <si>
    <t>SSE00003</t>
  </si>
  <si>
    <t>Ovako Smedjebacken steel plant</t>
  </si>
  <si>
    <t>SBD00001</t>
  </si>
  <si>
    <t>GPH Steel Sitakunda plant</t>
  </si>
  <si>
    <t>SEG00006</t>
  </si>
  <si>
    <t>Ezz Steel Rebar Sadat City plant</t>
  </si>
  <si>
    <t>SKE00002</t>
  </si>
  <si>
    <t>Devki Steel Mills Kwale plant</t>
  </si>
  <si>
    <t>SKE00001</t>
  </si>
  <si>
    <t>Sinosteel Kenya plant</t>
  </si>
  <si>
    <t>SMA00001</t>
  </si>
  <si>
    <t>Mahgreb Steel Casablanca plant</t>
  </si>
  <si>
    <t>SNG00003</t>
  </si>
  <si>
    <t>African Natural Resources &amp; Mines Kaduna steel plant</t>
  </si>
  <si>
    <t>SZW00001-1</t>
  </si>
  <si>
    <t>Dinson Chivhu iron and steel plant EAF expansion</t>
  </si>
  <si>
    <t>SBD00004</t>
  </si>
  <si>
    <t>BSRM Steels Mirsarai plant</t>
  </si>
  <si>
    <t>SCN00393</t>
  </si>
  <si>
    <t>Chizhou Guichi Guihang Metal Products Co., Ltd.</t>
  </si>
  <si>
    <t>SCN00324</t>
  </si>
  <si>
    <t>Tongling Xuanli Special Steel Co., Ltd.</t>
  </si>
  <si>
    <t>SCN00371-1</t>
  </si>
  <si>
    <t>Anhui Langxi Hongtai Iron and Steel Co., Ltd. EAF expansion</t>
  </si>
  <si>
    <t>SCN00363</t>
  </si>
  <si>
    <t>Hezhou Zhaoxin Hardware Products Co., Ltd.</t>
  </si>
  <si>
    <t>SCN00334</t>
  </si>
  <si>
    <t>Wuzhou Yongda Special Steel Co., Ltd.</t>
  </si>
  <si>
    <t>SCN00354</t>
  </si>
  <si>
    <t>Cangzhou Lingang Sanling Metal Co., Ltd.</t>
  </si>
  <si>
    <t>SCN00354-1</t>
  </si>
  <si>
    <t>Cangzhou Lingang Sanling Metal Co., Ltd. EAF expansion</t>
  </si>
  <si>
    <t>SCN00116</t>
  </si>
  <si>
    <t>Jingzhou Qunli Metal Products Co., Ltd.</t>
  </si>
  <si>
    <t>SCN00118</t>
  </si>
  <si>
    <t>Hubei Dazhan Iron &amp; Steel Co., Ltd.</t>
  </si>
  <si>
    <t>SCN00156</t>
  </si>
  <si>
    <t>Jiangsu Suxin Special Steel Group Co., Ltd.</t>
  </si>
  <si>
    <t>SCN00350</t>
  </si>
  <si>
    <t>Xuzhou Jinhong Iron and Steel Group Co., Ltd.</t>
  </si>
  <si>
    <t>SCN00350-1</t>
  </si>
  <si>
    <t>Xuzhou Jinhong Iron and Steel Group Co., Ltd. EAF expansion</t>
  </si>
  <si>
    <t>SCN00136-2</t>
  </si>
  <si>
    <t>Zhangjiagang Hongchang Steel Co., Ltd. EAF expansion</t>
  </si>
  <si>
    <t>SCN00381</t>
  </si>
  <si>
    <t>Longnan Fuxin Iron and Steel Co., Ltd.</t>
  </si>
  <si>
    <t>SCN00395</t>
  </si>
  <si>
    <t>Jiangxi Taixin Iron &amp; Steel Co., Ltd.</t>
  </si>
  <si>
    <t>SCN00165-1</t>
  </si>
  <si>
    <t>Xinyu Iron and Steel Group Co., Ltd. EAF expansion</t>
  </si>
  <si>
    <t>SCN00179</t>
  </si>
  <si>
    <t>Fushun Special Steel Co., Ltd.</t>
  </si>
  <si>
    <t>SCN00297-2</t>
  </si>
  <si>
    <t>Chengdu Changfeng Iron and Steel Group Co., Ltd. EAF expansion</t>
  </si>
  <si>
    <t>SCN00302</t>
  </si>
  <si>
    <t>Hangda Steel Co., Ltd.</t>
  </si>
  <si>
    <t>SCN00244</t>
  </si>
  <si>
    <t>Chongli Steel Manufacturing Co., Ltd.</t>
  </si>
  <si>
    <t>SCN00254</t>
  </si>
  <si>
    <t>Xinjiang Da'an Special Steel Co., Ltd.</t>
  </si>
  <si>
    <t>SCN00252</t>
  </si>
  <si>
    <t>Xinjiang Yili Iron and Steel Co., Ltd.</t>
  </si>
  <si>
    <t>SIN00067</t>
  </si>
  <si>
    <t>AP High Grade Steel Andhra Pradesh plant</t>
  </si>
  <si>
    <t>SIN00038-1</t>
  </si>
  <si>
    <t>Tata Metaliks West Bengal steel plant BF and BOF expansion</t>
  </si>
  <si>
    <t>SIN00064</t>
  </si>
  <si>
    <t>Tata Steel Rohtak steel plant</t>
  </si>
  <si>
    <t>SIN00005</t>
  </si>
  <si>
    <t>Jayaswal Neco Industries Nagpur steel plant</t>
  </si>
  <si>
    <t>SIN00069</t>
  </si>
  <si>
    <t>Tata Steel Punjab steel plant</t>
  </si>
  <si>
    <t>SID00005</t>
  </si>
  <si>
    <t>CNR Mandan Steel South Kalimantan plant</t>
  </si>
  <si>
    <t>SKP00003</t>
  </si>
  <si>
    <t>Kangson Works steel plant</t>
  </si>
  <si>
    <t>STW00004</t>
  </si>
  <si>
    <t>Yieh United Steel Kaohsiung plant</t>
  </si>
  <si>
    <t>STH00007</t>
  </si>
  <si>
    <t>Bangkok Steel Industry plant</t>
  </si>
  <si>
    <t>SVN00004</t>
  </si>
  <si>
    <t>Tung Ho Steel Phu My plant</t>
  </si>
  <si>
    <t>SVN00003</t>
  </si>
  <si>
    <t>Pomina Steel 3 Phu My plant</t>
  </si>
  <si>
    <t>SVN00010</t>
  </si>
  <si>
    <t>POSCO Vietnam Phu My steel plant</t>
  </si>
  <si>
    <t>SBR00012</t>
  </si>
  <si>
    <t>Vallourec Jeceaba steel plant</t>
  </si>
  <si>
    <t>SBR00003-1</t>
  </si>
  <si>
    <t>ArcelorMittal Monlevade steel BF and EAF expansion</t>
  </si>
  <si>
    <t>SBR00004</t>
  </si>
  <si>
    <t>ArcelorMittal Resende steel plant</t>
  </si>
  <si>
    <t>STT00002</t>
  </si>
  <si>
    <t>TT Iron and Steel Point Lisas steel plant</t>
  </si>
  <si>
    <t>SAZ00001</t>
  </si>
  <si>
    <t>Baku Steel Company steel plant</t>
  </si>
  <si>
    <t>SRU00028</t>
  </si>
  <si>
    <t>Ashinskiy Metallurgical Works</t>
  </si>
  <si>
    <t>SRU00035</t>
  </si>
  <si>
    <t>Donelektrostal Shakhty steel plant</t>
  </si>
  <si>
    <t>SRU00015</t>
  </si>
  <si>
    <t>TMK Seversky Pipe Plant</t>
  </si>
  <si>
    <t>SUZ00001</t>
  </si>
  <si>
    <t>Uzmetkombinat steel plant</t>
  </si>
  <si>
    <t>SUZ00001-1</t>
  </si>
  <si>
    <t>Uzmetkombinat steel plant EAF expansion</t>
  </si>
  <si>
    <t>SBE00003</t>
  </si>
  <si>
    <t>Aperam Stainless Belgium Châtelet steel plant</t>
  </si>
  <si>
    <t>SDE00011</t>
  </si>
  <si>
    <t>Riva Hennigsdorfer Electric Steel Works</t>
  </si>
  <si>
    <t>SDE00013</t>
  </si>
  <si>
    <t>Salzgitter Peiner Träger Peine steel plant</t>
  </si>
  <si>
    <t>SLU00002</t>
  </si>
  <si>
    <t>ArcelorMittal Esch-Belval steel plant</t>
  </si>
  <si>
    <t>SMD00001</t>
  </si>
  <si>
    <t>JSC Moldova Steel Works</t>
  </si>
  <si>
    <t>SPL00007</t>
  </si>
  <si>
    <t>Weglokoks Ruda Slaska steel plant</t>
  </si>
  <si>
    <t>SES00017</t>
  </si>
  <si>
    <t>Celsa Nervacero steel plant</t>
  </si>
  <si>
    <t>STR00015</t>
  </si>
  <si>
    <t>Mescier Iron and Steel Bartin plant</t>
  </si>
  <si>
    <t>STR00021</t>
  </si>
  <si>
    <t>Yazici Iron and Steel Iskenderun plant</t>
  </si>
  <si>
    <t>SUA00004</t>
  </si>
  <si>
    <t>Yuzovsky Metallurgical Plant</t>
  </si>
  <si>
    <t>SGB00005</t>
  </si>
  <si>
    <t>GFG Liberty Steel Newport plant</t>
  </si>
  <si>
    <t>SIR00035-1</t>
  </si>
  <si>
    <t>Mobarakeh Steel Sefid Dasht Steel Complex EAF expansion (phase I)</t>
  </si>
  <si>
    <t>SIR00035-2</t>
  </si>
  <si>
    <t>Mobarakeh Steel Sefid Dasht Steel Complex EAF expansion (phase II)</t>
  </si>
  <si>
    <t>SIR00034-1</t>
  </si>
  <si>
    <t>Neyriz Ghadir Steel Company Fars plant EAF expansion</t>
  </si>
  <si>
    <t>SIR00006</t>
  </si>
  <si>
    <t>Natanz Steel Company Isfahan plant</t>
  </si>
  <si>
    <t>SIR00021</t>
  </si>
  <si>
    <t>Sirjan Iranian Steel Kerman Plant</t>
  </si>
  <si>
    <t>SIR00004-1</t>
  </si>
  <si>
    <t>Khouzestan Steel plant Shadegan EAF expansion</t>
  </si>
  <si>
    <t>SIR00018</t>
  </si>
  <si>
    <t>Kurdistan Steel Kurdistan plant</t>
  </si>
  <si>
    <t>SIR00030-1</t>
  </si>
  <si>
    <t>Ardakan Steel Yazd plant EAF expansion</t>
  </si>
  <si>
    <t>SIR00022-1</t>
  </si>
  <si>
    <t>Iran Alloy Steel Company Yazd plant EAF expansion</t>
  </si>
  <si>
    <t>SIR00012-1</t>
  </si>
  <si>
    <t>West Alborz Ana Steel Zanjan plant EAF expansion</t>
  </si>
  <si>
    <t>SSA00004</t>
  </si>
  <si>
    <t>Al Ittefaq National Steel Dammam plant</t>
  </si>
  <si>
    <t>SAE00003</t>
  </si>
  <si>
    <t>BILDCO Abu Dhabi steel plant</t>
  </si>
  <si>
    <t>SMX00004</t>
  </si>
  <si>
    <t>Gerdau Corsa Ciudad Sahagún steel plant</t>
  </si>
  <si>
    <t>SUS00037</t>
  </si>
  <si>
    <t>Outokumpu Stainless USA steel plant</t>
  </si>
  <si>
    <t>SUS00005</t>
  </si>
  <si>
    <t>Cleveland-Cliffs Riverdale steel plant</t>
  </si>
  <si>
    <t>SUS00002</t>
  </si>
  <si>
    <t>Cleveland-Cliffs Butler steel plant</t>
  </si>
  <si>
    <t>SUS00008</t>
  </si>
  <si>
    <t>Cleveland-Cliffs Steelton steel plant</t>
  </si>
  <si>
    <t>SUS00015</t>
  </si>
  <si>
    <t>Gerdau Petersburg Steel Mill</t>
  </si>
  <si>
    <t>SCN00109</t>
  </si>
  <si>
    <t>Anyang Huixin Special Steel Co., Ltd.</t>
  </si>
  <si>
    <t>SJP00033</t>
  </si>
  <si>
    <t>Topy Industries Toyohashi steel plant</t>
  </si>
  <si>
    <t>SKP00002</t>
  </si>
  <si>
    <t>Hwanghae Iron and Steel Complex steel plant</t>
  </si>
  <si>
    <t>SCN00361</t>
  </si>
  <si>
    <t>Fujian Qingtuo New Material Co., Ltd.</t>
  </si>
  <si>
    <t>SCN00231</t>
  </si>
  <si>
    <t>Jinye Iron and Steel Group Co., Ltd.</t>
  </si>
  <si>
    <t>SJP00003</t>
  </si>
  <si>
    <t>JFE Bars &amp; Shapes Mizushima Works steel plant</t>
  </si>
  <si>
    <t>SJP00011</t>
  </si>
  <si>
    <t>JFE Bars &amp; Shapes Himeji Works steel plant</t>
  </si>
  <si>
    <t>SJP00012</t>
  </si>
  <si>
    <t>JFE Bars &amp; Shapes Kashima Works steel plant</t>
  </si>
  <si>
    <t>SJP00013</t>
  </si>
  <si>
    <t>JFE Bars &amp; Shapes Toubu Works steel plant</t>
  </si>
  <si>
    <t>SBR00016</t>
  </si>
  <si>
    <t>Gerdau São Paulo Araçariguama steel plant</t>
  </si>
  <si>
    <t>SRU00016</t>
  </si>
  <si>
    <t>TMK Taganrog Metallurgical Plant</t>
  </si>
  <si>
    <t>SIT00023</t>
  </si>
  <si>
    <t>Duferci Travu e Profilati San Zeno Naviglio steel plant</t>
  </si>
  <si>
    <t>SCA00006</t>
  </si>
  <si>
    <t>Gerdau Whitby Steel Mill</t>
  </si>
  <si>
    <t>SUS00073</t>
  </si>
  <si>
    <t>CMC Steel Florida plant</t>
  </si>
  <si>
    <t>SUS00012</t>
  </si>
  <si>
    <t>CMC Steel Texas plant</t>
  </si>
  <si>
    <t>SIN00054-1</t>
  </si>
  <si>
    <t>Jai Balaji Jyoti Steels plant DRI and EAF expansion</t>
  </si>
  <si>
    <t>SSA00008</t>
  </si>
  <si>
    <t>Al Atoun Yanbu steel plant</t>
  </si>
  <si>
    <t>SUS00063</t>
  </si>
  <si>
    <t>Gerdau Cartersville steel plant</t>
  </si>
  <si>
    <t>SUS00061</t>
  </si>
  <si>
    <t>Liberty Steel Georgetown plant</t>
  </si>
  <si>
    <t>SUS00034</t>
  </si>
  <si>
    <t>Nucor Steel Plymouth plant</t>
  </si>
  <si>
    <t>SUS00039</t>
  </si>
  <si>
    <t>Republic Steel Lorain steel plant</t>
  </si>
  <si>
    <t>SUS00023</t>
  </si>
  <si>
    <t>Nucor Steel Darlington plant</t>
  </si>
  <si>
    <t>SUS00031</t>
  </si>
  <si>
    <t>Nucor Steel Jewett plant</t>
  </si>
  <si>
    <t>SCN00026-1</t>
  </si>
  <si>
    <t>Heyuan Derun Steel Co., Ltd. EAF expansion</t>
  </si>
  <si>
    <t>SCN00131</t>
  </si>
  <si>
    <t>Inner Mongolia Baotou Jiyu Iron and Steel Co., Ltd.</t>
  </si>
  <si>
    <t>SCN00253-1</t>
  </si>
  <si>
    <t>Xinjiang Xin'an Special Steel Co., Ltd. EAF expansion</t>
  </si>
  <si>
    <t>SIN00055-1</t>
  </si>
  <si>
    <t>Orissa Sponge Iron &amp; Steel plant DRI and EAF expansion</t>
  </si>
  <si>
    <t>SIN00001-2</t>
  </si>
  <si>
    <t>JSW BPSL Odisha steel plant DRI and EAF expansion</t>
  </si>
  <si>
    <t>SID00002</t>
  </si>
  <si>
    <t>Jakarta Prima Steel Industries plant</t>
  </si>
  <si>
    <t>SVN00013</t>
  </si>
  <si>
    <t>Vina Kyoei Steel Phu My plant</t>
  </si>
  <si>
    <t>SBR00021</t>
  </si>
  <si>
    <t>Aperam Timóteo steel plant</t>
  </si>
  <si>
    <t>SRU00027</t>
  </si>
  <si>
    <t>Volzhsky Pipe Plant</t>
  </si>
  <si>
    <t>SIT00021</t>
  </si>
  <si>
    <t>Ferriera Valsabbia Odolo steel plant</t>
  </si>
  <si>
    <t>SIT00022</t>
  </si>
  <si>
    <t>IRO Odolo steel plant</t>
  </si>
  <si>
    <t>SPL00004</t>
  </si>
  <si>
    <t>Celsa Huta Ostrowiec steel plant</t>
  </si>
  <si>
    <t>SUS00027</t>
  </si>
  <si>
    <t>Nucor Steel Memphis plant</t>
  </si>
  <si>
    <t>SCN00143-1</t>
  </si>
  <si>
    <t>Changshu Longteng Special Steel Co., Ltd. EAF expansion</t>
  </si>
  <si>
    <t>SFI00003</t>
  </si>
  <si>
    <t>Ovako Imatra steel plant</t>
  </si>
  <si>
    <t>SIN00044</t>
  </si>
  <si>
    <t>Kalyani Steels Hospet plant</t>
  </si>
  <si>
    <t>STR00026</t>
  </si>
  <si>
    <t>Cebitas steel plant</t>
  </si>
  <si>
    <t>SUS00068</t>
  </si>
  <si>
    <t>Cascade Steel Rolling Mills</t>
  </si>
  <si>
    <t>SUS00035</t>
  </si>
  <si>
    <t>Nucor Steel Seattle plant</t>
  </si>
  <si>
    <t>SJP00008</t>
  </si>
  <si>
    <t>JFE Sendai Works steel plant</t>
  </si>
  <si>
    <t>SCN00352</t>
  </si>
  <si>
    <t>Luoyang Luogang Group of Steel and Iron Co., Ltd.</t>
  </si>
  <si>
    <t>SCN00110</t>
  </si>
  <si>
    <t>Zhengzhou Yongtong Special Steel Co., Ltd.</t>
  </si>
  <si>
    <t>SCN00251</t>
  </si>
  <si>
    <t>Xinjiang Kunyu Iron and Steel Co., Ltd.</t>
  </si>
  <si>
    <t>SPE00001</t>
  </si>
  <si>
    <t>Aceros Arequipa Pisco steel plant</t>
  </si>
  <si>
    <t>SRU00002-1</t>
  </si>
  <si>
    <t>Amurstal steel plant DRI and EAF expansion</t>
  </si>
  <si>
    <t>SAT00002-1</t>
  </si>
  <si>
    <t>Voestalpine Stahl Donawitz steel plant transition (EAF expansion)</t>
  </si>
  <si>
    <t>SAT00002-2</t>
  </si>
  <si>
    <t>Voestalpine Stahl Donawitz steel plant transition (BF-BOF closure)</t>
  </si>
  <si>
    <t>SBE00006</t>
  </si>
  <si>
    <t>Thy Marcinelle Charleroi steel plant</t>
  </si>
  <si>
    <t>SFR00008</t>
  </si>
  <si>
    <t>Riva Sam Neuves-Maisons steel plant</t>
  </si>
  <si>
    <t>SFR00005</t>
  </si>
  <si>
    <t>LME Trith-Saint-Léger steel plant</t>
  </si>
  <si>
    <t>SLV00001</t>
  </si>
  <si>
    <t>Liepājas Metalurgs steel plant</t>
  </si>
  <si>
    <t>SRO00004</t>
  </si>
  <si>
    <t>Otelu Rosu Steel Plant</t>
  </si>
  <si>
    <t>SIR00006-1</t>
  </si>
  <si>
    <t>Natanz Steel Company Isfahan plant EAF expansion</t>
  </si>
  <si>
    <t>SUS00020-1</t>
  </si>
  <si>
    <t>BlueScope North Star Steel plant EAF expansion</t>
  </si>
  <si>
    <t>SPL00005</t>
  </si>
  <si>
    <t>Liberty Czestochowa steel plant</t>
  </si>
  <si>
    <t>SCN00398</t>
  </si>
  <si>
    <t>Sichuan Ya'an Anshan Iron and Steel Co., Ltd.</t>
  </si>
  <si>
    <t>SCN00385-1</t>
  </si>
  <si>
    <t>Fujian Fuhua New Materials Group Co., Ltd. EAF expansion</t>
  </si>
  <si>
    <t>SCN00372-1</t>
  </si>
  <si>
    <t>Zunyi Changling Special Steel Co., Ltd. EAF expansion</t>
  </si>
  <si>
    <t>SCN00067-2</t>
  </si>
  <si>
    <t>Hebei Xinwu'an Iron and Steel Group Xinhui Metallurgy Co., Ltd. EAF expansion</t>
  </si>
  <si>
    <t>SCN00078-1</t>
  </si>
  <si>
    <t>Tangshan Xinglong Iron and Steel Co., Ltd. EAF expansion</t>
  </si>
  <si>
    <t>SMY00014</t>
  </si>
  <si>
    <t>Ann Joo Steel Selangor plant</t>
  </si>
  <si>
    <t>SJP00036</t>
  </si>
  <si>
    <t>Godo Steel Himeji Works</t>
  </si>
  <si>
    <t>SJP00035</t>
  </si>
  <si>
    <t>Godo Steel Osaka Works</t>
  </si>
  <si>
    <t>SJP00041</t>
  </si>
  <si>
    <t>Kyoei Steel Hirakata Division (Osaka)</t>
  </si>
  <si>
    <t>STH00009</t>
  </si>
  <si>
    <t>UMC Metals Chon Buri plant</t>
  </si>
  <si>
    <t>SGH00001</t>
  </si>
  <si>
    <t>Sentuo Steel Tema plant</t>
  </si>
  <si>
    <t>SMA00002</t>
  </si>
  <si>
    <t>ArcelorMittal Sonasid Casablanca steel plant</t>
  </si>
  <si>
    <t>SMA00003</t>
  </si>
  <si>
    <t>Riva Industries Jorf Lasfar steel plant</t>
  </si>
  <si>
    <t>SBD00007</t>
  </si>
  <si>
    <t>KSRM Sitakunda steel plant</t>
  </si>
  <si>
    <t>SCN00014</t>
  </si>
  <si>
    <t>Fujian Wuhang Stainless Steel Products Co., Ltd.</t>
  </si>
  <si>
    <t>SCN00108</t>
  </si>
  <si>
    <t>Henan Xinjinhui Stainless Steel Industry Co., Ltd.</t>
  </si>
  <si>
    <t>SCN00123</t>
  </si>
  <si>
    <t>Shiyan Yunyang District Rongfeng Iron &amp; Steel Co., Ltd.</t>
  </si>
  <si>
    <t>SCN00323</t>
  </si>
  <si>
    <t>Inner Mongolia Mingtuo Ferrite New Material Co., Ltd.</t>
  </si>
  <si>
    <t>SCN00353</t>
  </si>
  <si>
    <t>Baicheng Fuda Bar Rolling Co., Ltd.</t>
  </si>
  <si>
    <t>SCN00297</t>
  </si>
  <si>
    <t>Chengdu Changfeng Iron and Steel Group Co., Ltd.</t>
  </si>
  <si>
    <t>SIN00036</t>
  </si>
  <si>
    <t>Jindal Stainless Hisar steel plant</t>
  </si>
  <si>
    <t>SIN00058</t>
  </si>
  <si>
    <t>MSP Metallics Odisha steel plant</t>
  </si>
  <si>
    <t>SMY00011</t>
  </si>
  <si>
    <t>Malaysia Steel Works Klang</t>
  </si>
  <si>
    <t>SPH00004</t>
  </si>
  <si>
    <t>SteelAsia Compostela plant</t>
  </si>
  <si>
    <t>SSG00001</t>
  </si>
  <si>
    <t>Natsteel Singapore plant</t>
  </si>
  <si>
    <t>SKR00016</t>
  </si>
  <si>
    <t>Hansco Hwangyoung Steel Dangjin plant</t>
  </si>
  <si>
    <t>STH00008</t>
  </si>
  <si>
    <t>Millcon Steel plant</t>
  </si>
  <si>
    <t>SBR00018</t>
  </si>
  <si>
    <t>ArcelorMittal Barra Mansa steel plant</t>
  </si>
  <si>
    <t>SKZ00004</t>
  </si>
  <si>
    <t>QazSpecSteel Aktobe steel plant</t>
  </si>
  <si>
    <t>SKZ00003</t>
  </si>
  <si>
    <t>KSP Steel Pavlodar steel plant</t>
  </si>
  <si>
    <t>SGR00004</t>
  </si>
  <si>
    <t>Sidenor Steel Industry Thessaloniki plant</t>
  </si>
  <si>
    <t>SRO00002</t>
  </si>
  <si>
    <t>ArcelorMittal Hunedoara steel plant</t>
  </si>
  <si>
    <t>SES00010</t>
  </si>
  <si>
    <t>Grupo Gallardo Corrugados Azpeitia steel plant</t>
  </si>
  <si>
    <t>SIR00024-1</t>
  </si>
  <si>
    <t>Miyaneh Steel East Azerbaijan DRI-EAF expansion</t>
  </si>
  <si>
    <t>SIR00024</t>
  </si>
  <si>
    <t>Miyaneh Steel East Azerbaijan</t>
  </si>
  <si>
    <t>SIR00031</t>
  </si>
  <si>
    <t>Iranian Alborz Steel Mazandaran plant</t>
  </si>
  <si>
    <t>SIR00025</t>
  </si>
  <si>
    <t>Sabzevar Steel Complex Razavi Khorasan</t>
  </si>
  <si>
    <t>SIR00026</t>
  </si>
  <si>
    <t>Ghaenat Steel Complex South Khorasan</t>
  </si>
  <si>
    <t>SIR00008</t>
  </si>
  <si>
    <t>Ghadir Iron &amp; Steel plant Yazd</t>
  </si>
  <si>
    <t>SIR00020</t>
  </si>
  <si>
    <t>Arfa Iron and Steel Yazd plant</t>
  </si>
  <si>
    <t>SSA00006-1</t>
  </si>
  <si>
    <t>Al Yamamah Steel Industries Yanbu plant EAF expansion</t>
  </si>
  <si>
    <t>SSY00002</t>
  </si>
  <si>
    <t>Hmisho Steel Hassia plant</t>
  </si>
  <si>
    <t>SUS00046</t>
  </si>
  <si>
    <t>Timken Harrison steel plant</t>
  </si>
  <si>
    <t>SUS00007</t>
  </si>
  <si>
    <t>Cleveland-Cliffs Coatesville steel plant</t>
  </si>
  <si>
    <t>SUS00030</t>
  </si>
  <si>
    <t>Nucor Steel Kankakee plant</t>
  </si>
  <si>
    <t>SCN00011-1</t>
  </si>
  <si>
    <t>Fujian Sanbao Steel Co., Ltd. EAF expansion</t>
  </si>
  <si>
    <t>SCN00011-2</t>
  </si>
  <si>
    <t>SCN00353-1</t>
  </si>
  <si>
    <t>Baicheng Fuda Bar Rolling Co., Ltd. EAF expansion</t>
  </si>
  <si>
    <t>SCN00365</t>
  </si>
  <si>
    <t>Hezhou Xindu Sanyuan Casting Co., Ltd.</t>
  </si>
  <si>
    <t>SIN00052</t>
  </si>
  <si>
    <t>Jai Balaji Durgapur steel plant</t>
  </si>
  <si>
    <t>SIT00024</t>
  </si>
  <si>
    <t>Riva Acciaio Caronno Pertusella steel plant</t>
  </si>
  <si>
    <t>SGB00004-1</t>
  </si>
  <si>
    <t>GFG Liberty Steel Rotherham plant EAF expansion</t>
  </si>
  <si>
    <t>SUS00076</t>
  </si>
  <si>
    <t>CMC South Carolina steel plant</t>
  </si>
  <si>
    <t>SUS00067</t>
  </si>
  <si>
    <t>Gerdau Monroe steel plant</t>
  </si>
  <si>
    <t>SUS00059</t>
  </si>
  <si>
    <t>NLMK Indiana steel plant</t>
  </si>
  <si>
    <t>SKP00005</t>
  </si>
  <si>
    <t>Ch'ollima Steel Complex steel plant</t>
  </si>
  <si>
    <t>SRU00013</t>
  </si>
  <si>
    <t>Nadezhdinski Metallurgical Plant (Serov)</t>
  </si>
  <si>
    <t>SZA00003</t>
  </si>
  <si>
    <t>Acerinox Columbus Stainless steel plant</t>
  </si>
  <si>
    <t>SAU00004</t>
  </si>
  <si>
    <t>GFG Liberty Sydney Steel Mill</t>
  </si>
  <si>
    <t>SCN00067-1</t>
  </si>
  <si>
    <t>SCN00048-1</t>
  </si>
  <si>
    <t>Hebei Yanshan Iron and Steel Group Co., Ltd. EAF expansion</t>
  </si>
  <si>
    <t>SCN00121-1</t>
  </si>
  <si>
    <t>Ezhou Hongtai Steel Co., Ltd. EAF expansion</t>
  </si>
  <si>
    <t>SCN00129-2</t>
  </si>
  <si>
    <t>Inner Mongolia BaoTou Steel Union Co., Ltd. EAF expansion</t>
  </si>
  <si>
    <t>SNL00001-1</t>
  </si>
  <si>
    <t>Tata Steel IJmuiden steel plant transition (HIsarna addition)</t>
  </si>
  <si>
    <t>SMY00002</t>
  </si>
  <si>
    <t>Lion Industries Amsteel Klang steel plant</t>
  </si>
  <si>
    <t>SPE00002</t>
  </si>
  <si>
    <t>Gerdau Siderperu Chimbote steel plant</t>
  </si>
  <si>
    <t>SPL00006</t>
  </si>
  <si>
    <t>ArcelorMittal Warszawa steel plant</t>
  </si>
  <si>
    <t>SES00012</t>
  </si>
  <si>
    <t>Celsa Global Steel Wire Santander plant</t>
  </si>
  <si>
    <t>SIQ00003</t>
  </si>
  <si>
    <t>Van Steel Kurdistan plant</t>
  </si>
  <si>
    <t>SMX00013</t>
  </si>
  <si>
    <t>Grupo Acerero steel plant</t>
  </si>
  <si>
    <t>SES00015</t>
  </si>
  <si>
    <t>Sidenor Aceros Especiales Basuri steel plant</t>
  </si>
  <si>
    <t>SCN00119</t>
  </si>
  <si>
    <t>Guangshui Huaxin Metallurgical Industry Co., Ltd.</t>
  </si>
  <si>
    <t>SSI00001</t>
  </si>
  <si>
    <t>SIJ Acroni Jesenice steel plant</t>
  </si>
  <si>
    <t>SUS00060</t>
  </si>
  <si>
    <t>Liberty Steel &amp; Wire Peoria plant</t>
  </si>
  <si>
    <t>SUS00056</t>
  </si>
  <si>
    <t>Steel Dynamics Engineered Bar Products steel plant</t>
  </si>
  <si>
    <t>SCN00017</t>
  </si>
  <si>
    <t>Fujian Fuxin Special Steel Co., Ltd.</t>
  </si>
  <si>
    <t>SJP00018-1</t>
  </si>
  <si>
    <t>Nippon Setouchi Works (Hirohata Area) steel plant EAF expansion</t>
  </si>
  <si>
    <t>SFR00007</t>
  </si>
  <si>
    <t>Riva Sam Montereau steel plant</t>
  </si>
  <si>
    <t>SCN00378</t>
  </si>
  <si>
    <t>Chongqing Yonghang Steel Group Co., Ltd.</t>
  </si>
  <si>
    <t>SCN00309</t>
  </si>
  <si>
    <t>Tangshan Yutian Jinzhou Industrial Co., Ltd.</t>
  </si>
  <si>
    <t>SCN00400</t>
  </si>
  <si>
    <t>Shaanxi Hanzhong Iron &amp; Steel Group Co., Ltd.</t>
  </si>
  <si>
    <t>SCN00306</t>
  </si>
  <si>
    <t>Linyi Iron and Steel Investment Group Stainless Steel Co., Ltd.</t>
  </si>
  <si>
    <t>SCN00212-1</t>
  </si>
  <si>
    <t>Shanxi Taigang Stainless Steel Co., Ltd. EAF expansion</t>
  </si>
  <si>
    <t>SCN00265</t>
  </si>
  <si>
    <t>Zhenshi Group Eastern Special Steel Co., Ltd.</t>
  </si>
  <si>
    <t>SHK00001</t>
  </si>
  <si>
    <t>Shiu Wing Tuen Mun Steel plant</t>
  </si>
  <si>
    <t>SIN00046</t>
  </si>
  <si>
    <t>Sree Metaliks Barbil steel plant</t>
  </si>
  <si>
    <t>SIN00057</t>
  </si>
  <si>
    <t>Shyam Steel Durgapur plant</t>
  </si>
  <si>
    <t>SIN00045-1</t>
  </si>
  <si>
    <t>Ramsarup Lohh Udyog West Bengal steel plant EAF expansion</t>
  </si>
  <si>
    <t>SID00001-1</t>
  </si>
  <si>
    <t>Gunung Raja Paksi West Java steel plant BF expansion</t>
  </si>
  <si>
    <t>SJP00044</t>
  </si>
  <si>
    <t>Chubu Steel Plate Nagoya plant</t>
  </si>
  <si>
    <t>SMY00012</t>
  </si>
  <si>
    <t>Eastern Steel Kemaman plant</t>
  </si>
  <si>
    <t>SPK00003</t>
  </si>
  <si>
    <t>Agha Steel Industries Karachi plant</t>
  </si>
  <si>
    <t>SKR00015</t>
  </si>
  <si>
    <t>KG Dongbu Steel Incheon steel plant</t>
  </si>
  <si>
    <t>STW00008</t>
  </si>
  <si>
    <t>Tung Ho Steel Kaohsiung Plant</t>
  </si>
  <si>
    <t>SKZ00002</t>
  </si>
  <si>
    <t>Sin Yuan Steel Shymkent steel plant</t>
  </si>
  <si>
    <t>SAL00001</t>
  </si>
  <si>
    <t>Kurum International Elbasan steel plant</t>
  </si>
  <si>
    <t>SFR00010</t>
  </si>
  <si>
    <t>Riva Alpa Gargenville steel plant</t>
  </si>
  <si>
    <t>SIT00012</t>
  </si>
  <si>
    <t>Pittini Siderpotenza Potenza steel plant</t>
  </si>
  <si>
    <t>SNO00001</t>
  </si>
  <si>
    <t>Celsa Nordic steel plant</t>
  </si>
  <si>
    <t>SES00013</t>
  </si>
  <si>
    <t>Megasa Siderúrgica Narón steel plant</t>
  </si>
  <si>
    <t>SIR00023</t>
  </si>
  <si>
    <t>Kaavian Steel Khouzestan plant</t>
  </si>
  <si>
    <t>SIR00028-1</t>
  </si>
  <si>
    <t>Azna Steel Lorestan plant EAF expansion</t>
  </si>
  <si>
    <t>SSA00006</t>
  </si>
  <si>
    <t>Al Yamamah Steel Industries Yanbu plant</t>
  </si>
  <si>
    <t>SMX00007</t>
  </si>
  <si>
    <t>SUS00058</t>
  </si>
  <si>
    <t>Optimus Steel Beaumont plant</t>
  </si>
  <si>
    <t>SUS00057</t>
  </si>
  <si>
    <t>Vallourec Star Youngstown steel plant</t>
  </si>
  <si>
    <t>SHU00002</t>
  </si>
  <si>
    <t>ÓAM Ózdi Acélművek Kft Ózd steel plant</t>
  </si>
  <si>
    <t>STR00018</t>
  </si>
  <si>
    <t>Siddik Kardesler Dilovasi steel plant</t>
  </si>
  <si>
    <t>SCH00001</t>
  </si>
  <si>
    <t>Stahl Gerlafingen steel plant</t>
  </si>
  <si>
    <t>SUS00082</t>
  </si>
  <si>
    <t>Alton Steel plant</t>
  </si>
  <si>
    <t>SMY00016</t>
  </si>
  <si>
    <t>Malaysia Steel Works Petaling Jaya</t>
  </si>
  <si>
    <t>SCN00234</t>
  </si>
  <si>
    <t>Pangang Group Jiangyou Changcheng Special Steel Co., Ltd.</t>
  </si>
  <si>
    <t>SAU00003</t>
  </si>
  <si>
    <t>GFG Liberty Laverton Steel Mill</t>
  </si>
  <si>
    <t>SJP00040</t>
  </si>
  <si>
    <t>Nakayama Steel Works Osaka</t>
  </si>
  <si>
    <t>SMX00014</t>
  </si>
  <si>
    <t>Acero Simec San Luis steel plants</t>
  </si>
  <si>
    <t>SUS00055</t>
  </si>
  <si>
    <t>Steel Dynamics Roanoke steel plant</t>
  </si>
  <si>
    <t>SUS00075</t>
  </si>
  <si>
    <t>CMC Alabama steel plant</t>
  </si>
  <si>
    <t>SUS00074</t>
  </si>
  <si>
    <t>CMC Steel New Jersey plant</t>
  </si>
  <si>
    <t>SCN00137-1</t>
  </si>
  <si>
    <t>Jiangsu Shagang Group Huaigang Special Steel Co., Ltd. BF and EAF expansion</t>
  </si>
  <si>
    <t>SNZ00001</t>
  </si>
  <si>
    <t>BlueScope New Zealand Steel Glenbrook</t>
  </si>
  <si>
    <t>SAR00004</t>
  </si>
  <si>
    <t>Gerdau Sipar Pérez steel plant</t>
  </si>
  <si>
    <t>SDE00015</t>
  </si>
  <si>
    <t>Benteler Steel Tube Lingen plant</t>
  </si>
  <si>
    <t>SIT00014</t>
  </si>
  <si>
    <t>Ori Martin Brescia steel plant</t>
  </si>
  <si>
    <t>SOM00004</t>
  </si>
  <si>
    <t>Sohar Steel plant</t>
  </si>
  <si>
    <t>SCA00007</t>
  </si>
  <si>
    <t>Ivaco Rolling Mills steel plant</t>
  </si>
  <si>
    <t>SMX00010</t>
  </si>
  <si>
    <t>Acero Simec Apizaco steel plant</t>
  </si>
  <si>
    <t>SIN00013</t>
  </si>
  <si>
    <t>Lloyds Steel Industries steel plant</t>
  </si>
  <si>
    <t>SUS00070</t>
  </si>
  <si>
    <t>Charter Steel Cleveland plant</t>
  </si>
  <si>
    <t>SSA00007</t>
  </si>
  <si>
    <t>Gulf Tubing Company Ras Al-Khair steel plant</t>
  </si>
  <si>
    <t>SCN00158</t>
  </si>
  <si>
    <t>Lianyungang Huale Alloy Group Co., Ltd.</t>
  </si>
  <si>
    <t>SIN00060-1</t>
  </si>
  <si>
    <t>Arjas Steel Tadipatri plant BF and BOF expansion</t>
  </si>
  <si>
    <t>SBR00023</t>
  </si>
  <si>
    <t>Gerdau Pindamonhangaba steel plant</t>
  </si>
  <si>
    <t>SSK00002</t>
  </si>
  <si>
    <t>Max Aicher Slovakia Steel Mills Strazske</t>
  </si>
  <si>
    <t>SEG00009</t>
  </si>
  <si>
    <t>Egyptian Steel Beni Suef plant</t>
  </si>
  <si>
    <t>SEG00008</t>
  </si>
  <si>
    <t>Egyptian Steel Ain Sokhna plant</t>
  </si>
  <si>
    <t>SCN00016</t>
  </si>
  <si>
    <t>Fujian Dingxin Industrial Co., Ltd.</t>
  </si>
  <si>
    <t>SCN00337</t>
  </si>
  <si>
    <t>Guangxi Wuzhou Jinhai Stainless Steel Co., Ltd.</t>
  </si>
  <si>
    <t>SCN00122</t>
  </si>
  <si>
    <t>Shiyan Fuyan Iron and Steel Co., Ltd.</t>
  </si>
  <si>
    <t>SCN00124</t>
  </si>
  <si>
    <t>Yichang Fulong Iron &amp; Steel Co., Ltd.</t>
  </si>
  <si>
    <t>SCN00132</t>
  </si>
  <si>
    <t>Baotou Baoxin Special Steel Co., Ltd.</t>
  </si>
  <si>
    <t>SCN00204</t>
  </si>
  <si>
    <t>Zibo Qilin Fushan Iron and Steel Co., Ltd.</t>
  </si>
  <si>
    <t>SCN00343</t>
  </si>
  <si>
    <t>Sichuan Gangchen Stainless Steel Co., Ltd.</t>
  </si>
  <si>
    <t>SIN00056</t>
  </si>
  <si>
    <t>Atibir Industries steel plant</t>
  </si>
  <si>
    <t>SJP00039</t>
  </si>
  <si>
    <t>Nakayama Steel Products Osaka plant</t>
  </si>
  <si>
    <t>SPK00004-1</t>
  </si>
  <si>
    <t>Ittehad Steel Faisalabad plant EAF expansion</t>
  </si>
  <si>
    <t>SPH00002</t>
  </si>
  <si>
    <t>SteelAsia Batangas plant</t>
  </si>
  <si>
    <t>SLK00001</t>
  </si>
  <si>
    <t>Lanwa Steel Hambantota steel plant</t>
  </si>
  <si>
    <t>STW00005</t>
  </si>
  <si>
    <t>E-Top Metal Changhua plant</t>
  </si>
  <si>
    <t>SBR00020</t>
  </si>
  <si>
    <t>Simec Cariacica steel plant</t>
  </si>
  <si>
    <t>SBR00015</t>
  </si>
  <si>
    <t>Gerdau Divinópolis steel plant</t>
  </si>
  <si>
    <t>SDE00018</t>
  </si>
  <si>
    <t>Deutsche Edelstahlwerke steel plant</t>
  </si>
  <si>
    <t>SIT00015</t>
  </si>
  <si>
    <t>Feralpi Calvisano Lonato steel plant</t>
  </si>
  <si>
    <t>SIT00025</t>
  </si>
  <si>
    <t>Riva Acciaio Lesegno steel plant</t>
  </si>
  <si>
    <t>SIT00019</t>
  </si>
  <si>
    <t>Acciaierie Venete Padua steel plant</t>
  </si>
  <si>
    <t>SIT00017</t>
  </si>
  <si>
    <t>Acciaierie Venete Borgo Valsugana steel plant</t>
  </si>
  <si>
    <t>SIT00016</t>
  </si>
  <si>
    <t>Marcegaglia Palini e Bertoli San Giorgio di Nogaro steel plant</t>
  </si>
  <si>
    <t>SPT00002</t>
  </si>
  <si>
    <t>SN MAIA Siderurgia Nacional steel plant</t>
  </si>
  <si>
    <t>SES00011</t>
  </si>
  <si>
    <t>Grupo Gallardo Corrugados Getafe steel plant</t>
  </si>
  <si>
    <t>SIR00038</t>
  </si>
  <si>
    <t>Sarmad Iron and Steel Complex Abarkouh</t>
  </si>
  <si>
    <t>SIR00022</t>
  </si>
  <si>
    <t>Iran Alloy Steel Company Yazd plant</t>
  </si>
  <si>
    <t>SSA00009</t>
  </si>
  <si>
    <t>Arkan Steel Jeddah plant</t>
  </si>
  <si>
    <t>SCA00008</t>
  </si>
  <si>
    <t>Rio Tinto Fer et Titane steel plant</t>
  </si>
  <si>
    <t>SMX00011</t>
  </si>
  <si>
    <t>Ternium Apodaca steel plant</t>
  </si>
  <si>
    <t>SUS00054</t>
  </si>
  <si>
    <t>Cleveland-Cliffs Mansfield Works</t>
  </si>
  <si>
    <t>SIN00059-1</t>
  </si>
  <si>
    <t>MSP Steel &amp; Power Raigarh plant EAF expansion</t>
  </si>
  <si>
    <t>SNL00002-1</t>
  </si>
  <si>
    <t>Van Merksteijn International steel plant expansion</t>
  </si>
  <si>
    <t>SNL00002</t>
  </si>
  <si>
    <t>Van Merksteijn International steel plant</t>
  </si>
  <si>
    <t>SCN00359</t>
  </si>
  <si>
    <t>Inner Mongolia Wanzhou Special Steel Co., Ltd.</t>
  </si>
  <si>
    <t>SJP00042</t>
  </si>
  <si>
    <t>Kyoei Steel Yamaguchi Division (Yamaguchi)</t>
  </si>
  <si>
    <t>SUS00062</t>
  </si>
  <si>
    <t>Finkl Steel Chicago plant</t>
  </si>
  <si>
    <t>SIN00039-1</t>
  </si>
  <si>
    <t>Jayaswal Neco Industries Raipur steel plant BF and EAF expansion</t>
  </si>
  <si>
    <t>SNL00001-2</t>
  </si>
  <si>
    <t>Tata Steel IJmuiden steel plant transition (DRI/EAF addition)</t>
  </si>
  <si>
    <t>SUS00064</t>
  </si>
  <si>
    <t>Gerdau Saint Paul steel plant</t>
  </si>
  <si>
    <t>SCN00397</t>
  </si>
  <si>
    <t>Sichuan Shehong Chuanzhong Construction Materials Co., Ltd.</t>
  </si>
  <si>
    <t>SNL00001-3</t>
  </si>
  <si>
    <t>Tata Steel IJmuiden steel plant transition (BF-BOF closure)</t>
  </si>
  <si>
    <t>STH00003</t>
  </si>
  <si>
    <t>Siam Yamato Steel I plant</t>
  </si>
  <si>
    <t>STH00004</t>
  </si>
  <si>
    <t>Siam Yamato Steel II plant</t>
  </si>
  <si>
    <t>SVN00011</t>
  </si>
  <si>
    <t>VNSteel Southern Steel Company plant</t>
  </si>
  <si>
    <t>SRU00014</t>
  </si>
  <si>
    <t>Tyumen Electrosteel plant</t>
  </si>
  <si>
    <t>SFR00009</t>
  </si>
  <si>
    <t>Riva Iton Seine Bonnieres Sur Seine steel plant</t>
  </si>
  <si>
    <t>SHU00003</t>
  </si>
  <si>
    <t>Diósgyőr Steelworks Miskolc</t>
  </si>
  <si>
    <t>SMK00001</t>
  </si>
  <si>
    <t>Makstil Skopje Steel plant</t>
  </si>
  <si>
    <t>STR00025</t>
  </si>
  <si>
    <t>Asil Celik Orhangazi steel plant</t>
  </si>
  <si>
    <t>SUS00066</t>
  </si>
  <si>
    <t>Gerdau Fort Smith steel plant</t>
  </si>
  <si>
    <t>SUS00069</t>
  </si>
  <si>
    <t>Charter Steel Saukville plant</t>
  </si>
  <si>
    <t>SUS00084</t>
  </si>
  <si>
    <t>Nucor Steel Kingman plant</t>
  </si>
  <si>
    <t>SUS00077</t>
  </si>
  <si>
    <t>CMC Tennessee steel plant</t>
  </si>
  <si>
    <t>SBR00017</t>
  </si>
  <si>
    <t>Gerdau Guaíra Araucária steel plant</t>
  </si>
  <si>
    <t>SIT00018</t>
  </si>
  <si>
    <t>Acciaierie Venete Sarezzo steel plant</t>
  </si>
  <si>
    <t>SCN00332</t>
  </si>
  <si>
    <t>Guizhou Hexing Metal Products Co., Ltd.</t>
  </si>
  <si>
    <t>SCL00002</t>
  </si>
  <si>
    <t>AZA Colina steel plant</t>
  </si>
  <si>
    <t>SAO00001</t>
  </si>
  <si>
    <t>Aceria Angola Bengo steel plant</t>
  </si>
  <si>
    <t>SMZ00001</t>
  </si>
  <si>
    <t>Tete Steel Maputo plant</t>
  </si>
  <si>
    <t>SBD00005-1</t>
  </si>
  <si>
    <t>BSRM Steels expansion</t>
  </si>
  <si>
    <t>SCN00394</t>
  </si>
  <si>
    <t>Huainan Hongtai Iron and Steel Co., Ltd.</t>
  </si>
  <si>
    <t>SCN00360</t>
  </si>
  <si>
    <t>Anhui Jin'an Stainless Steel Casting Co., Ltd.</t>
  </si>
  <si>
    <t>SCN00386</t>
  </si>
  <si>
    <t>Anhui Jingxian Longxin Iron and Steel Co., Ltd.</t>
  </si>
  <si>
    <t>SCN00386-1</t>
  </si>
  <si>
    <t>Anhui Jingxian Longxin Iron and Steel Co., Ltd. EAF expansion</t>
  </si>
  <si>
    <t>SCN00385</t>
  </si>
  <si>
    <t>Fujian Fuhua New Materials Group Co., Ltd.</t>
  </si>
  <si>
    <t>SCN00035</t>
  </si>
  <si>
    <t>Shougang Guiyang Special Steel Co., Ltd.</t>
  </si>
  <si>
    <t>SCN00332-1</t>
  </si>
  <si>
    <t>Guizhou Hexing Metal Products Co., Ltd. EAF expansion</t>
  </si>
  <si>
    <t>SCN00328</t>
  </si>
  <si>
    <t>Guizhou Juxin Iron and Steel (Group) Co., Ltd.</t>
  </si>
  <si>
    <t>SCN00328-1</t>
  </si>
  <si>
    <t>Guizhou Juxin Iron and Steel (Group) Co., Ltd. EAF expansion</t>
  </si>
  <si>
    <t>SCN00120</t>
  </si>
  <si>
    <t>Daye Xinye Special Steel Co., Ltd.</t>
  </si>
  <si>
    <t>SCN00115</t>
  </si>
  <si>
    <t>WISCO Group Xiangyang Heavy Equipment Materials Co., Ltd.</t>
  </si>
  <si>
    <t>SCN00357</t>
  </si>
  <si>
    <t>Jilin Steel Group Taihua Metal Equipment Manufacture Co., Ltd.</t>
  </si>
  <si>
    <t>SCN00357-1</t>
  </si>
  <si>
    <t>Jilin Steel Group Taihua Metal Equipment Manufacture Co., Ltd. EAF expansion</t>
  </si>
  <si>
    <t>SCN00399</t>
  </si>
  <si>
    <t>Liaoyang Xinyi Special Steel Co., Ltd.</t>
  </si>
  <si>
    <t>SCN00210</t>
  </si>
  <si>
    <t>Baosteel Special Steel Co., Ltd.</t>
  </si>
  <si>
    <t>SCN00297-1</t>
  </si>
  <si>
    <t>SCN00320-1</t>
  </si>
  <si>
    <t>Yunnan Tiangao Nickel Alloy Co., Ltd. EAF expansion</t>
  </si>
  <si>
    <t>SCN00267</t>
  </si>
  <si>
    <t>Zhejiang Tsingshan Iron &amp; Steel Co., Ltd.</t>
  </si>
  <si>
    <t>SCN00369</t>
  </si>
  <si>
    <t>Ningbo Haoyang New Materials Techonology Co., Ltd.</t>
  </si>
  <si>
    <t>STH00005</t>
  </si>
  <si>
    <t>Tata Steel Manufacturing (Thailand) NTS Plant</t>
  </si>
  <si>
    <t>SIN00044-1</t>
  </si>
  <si>
    <t>Kalyani Steels Hospet plant BF and BOF expansion</t>
  </si>
  <si>
    <t>SIN00068</t>
  </si>
  <si>
    <t>Sunflag Iron and Steel plant</t>
  </si>
  <si>
    <t>SIN00015-1</t>
  </si>
  <si>
    <t>SAIL IISCO steel plant BOF 1 expansion</t>
  </si>
  <si>
    <t>SID00009</t>
  </si>
  <si>
    <t>Gunung Raja Paksi North Sumatra steel plant</t>
  </si>
  <si>
    <t>SMY00010</t>
  </si>
  <si>
    <t>Kinsteel Perfect Channel Gurun steel plant</t>
  </si>
  <si>
    <t>SMY00010-1</t>
  </si>
  <si>
    <t>Kinsteel Perfect Channel Gurun steel plant IF expansion</t>
  </si>
  <si>
    <t>SMY00013</t>
  </si>
  <si>
    <t>Ann Joo Integrated Steel Penang plant</t>
  </si>
  <si>
    <t>SPK00005</t>
  </si>
  <si>
    <t>Century Steel Khyber plant</t>
  </si>
  <si>
    <t>SPH00003</t>
  </si>
  <si>
    <t>SteelAsia Calaca plant</t>
  </si>
  <si>
    <t>SVN00002</t>
  </si>
  <si>
    <t>Pomina Steel 2 Phu My plant</t>
  </si>
  <si>
    <t>SVN00008</t>
  </si>
  <si>
    <t>VAS Tue Minh Steel Binh Duong plant</t>
  </si>
  <si>
    <t>SVN00007</t>
  </si>
  <si>
    <t>VAS An Hung Tuong Steel Binh Duong plant</t>
  </si>
  <si>
    <t>SVN00014</t>
  </si>
  <si>
    <t>Lao Cai Cast Iron and Steel Plant</t>
  </si>
  <si>
    <t>SVN00015</t>
  </si>
  <si>
    <t>Thai Nguyen Iron &amp; Steel plant</t>
  </si>
  <si>
    <t>SVN00015-1</t>
  </si>
  <si>
    <t>Thai Nguyen Iron &amp; Steel plant expansion</t>
  </si>
  <si>
    <t>SBR00019</t>
  </si>
  <si>
    <t>Simec Pindamonhangaba steel plant</t>
  </si>
  <si>
    <t>SBR00019-1</t>
  </si>
  <si>
    <t>Simec Pindamonhangaba steel plant EAF expansion</t>
  </si>
  <si>
    <t>SGT00001</t>
  </si>
  <si>
    <t>AG Sidegua Masagua steel plant</t>
  </si>
  <si>
    <t>SRU00033</t>
  </si>
  <si>
    <t>Kamsky Metallurgical Works TEMPO</t>
  </si>
  <si>
    <t>SRU00032</t>
  </si>
  <si>
    <t>StavStal Metallurgical Plant</t>
  </si>
  <si>
    <t>SIT00020</t>
  </si>
  <si>
    <t>Alfa Acciai Catania steel plant</t>
  </si>
  <si>
    <t>SPL00008</t>
  </si>
  <si>
    <t>Ferrostal Labedy Gliwice steel plant</t>
  </si>
  <si>
    <t>SRO00003</t>
  </si>
  <si>
    <t>Resita Iron &amp; Steel Works</t>
  </si>
  <si>
    <t>SRS00002</t>
  </si>
  <si>
    <t>Metalfer Steel Mill Sremska Mitrovica</t>
  </si>
  <si>
    <t>SES00014</t>
  </si>
  <si>
    <t>Megasider Zaragoza steel plant</t>
  </si>
  <si>
    <t>SSE00006</t>
  </si>
  <si>
    <t>Outokumpu Avesta steel plant</t>
  </si>
  <si>
    <t>SSE00005</t>
  </si>
  <si>
    <t>Ovako Hofors steel plant</t>
  </si>
  <si>
    <t>SGB00006</t>
  </si>
  <si>
    <t>Marcegaglia Sheffield steel plant</t>
  </si>
  <si>
    <t>SIR00032</t>
  </si>
  <si>
    <t>Khayyam Steel Neyshabour Razavi Khorasan plant</t>
  </si>
  <si>
    <t>SIQ00002</t>
  </si>
  <si>
    <t>State Company for Iron &amp; Steel Basra plant</t>
  </si>
  <si>
    <t>SMX00012</t>
  </si>
  <si>
    <t>Gerdau Tultitlán (Sidertul) steel plant</t>
  </si>
  <si>
    <t>SUS00079</t>
  </si>
  <si>
    <t>BlueScope Steel EAF plant</t>
  </si>
  <si>
    <t>SCN00218-2</t>
  </si>
  <si>
    <t>Shanxi Tongcai Industry and Trade Co., Ltd. EAF expansion</t>
  </si>
  <si>
    <t>SUS00078-1</t>
  </si>
  <si>
    <t>CMC Arizona steel plant EAF expansion</t>
  </si>
  <si>
    <t>SUG00001</t>
  </si>
  <si>
    <t>Tembo Steels Iganga plant</t>
  </si>
  <si>
    <t>SIR00041</t>
  </si>
  <si>
    <t>Isatis Sponge Iron Company Yazd</t>
  </si>
  <si>
    <t>SCN00068-1</t>
  </si>
  <si>
    <t>Hebei Yongyang Special Steel Group Co., Ltd. BF and EAF expansion</t>
  </si>
  <si>
    <t>SIN00049</t>
  </si>
  <si>
    <t>Godawari Power and Ispat steel plant</t>
  </si>
  <si>
    <t>SPK00004</t>
  </si>
  <si>
    <t>Ittehad Steel Faisalabad plant</t>
  </si>
  <si>
    <t>SCN00289-3</t>
  </si>
  <si>
    <t>Yunnan Yuxi Xianfu Iron &amp; Steel (Group) Co., Ltd. EAF expansion</t>
  </si>
  <si>
    <t>SCN00113-2</t>
  </si>
  <si>
    <t>Daye Special Steel Co., Ltd. EAF expansion</t>
  </si>
  <si>
    <t>SUS00078</t>
  </si>
  <si>
    <t>CMC Arizona steel plant</t>
  </si>
  <si>
    <t>SIN00059</t>
  </si>
  <si>
    <t>MSP Steel &amp; Power Raigarh plant</t>
  </si>
  <si>
    <t>SHR00001</t>
  </si>
  <si>
    <t>ABS Sisak Iron &amp; Steel plant</t>
  </si>
  <si>
    <t>SIN00060</t>
  </si>
  <si>
    <t>Arjas Steel Tadipatri plant</t>
  </si>
  <si>
    <t>SIN00057-1</t>
  </si>
  <si>
    <t>Shyam Steel Durgapur plant DRI and EAF expansion</t>
  </si>
  <si>
    <t>SIN00049-1</t>
  </si>
  <si>
    <t>Godawari Power and Ispat steel plant DRI and steelmaking expansion</t>
  </si>
  <si>
    <t>SIN00033</t>
  </si>
  <si>
    <t>Welspun Steel plant</t>
  </si>
  <si>
    <t>SIN00041-1</t>
  </si>
  <si>
    <t>SAIL Alloy Steel Plant EAF expansion</t>
  </si>
  <si>
    <t>STH00006</t>
  </si>
  <si>
    <t>Tata Steel Manufacturing (Thailand) SCSC Plant</t>
  </si>
  <si>
    <t>SGE00001-2</t>
  </si>
  <si>
    <t>Rustavi Metallurgical Plant EAF expansion</t>
  </si>
  <si>
    <t>SLU00002-1</t>
  </si>
  <si>
    <t>SIN00009-1</t>
  </si>
  <si>
    <t>JSW Steel Salem steel plant BF and EOF expansion</t>
  </si>
  <si>
    <t>SIN00041</t>
  </si>
  <si>
    <t>SAIL Alloy Steel Plant</t>
  </si>
  <si>
    <t>SBR00020-1</t>
  </si>
  <si>
    <t>Simec Cariacica steel plant EAF expansion</t>
  </si>
  <si>
    <t>SBR00013-1</t>
  </si>
  <si>
    <t>ArcelorMittal Juiz de Fora steel plant EAF expansion</t>
  </si>
  <si>
    <t>SHR00001-1</t>
  </si>
  <si>
    <t>ABS Sisak Iron &amp; Steel plant EAF expansion</t>
  </si>
  <si>
    <t>SIR00020-1</t>
  </si>
  <si>
    <t>Arfa Iron and Steel Yazd plant EAF expansion</t>
  </si>
  <si>
    <t>STR00025-1</t>
  </si>
  <si>
    <t>Asil Celik Orhangazi steel plant EAF expansion</t>
  </si>
  <si>
    <t>SGE00001</t>
  </si>
  <si>
    <t>Rustavi Metallurgical Plant</t>
  </si>
  <si>
    <t>SJP00004-1</t>
  </si>
  <si>
    <t>JFE East Japan Works (Chiba) steel plant expansions</t>
  </si>
  <si>
    <t>SIN00055</t>
  </si>
  <si>
    <t>Orissa Sponge Iron &amp; Steel plant</t>
  </si>
  <si>
    <t>SOM00001-1</t>
  </si>
  <si>
    <t>Jindal Shadeed Iron &amp; Steel Sohar plant EAF and DRI expansion</t>
  </si>
  <si>
    <t>SIN00054</t>
  </si>
  <si>
    <t>Jai Balaji Jyoti Steels plant</t>
  </si>
  <si>
    <t>SIN00044-2</t>
  </si>
  <si>
    <t>Kalyani Steels Hospet plant EAF expansion</t>
  </si>
  <si>
    <t>Other plant names (English)</t>
  </si>
  <si>
    <t>ArcelorMittal Annaba (predecessor), El Hadjar Iron and Steel Complex (predecessor), Sider Algeria s.p.a. (predecessor)</t>
  </si>
  <si>
    <t>Sichuan Desheng Group Steel Co., Ltd.</t>
  </si>
  <si>
    <t>Gaolan Lanxin Steel Co., Ltd.</t>
  </si>
  <si>
    <t>Guangxi Guigang Yujiang Steelmaking Co., Ltd.; Guangxi Guigang Iron and Steel Group Yujiang Steelmaking Co., Ltd.</t>
  </si>
  <si>
    <t>Guangxi Zhongjin Metal Technology Co., Ltd.</t>
  </si>
  <si>
    <t>Chengde Jianlong Iron and Steel Cement Co., Ltd.; Chengde Jianlong Iron and Steel Co., Ltd.</t>
  </si>
  <si>
    <t>Wu'an Hongrong Steel Co., Ltd.</t>
  </si>
  <si>
    <t>Hebei Xin Wu'an Steel Group Xinjin Iron and Steel Co., Ltd.</t>
  </si>
  <si>
    <t>Wu'an Longfengshan Metallurgical Industry Co., Ltd.</t>
  </si>
  <si>
    <t>Hebei Jingye Iron and Steel Co., Ltd.</t>
  </si>
  <si>
    <t>Xinji Aosen Iron &amp; Steel Co., Ltd.</t>
  </si>
  <si>
    <t>Tangshan Iron and Steel Plant (predecessor); Hebei Iron and Steel Group Songting Iron and Steel Co., Ltd.; Tangshan Great Wall Iron and Steel Group Songting Iron and Steel Co., Ltd.</t>
  </si>
  <si>
    <t>Angang Group Henan Fengbao Special Steel Co., Ltd.; Henan Fengbao Industrial Co., Ltd.; Henan Fengbao Steel Co., Ltd.; Linzhou Fengbao Steel Co., Ltd.</t>
  </si>
  <si>
    <t>Linzhou Iron and Steel; Puyang Linzhou Iron and Steel Co., Ltd.</t>
  </si>
  <si>
    <t>Hubei Daye Special Steel Co., Ltd.</t>
  </si>
  <si>
    <t>Baotou Longshun Steel Pipe Co., Ltd.</t>
  </si>
  <si>
    <t>Jiangsu Huaigang Group Co., Ltd.; Jiangsu Shagang Group Huaigang Special Steel Co., Ltd.; Nanjing Iron and Steel Group Jiangsu Huaigang Co., Ltd.</t>
  </si>
  <si>
    <t>Jiangsu Binxin Special Steel Material Co., Ltd.</t>
  </si>
  <si>
    <t>Jiangsu Yancheng Lianxin Iron and Steel Company</t>
  </si>
  <si>
    <t>Jiangsu Shagang Group</t>
  </si>
  <si>
    <t>Tianjin Tiangang United Special Steel Co., Ltd.，Tianjin Tiangang United Steel Co., Ltd.</t>
  </si>
  <si>
    <t>JSL</t>
  </si>
  <si>
    <t>Port Talbot steelworks</t>
  </si>
  <si>
    <t>Ramsarup Kharagpur</t>
  </si>
  <si>
    <t>Lion Industries Antara Labuan iron plant</t>
  </si>
  <si>
    <t>FMO, Opco</t>
  </si>
  <si>
    <t>Orinoco Iron</t>
  </si>
  <si>
    <t>Briqcar, Venprecar</t>
  </si>
  <si>
    <t>Briqven, Matesi (predecessor), Posven (predecessor)</t>
  </si>
  <si>
    <t>LGOK HBI</t>
  </si>
  <si>
    <t>Magnitogorskiy Metallurgicheskiy Kombinat; MMK</t>
  </si>
  <si>
    <t>MGBZh</t>
  </si>
  <si>
    <t>Hamburger Stahlwerke GmbH</t>
  </si>
  <si>
    <t>Dillinger, Dillinger Hütte, Roheisenerzeugung Dillingen</t>
  </si>
  <si>
    <t>Bhushan Steel Ltd (BSL); Tata Steel BSL Odisha; Tata Steel Angul steel plant</t>
  </si>
  <si>
    <t>Koc Steel (predecessor)</t>
  </si>
  <si>
    <t>Donetsksteel; Donetsksteel - Iron And Steel Works PJSC; Donetsk Metallurgical Plant (predecessor); DMZ (predecessor); Donetsk Iron &amp; Steel Works (predecessor)</t>
  </si>
  <si>
    <t>Chaharmahal Steel Complex</t>
  </si>
  <si>
    <t>NGHSCO</t>
  </si>
  <si>
    <t>GISCO</t>
  </si>
  <si>
    <t>Nucor St. James Parish</t>
  </si>
  <si>
    <t>Voelstalpine Texas DRI plant (predecessor)</t>
  </si>
  <si>
    <t>Integriertes Huttenwerk Duisburg</t>
  </si>
  <si>
    <t>Pohang Iron &amp; Steel Gwangyang</t>
  </si>
  <si>
    <t>Anshan Steel Works, Showa Steel Works (predecessors)</t>
  </si>
  <si>
    <t>Pohang Iron &amp; Steel</t>
  </si>
  <si>
    <t>Dexin Steel</t>
  </si>
  <si>
    <t>Novolipetsk Steel; Novolipetsk Iron and Steel Works; NLMZ (predecessor)</t>
  </si>
  <si>
    <t>Rizhao Steel Holdings Co., Ltd.</t>
  </si>
  <si>
    <t>JFE - NKK Fukuyama</t>
  </si>
  <si>
    <t>Benxi Iron &amp; Steel</t>
  </si>
  <si>
    <t>JSPL Angul steel plant</t>
  </si>
  <si>
    <t>Guangxi Liuzhou Iron and Steel (Group) Company</t>
  </si>
  <si>
    <t>JSW Karnataka steel plant; JSW Projects Ltd.</t>
  </si>
  <si>
    <t>CherMK; Cherepovets Steel Mill</t>
  </si>
  <si>
    <t>ILVA Taranto steel plant (predecessor); ILVA S.P.A. in a.s. Stabilimento di Taranto, Taranto Steelworks, Società Industria Laminati Piani e Affini</t>
  </si>
  <si>
    <t>Jiangsu Zhongtian Iron and Steel Group Co., Ltd.</t>
  </si>
  <si>
    <t>China Steel Machinery Company (CSMC)</t>
  </si>
  <si>
    <t>Tangshan Donghai Iron and Steel Group Special Steel Co., Ltd.</t>
  </si>
  <si>
    <t>NISCO; Nangang</t>
  </si>
  <si>
    <t>Xinyu Iron and Steel Co., Ltd.; Xinyu Iron and Steel Plant; Jiangxi Xinyu Iron and Steel General Plant</t>
  </si>
  <si>
    <t>JFE - Kawasaki Steel</t>
  </si>
  <si>
    <t>Kimitsu Works (Kimitsu Area)</t>
  </si>
  <si>
    <t>Kyushu Works (Oita Area), Oita Works (Oita Area)</t>
  </si>
  <si>
    <t>MSC</t>
  </si>
  <si>
    <t>AM/NS Essar Steel India Limited steel plant; ESIL (predecessor); Essar Steel (predecessor)</t>
  </si>
  <si>
    <t>Novokuznetsk Iron and Steel Works; Kuznetsk Iron and Steel Works; NKMK; West Siberian Iron &amp; Steel; ZSMK</t>
  </si>
  <si>
    <t>Qian'an Liangang Yanshan Iron and Steel Co., Ltd.; Tangshan Great Wall Iron and Steel Group Yanshan Iron and Steel Co., Ltd.; Hebei Iron and Steel Group Yanshan Iron and Steel Co., Ltd.</t>
  </si>
  <si>
    <t>Wuhan Iron and Steel Liugang (Group) Joint Co., Ltd.</t>
  </si>
  <si>
    <t>Benxi-Beiying Iron and Steel (Group) Holdings Co., Ltd.</t>
  </si>
  <si>
    <t>ArcelorMittal Kryvyi Rig, Public Joint Stock Company, Kryvorizhstal; Kryvorizhstal, JSC Kryvyi Rih Mining and Metallurgical Integrated Works (predecessor)</t>
  </si>
  <si>
    <t>U.S. Steel Gary</t>
  </si>
  <si>
    <t>Shanghai Meishan Metallurgical Company</t>
  </si>
  <si>
    <t>Formosa Ha Tinh Steel Corporation, FHS, Hung Nghiep Formosa steel plant</t>
  </si>
  <si>
    <t>CST (Companhia Siderúrgica de Tubarão)</t>
  </si>
  <si>
    <t>Xinjiang Bayi Iron and Steel Group Co., Ltd.; Baosteel Group Xinjiang Bayi Iron and Steel Co., Ltd.</t>
  </si>
  <si>
    <t>Rashtriya Ispat Nigam Limited; RINL; Visakhapatnam Steel Plant</t>
  </si>
  <si>
    <t>Indiana Harbor, ArcelorMittal Indiana Harbor steel plant (predecessor), ArcelorMittal East Chicago, Inland Steel (predecessor), LTV Steel (predecessor)</t>
  </si>
  <si>
    <t>East Nippon Works Kashima Area, Kashima Nippon Stainless Steel Corporation, NSSC</t>
  </si>
  <si>
    <t>Hebei Puyang Metallurgical Casting Co., Ltd.; Hebei Xinwu'an Iron and Steel Group Puyang Iron and Steel Co., Ltd.; Hebei Puyang Iron and Steel Group Co., Ltd.</t>
  </si>
  <si>
    <t>Tangshan Steel Works (predecessor)</t>
  </si>
  <si>
    <t>Hebei Xinwu'an Iron and Steel Group Yuhua Iron and Steel Co., Ltd.</t>
  </si>
  <si>
    <t>ArcelorMittal Dunkirk, ArcelorMittal Atlantique et Lorraine - Dunkerque</t>
  </si>
  <si>
    <t>JUSL</t>
  </si>
  <si>
    <t>Tianjin Iron and Steel Co., Ltd.</t>
  </si>
  <si>
    <t>Angang Steel Co., Ltd. Bayuquan Steel Plant</t>
  </si>
  <si>
    <t>Guangxi Wanxin Iron and Steel Co., Ltd.</t>
  </si>
  <si>
    <t>Presidente Vargas Steelworks</t>
  </si>
  <si>
    <t>Azovstal Iron and Steel Works PJSC</t>
  </si>
  <si>
    <t>DSC, Zhonglong Iron &amp; Steel Co., Ltd., Kuei-Yi Industrial Co., Ltd. (predecessor)</t>
  </si>
  <si>
    <t>Weiyuan Iron and Steel Co., Ltd.</t>
  </si>
  <si>
    <t>JSPL Patratu steel plant; JSPL Balkudra steel plant</t>
  </si>
  <si>
    <t>Nagoya Works</t>
  </si>
  <si>
    <t>Kabushiki Gaisha Kobe Seikosho Kakogawa Works</t>
  </si>
  <si>
    <t>Jince Iron and Steel Co. Ltd., Kimch'o'l, Kim Chaek Iron Works and Kim Chaek Steel Union Corporation, Kim Chaek Iron and Steel Factory, Kim Chaek Iron and Steel Works, The Big Metallurgical Base of the North</t>
  </si>
  <si>
    <t>Karaganda Steel Works</t>
  </si>
  <si>
    <t>HKM, Glocke Duisburg</t>
  </si>
  <si>
    <t>Saudi Iron &amp; Steel Company, Hadeed</t>
  </si>
  <si>
    <t>Hebei Iron and Steel Group Jiujiang Wire Co., Ltd.; Tangshan Great Wall Iron and Steel Group Jiujiang Wire Co., Ltd.; Qian'an Liangang Jiujiang Steel Co., Ltd.; Qian'an Jiujiang Wire Co., Ltd.</t>
  </si>
  <si>
    <t>Iskenderun Demir</t>
  </si>
  <si>
    <t>Xuzhou Huahong Special Steel Group Co., Ltd.; Xuzhou Huahong Special Steel Co., Ltd.; Xuzhou Xinhuahong Steel Co., Ltd.; Xinyi Huahong Steel Co., Ltd.; Xuzhou Xinhuahong Steel Industry Co., Ltd.</t>
  </si>
  <si>
    <t>Las Truchas, Sicartsa (predecessor)</t>
  </si>
  <si>
    <t>CHMK OAO Mechel; Chelyabinsk Metallurgical Combine</t>
  </si>
  <si>
    <t>AHMSA steel plant</t>
  </si>
  <si>
    <t>Kansai Works (Wakayama), Wakayama Works (Wakayama Area)</t>
  </si>
  <si>
    <t>AMK; PJSC Alchevsk Iron and Steel Works</t>
  </si>
  <si>
    <t>JBG Purulia</t>
  </si>
  <si>
    <t>DSP</t>
  </si>
  <si>
    <t>CSA - Companhia Siderúrgica do Atlântico Sul, ThyssenKrupp CSA (predecessor)</t>
  </si>
  <si>
    <t>Glocke Salzgitter, Salzgitter steel works</t>
  </si>
  <si>
    <t>Siderúrgica del Orinoco</t>
  </si>
  <si>
    <t>Hebei Jinxi Iron and Steel Co., Ltd.</t>
  </si>
  <si>
    <t>Shandong Taishan Iron and Steel Corporation; Shandong Taishan Iron and Steel Co., Ltd.</t>
  </si>
  <si>
    <t>Zhejiang Yuanli Steel Co., Ltd.</t>
  </si>
  <si>
    <t>VML</t>
  </si>
  <si>
    <t>Usina Siderúrgica Intendente Câmara</t>
  </si>
  <si>
    <t>ArcelorMittal Ghent</t>
  </si>
  <si>
    <t>Huta Katowice, Katowice Steelworks, Mittal Steel Poland (predecessor), Ispat Polska Stal S.A. (predecessor), Polskie Huty Stali S.A. (predecessor)</t>
  </si>
  <si>
    <t>TSPL; Usha Martin Limited (UML); Tata Sponge Iron Limited (TSIL)</t>
  </si>
  <si>
    <t>Burns Harbor, ArcelorMittal Burns Harbor steel plant (predecessor), ArcelorMittal - Bethlehem Steel</t>
  </si>
  <si>
    <t>BSL</t>
  </si>
  <si>
    <t>RSP</t>
  </si>
  <si>
    <t>INI Steel</t>
  </si>
  <si>
    <t>Shanxi Haixin International Steel Co., Ltd.</t>
  </si>
  <si>
    <t>PXSteel Jiujiang</t>
  </si>
  <si>
    <t>Shandong Shiheng Special Steel Group Co., Ltd.; Shandong Shiheng Special Steel Co., Ltd.</t>
  </si>
  <si>
    <t>Zhangzhou Sanbao Iron and Steel Co.</t>
  </si>
  <si>
    <t>ESCO, Esfahan Aryamehr Steel Company (Predecessor)</t>
  </si>
  <si>
    <t>Ouro Branco steel plant, Presidente Artur Bernardes steel plant</t>
  </si>
  <si>
    <t>Cosipa - Companhia Siderúrgica Paulista (predecessor)</t>
  </si>
  <si>
    <t>Nizhny Tagil Iron &amp; Steel Works; JSC Evraz Nizhny Tagil Metallurgical Plant; Novo-Tagil Metallurgical Plant (predecessor); NTMZ (predecessor)</t>
  </si>
  <si>
    <t>Košice Steelworks, USS Košice, East Slovakian Ironworks, Východoslovenské železiarne (VSŽ) Košice</t>
  </si>
  <si>
    <t>Habas Demir Celik</t>
  </si>
  <si>
    <t>Wuhan Iron and Steel Group Echeng Iron and Steel Co., Ltd.</t>
  </si>
  <si>
    <t>SAIL Burnpur steel plant, ISP, Indian Iron &amp; Steel Company (predecessor), Bengal Iron Works Co (predecessor), Steel Corporation of Bengal (predecessor)</t>
  </si>
  <si>
    <t>MMKI; Metalurhichnyy Kombinat; Mariupolskyi Metalurgiinyi Kombinat Imeni Illicha, PRAT; ILYICH IRON AND WORKS OF MARIUPOL, PRIVATE JOINT STOCK COMPANY, Mariupol Metallurgical Integrated Plant Named After Ilyich, Private Joint Stock Company</t>
  </si>
  <si>
    <t>Xilin Iron and Steel Group Co., Ltd.</t>
  </si>
  <si>
    <t>Dniprovsky Metallurgical Combine; Dniprovsky Iron and Steel Works; DMK; DIISW; Dneprovsk Integrated Iron &amp; Steel; DMKD; Dnieper Metallurgical Combine; Dniprovskiy Metalurgiinyi Kombinat, PAT; Dneprovsky Iron &amp; Steel Integrated Works, PJSC; PJSC "DMK" (all predecessors)</t>
  </si>
  <si>
    <t>Changli Hongxing Industrial Co., Ltd.</t>
  </si>
  <si>
    <t>Tangshan Fengnan District Beiyang Iron and Steel Co., Ltd.; Fengnan City Beiyang Iron and Steel Co., Ltd.</t>
  </si>
  <si>
    <t>Zaporizhstal Integrated Iron &amp; Steel Works (P)JSC; Zaporizhstal Iron &amp; Steel Works PJSC</t>
  </si>
  <si>
    <t>Cleveland Works, ArcelorMittal Cleveland steel plant (predecessor), LTV Steel (predecessor)</t>
  </si>
  <si>
    <t>JFE - NKK Ohgishima</t>
  </si>
  <si>
    <t>ArcelorMittal Hamilton; ArcelorMittal Flat Carbon Steel Canada</t>
  </si>
  <si>
    <t>Tangshan Yuanyi Special Steel Co., Ltd.</t>
  </si>
  <si>
    <t>Ningbo Jianlong Steel Co., Ltd.</t>
  </si>
  <si>
    <t>BSP</t>
  </si>
  <si>
    <t>JSPL Raigarh steel plant</t>
  </si>
  <si>
    <t>Nisshin Steel</t>
  </si>
  <si>
    <t>KISCO Myanmar</t>
  </si>
  <si>
    <t>Sollac-Méditerranée, Société Lorraine de Laminage Continu, For-Sur Mer</t>
  </si>
  <si>
    <t>Eregli Demir</t>
  </si>
  <si>
    <t>Shandong Guangfu Iron and Steel Co., Ltd.</t>
  </si>
  <si>
    <t>Stabilimento di Cremona; Cremona Steelworks</t>
  </si>
  <si>
    <t>Longshanqiao Iron and Steel Plant (predecessor)</t>
  </si>
  <si>
    <t>Klöckner Hütte Bremen (predecessor), Stahlwerke Bremen (predecessor), Norddeutsche Hütte (predecessor), Einheitliche Anlage Bremen</t>
  </si>
  <si>
    <t>NINL</t>
  </si>
  <si>
    <t>Kyushu Works Yawata Area (Tobata Area)</t>
  </si>
  <si>
    <t>Shaanxi Hanzhong Hanjiang Iron and Steel (Group) Co., Ltd.</t>
  </si>
  <si>
    <t>Algomatubes; Essar Steel Algoma (predecessor), Old Steelco (predecessor)</t>
  </si>
  <si>
    <t>Jiangsu Jinkai Steel Co., Ltd.</t>
  </si>
  <si>
    <t>Nanchang Iron &amp; Steel Co., Ltd. (predecessor) (http://www.fdtegang.com/content/culture)</t>
  </si>
  <si>
    <t>Changzhi Iron and Steel Plant</t>
  </si>
  <si>
    <t>ArcelorMittal Ostrava a.s.</t>
  </si>
  <si>
    <t>KSC</t>
  </si>
  <si>
    <t>Saarstahl LD-Stahlwerk, Nauweiler, Völklingen works, Saarstahl Völklingen</t>
  </si>
  <si>
    <t>Shuicheng Iron and Steel (Group) Co., Ltd.</t>
  </si>
  <si>
    <t>Ningxia Shenyin Special Steel Co., Ltd.</t>
  </si>
  <si>
    <t>Bhushan Power and Steel (BPSL); JSW Odisha steel plant</t>
  </si>
  <si>
    <t>ASSB plant; Kawasan Industri Malaysia-China Kuantan plant; MCKIP plant</t>
  </si>
  <si>
    <t>Oskol Electrometallurgical Plant JSC</t>
  </si>
  <si>
    <t>Karabük Demir Çelik Fabrikaları, Karabük Iron and Steel Works</t>
  </si>
  <si>
    <t>ESI</t>
  </si>
  <si>
    <t>U.S. Steel Ecorse, U.S. Steel Zug Island</t>
  </si>
  <si>
    <t>Osaka Steel Sakai Works; Nippon Steel Sakai Works; Nippon Steel Kansai Works (Wakayama Area Sakai Works)</t>
  </si>
  <si>
    <t>Tangshan Tianzhu Iron and Steel Group Co., Ltd.</t>
  </si>
  <si>
    <t>Fujian Desheng Nickel Industry Co., Ltd.</t>
  </si>
  <si>
    <t>Beihai Chengde Ferronickel Co., Ltd., Guangxi Beibu Gulf New Material Co., Ltd.</t>
  </si>
  <si>
    <t>Shanxi Jinnan Iron and Steel Trading Co., Ltd.</t>
  </si>
  <si>
    <t>Steel Dynamics Structural and Rail Division</t>
  </si>
  <si>
    <t>Henan Minyuan Special Steel Co., Ltd.</t>
  </si>
  <si>
    <t>Shandong Molong Special Steel Co., Ltd.</t>
  </si>
  <si>
    <t>WSL</t>
  </si>
  <si>
    <t>EMZ; Enakievo Iron &amp; Steel; Yenakieve Iron and Steel Works, PJSC; Enakiieve Steel</t>
  </si>
  <si>
    <t>BRS</t>
  </si>
  <si>
    <t>Ourgame (Guangzhou) Stainless Steel Co., Ltd.; Angang Guangzhou Lianzhong Stainless Steel Co., Ltd.</t>
  </si>
  <si>
    <t>EZDK</t>
  </si>
  <si>
    <t>Hadisolb</t>
  </si>
  <si>
    <t>Port Kembla Steelworks, Australian Iron and Steel Limited (AIS; predecessor), BlueScope Flat Products</t>
  </si>
  <si>
    <t>Lion Steel SDN BHD; Oriental Shield SDN BHD (predecessor)</t>
  </si>
  <si>
    <t>Kangwon Industrial</t>
  </si>
  <si>
    <t>ArcelorMittal Galati SA</t>
  </si>
  <si>
    <t>Scunthorpe Steelworks, Appleby-Frodingham Steel Co (predecessor), Normanby Park works (predecessor), Redbourn Hill Ironworks (predecessor)</t>
  </si>
  <si>
    <t>Changshu Longteng Special Steel Factory</t>
  </si>
  <si>
    <t>CONG TY CO PHAN GANG THEP NGHI SON</t>
  </si>
  <si>
    <t>Meijin Steel Company</t>
  </si>
  <si>
    <t>Xuzhou Dongnan Iron and Steel Industry Co., Ltd.; Xuzhou Zhongyuan Iron and Steel Industry Co., Ltd.</t>
  </si>
  <si>
    <t>ESISCo</t>
  </si>
  <si>
    <t>Lu'an Iron and Steel Holding Group Special Steel Co., Ltd.</t>
  </si>
  <si>
    <t>Fujian Dingxin Nickel Industry Co., Ltd.</t>
  </si>
  <si>
    <t>Hebei Iron and Steel Group Jinding Heavy Industry Co., Ltd.; Jinding Heavy Industry Co., Ltd.</t>
  </si>
  <si>
    <t>Hebei Xinwu'an Iron and Steel Group Mingfang Iron and Steel Co., Ltd.</t>
  </si>
  <si>
    <t>Lengshuijiang Boda Steel Co., Ltd.</t>
  </si>
  <si>
    <t>Guannan Xingxin Iron and Steel Co., Ltd.</t>
  </si>
  <si>
    <t>Tonggang Group Jilin Iron and Steel Co., Ltd.; Jilin City Jianlong Iron and Steel Co., Ltd.</t>
  </si>
  <si>
    <t>Zouping Chuanyang Group Co., Ltd.; Zouping County Changshan Metal Material Co., Ltd.; Shandong Zouping Chuanyang Group Co., Ltd.</t>
  </si>
  <si>
    <t>Weifang Iron and Steel Group Company; Shandong Qilu Iron and Steel Group Corporation; Weifang Iron and Steel Group Co., Ltd.</t>
  </si>
  <si>
    <t>Tianjin Metallurgical Group Rolling Sanyoufa Steel Co., Ltd.</t>
  </si>
  <si>
    <t>Bhushan Power and Steel (BPSL) Jharkhand</t>
  </si>
  <si>
    <t>TSIL</t>
  </si>
  <si>
    <t>Hebei Bishi Kendal</t>
  </si>
  <si>
    <t>Pakistan Steel Mills Corporation (Pvt.) Limited, PSM</t>
  </si>
  <si>
    <t>Kage Dongbu Steel Dangjin; Keiji Dongbu Steel Dangjin</t>
  </si>
  <si>
    <t>Korea Steel Co., Ltd., Korea Iron &amp; Steel, Dongkuk Steel Mill Changwon (predecessor)</t>
  </si>
  <si>
    <t>CSP Pecém steel plant (predecessor);</t>
  </si>
  <si>
    <t>Ural Steel JSC; Orsko-Khalilovsky Metallurgical Plant (predecessor); OHMK (predecessor); Novotroitsk Steel (predecessor); NOSTA (predecessor)</t>
  </si>
  <si>
    <t>BMZ</t>
  </si>
  <si>
    <t>Dearborn Works, AK Steel Dearborn</t>
  </si>
  <si>
    <t>Middletown Works, AK Steel Middletown</t>
  </si>
  <si>
    <t>Mon Valley Works Edgar Thomson, U.S. Steel Braddock</t>
  </si>
  <si>
    <t>Yingkou Tiansheng Heavy Industry Equipment Co., Ltd.</t>
  </si>
  <si>
    <t>Shandong Xiwang Special Steel Co., Ltd.</t>
  </si>
  <si>
    <t>Gunung Garuda</t>
  </si>
  <si>
    <t>Třinec Iron and Steel Works</t>
  </si>
  <si>
    <t>U.S. Steel Granite City</t>
  </si>
  <si>
    <t>Nucor sheet mill</t>
  </si>
  <si>
    <t>Liyang Xingang Steel Co., Ltd.</t>
  </si>
  <si>
    <t>Shandong Laigang Yongfeng Steel Rolling Co., Ltd.</t>
  </si>
  <si>
    <t>Yongfeng Group Lingang Iron and Steel Co., Ltd.</t>
  </si>
  <si>
    <t>Pingxiang Iron &amp; Steel; PXSteel Anyuan (https://baike.baidu.com/item/%E8%90%8D%E4%B9%A1%E9%92%A2%E9%93%81%E6%9C%89%E9%99%90%E8%B4%A3%E4%BB%BB%E5%85%AC%E5%8F%B8)</t>
  </si>
  <si>
    <t>Shagang Group Anyang Yongxing Iron &amp; Steel Co., Ltd.; Henan Anyang Yongxing Iron &amp; Steel Co., Ltd.</t>
  </si>
  <si>
    <t>Raahen terästehdas, Raahe Steel Works</t>
  </si>
  <si>
    <t>ArcelorMittal Poland S.A. Oddział Kraków, Huta Sendzimira (predecessor), Tadeusz Sendzimir Steelworks (predecessor), Vladimir Lenin Steelworks (predecessor)</t>
  </si>
  <si>
    <t>ISPC, Arab Steel, ASCO</t>
  </si>
  <si>
    <t>North Nippon Works (Muroran) (anticipated re-naming Apr. 2022)</t>
  </si>
  <si>
    <t>Qasco, QPSC</t>
  </si>
  <si>
    <t>ESL; Electrosteel Steels Limited</t>
  </si>
  <si>
    <t>Fujian San'an Iron &amp; Steel Holdings Co., Ltd.</t>
  </si>
  <si>
    <t>Luan County Xinglong Iron and Steel Co., Ltd.; Luan County Hongting Iron and Steel Co., Ltd.</t>
  </si>
  <si>
    <t>Hebei Iron and Steel Group Huaxi Iron and Steel Co., Ltd.; Luannan Huarui Iron and Steel Co., Ltd.; Tangshan Iron and Steel Group Huaxi Iron and Steel Co., Ltd.</t>
  </si>
  <si>
    <t>Hebei Iron and Steel Group Rongxin Iron and Steel Co., Ltd.; Tangshan Great Wall Iron and Steel Group Rongxin Iron and Steel Co., Ltd.; Qian'an Rongxin Industry and Trade Co., Ltd.</t>
  </si>
  <si>
    <t>Xinxing Ductile Iron Pipes Co., Ltd. Wu'an headquarters</t>
  </si>
  <si>
    <t>Datong Coal Mine Tianjian Iron and Steel Co., Ltd.</t>
  </si>
  <si>
    <t>RML Jamuria</t>
  </si>
  <si>
    <t>BSW, Süddeutsche Drahtververarbeitung-GmbH (predecessor)</t>
  </si>
  <si>
    <t>İstanbul Çelik Demir İzabe Sanayi Inc, Icdas Steel, Energy, Shipyard, and Transportation</t>
  </si>
  <si>
    <t>MMK Metalurgi</t>
  </si>
  <si>
    <t>Lake Erie Works, US Steel Canada (predecessor)</t>
  </si>
  <si>
    <t>RML Odisha</t>
  </si>
  <si>
    <t>Nucor Steel Arkansas, Nucor-Yamato Steel</t>
  </si>
  <si>
    <t>Liberty OneSteel Whyalla</t>
  </si>
  <si>
    <t>Tangshan Hengan Industrial Co., Ltd.; Tangshan Lefeng Steel Co., Ltd.</t>
  </si>
  <si>
    <t>Luan County Jinma Industry Co., Ltd</t>
  </si>
  <si>
    <t>Tangshan Chunxing Steelmaking Co., Ltd.</t>
  </si>
  <si>
    <t>Yangzhou Hongsheng Iron and Steel Co., Ltd.; Yangzhou Qinyou Iron and Steel Co., Ltd.</t>
  </si>
  <si>
    <t>Eisenhuttenkombinat 'J.W. Stalin' (predecessor), Eisenhüttenkombinat Ost (EKO) (predecessor)</t>
  </si>
  <si>
    <t>ArcelorMittal Long Products Canada; ArcelorMittal Contrecoeur</t>
  </si>
  <si>
    <t>Ternium Monterrey steel plant, Hylsa, Hylsamex (predecessor)</t>
  </si>
  <si>
    <t>Nucor Steel Indiana</t>
  </si>
  <si>
    <t>EFS</t>
  </si>
  <si>
    <t>Zhangjiagang Rongsheng Steel-Making Co., Ltd.</t>
  </si>
  <si>
    <t>Liaoning Penghui Casting Co., Ltd.</t>
  </si>
  <si>
    <t>Jinsu Smelting Plant (predecessor)</t>
  </si>
  <si>
    <t>MSKL; Mideast Integrated Steel (MISL)</t>
  </si>
  <si>
    <t>ESSB plant</t>
  </si>
  <si>
    <t>Fujian Dadonghai Industrial Co., Ltd.</t>
  </si>
  <si>
    <t>Trico Steel (predecessor)</t>
  </si>
  <si>
    <t>AQS</t>
  </si>
  <si>
    <t>Wu'an Wen'an Iron and Steel Co., Ltd.</t>
  </si>
  <si>
    <t>Qiqihar Beiman Special Steel Co., Ltd.; Dongbei Special Steel Group Beiman Special Steel Co., Ltd.</t>
  </si>
  <si>
    <t>Dongkuk Steel Mill Co Incheon</t>
  </si>
  <si>
    <t>NSMMZ (predecessor); Revdinsky Steel &amp; Wire (predecessor)</t>
  </si>
  <si>
    <t>Ferriere Nord Osoppo</t>
  </si>
  <si>
    <t>HBIS Smederevo steel plant, Smederevo Ironworks Ltd.</t>
  </si>
  <si>
    <t>Amurmetall; ООО Amurmetall-Lite</t>
  </si>
  <si>
    <t>Kukdong Steel Industry (predecessor), Kumho Industry (predecessor), Hanbo Iron &amp; Steel (predecessor)</t>
  </si>
  <si>
    <t>Suez Steel Company, Solb Misr</t>
  </si>
  <si>
    <t>Angang Group Chaoyang Anling Iron and Steel Co., Ltd.</t>
  </si>
  <si>
    <t>Gunsan special steel plant, Kia Special Steel Co. Ltd (predecessor)</t>
  </si>
  <si>
    <t>Star Infrastructure Development Consortium steel plant; SIDC</t>
  </si>
  <si>
    <t>Guangxi Lingshan County Guixin Metal Products Co., Ltd.</t>
  </si>
  <si>
    <t>Wu'an Xinhui Metallurgical Industry Co., Ltd.</t>
  </si>
  <si>
    <t>Tangshan Wenfeng Shanchuan Wheel Co., Ltd.</t>
  </si>
  <si>
    <t>Angang Group Xinpu Co., Ltd.</t>
  </si>
  <si>
    <t>Inner Mongolia Huanghe Industry and Trade Group Wanteng Steel Co., Ltd.</t>
  </si>
  <si>
    <t>Zhongye Dongfang Heavy Industry Danyang Co., Ltd.</t>
  </si>
  <si>
    <t>Jiangyin Changqiang Iron &amp; Steel Co., Ltd.</t>
  </si>
  <si>
    <t>Wuxi Xinsanzhou Steel Industry Co., Ltd.</t>
  </si>
  <si>
    <t>Haicheng Houyingte New Steel Plant; Haicheng Houyingte New Refractory Material Plant; Haicheng Houying Steel Plant</t>
  </si>
  <si>
    <t>Xinjiang Kingtec Hegang Iron and Steel Co., Ltd.</t>
  </si>
  <si>
    <t>Xinxing Ductile Iron Pipes Xinjiang Co., Ltd.</t>
  </si>
  <si>
    <t>YSR Steel Corporation Limited; Kadapa Steel Plant</t>
  </si>
  <si>
    <t>Kyushu Works Yawata Area (Kokura Area), Kokura Works (predecessor)</t>
  </si>
  <si>
    <t>Chongjin Works, Seishan Iron and Steel Works (predecessor), Japan Iron Manufacturing Company - Seishan/Chongjin works (predecessor), Kinsaku Steel Works</t>
  </si>
  <si>
    <t>Volgograd Steel Works; Korporatsiya Krasny Oktyabr, AO</t>
  </si>
  <si>
    <t>Aferpi (predecessor), Lucchini plant (predecessor)</t>
  </si>
  <si>
    <t>ArcelorMittal Bilbao, Acería Compacta de Bizkaia (ACB) (predecessor)</t>
  </si>
  <si>
    <t>Ege Celik</t>
  </si>
  <si>
    <t>Tosyali Iron and Steel</t>
  </si>
  <si>
    <t>Yolbulan Bastug (predecessor)</t>
  </si>
  <si>
    <t>ArcelorMittal South Africa Long Steel Products</t>
  </si>
  <si>
    <t>Lucheng Xingbao Iron and Steel Co., Ltd.</t>
  </si>
  <si>
    <t>Henan Yaxin Steel Industry Co., Ltd.</t>
  </si>
  <si>
    <t>GSTEL</t>
  </si>
  <si>
    <t>OMK Vyksa</t>
  </si>
  <si>
    <t>PAO Tulaсhermet; Tulaсhermet Steel (steel producer); Novotulsky Metallurgical Plant (predecessor)</t>
  </si>
  <si>
    <t>BES, Weber-Werk, Sahl- und Walzwerk Brandenburg</t>
  </si>
  <si>
    <t>Gerdau Chaparral Steel</t>
  </si>
  <si>
    <t>LISCO, Liscosteel</t>
  </si>
  <si>
    <t>Hebei Xin Wu'an Steel Group Xinghua Iron and Steel Co., Ltd.</t>
  </si>
  <si>
    <t>Tangshan Jianlong Industrial Co., Ltd.</t>
  </si>
  <si>
    <t>Huangshi Hengte Equipment Technology Co., Ltd.</t>
  </si>
  <si>
    <t>Shanxi Changxin Steel Co., Ltd.</t>
  </si>
  <si>
    <t>Yunnan Yongchang Steel Co., Ltd.</t>
  </si>
  <si>
    <t>Northwestern Steel &amp; Wire (predecessor)</t>
  </si>
  <si>
    <t>Yunnan Chuxiong Desheng Steel Co., Ltd.; Sichuan Desheng Group Chuxiong Steel Co., Ltd.</t>
  </si>
  <si>
    <t>Talleres y Aceros</t>
  </si>
  <si>
    <t>Fengfeng Mining Area Baoxin Steel Co., Ltd.; Fengfeng Mining Area Baoxin Materials Co., Ltd.; Hebei Baoxin Steel Co., Ltd.</t>
  </si>
  <si>
    <t>Qian'an United Steel Rolling Yiliancheng Steel Co., Ltd.</t>
  </si>
  <si>
    <t>Amsteel I; AMSB Klang</t>
  </si>
  <si>
    <t>Dunaferr Nagyolvasztó és Konverteres Acélgyártómű, Danube Ironworks (predecessor)</t>
  </si>
  <si>
    <t>U.S. Tubular Works</t>
  </si>
  <si>
    <t>NAS</t>
  </si>
  <si>
    <t>Zhenjiang Hongtai Metals Ware Co., Ltd.</t>
  </si>
  <si>
    <t>Donawitz Steelworks</t>
  </si>
  <si>
    <t>Nucor Steel Cofield</t>
  </si>
  <si>
    <t>Dalian Steel Mill (predecessor)</t>
  </si>
  <si>
    <t>Wuhu Iron and Steel Plant (predecessor)</t>
  </si>
  <si>
    <t>Xuzhou Taifa Special Steel Technology Co., Ltd.; Xuzhou Taifa Steel Smelting Co., Ltd.</t>
  </si>
  <si>
    <t>Siping Modern Iron and Steel Co., Ltd.</t>
  </si>
  <si>
    <t>Sichuan Shengquan Iron and Steel Co., Ltd.</t>
  </si>
  <si>
    <t>Monnet Ispat &amp; Energy Limited Raigarh; JISPL Raigarh</t>
  </si>
  <si>
    <t>Monnet Ispat &amp; Energy Limited Raipur; JISPL Raipur</t>
  </si>
  <si>
    <t>RML Kharagpur</t>
  </si>
  <si>
    <t>Chita Plant</t>
  </si>
  <si>
    <t>MZMC Steel Mill</t>
  </si>
  <si>
    <t>Nakorn Thai Strip Mill (predecessor)</t>
  </si>
  <si>
    <t>AEMZ; AESW; AEMK; ASW</t>
  </si>
  <si>
    <t>DİLER, Diler Demir Celik</t>
  </si>
  <si>
    <t>Makeyevky Iron &amp; Steel; PJSC "Makiivka Steel"</t>
  </si>
  <si>
    <t>PASCO, Pasargad Steel Industrial Complex</t>
  </si>
  <si>
    <t>HOSCO, Hormuzgan Iron &amp; Steel</t>
  </si>
  <si>
    <t>Sirjan Steel, Sirjan Bardsir, SISCO</t>
  </si>
  <si>
    <t>BISCO</t>
  </si>
  <si>
    <t>ZISCO</t>
  </si>
  <si>
    <t>Arvand Jahan Ara Steel</t>
  </si>
  <si>
    <t>KSCCO</t>
  </si>
  <si>
    <t>Ana Steel</t>
  </si>
  <si>
    <t>Wheeling Pittsburgh Steel (predecessor)</t>
  </si>
  <si>
    <t>Chita Plant; Hagane Company (predecessor); Toyoda Steel (predecessor)</t>
  </si>
  <si>
    <t>Aboshi Factory</t>
  </si>
  <si>
    <t>Nucor Steel Ghent, Gallatin Steel (predecessor)</t>
  </si>
  <si>
    <t>Georgian Steel (predecessor)</t>
  </si>
  <si>
    <t>AST; Thyssenkrupp Acciai Speciali Terni</t>
  </si>
  <si>
    <t>ArcelorMittal Gipuzkoa (Olaberria)</t>
  </si>
  <si>
    <t>Mojtame Foulad Shahin Bonab, Shahin Bonab Steel Complex</t>
  </si>
  <si>
    <t>AKS Sitakund; AKS Long Steel; AKS Melting</t>
  </si>
  <si>
    <t>Yantai Jincheng Precision Wire Co., Ltd.</t>
  </si>
  <si>
    <t>SSB plant; South Steel</t>
  </si>
  <si>
    <t>Dongkuk Steel Mill Co Pohang</t>
  </si>
  <si>
    <t>Gerdau Aços Longos, Companhia Siderúrgica da Guanabara (predecessor)</t>
  </si>
  <si>
    <t>LSW, Bayerische Elektrostahlwerke GmbH (predecessor)</t>
  </si>
  <si>
    <t>Izmir Demir Celik</t>
  </si>
  <si>
    <t>Kroman Celik</t>
  </si>
  <si>
    <t>Kaptan Demir Celik, KDC, Captain Iron and Steel</t>
  </si>
  <si>
    <t>Hadeed MMC, Hadid Hama</t>
  </si>
  <si>
    <t>Tianjin Tianzhong Jiangtian Special Steel Co., Ltd.</t>
  </si>
  <si>
    <t>Hylsamex Puebla (predecessor)</t>
  </si>
  <si>
    <t>NTRP (predecessor); Nizhnedneprovsk Tube (predecessor); "MP "DNEPROSTEEL" LLC</t>
  </si>
  <si>
    <t>Premium Steel and Mines Limited, PSML, Delta Steel Company (DSC), Ovwian-Aladja (predecessor), Delta State (predecessor)</t>
  </si>
  <si>
    <t>Tenaris Siderca Seamless Tubes Mill</t>
  </si>
  <si>
    <t>ArcelorMittal Ruhrort, ArcelorMittal Hochfeld GmbH, ISPAT Stahlwerk Ruhrort GmbH (predecessor), Mittal Steel Ruhrort GmbH (predecessor), ArcelorMittal Ruhrort GmbH (predecessor)</t>
  </si>
  <si>
    <t>Yesilyurt Demir Celik</t>
  </si>
  <si>
    <t>Jahan Foolad Sirjan, Jahan Foolad Steel Company, Sirjan Jahan Foolad, SJSCO</t>
  </si>
  <si>
    <t>TSML</t>
  </si>
  <si>
    <t>PIL</t>
  </si>
  <si>
    <t>Amsteel II; AMSB Banting</t>
  </si>
  <si>
    <t>Zhelezny Ozon 32; Pervouralsky Novotrubny Plant; Pervouralsk New Pipe Plant; PNTZ</t>
  </si>
  <si>
    <t>Galtarossa</t>
  </si>
  <si>
    <t>Ekinciler Demir Çelik</t>
  </si>
  <si>
    <t>Mass Iron and Steel Industry Co.; Mass Global Investment Group Bazyan steel plant, Master Steel Factory</t>
  </si>
  <si>
    <t>Ipsco Alabama, Mobile Alabama</t>
  </si>
  <si>
    <t>Ipsco Steel Inc.</t>
  </si>
  <si>
    <t>DCH Steel; Dniprovsky Metallurgical Plant, PJSC; DMZ; DMZP; Dneprovsk (Petrovsky) Steel; Dnipro Metallurgy Plant; Dniprovsky Metalurgiiny Zavod, PRAT</t>
  </si>
  <si>
    <t>Rotherham Steel and Bar</t>
  </si>
  <si>
    <t>Beshay Steel; EARSCo</t>
  </si>
  <si>
    <t>Guangdong Taidu Iron and Steel Co., Ltd.</t>
  </si>
  <si>
    <t>Hebei Iron and Steel Group Yongyang Iron and Steel Co., Ltd.; Hebei Yongyang Iron and Steel Co., Ltd.</t>
  </si>
  <si>
    <t>Shaanxi Huaxin Special Steel Co., Ltd.; Huayin New Northwest Special Steel Co., Ltd.</t>
  </si>
  <si>
    <t>Hejin Huaxinyuan Iron &amp; Steel Co., Ltd.</t>
  </si>
  <si>
    <t>Daimaru Steel Co. Ltd. (predecessor)</t>
  </si>
  <si>
    <t>SAMC Concepcion; SAMC Tarlac</t>
  </si>
  <si>
    <t>SeAH CSS, POSCO Specialty Steel (predecessor)</t>
  </si>
  <si>
    <t>Fung Hing Steel Co., Ltd., Feng Hsin Iron &amp; Steel</t>
  </si>
  <si>
    <t>João Monlevade steel plant, Belgo steel plant (predecessor)</t>
  </si>
  <si>
    <t>ZMK; ZMZ; Zlatoust Steel Works; Zlatoust Steel Mill; Zlatoust Electrometallurgical Plant LLC (predecessor); ZEMZ (predecessor)</t>
  </si>
  <si>
    <t>Balakovo Metallurgical Plant; Mini-Mill Balakovo; Balakovo Steel Works JSC; MZ Balakovo, AO; Severstal Balakovo (predecessor); Severstal-Sortovoi Zavod Balakovo AO (predecessor)</t>
  </si>
  <si>
    <t>Balakovo rail and beam mill</t>
  </si>
  <si>
    <t>Allegheny-Longdoz, ALZ steelworks, Aperam - Genk, ArcelorMittal Stainless (predecessor), Ugine &amp; ALZ (U&amp;A) (predecessor)</t>
  </si>
  <si>
    <t>Lenin Metallurgic factory (predecessor)</t>
  </si>
  <si>
    <t>Tornion tehtaat</t>
  </si>
  <si>
    <t>Acierie de l'Atlantique; Celsa France Bayonne</t>
  </si>
  <si>
    <t>ArcelorMittal Gijón; ArcelorMittal Espana Gijon</t>
  </si>
  <si>
    <t>Celsa Steel Castle Works; Celsa Steel UK melt-shop</t>
  </si>
  <si>
    <t>Kish South Kaveh Steel Company, SKS Steel Company, SKS CO.</t>
  </si>
  <si>
    <t>B-MISCO</t>
  </si>
  <si>
    <t>KWT Steel</t>
  </si>
  <si>
    <t>MISCO</t>
  </si>
  <si>
    <t>South Steel Company (predecessor)</t>
  </si>
  <si>
    <t>Tubos de Acero de México</t>
  </si>
  <si>
    <t>Corus Tuscaloosa (predecessor), Tuscaloosa Steel Corp. (predecessor)</t>
  </si>
  <si>
    <t>Rajhi Steel</t>
  </si>
  <si>
    <t>LARCO, GMMA</t>
  </si>
  <si>
    <t>Zhangjiagang Pohang Stainless Steel Co., Ltd.</t>
  </si>
  <si>
    <t>Nucor Steel Nebraska</t>
  </si>
  <si>
    <t>Jilin Henglian Precision Casting Technology Co., Ltd.</t>
  </si>
  <si>
    <t>Zhejiang Guanfu Industrial Co., Ltd.</t>
  </si>
  <si>
    <t>ArcelorMittal Aços Longos, Dedini Siderúrgica S.A. (predecessor)</t>
  </si>
  <si>
    <t>CSN Stahlwerk Thueringen</t>
  </si>
  <si>
    <t>ABS</t>
  </si>
  <si>
    <t>Megasa Seixal steel plant</t>
  </si>
  <si>
    <t>EEY Iron and Steel, Nursan Steek Payas Plant (predecessor), Nursan Metallurgy</t>
  </si>
  <si>
    <t>Regina Works</t>
  </si>
  <si>
    <t>Evraz Rocky Mountain Steel Mills; Colorado Fuel and Iron Company (predecessor)</t>
  </si>
  <si>
    <t>Republic Engineered Products (predecessor), Berger Manufacturing Co. (predecessor)</t>
  </si>
  <si>
    <t>Eden Flame; Antara Steel mills (predecessor); Johor Corporation (predecessor)</t>
  </si>
  <si>
    <t>Bangladesh Steels Re-rolling Mills</t>
  </si>
  <si>
    <t>Chongqing Zuhang Metal Products Co., Ltd.</t>
  </si>
  <si>
    <t>SmeBox</t>
  </si>
  <si>
    <t>GPH Ispat Sitakunda</t>
  </si>
  <si>
    <t>EZZ Steel</t>
  </si>
  <si>
    <t>ANRML; African Industries Group</t>
  </si>
  <si>
    <t>BSRM Iron and Steels; Bangladesh Steels Re-rolling Mills Iron and Steel plant; BISCO</t>
  </si>
  <si>
    <t>Jiangsu Sugang Group Co., Ltd.</t>
  </si>
  <si>
    <t>Dongbei Special Steel Group Fushun Co., Ltd.</t>
  </si>
  <si>
    <t>Dazhou Hangda Iron and Steel Co., Ltd.</t>
  </si>
  <si>
    <t>YUSCO, Yusco United, Yuch United, Yisco United</t>
  </si>
  <si>
    <t>Trung Tuong Steel, THSVC</t>
  </si>
  <si>
    <t>Viet Steel Pomina 3 (predecessor)</t>
  </si>
  <si>
    <t>VSB (Vallourec &amp; Sumitomo Tubos do Brasil)</t>
  </si>
  <si>
    <t>ArcelorMittal Sul Fluminense Resende, Votorantim Resende (predecessor)</t>
  </si>
  <si>
    <t>ISCOTT steel plant, Iron and Steel Company of Trinidad and Tobago; Arcelormittal Point Lisas</t>
  </si>
  <si>
    <t>Ashinsky Metallurgical Plant; Ashinskiy Metzavod; AMZ; Amet</t>
  </si>
  <si>
    <t>Rostov Electrometallurgical Plant</t>
  </si>
  <si>
    <t>STZ; Seversky Tube Works; Seversky Trubny Zavod; Seversky Pipe &amp; Tube Works</t>
  </si>
  <si>
    <t>Uzbekistan Metallurgical Plant; Uzbek Metallurgical Plant Uzmetkombinat</t>
  </si>
  <si>
    <t>Aperam Châtelet, Aperam - Carlam, Société Carolorégienne de Laminage (CARLAM) (predecessor), Carinox (predecessor)</t>
  </si>
  <si>
    <t>HES, Stahl- und Walzwerk Hennigsdorf</t>
  </si>
  <si>
    <t>Ilseder Hütte (predecessor), Salzgitter AG, Hüttenwerk Salzgitter AG (predecessor), Salzgitter Hüttenwerk AG (predecessor)</t>
  </si>
  <si>
    <t>ProfilArbed (predecessor), Geisenkirchener Bergwerks AG (predecessor)</t>
  </si>
  <si>
    <t>MMZ, MSW, UMM, Moldova Metallurgical Plant</t>
  </si>
  <si>
    <t>Huta Pokoje (shared site, different facility)</t>
  </si>
  <si>
    <t>MESC; Mescier Demir Çelik</t>
  </si>
  <si>
    <t>Yacizi Demir Celik</t>
  </si>
  <si>
    <t>YuMZ; Donetsk Electro-Metallurgical Plant PJSC (predecessor); DEMZ (predecessor); DEMP (predecessor); ISTIL (predecessor)</t>
  </si>
  <si>
    <t>MIR Steel Newport (predecessor), Alpha Steel (predecessor)</t>
  </si>
  <si>
    <t>NSC, Natanz Steel Industries</t>
  </si>
  <si>
    <t>IASCO</t>
  </si>
  <si>
    <t>National Steel, NASCO</t>
  </si>
  <si>
    <t>Outokumpu Stainless; Outokumpu North America; Outokumpu Calvert</t>
  </si>
  <si>
    <t>Riverdale Works, ArcelorMittal Riverdale steel plant (predecessor), Acme Steel (predecessor)</t>
  </si>
  <si>
    <t>AK Steel Butler Works</t>
  </si>
  <si>
    <t>ArcelorMittal Steelton steel plant (predecessor), ArcelorMittal - Bethlehem Steel</t>
  </si>
  <si>
    <t>Anyang Huixin Huacheng Special Steel Co., Ltd.; Anyang Huacheng Special Steel Co., Ltd.; Anyang Huacheng Steel Co., Ltd.; Anyang Jinxiu Steel Co., Ltd.</t>
  </si>
  <si>
    <t>Hwanghae Iron Works, Japan Iron and Steel Company - Kenjiho/Kyomipo works (predecessor)</t>
  </si>
  <si>
    <t>Jinye Steel Co., Ltd.; Huguan County Changping Steelmaking Co., Ltd.</t>
  </si>
  <si>
    <t>Daiwa Electric Steel</t>
  </si>
  <si>
    <t>JFE NKK Joukou</t>
  </si>
  <si>
    <t>Gerdau São Paulo, Gerdau Araçariguama</t>
  </si>
  <si>
    <t>Taganrog Iron &amp; Steel Factory; Tagmet; Taganrog Metallurgical Works</t>
  </si>
  <si>
    <t>Co-Steel Lasco</t>
  </si>
  <si>
    <t>CMC Jacksonville plant</t>
  </si>
  <si>
    <t>CMC Seguin plant</t>
  </si>
  <si>
    <t>Nucor Steel Utah</t>
  </si>
  <si>
    <t>Republic Engineered Products (predecessor), Johnson Steel Street Rail Company (predecessor)</t>
  </si>
  <si>
    <t>Nucor Steel South Carolina</t>
  </si>
  <si>
    <t>Nucor Steel Texas</t>
  </si>
  <si>
    <t>Odisha Sponge Iron &amp; Steel (OSIL)</t>
  </si>
  <si>
    <t>VKS</t>
  </si>
  <si>
    <t>Aperam South America Steelworks, Acesita (predecessor), ArcelorMittal Timóteo (predecessor)</t>
  </si>
  <si>
    <t>VTZ</t>
  </si>
  <si>
    <t>Birmingham Steel Memphis (predecessor)</t>
  </si>
  <si>
    <t>KSL; Hospet Steels</t>
  </si>
  <si>
    <t>Nucor Steel Washington, Birmingham Steel Memphis (predecessor), Seattle Rail Car Company (predecessor)</t>
  </si>
  <si>
    <t>Kuitun Ximu Laisite Steel Co., Ltd.</t>
  </si>
  <si>
    <t>AFV Beltrame Group Trith-Saint-Léger steel plant; Lamines Marchands Europeens</t>
  </si>
  <si>
    <t>KVV Liepājas Metalurgs steel plant</t>
  </si>
  <si>
    <t>ISD Huta Czestochowa steel plant</t>
  </si>
  <si>
    <t>AJSB plant; Malayawata Steel Berhad</t>
  </si>
  <si>
    <t>Kishiwada</t>
  </si>
  <si>
    <t>Sonasid - Nationale de Siderurgie</t>
  </si>
  <si>
    <t>Riva Steel</t>
  </si>
  <si>
    <t>Kabir Steel Rolling Mills</t>
  </si>
  <si>
    <t>Henan Qingshan Jinhui Stainless Steel Industry Co., Ltd.</t>
  </si>
  <si>
    <t>Yun County Rongfeng Iron and Steel Co., Ltd.</t>
  </si>
  <si>
    <t>Mingtuo Ferritic Stainless Steel Co., Ltd.</t>
  </si>
  <si>
    <t>Chengdu Qingcheng Iron and Steel Plant</t>
  </si>
  <si>
    <t>JSL Hisar; JSLH</t>
  </si>
  <si>
    <t>Masteel Klang</t>
  </si>
  <si>
    <t>SAMC Compostela; SAMC Cebu (Compostela)</t>
  </si>
  <si>
    <t>IJmuiden steelworks, Koninklijke Hoogovens, Tata Steel IJmuiden bv BKG 1</t>
  </si>
  <si>
    <t>Mianeh Steel</t>
  </si>
  <si>
    <t>FAICO; Iranian Alborz Steel; Foolad Alborz Iranian Co</t>
  </si>
  <si>
    <t>SSPS</t>
  </si>
  <si>
    <t>Yazd Industrial &amp; Constructional, Meibod (Maybod) Steel Co. (predecessor)</t>
  </si>
  <si>
    <t>Arfa Iron and Steel Co.</t>
  </si>
  <si>
    <t>ArcelorMittal Coatesville steel plant (predecessor), ArcelorMittal - Bethlehem Steel</t>
  </si>
  <si>
    <t>Nucor Steel Bourbonnais, Nucor Steel Illinois, Birmingham Steel Kankakee (predecessor)</t>
  </si>
  <si>
    <t>Hezhou Pengda Stainless Steel Metal Co., Ltd.</t>
  </si>
  <si>
    <t>JBG Durgapur</t>
  </si>
  <si>
    <t>SMC Cayce plant</t>
  </si>
  <si>
    <t>Chollima Steel Works and Posan Iron Works, Gangson Steel Mill</t>
  </si>
  <si>
    <t>NMZ; Serov A. K. Iron &amp; Steel (predecessor)</t>
  </si>
  <si>
    <t>Infrabuild Sydney; Infrabuild Rooty Hill; GFG Liberty Rooty Hill</t>
  </si>
  <si>
    <t>Huta Lucchini-Warszawa</t>
  </si>
  <si>
    <t>Acería Grupo Acerero</t>
  </si>
  <si>
    <t>Guangshui Huaxin Smelt Industry Co., Ltd.</t>
  </si>
  <si>
    <t>Liberty Ascoval (predecessor); British Steel Ascoval (predecessor)</t>
  </si>
  <si>
    <t>Jesenice Steelworks (predecessor)</t>
  </si>
  <si>
    <t>LSW, Keystone Steel &amp; Wire</t>
  </si>
  <si>
    <t>Steel Dynamics Pittsboro</t>
  </si>
  <si>
    <t>Shaanxi Hanzhong Iron &amp; Steel Co., Ltd.</t>
  </si>
  <si>
    <t>Zhenshi Group Dongfang Special Steel Co., Ltd.; Jiaxing Dongfang Iron and Steel Co., Ltd.; Zhejiang Jiaxing Iron and Steel Group Co., Ltd.</t>
  </si>
  <si>
    <t>SML; Sree Metaliks Rugudi Plant Complex</t>
  </si>
  <si>
    <t>Chubu Nakagawa actory</t>
  </si>
  <si>
    <t>ASIL</t>
  </si>
  <si>
    <t>Dongbu Incheon Steel; Kage Dongbu Steel Incheon; Keiji Dongbu Steel Incheon</t>
  </si>
  <si>
    <t>Amir-A LLP (predecessor)</t>
  </si>
  <si>
    <t>Sabbio Bergamasco gas cyclinder mill</t>
  </si>
  <si>
    <t>Ferriere Nord Potenza</t>
  </si>
  <si>
    <t>North Star Steel (predecessor)</t>
  </si>
  <si>
    <t>Ózd Steelworks, Ltd.</t>
  </si>
  <si>
    <t>Siddik Brothers Iron and Steel</t>
  </si>
  <si>
    <t>Wisma Masteel Petaling Jaya</t>
  </si>
  <si>
    <t>Pangang Group Sichuan Great Wall Special Steel Co., Ltd.</t>
  </si>
  <si>
    <t>InfraBuild Laverton; InfraBuild Melbourne; GFG Liberty Melbourne Steel Mill</t>
  </si>
  <si>
    <t>Nakayama Steel Funamachi Factory</t>
  </si>
  <si>
    <t>Aceros DM and Aceros San Luis</t>
  </si>
  <si>
    <t>Roanoke Bar Division; Roanoke Electric</t>
  </si>
  <si>
    <t>CMC Birmingham plant</t>
  </si>
  <si>
    <t>CMC Sayreville plant</t>
  </si>
  <si>
    <t>Glenbrook Steelworks</t>
  </si>
  <si>
    <t>Atlax</t>
  </si>
  <si>
    <t>GTC</t>
  </si>
  <si>
    <t>Lianyungang Huale Alloy Co., Ltd.</t>
  </si>
  <si>
    <t>Gerdau Steel India</t>
  </si>
  <si>
    <t>Vibasa</t>
  </si>
  <si>
    <t>SSM</t>
  </si>
  <si>
    <t>Sichuan Southwest Stainless Steel Co., Ltd.</t>
  </si>
  <si>
    <t>Khadim Steel</t>
  </si>
  <si>
    <t>SAM Batangas; Philippine Iron and Steel plant</t>
  </si>
  <si>
    <t>ArcelorMittal Cariacica</t>
  </si>
  <si>
    <t>Aço Verde do Brasil steel plant</t>
  </si>
  <si>
    <t>Acciaierie Venete Camin steel plant</t>
  </si>
  <si>
    <t>Megasa Maia steel plant</t>
  </si>
  <si>
    <t>Abar Kouh Steel &amp; Rolling</t>
  </si>
  <si>
    <t>QIT-Fer et Titatane Inc. (predecessor)</t>
  </si>
  <si>
    <t>Ternium Bar/Rod Division Apodaca</t>
  </si>
  <si>
    <t>AK Steel Mansfield Works</t>
  </si>
  <si>
    <t>MSPSPL</t>
  </si>
  <si>
    <t>SYS I</t>
  </si>
  <si>
    <t>SYS II</t>
  </si>
  <si>
    <t>VNSTEEL; Phu My Steel Factory</t>
  </si>
  <si>
    <t>UGMK-Steel; UGMK-Stal</t>
  </si>
  <si>
    <t>DAM</t>
  </si>
  <si>
    <t>Mines and Iron &amp; Steelworks Skopje</t>
  </si>
  <si>
    <t>Mac Steel</t>
  </si>
  <si>
    <t>CMC Knoxville plant</t>
  </si>
  <si>
    <t>Gerdau Colina</t>
  </si>
  <si>
    <t>ADA Steel</t>
  </si>
  <si>
    <t>Baobab Steel Mozambique</t>
  </si>
  <si>
    <t>Jingxian Longxin Foundry Co., Ltd.</t>
  </si>
  <si>
    <t>Guiyang Special Steel Co., Ltd.</t>
  </si>
  <si>
    <t>Jilin Jigang Huaying Heavy Industry Technology Development Co., Ltd.</t>
  </si>
  <si>
    <t>Liaoyang Xinda Iron and Steel Co., Ltd.</t>
  </si>
  <si>
    <t>Shanghai No. 5 Iron and Steel Plant</t>
  </si>
  <si>
    <t>Qingtian New Tsingshan Special Steel Co., Ltd.</t>
  </si>
  <si>
    <t>KKSSC Gurun steel plant; Perfect Channel Sdn Bhd (PCSB) plant</t>
  </si>
  <si>
    <t>AJIS plant</t>
  </si>
  <si>
    <t>M3; Calaca Works; SAMC Calaca</t>
  </si>
  <si>
    <t>Viet Steel Pomina 2 (predecessor)</t>
  </si>
  <si>
    <t>LCCISP</t>
  </si>
  <si>
    <t>TISCO</t>
  </si>
  <si>
    <t>Kamsky Iron and Steel Works TEMPO; Kamsky Metallurgical Combine TEMPO</t>
  </si>
  <si>
    <t>Stavropol Steel metallurgical plant</t>
  </si>
  <si>
    <t>Cognor Group Gliwice</t>
  </si>
  <si>
    <t>Integrated Iron and Steel Resita</t>
  </si>
  <si>
    <t>Outokumpu Sheffield SMACC steel plant (predecessor)</t>
  </si>
  <si>
    <t>Khayyam Steel; Neyshabur Steel Complex</t>
  </si>
  <si>
    <t>SCIS; United Brothers Holding</t>
  </si>
  <si>
    <t>Sidertul</t>
  </si>
  <si>
    <t>CMC Mesa plant</t>
  </si>
  <si>
    <t>GPIL; Ispat Godawari (IGL)</t>
  </si>
  <si>
    <t>ASP</t>
  </si>
  <si>
    <t>Parent [formula]</t>
  </si>
  <si>
    <t>Parent PermID [formula]</t>
  </si>
  <si>
    <t>Owner</t>
  </si>
  <si>
    <t>Groupe Industriel Sider Spa [100%]</t>
  </si>
  <si>
    <t>5000941519 [100%]</t>
  </si>
  <si>
    <t>Groupe Industriel Sider Spa</t>
  </si>
  <si>
    <t>Tembo Steels Ltd [100%]</t>
  </si>
  <si>
    <t>GEM0000505 [100%]</t>
  </si>
  <si>
    <t>Tembo Steels Uganda Ltd</t>
  </si>
  <si>
    <t>Haojun Development Group Co Ltd [49%]; Other [51%]</t>
  </si>
  <si>
    <t>GEM0000320 [49%]; GEM0000000 [51%]</t>
  </si>
  <si>
    <t>Sichuan Desheng Group Vanadium Titanium Co Ltd</t>
  </si>
  <si>
    <t>Sansteel Minguang Co Ltd Fujian [100%]</t>
  </si>
  <si>
    <t>4295864964 [100%]</t>
  </si>
  <si>
    <t>Fujian Luoyuan Minguang Steel Co Ltd</t>
  </si>
  <si>
    <t>Fujian Dingsheng Iron and Steel Co., Ltd [100%]</t>
  </si>
  <si>
    <t>GEM0000041 [100%]</t>
  </si>
  <si>
    <t>Sansteel Minguang Co Ltd Fujian</t>
  </si>
  <si>
    <t>JiuQuan Iron and Steel Group Co Ltd [54.8%]; Other [45.2%]</t>
  </si>
  <si>
    <t>5000051244 [54.8%]; GEM0000000 [45.2%]</t>
  </si>
  <si>
    <t>Gansu Jiu Steel Group Hongxing Iron &amp; Steel Co Ltd</t>
  </si>
  <si>
    <t>Lanxin Steel Group Co., Ltd. [100%]</t>
  </si>
  <si>
    <t>GEM0000140 [100%]</t>
  </si>
  <si>
    <t>Xinxing Cathay International Group Co Ltd [40%]; Other [60%]</t>
  </si>
  <si>
    <t>5000013134 [40%]; GEM0000000 [60%]</t>
  </si>
  <si>
    <t>Baoshan Iron and Steel Co., Ltd. [90%]; Guangdong Hengjian Investment Holdings Co Ltd [10%]</t>
  </si>
  <si>
    <t>4295864974 [90%]; 5000609284 [10%]</t>
  </si>
  <si>
    <t>Baosteel Zhanjiang Iron &amp; Steel Co Ltd</t>
  </si>
  <si>
    <t>Guigang Helong Investment Partnership (Limited Partnership) [47.8%]; Other [52.2%]</t>
  </si>
  <si>
    <t>GEM0000316 [47.8%]; GEM0000000 [52.2%]</t>
  </si>
  <si>
    <t>Guangxi Longzhou Yishuo Investment Management Co., Ltd. [100%]</t>
  </si>
  <si>
    <t>GEM0000314 [100%]</t>
  </si>
  <si>
    <t>Guangxi Liuzhou Iron and Steel Group Co., Ltd. [72%]; China Construction Bank Corporation [28%]</t>
  </si>
  <si>
    <t>5000047079 [72%]; 4295863663 [28%]</t>
  </si>
  <si>
    <t>Beijing Jianlong Investment Co., Ltd. [69.9%]; Fosun International Ltd. [25.7%]; Other [4.4%]</t>
  </si>
  <si>
    <t>5059063508 [69.9%]; 4295864421 [25.7%]; GEM0000000 [4.4%]</t>
  </si>
  <si>
    <t>Wu'an Xipeng Metallurgical Materials Trading Co., Ltd. [45.5%]; Longxiang Group (Hong Kong) Co., Ltd. [24.5%]; Xianghe Hongcheng New Energy Technology Co., Ltd. [27.6%]; Other [2.4%]</t>
  </si>
  <si>
    <t>GEM0000294 [45.5%]; GEM0000354 [24.5%]; GEM0000454 [27.6%]; GEM0000000 [2.4%]</t>
  </si>
  <si>
    <t>Gangfu (China) Co., Ltd. [78%]; Hebei Xinjin Mining Co., Ltd. [5.3%]; Other [16.7%]</t>
  </si>
  <si>
    <t>GEM0000309 [78%]; GEM0000411 [5.3%]; GEM0000000 [16.7%]</t>
  </si>
  <si>
    <t>Hebei Taihang Iron and Steel Group Co., Ltd. [100%]</t>
  </si>
  <si>
    <t>GEM0000082 [100%]</t>
  </si>
  <si>
    <t>CDB Development Fund Co Ltd [9.9%]; Other [90.1%]</t>
  </si>
  <si>
    <t>5047105672 [9.9%]; GEM0000000 [90.1%]</t>
  </si>
  <si>
    <t>Jingye Group Co., Ltd. [100%]</t>
  </si>
  <si>
    <t>5071576433 [100%]</t>
  </si>
  <si>
    <t>Xinji Aosen Iron and Steel Group Co., Ltd. [100%]</t>
  </si>
  <si>
    <t>5037631290 [100%]</t>
  </si>
  <si>
    <t>Tangshan Songting Iron &amp; Steel Co., Ltd. [100%]</t>
  </si>
  <si>
    <t>GEM0000224 [100%]</t>
  </si>
  <si>
    <t>Guotao Limited (Hong Kong) [76.3%]; Yushan (Beijing) Metallurgical Investment Co., Ltd. [18.7%]; Zunhua Hengwei Real Estate Development Co., Ltd. [5%]</t>
  </si>
  <si>
    <t>GEM0000317 [76.3%]; GEM0000437 [18.7%]; GEM0000456 [5%]</t>
  </si>
  <si>
    <t>Tangshan Donghai Iron and Steel Group Co., Ltd. [100%]</t>
  </si>
  <si>
    <t>GEM0000217 [100%]</t>
  </si>
  <si>
    <t>Hbis Group Co Ltd [47.4%]; Hebei Yinshui Industrial Group Co., Ltd [49%]; Other [3.6%]</t>
  </si>
  <si>
    <t>5000022648 [47.4%]; GEM0000390 [49%]; GEM0000000 [3.6%]</t>
  </si>
  <si>
    <t>Hebei Jianen Trading Co., Ltd. [48.1%]; Xingtai Precision Steel Wire Rod Holding Ltd [26%]; Xingtai Jinglin Trading Co., Ltd. [25.9%]</t>
  </si>
  <si>
    <t>GEM0000528 [48.1%]; 5040058606 [26%]; GEM0000510 [25.9%]</t>
  </si>
  <si>
    <t>Hbis Group Co., Ltd. [100%]</t>
  </si>
  <si>
    <t>5000022648 [100%]</t>
  </si>
  <si>
    <t>Henan Jiyuan Iron &amp; Steel Investment Holdings Co., Ltd. [89.4%]; Other [10.6%]</t>
  </si>
  <si>
    <t>5080196445 [89.4%]; GEM0000000 [10.6%]</t>
  </si>
  <si>
    <t>Henan Fengbao Special Steel Co., Ltd. [100%]</t>
  </si>
  <si>
    <t>GEM0000097 [100%]</t>
  </si>
  <si>
    <t>Puyang Linzhou Iron and Steel Co., Ltd. [100%]</t>
  </si>
  <si>
    <t>GEM0000175 [100%]</t>
  </si>
  <si>
    <t>Puyang Linzhou Iron and Steel Co., Ltd.</t>
  </si>
  <si>
    <t>Henan Wugang Huayu Materials Co., Ltd. [75%]; GRAND VICTOR (HONG KONG) LIMITED [25%]</t>
  </si>
  <si>
    <t>GEM0000325 [75%]; GEM0000405 [25%]</t>
  </si>
  <si>
    <t>Henan Province Hengchang Trading Co., Ltd. [15.8%]; Anyang Iron and Steel GROUP Co., Ltd. [8.6%]; Other [75.6%]</t>
  </si>
  <si>
    <t>GEM0000324 [15.8%]; 5000017744 [8.6%]; GEM0000000 [75.6%]</t>
  </si>
  <si>
    <t>Citic Pacific Special Steel Group Co., Ltd [100%]</t>
  </si>
  <si>
    <t>4295864868 [100%]</t>
  </si>
  <si>
    <t>Baoshan Iron and Steel Co., Ltd. [100%]</t>
  </si>
  <si>
    <t>4295864974 [100%]</t>
  </si>
  <si>
    <t>Inner Mongolia Baotou Jiyu Iron and Steel Co., Ltd. [100%]</t>
  </si>
  <si>
    <t>GEM0000112 [100%]</t>
  </si>
  <si>
    <t>Beijing Dow Investment Holdings Co., Ltd. [81.3%]; China National Minerals Co., Ltd. [15.7%]; Other [3%]</t>
  </si>
  <si>
    <t>GEM0000299 [81.3%]; 5000695198 [15.7%]; GEM0000000 [3%]</t>
  </si>
  <si>
    <t>Tangshan Jinma Iron &amp; Steel Group Co., Ltd. [51%]; Hainan Mingbo Investment Co., Ltd. [48%]; Other [1%]</t>
  </si>
  <si>
    <t>GEM0000535 [51%]; GEM0000519 [48%]; GEM0000000 [1%]</t>
  </si>
  <si>
    <t>Chifeng Zhongtang Special Steel Co., Ltd.</t>
  </si>
  <si>
    <t>Jiangsu Shagang Co., Ltd. [63.8%]; Jiangsu Shagang Group Co., Ltd. [36.2%]</t>
  </si>
  <si>
    <t>4295865268 [63.8%]; 5000051246 [36.2%]</t>
  </si>
  <si>
    <t>Liangyungang Ganyu Zhongcheng Investment Co., Ltd. [87.3%]; Other [12.7%]</t>
  </si>
  <si>
    <t>GEM0000349 [87.3%]; GEM0000000 [12.7%]</t>
  </si>
  <si>
    <t>Jiangsu Yonggang Group Co., Ltd. [62.1%]; Swift (HK) Group Co Ltd [37.9%]</t>
  </si>
  <si>
    <t>4297945459 [62.1%]; 5063247148 [37.9%]</t>
  </si>
  <si>
    <t>Huachuang Jiangsu Investment Co., Ltd. [80.4%]; Other [19.6%]</t>
  </si>
  <si>
    <t>GEM0000329 [80.4%]; GEM0000000 [19.6%]</t>
  </si>
  <si>
    <t>Jiangsu Shagang Group Co., Ltd. [75%]; Hongkong Evergain Co., Ltd. [25%]</t>
  </si>
  <si>
    <t>5000051246 [75%]; GEM0000517 [25%]</t>
  </si>
  <si>
    <t>Hengjin Huitong Asset Management (Beijing) Co., Ltd. [60%]; Jilin Tianpeng Industrial Co., Ltd. [17.2%]; Other [22.8%]</t>
  </si>
  <si>
    <t>GEM0000550 [60%]; GEM0000525 [17.2%]; GEM0000000 [22.8%]</t>
  </si>
  <si>
    <t>Beijing Jianlong Investment Co., Ltd. [48.3%]; Fushun Longshun State-Owned Assets Management Co., Ltd. [29.3%]; Fosun International Ltd. [19.1%]; Other [3.3%]</t>
  </si>
  <si>
    <t>5059063508 [48.3%]; GEM0000404 [29.3%]; 4295864421 [19.1%]; GEM0000000 [3.3%]</t>
  </si>
  <si>
    <t>TUOCHUAN (HONG KONG) LIMITED [99%]; Other [1%]</t>
  </si>
  <si>
    <t>5068478379 [99%]; GEM0000000 [1%]</t>
  </si>
  <si>
    <t>Shandong Xiangxin Investment Holdings Co., Ltd. [93.3%]; Other [6.7%]</t>
  </si>
  <si>
    <t>5079919872 [93.3%]; GEM0000000 [6.7%]</t>
  </si>
  <si>
    <t>Shandong Iron and Steel Co., Ltd. [100%]</t>
  </si>
  <si>
    <t>4295864796 [100%]</t>
  </si>
  <si>
    <t>Shandong Iron and Steel Co., Ltd.</t>
  </si>
  <si>
    <t>Shanxi Antai Holding Group Co., Ltd. [100%]</t>
  </si>
  <si>
    <t>5000707225 [100%]</t>
  </si>
  <si>
    <t>Shanxi Jianbang Group Co., Ltd. [51.4%]; Other [48.6%]</t>
  </si>
  <si>
    <t>GEM0000291 [51.4%]; GEM0000000 [48.6%]</t>
  </si>
  <si>
    <t>Fujian Huaya Group Co., Ltd. [64.1%]; Other [35.9%]</t>
  </si>
  <si>
    <t>GEM0000306 [64.1%]; GEM0000000 [35.9%]</t>
  </si>
  <si>
    <t>Shanxi Huaqiang Iron and Steel Co., Ltd. [100%]</t>
  </si>
  <si>
    <t>GEM0000196 [100%]</t>
  </si>
  <si>
    <t>British-Asia Pan Ruogen International Limited [59.2%]; Other [40.8%]</t>
  </si>
  <si>
    <t>GEM0000285 [59.2%]; GEM0000000 [40.8%]</t>
  </si>
  <si>
    <t>Yunnan Yuxi Xianfu Iron &amp; Steel (Group) Co., Ltd. [100%]</t>
  </si>
  <si>
    <t>GEM0000274 [100%]</t>
  </si>
  <si>
    <t>JSW Steel Ltd [100%]</t>
  </si>
  <si>
    <t>4295872888 [100%]</t>
  </si>
  <si>
    <t>JSW Steel (Salav) Limited</t>
  </si>
  <si>
    <t>Jindal Stainless Ltd [100%]</t>
  </si>
  <si>
    <t>4295873341 [100%]</t>
  </si>
  <si>
    <t>Jindal Stainless Ltd</t>
  </si>
  <si>
    <t>Tata Steel Ltd [100%]</t>
  </si>
  <si>
    <t>4295872420 [100%]</t>
  </si>
  <si>
    <t>Tata Steel UK Ltd</t>
  </si>
  <si>
    <t>Ramsarup Industries Ltd [100%]</t>
  </si>
  <si>
    <t>4295874334 [100%]</t>
  </si>
  <si>
    <t>Ramsarup Industries Ltd</t>
  </si>
  <si>
    <t>Esteel Enterprise Pte Ltd [100%]</t>
  </si>
  <si>
    <t>5057825935 [100%]</t>
  </si>
  <si>
    <t>Antara Steel Mills Sdn Bhd</t>
  </si>
  <si>
    <t>Other [100%]</t>
  </si>
  <si>
    <t>GEM0000000 [100%]</t>
  </si>
  <si>
    <t>Grupo Viena [100%]</t>
  </si>
  <si>
    <t>4297599051 [100%]</t>
  </si>
  <si>
    <t>Andrade Valladares Engenharia e Construcao Ltda</t>
  </si>
  <si>
    <t>Nucor Corp [100%]</t>
  </si>
  <si>
    <t>4295904636 [100%]</t>
  </si>
  <si>
    <t>NU-IRON UNLIMITED DIRECT-</t>
  </si>
  <si>
    <t>Corporacion Venezolana de Guayana [100%]</t>
  </si>
  <si>
    <t>5001120464 [100%]</t>
  </si>
  <si>
    <t>Complejo Siderurgico de Guayana CA (Comsigua)</t>
  </si>
  <si>
    <t>Cvg Ferrominera Del OrinoCo CA</t>
  </si>
  <si>
    <t>OrinoCo Iron</t>
  </si>
  <si>
    <t>Venezolana de Prerreducidos Caroni CA</t>
  </si>
  <si>
    <t>Matesi</t>
  </si>
  <si>
    <t>Limited Liability Company Holding Company YueSeM [100%]</t>
  </si>
  <si>
    <t>5079214447 [100%]</t>
  </si>
  <si>
    <t>Lebedinskiy GOK AO</t>
  </si>
  <si>
    <t>Magnitogorskiy Metallurgicheskiy Kombinat PAO [100%]</t>
  </si>
  <si>
    <t>4295887044 [100%]</t>
  </si>
  <si>
    <t>Magnitogorskiy Metallurgicheskiy Kombinat PAO</t>
  </si>
  <si>
    <t>USM Holdings Ltd [55%]; Limited Liability Company Holding Company YueSeM [45%]</t>
  </si>
  <si>
    <t>5038048959 [55%]; 5079214447 [45%]</t>
  </si>
  <si>
    <t>Mikhailovsky HBI LLC (MGBZh OOO)</t>
  </si>
  <si>
    <t>ArcelorMittal SA [100%]</t>
  </si>
  <si>
    <t>5000030092 [100%]</t>
  </si>
  <si>
    <t>ArcelorMittal Hamburg GmbH</t>
  </si>
  <si>
    <t>SHS Stahl Holding Saar GmbH &amp; Co KgaA [57.2%]; ArcelorMittal SA [33.4%]; Saarstahl AG [9.4%]</t>
  </si>
  <si>
    <t>5040192402 [57.2%]; 5000030092 [33.4%]; 4296258509 [9.4%]</t>
  </si>
  <si>
    <t>Aktien Gesellschaft der Dillinger Huettenwerke Societe Anonyme des Forges et Acieries de Dilling</t>
  </si>
  <si>
    <t>Invitalia Attivita Produttive SpA [100%]</t>
  </si>
  <si>
    <t>5038063107 [100%]</t>
  </si>
  <si>
    <t>DRI d'Italia Spa</t>
  </si>
  <si>
    <t>Tata Steel BSL Ltd [100%]</t>
  </si>
  <si>
    <t>4295873662 [100%]</t>
  </si>
  <si>
    <t>Tata Steel BSL Ltd</t>
  </si>
  <si>
    <t>SSAB AB [33.3%]; Luossavaara Kiirunavaara AB [33.3%]; Vattenfall AB [33.3%]</t>
  </si>
  <si>
    <t>4295889873 [33.3%]; 4295890254 [33.3%]; 4295889865 [33.3%]</t>
  </si>
  <si>
    <t>HYBRIT Development AB</t>
  </si>
  <si>
    <t>Koc Metalurji AS [100%]</t>
  </si>
  <si>
    <t>5080034375 [100%]</t>
  </si>
  <si>
    <t>Koc Metalurji AS</t>
  </si>
  <si>
    <t>Southern Mining And Processing Complex [100%]</t>
  </si>
  <si>
    <t>5001424076 [100%]</t>
  </si>
  <si>
    <t>Donets'kstal'-metalurhiinyi zavod PrAT</t>
  </si>
  <si>
    <t>National Iranian Steel Co [100%]</t>
  </si>
  <si>
    <t>5001423350 [100%]</t>
  </si>
  <si>
    <t>Mobarakeh Steel Co</t>
  </si>
  <si>
    <t>Ghadir Investment Co [65%]; Iranian Mines &amp; Mining Industries Development And Renovation Organization [35%]</t>
  </si>
  <si>
    <t>5035729783 [65%]; 5000935267 [35%]</t>
  </si>
  <si>
    <t>Neyriz Ghadir Steel Company</t>
  </si>
  <si>
    <t>Gohar Zamin Iron Ore [100%]</t>
  </si>
  <si>
    <t>5074852973 [100%]</t>
  </si>
  <si>
    <t>Gohar Zamin Iron Ore</t>
  </si>
  <si>
    <t>Ardakan Steel [100%]</t>
  </si>
  <si>
    <t>GEM0000011 [100%]</t>
  </si>
  <si>
    <t>Ardakan Steel</t>
  </si>
  <si>
    <t>Vale SA [100%]</t>
  </si>
  <si>
    <t>4295859761 [100%]</t>
  </si>
  <si>
    <t>Vale SA</t>
  </si>
  <si>
    <t>Nucor Steel Louisiana LLC</t>
  </si>
  <si>
    <t>Cleveland-Cliffs Inc [100%]</t>
  </si>
  <si>
    <t>4295903753 [100%]</t>
  </si>
  <si>
    <t>Cleveland-Cliffs Inc</t>
  </si>
  <si>
    <t>ArcelorMittal SA [80%]; voestalpine AG [20%]</t>
  </si>
  <si>
    <t>5000030092 [80%]; 4295858976 [20%]</t>
  </si>
  <si>
    <t>voestalpine Texas LLC</t>
  </si>
  <si>
    <t>Arcelormittal South Africa Ltd [100%]</t>
  </si>
  <si>
    <t>4295888528 [100%]</t>
  </si>
  <si>
    <t>Arcelormittal South Africa Ltd</t>
  </si>
  <si>
    <t>thyssenkrupp AG [100%]</t>
  </si>
  <si>
    <t>4295869754 [100%]</t>
  </si>
  <si>
    <t>Thyssenkrupp Steel Europe AG</t>
  </si>
  <si>
    <t>Posco [100%]</t>
  </si>
  <si>
    <t>4295881204 [100%]</t>
  </si>
  <si>
    <t>Posco</t>
  </si>
  <si>
    <t>Angang Steel Co., Ltd. [100%]</t>
  </si>
  <si>
    <t>4295864275 [100%]</t>
  </si>
  <si>
    <t>Ma'anshan Iron &amp; Steel Co Ltd [100%]</t>
  </si>
  <si>
    <t>4295864332 [100%]</t>
  </si>
  <si>
    <t>Ma'anshan Iron &amp; Steel Co Ltd</t>
  </si>
  <si>
    <t>Inner Mongolia BaoTou Steel Union Co.,Ltd [38.1%]; Other [62%]</t>
  </si>
  <si>
    <t>4295863939 [38.1%]; GEM0000000 [62%]</t>
  </si>
  <si>
    <t>Inner Mongolia BaoTou Steel Union Co.,Ltd.</t>
  </si>
  <si>
    <t>Hyundai Steel Co [100%]</t>
  </si>
  <si>
    <t>4295881064 [100%]</t>
  </si>
  <si>
    <t>Hyundai Steel Co</t>
  </si>
  <si>
    <t>Baoshan Iron and Steel Co., Ltd.</t>
  </si>
  <si>
    <t>Delong Steel Singapore Projects Pte Ltd [45%]; Shanghai Decent Investment (Group) Co Ltd [43%]; Indonesia Morowali Industrial Park PT [12%]</t>
  </si>
  <si>
    <t>5042264304 [45%]; 5000703672 [43%]; 5056415032 [12%]</t>
  </si>
  <si>
    <t>Dexin Steel Pte Ltd</t>
  </si>
  <si>
    <t>Beijing Shougang Co.,Ltd. [85.4%]; Shougang Group Co Ltd [14.6%]</t>
  </si>
  <si>
    <t>4295863778 [85.4%]; 4296818551 [14.6%]</t>
  </si>
  <si>
    <t>Novolipetsk Steel PAO [100%]</t>
  </si>
  <si>
    <t>4295887048 [100%]</t>
  </si>
  <si>
    <t>Novolipetsk Steel PAO</t>
  </si>
  <si>
    <t>Jinghua Rigang Holding Group Co., Ltd. [98.8%]; Other [1.2%]</t>
  </si>
  <si>
    <t>GEM0000288 [98.8%]; GEM0000000 [1.2%]</t>
  </si>
  <si>
    <t>JFE Holdings Inc [100%]</t>
  </si>
  <si>
    <t>4295880726 [100%]</t>
  </si>
  <si>
    <t>JFE Steel Corp</t>
  </si>
  <si>
    <t>China Baowu Iron and Steel Group Co., Ltd. [32.1%]; Shanxi State-Owned Capital Investment and Operation Co., Ltd. [27.7%]; Other [40.2%]</t>
  </si>
  <si>
    <t>5000039946 [32.1%]; GEM0000425 [27.7%]; GEM0000000 [40.2%]</t>
  </si>
  <si>
    <t>Bengang Steel Plates Co., Ltd. [100%]</t>
  </si>
  <si>
    <t>4295864267 [100%]</t>
  </si>
  <si>
    <t>Jindal Steel And Power Ltd [100%]</t>
  </si>
  <si>
    <t>4295874065 [100%]</t>
  </si>
  <si>
    <t>Jindal Steel And Power Ltd</t>
  </si>
  <si>
    <t>Guangxi Liuzhou Iron and Steel Group Co., Ltd. [75%]; Other [25%]</t>
  </si>
  <si>
    <t>5000047079 [75%]; GEM0000000 [25%]</t>
  </si>
  <si>
    <t>Liuzhou Iron &amp; Steel Co Ltd</t>
  </si>
  <si>
    <t>JSW Steel Ltd</t>
  </si>
  <si>
    <t>ArcelorMittal SA [50%]; Nippon Steel Corp [50%]</t>
  </si>
  <si>
    <t>5000030092 [50%]; 4295877313 [50%]</t>
  </si>
  <si>
    <t>Arcelormittal Nippon Steel India Ltd</t>
  </si>
  <si>
    <t>Severstal' PAO [100%]</t>
  </si>
  <si>
    <t>4295887053 [100%]</t>
  </si>
  <si>
    <t>Severstal' PAO</t>
  </si>
  <si>
    <t>ArcelorMittal SA [40%]; Acciaierie d'italia SpA [60%]</t>
  </si>
  <si>
    <t>5000030092 [40%]; 5067495106 [60%]</t>
  </si>
  <si>
    <t>Acciaierie d'italia SpA</t>
  </si>
  <si>
    <t>Zenith Steel Group Co., Ltd. [100%]</t>
  </si>
  <si>
    <t>5042952736 [100%]</t>
  </si>
  <si>
    <t>China Steel Structure Co., Ltd. [100%]</t>
  </si>
  <si>
    <t>GEM0000463 [100%]</t>
  </si>
  <si>
    <t>China Steel Structure Co., Ltd.</t>
  </si>
  <si>
    <t>Hebei Donghai Special Steel Co., Ltd. [100%]</t>
  </si>
  <si>
    <t>GEM0000076 [100%]</t>
  </si>
  <si>
    <t>Nanjing Iron &amp; Steel Co., Ltd. [57.2%]; Other [42.9%]</t>
  </si>
  <si>
    <t>4295865412 [57.2%]; GEM0000000 [42.9%]</t>
  </si>
  <si>
    <t>China Baowu Iron and Steel Group Co., Ltd. [51%]; Jiangxi Provincial State-owned Enterprise Asset Management(Holding) Co., Ltd. [49%]</t>
  </si>
  <si>
    <t>5000039946 [51%]; GEM0000518 [49%]</t>
  </si>
  <si>
    <t>Jsw Jharkhand Steel Ltd</t>
  </si>
  <si>
    <t>Jsw Bengal Steel Ltd</t>
  </si>
  <si>
    <t>Nippon Steel Corp [100%]</t>
  </si>
  <si>
    <t>4295877313 [100%]</t>
  </si>
  <si>
    <t>Nippon Steel Corp</t>
  </si>
  <si>
    <t>Panhua Group Co Ltd [100%]</t>
  </si>
  <si>
    <t>5079238817 [100%]</t>
  </si>
  <si>
    <t>Panhua Group Co Ltd</t>
  </si>
  <si>
    <t>Essar Steel Ltd</t>
  </si>
  <si>
    <t>Evraz NTMK AO [100%]</t>
  </si>
  <si>
    <t>4295886995 [100%]</t>
  </si>
  <si>
    <t>Evraz ZSMK AO</t>
  </si>
  <si>
    <t>Anyang Iron &amp; Steel Co., Ltd. [100%]</t>
  </si>
  <si>
    <t>4295864803 [100%]</t>
  </si>
  <si>
    <t>Hebei Yanshan Iron and Steel Group Co., Ltd. [100%]</t>
  </si>
  <si>
    <t>GEM0000229 [100%]</t>
  </si>
  <si>
    <t>Guangxi Liuzhou Iron and Steel Group Co., Ltd. [45.6%]; Liuzhou Iron &amp; Steel Co., Ltd. [45.8%]; Wugang Group Co., Ltd. [8.6%]</t>
  </si>
  <si>
    <t>5000047079 [45.6%]; 4295864829 [45.8%]; GEM0000453 [8.6%]</t>
  </si>
  <si>
    <t>Hunan Valin Steel Co.,Ltd. [100%]</t>
  </si>
  <si>
    <t>4295865471 [100%]</t>
  </si>
  <si>
    <t>Shandong Iron and Steel GROUP Co., Ltd. [100%]</t>
  </si>
  <si>
    <t>5000045132 [100%]</t>
  </si>
  <si>
    <t>Shandong IRON&amp;STEEL Group Rizhao Co., Ltd.</t>
  </si>
  <si>
    <t>Chongqing Iron &amp; Steel Co Ltd [100%]</t>
  </si>
  <si>
    <t>4295864574 [100%]</t>
  </si>
  <si>
    <t>Chongqing Iron &amp; Steel Co Ltd</t>
  </si>
  <si>
    <t>Hoa Phat Group JSC [100%]</t>
  </si>
  <si>
    <t>4297921171 [100%]</t>
  </si>
  <si>
    <t>Hoa Phat Dung Quat Steel JSC</t>
  </si>
  <si>
    <t>Sgis Songshan Co Ltd [100%]</t>
  </si>
  <si>
    <t>4295864521 [100%]</t>
  </si>
  <si>
    <t>Sgis Songshan Co Ltd</t>
  </si>
  <si>
    <t>Hbis Group Co Ltd [100%]</t>
  </si>
  <si>
    <t>Beijing Shougang Co.,Ltd. [100%]</t>
  </si>
  <si>
    <t>4295863778 [100%]</t>
  </si>
  <si>
    <t>Beijing Shougang Co.,Ltd.</t>
  </si>
  <si>
    <t>Ansteel Group Corp Ltd [42.7%]; Benxi Beifang Investment Co., Ltd. [7.5%]; China Minmetals Corp [7%]; Other [42.9%]</t>
  </si>
  <si>
    <t>5037655487 [42.7%]; GEM0000394 [7.5%]; 5000069311 [7%]; GEM0000000 [42.9%]</t>
  </si>
  <si>
    <t>Benxi-Beiying Iron &amp; Steel (Group) Co., Ltd.</t>
  </si>
  <si>
    <t>ArcelorMittal Kryvyi Rih PAT</t>
  </si>
  <si>
    <t>United States Steel Corp [100%]</t>
  </si>
  <si>
    <t>4295903049 [100%]</t>
  </si>
  <si>
    <t>United States Steel Corp</t>
  </si>
  <si>
    <t>Shanghai Chetong Trading Co., Ltd. [45%]; Zhejiang Hongcheng New Energy Co., Ltd. [40%]; Hebei Zongheng Steel Group Co., Ltd. [15%]</t>
  </si>
  <si>
    <t>GEM0000372 [45%]; GEM0000438 [40%]; 4298154218 [15%]</t>
  </si>
  <si>
    <t>China Baowu Iron and Steel Group Co., Ltd. [50.9%]; Other [49.1%]</t>
  </si>
  <si>
    <t>5000039946 [50.9%]; GEM0000000 [49.1%]</t>
  </si>
  <si>
    <t>China Railway Materials Group Holdings Co., Ltd. [49%]; Xinhua United Metallurgical Holding Group Co., Ltd. [26%]; Shuangyao Investment Co., Ltd. [25%]</t>
  </si>
  <si>
    <t>GEM0000304 [49%]; GEM0000435 [26%]; GEM0000448 [25%]</t>
  </si>
  <si>
    <t>Tangshan Xinfengsheng Trading Co., Ltd. [72.6%]; Other [27.4%]</t>
  </si>
  <si>
    <t>GEM0000376 [72.6%]; GEM0000000 [27.4%]</t>
  </si>
  <si>
    <t>Shaanxi Iron and Steel Group Co Ltd [100%]</t>
  </si>
  <si>
    <t>5045724677 [100%]</t>
  </si>
  <si>
    <t>Shaanxi Iron and Steel Group Co Ltd</t>
  </si>
  <si>
    <t>Formosa Plastics Corp [70%]; China Steel Corp [25%]; JFE Holdings Inc [5%]</t>
  </si>
  <si>
    <t>4295892087 [70%]; 4295892116 [25%]; 4295880726 [5%]</t>
  </si>
  <si>
    <t>Formosa Ha Tinh Steel Corp</t>
  </si>
  <si>
    <t>Arcelormittal Tubarao Comercial SA</t>
  </si>
  <si>
    <t>Tata Steel Ltd</t>
  </si>
  <si>
    <t>China Baowu Iron and Steel Group Co., Ltd. [58.7%]; Xinjiang Investment and Development (Group) Co., Ltd. [10.4%]; Other [30.9%]</t>
  </si>
  <si>
    <t>5000039946 [58.7%]; 5043444691 [10.4%]; GEM0000000 [30.9%]</t>
  </si>
  <si>
    <t>Rashtriya Ispat Nigam Ltd [100%]</t>
  </si>
  <si>
    <t>4296922665 [100%]</t>
  </si>
  <si>
    <t>Visakhapatnam Steel Plant</t>
  </si>
  <si>
    <t>Hebei Anfeng Iron &amp; Steel Co., Ltd. [100%]</t>
  </si>
  <si>
    <t>GEM0000475 [100%]</t>
  </si>
  <si>
    <t>Wu'an Xipeng Metallurgical Materials Trading Co., Ltd. [65%]; Longxiang Group (Hong Kong) Co., Ltd. [35%]</t>
  </si>
  <si>
    <t>GEM0000294 [65%]; GEM0000354 [35%]</t>
  </si>
  <si>
    <t>Shanghai Kunhong Investment Holdings Co., Ltd. [45%]; Houma Economic Development Zone Pingfu Trading Co., Ltd. [10.4%]; Other [44.6%]</t>
  </si>
  <si>
    <t>5081077370 [45%]; GEM0000412 [10.4%]; GEM0000000 [44.6%]</t>
  </si>
  <si>
    <t>Tangshan Iron and Steel Group Co Ltd</t>
  </si>
  <si>
    <t>Jinan Iron &amp; Steel Group Co., Ltd. [88.1%]; Other [11.9%]</t>
  </si>
  <si>
    <t>5080192546 [88.1%]; GEM0000000 [11.9%]</t>
  </si>
  <si>
    <t>Arcelormittal Atlantique et Lorraine SASU</t>
  </si>
  <si>
    <t>JSW Utkal Steel Ltd</t>
  </si>
  <si>
    <t>Guangxi Shenglong Metallurgical Co Ltd [100%]</t>
  </si>
  <si>
    <t>5000577864 [100%]</t>
  </si>
  <si>
    <t>Guangxi Shenglong Metallurgical Co Ltd</t>
  </si>
  <si>
    <t>Companhia Siderúrgica Nacional [100%]</t>
  </si>
  <si>
    <t>4297320527 [100%]</t>
  </si>
  <si>
    <t>Companhia Siderurgica Nacional</t>
  </si>
  <si>
    <t>SCM Holdings Ltd [71.2%]; SMART [23.8%]; Other [5%]</t>
  </si>
  <si>
    <t>5037839870 [71.2%]; GEM0000392 [23.8%]; GEM0000000 [5%]</t>
  </si>
  <si>
    <t>MK Azovstal' PrAT</t>
  </si>
  <si>
    <t>Dragon Steel Corporation (DSC) [100%]</t>
  </si>
  <si>
    <t>GEM0000464 [100%]</t>
  </si>
  <si>
    <t>Dragon Steel Corporation (DSC)</t>
  </si>
  <si>
    <t>Wealth Group Investment, Ltd. (Hong Kong) [12.4%]; Wu'an Wen'an Energy Management Service Co., Ltd. [24.1%]; Wu'an Longgang Economic and Trade Co., Ltd. [35.4%]; Other [28.1%]</t>
  </si>
  <si>
    <t>GEM0000293 [12.4%]; GEM0000433 [24.1%]; GEM0000452 [35.4%]; GEM0000000 [28.1%]</t>
  </si>
  <si>
    <t>Lingyuan Iron &amp; Steel Co.,Ltd. [100%]</t>
  </si>
  <si>
    <t>4295865066 [100%]</t>
  </si>
  <si>
    <t>Shanxi Jincheng Steel Holdings Group Co., Ltd. [60%]; Other [40%]</t>
  </si>
  <si>
    <t>5000575357 [60%]; GEM0000000 [40%]</t>
  </si>
  <si>
    <t>Prime Empire, Ltd. [45.2%]; Sichuan Chuanwei Group Co., Ltd. [37%]; Trade Union of Sichuan Chuanwei Group Co., Ltd. [14.5%]; Other [3.3%]</t>
  </si>
  <si>
    <t>5037054254 [45.2%]; 5050711680 [37%]; GEM0000449 [14.5%]; GEM0000000 [3.3%]</t>
  </si>
  <si>
    <t>ArcelorMittal SA</t>
  </si>
  <si>
    <t>Kobe Steel Ltd [100%]</t>
  </si>
  <si>
    <t>4295877348 [100%]</t>
  </si>
  <si>
    <t>Kobe Steel Ltd</t>
  </si>
  <si>
    <t>Korea, Democratic People's Republic of (Government) [100%]</t>
  </si>
  <si>
    <t>5001424116 [100%]</t>
  </si>
  <si>
    <t>Korea, Democratic People's Republic of (Government)</t>
  </si>
  <si>
    <t>ArcelorMittal Temirtau AO</t>
  </si>
  <si>
    <t>voestalpine AG [100%]</t>
  </si>
  <si>
    <t>4295858976 [100%]</t>
  </si>
  <si>
    <t>voestalpine Stahl GmbH</t>
  </si>
  <si>
    <t>thyssenkrupp AG [50%]; Salzgitter AG [30%]; Vallourec SA [20%]</t>
  </si>
  <si>
    <t>4295869754 [50%]; 4295869182 [30%]; 4295867374 [20%]</t>
  </si>
  <si>
    <t>Huettenwerke Krupp Mannesmann GmbH</t>
  </si>
  <si>
    <t>Colakoglu Metalurji AS [100%]</t>
  </si>
  <si>
    <t>4296600268 [100%]</t>
  </si>
  <si>
    <t>Colakoglu Metalurji AS</t>
  </si>
  <si>
    <t>Saudi Basic Industries Corporation SJSC [100%]</t>
  </si>
  <si>
    <t>4295887293 [100%]</t>
  </si>
  <si>
    <t>Saudi Iron and Steel Co</t>
  </si>
  <si>
    <t>Qian'an Jiujiang Wire Co., Ltd. [100%]</t>
  </si>
  <si>
    <t>GEM0000177 [100%]</t>
  </si>
  <si>
    <t>Ansteel Group Corp Ltd [100%]</t>
  </si>
  <si>
    <t>5037655487 [100%]</t>
  </si>
  <si>
    <t>Iskenderun Demir ve Celik AS [100%]</t>
  </si>
  <si>
    <t>4298248188 [100%]</t>
  </si>
  <si>
    <t>Iskenderun Demir ve Celik AS</t>
  </si>
  <si>
    <t>Zhongxin Iron and Steel Group Co., Ltd. [100%]</t>
  </si>
  <si>
    <t>GEM0000280 [100%]</t>
  </si>
  <si>
    <t>Arcelormittal Lazaro Cardenas SA de CV</t>
  </si>
  <si>
    <t>MECHEL, PAO [100%]</t>
  </si>
  <si>
    <t>4295887178 [100%]</t>
  </si>
  <si>
    <t>Chelyabinskiy Metallurgicheskiy Kombinat PAO</t>
  </si>
  <si>
    <t>Tangshan Donghua Iron &amp; Steel Enterprise Group Co., Ltd. [100%]</t>
  </si>
  <si>
    <t>5072823768 [100%]</t>
  </si>
  <si>
    <t>Altos Hornos de Mexico SAB de CV [100%]</t>
  </si>
  <si>
    <t>4295884289 [100%]</t>
  </si>
  <si>
    <t>Altos Hornos de Mexico SAB de CV</t>
  </si>
  <si>
    <t>Alchevs'kyi Metalurhiinyi Kombinat PAT</t>
  </si>
  <si>
    <t>Jai Balaji Industries Ltd [100%]</t>
  </si>
  <si>
    <t>4295873993 [100%]</t>
  </si>
  <si>
    <t>Jai Balaji Steels Purulia Ltd</t>
  </si>
  <si>
    <t>Steel Authority of India Ltd [100%]</t>
  </si>
  <si>
    <t>4295872623 [100%]</t>
  </si>
  <si>
    <t>Steel Authority of India Ltd</t>
  </si>
  <si>
    <t>Ternium SA [100%]</t>
  </si>
  <si>
    <t>4295856130 [100%]</t>
  </si>
  <si>
    <t>Ternium Brasil Ltda</t>
  </si>
  <si>
    <t>Salzgitter AG [100%]</t>
  </si>
  <si>
    <t>4295869182 [100%]</t>
  </si>
  <si>
    <t>Salzgitter Flachstahl GmbH</t>
  </si>
  <si>
    <t>Yunnan Yuxi Iron and Steel Group Co., Ltd. [51%]; Yunnan Yuxi Yukun Iron and Steel Group Co., Ltd. [26.3%]; Yuxi Huixi Metal Casting Products Co., Ltd. [10.2%]; Yuxi Fuyu Iron and Steel Co., Ltd. [6.9%]; Other [5.6%]</t>
  </si>
  <si>
    <t>GEM0000385 [51%]; GEM0000436 [26.3%]; GEM0000455 [10.2%]; GEM0000461 [6.9%]; GEM0000000 [5.6%]</t>
  </si>
  <si>
    <t>Siderurgica del Orinoco Alfredo Maneiro SIDOR CA</t>
  </si>
  <si>
    <t>Gold Genesis Development Limited [57.2%]; First Glory Services Limited [38%]; Other [4.8%]</t>
  </si>
  <si>
    <t>5036785625 [57.2%]; 5036785624 [38%]; GEM0000000 [4.8%]</t>
  </si>
  <si>
    <t>HBIS Group Co., Ltd. [53.1%]; China Baowu Iron and Steel Group Co., Ltd. [27.7%]; Other [19.2%]</t>
  </si>
  <si>
    <t>5000022648 [53.1%]; 5000039946 [27.7%]; GEM0000000 [19.2%]</t>
  </si>
  <si>
    <t>Guangyang Antai Holding Co., Ltd. [91%]; Laiwu Yanshan Investment Co., Ltd. [9%]</t>
  </si>
  <si>
    <t>5044035526 [91%]; GEM0000414 [9%]</t>
  </si>
  <si>
    <t>Tianjin Rongcheng Xiangtai Investment Holdings Co., Ltd. [77.9%]; Other [22.2%]</t>
  </si>
  <si>
    <t>GEM0000379 [77.9%]; GEM0000000 [22.2%]</t>
  </si>
  <si>
    <t>Zhejiang Yuanli Metal Product Group Co., Ltd. [100%]</t>
  </si>
  <si>
    <t>4298155857 [100%]</t>
  </si>
  <si>
    <t>NMDC Ltd [100%]</t>
  </si>
  <si>
    <t>4295874011 [100%]</t>
  </si>
  <si>
    <t>NMDC Ltd</t>
  </si>
  <si>
    <t>Jsw Vijayanagar Metallics Ltd</t>
  </si>
  <si>
    <t>Anshan Iron and Steel Group Corp</t>
  </si>
  <si>
    <t>China Metallurgical Group Corp [50%]; Hebei Xinwuan Iron and Steel Group Co. Ltd. [50%]</t>
  </si>
  <si>
    <t>5000058743 [50%]; GEM0000091 [50%]</t>
  </si>
  <si>
    <t>Hebei Xinwuan Iron and Steel Group Co. Ltd.</t>
  </si>
  <si>
    <t>Usinas Siderurgicas de Minas Gerais SA USIMINAS [100%]</t>
  </si>
  <si>
    <t>4295859856 [100%]</t>
  </si>
  <si>
    <t>Usinas Siderurgicas de Minas Gerais SA USIMINAS</t>
  </si>
  <si>
    <t>Arcelormittal Poland SA</t>
  </si>
  <si>
    <t>Tata Steel Long Products Ltd [100%]</t>
  </si>
  <si>
    <t>4295874051 [100%]</t>
  </si>
  <si>
    <t>Tata Steel Long Products Ltd</t>
  </si>
  <si>
    <t>Beijing Jianlong Investment Co., Ltd. [56.6%]; Other [43.4%]</t>
  </si>
  <si>
    <t>5059063508 [56.6%]; GEM0000000 [43.4%]</t>
  </si>
  <si>
    <t>Liaoning Fangda Group Industrial Co., Ltd. [61.4%]; Other [38.6%]</t>
  </si>
  <si>
    <t>5000005748 [61.4%]; GEM0000000 [38.6%]</t>
  </si>
  <si>
    <t>Shiheng Special Steel Holding Group Co., Ltd. [99.4%]; Other [0.6%]</t>
  </si>
  <si>
    <t>GEM0000373 [99.4%]; GEM0000000 [0.6%]</t>
  </si>
  <si>
    <t>Sanbao Group Co Ltd [100%]</t>
  </si>
  <si>
    <t>GEM0000367 [100%]</t>
  </si>
  <si>
    <t>Shougang Group Co Ltd [66.8%]; Other [33.2%]</t>
  </si>
  <si>
    <t>4296818551 [66.8%]; GEM0000000 [33.2%]</t>
  </si>
  <si>
    <t>Esfahan Steel Co</t>
  </si>
  <si>
    <t>Shanxi Gaoyi Steel Co., Ltd. [100%]</t>
  </si>
  <si>
    <t>GEM0000194 [100%]</t>
  </si>
  <si>
    <t>SteelAsia Manufacturing Corp [100%]</t>
  </si>
  <si>
    <t>5041063881 [100%]</t>
  </si>
  <si>
    <t>SteelAsia Manufacturing Corp</t>
  </si>
  <si>
    <t>Gerdau SA [99.9%]; Other [0.1%]</t>
  </si>
  <si>
    <t>5000004542 [99.9%]; GEM0000000 [0.1%]</t>
  </si>
  <si>
    <t>Gerdau Acominas SA</t>
  </si>
  <si>
    <t>Evraz NTMK AO</t>
  </si>
  <si>
    <t>US Steel Kosice sro</t>
  </si>
  <si>
    <t>Habas Sinai ve Tibbi Gazlar Istihsal Endustrisi AS [100%]</t>
  </si>
  <si>
    <t>5000059673 [100%]</t>
  </si>
  <si>
    <t>Habas Sinai ve Tibbi Gazlar Istihsal Endustrisi AS</t>
  </si>
  <si>
    <t>Metinvest BV</t>
  </si>
  <si>
    <t>China Baowu Iron and Steel Group Co., Ltd. [75%]; Guangdong Guangwu Holding Group Co., Ltd. [25%]</t>
  </si>
  <si>
    <t>5000039946 [75%]; GEM0000407 [25%]</t>
  </si>
  <si>
    <t>Mariupolskyi Metalurgiinyi Kombinat Imeni Illicha, PRAT</t>
  </si>
  <si>
    <t>Hbis Group Co Ltd [30.6%]; Cambodia Rongfeng Investment Co., Ltd. [25.1%]; Hebei Wenfeng Industrial Group Co., Ltd. [23.9%]; Other [20.4%]</t>
  </si>
  <si>
    <t>5000022648 [30.6%]; GEM0000302 [25.1%]; 5000707314 [23.9%]; GEM0000000 [20.4%]</t>
  </si>
  <si>
    <t>Beijing Jianlong Investment Co., Ltd. [71.84%]; Fosun Holdings [24.9%]; Other[3.26%]</t>
  </si>
  <si>
    <t>5059063508 [71.84]; GEM0000389 [24.9%]; GEM0000000 [3.26%]</t>
  </si>
  <si>
    <t>Arcelormittal Espana SA</t>
  </si>
  <si>
    <t>Dniprovs'kyi Metalurhiinyi Kombinat PAT</t>
  </si>
  <si>
    <t>Qinhuangdao Hongxing Iron and Steel Co., Ltd. [100%]</t>
  </si>
  <si>
    <t>GEM0000181 [100%]</t>
  </si>
  <si>
    <t>Tangshan Fengnan District Jing'an Iron and Steel Co., Ltd. [100%]</t>
  </si>
  <si>
    <t>GEM0000218 [100%]</t>
  </si>
  <si>
    <t>PAT Zaporizhstal-AH [49.9%]; SCM Holdings Ltd [34.9%]; SMART [11.6%]; Other [3.6%]</t>
  </si>
  <si>
    <t>5050897995 [49.9%]; 5037839870 [34.9%]; GEM0000392 [11.6%]; GEM0000000 [3.6%]</t>
  </si>
  <si>
    <t>Zaporiz'kyi Metalurhiinyi Kombinat Zaporizhstal' PAT</t>
  </si>
  <si>
    <t>ArcelorMittal Dofasco Inc</t>
  </si>
  <si>
    <t>Jiugang Group Yuzhong Iron &amp; Steel Co Ltd</t>
  </si>
  <si>
    <t>Rongsheng Holdings Co., Ltd. [35.7%]; Rongsheng Construction Engineering Co., Ltd. [11.4%]; Other [52.9%]</t>
  </si>
  <si>
    <t>5035488578 [35.7%]; GEM0000422 [11.4%]; GEM0000000 [52.9%]</t>
  </si>
  <si>
    <t>Tangshan Guoyi Special Type Iron and Steel Co., Ltd. [100%]</t>
  </si>
  <si>
    <t>GEM0000221 [100%]</t>
  </si>
  <si>
    <t>Hang zhou Iron &amp; Steel Co.,Ltd. [100%]</t>
  </si>
  <si>
    <t>4295865254 [100%]</t>
  </si>
  <si>
    <t>Krakatau Steel (Persero) Tbk PT [100%]</t>
  </si>
  <si>
    <t>4296394093 [100%]</t>
  </si>
  <si>
    <t>Krakatau Steel (Persero) Tbk PT</t>
  </si>
  <si>
    <t>China Baowu Iron and Steel Group Co., Ltd. [90%]; State-owned Assets Supervision and Administration Commission of Yunnan Provincial People's Government [10%]</t>
  </si>
  <si>
    <t>5000039946 [90%]; 5000048515 [10%]</t>
  </si>
  <si>
    <t>Kunming Iron &amp; Steel Holding Co Ltd</t>
  </si>
  <si>
    <t>Arcelormittal Mediterranee SAS</t>
  </si>
  <si>
    <t>Tosyali Holding AS [100%]</t>
  </si>
  <si>
    <t>5000866267 [100%]</t>
  </si>
  <si>
    <t>Toscelik Profil ve Sac Endustrisi AS</t>
  </si>
  <si>
    <t>Eregli Demir ve Celik Fabrikalari TAS [100%]</t>
  </si>
  <si>
    <t>4295893524 [100%]</t>
  </si>
  <si>
    <t>Eregli Demir ve Celik Fabrikalari TAS</t>
  </si>
  <si>
    <t>Essar Global Fund Ltd [100%]</t>
  </si>
  <si>
    <t>5000026125 [100%]</t>
  </si>
  <si>
    <t>Essar Global Fund Ltd</t>
  </si>
  <si>
    <t>Shandong Guangfu Group Co., Ltd. [100%]</t>
  </si>
  <si>
    <t>GEM0000185 [100%]</t>
  </si>
  <si>
    <t>Finarvedi SpA [100%]</t>
  </si>
  <si>
    <t>4296502705 [100%]</t>
  </si>
  <si>
    <t>Maanshan Iron &amp; Steel Company Limited [55%]; Other [45%]</t>
  </si>
  <si>
    <t>5076924706 [55%]; GEM0000000 [45%]</t>
  </si>
  <si>
    <t>Anhui Changjiang Steel Co Ltd</t>
  </si>
  <si>
    <t>ArcelorMittal Bremen GmbH</t>
  </si>
  <si>
    <t>Tata Steel Long Products Ltd [93.7%]; Other [6.3%]</t>
  </si>
  <si>
    <t>4295874051 [93.7%]; GEM0000000 [6.3%]</t>
  </si>
  <si>
    <t>Neelachal Ispat Nigam Ltd</t>
  </si>
  <si>
    <t>Tosyali Ironsteel Industry Algerie SPA</t>
  </si>
  <si>
    <t>Shaanxi Iron and Steel Group Co Ltd [89.5%]; Other [10.5%]</t>
  </si>
  <si>
    <t>5045724677 [89.5%]; GEM0000000 [10.5%]</t>
  </si>
  <si>
    <t>Algoma Steel Inc [100%]</t>
  </si>
  <si>
    <t>5021594646 [100%]</t>
  </si>
  <si>
    <t>Algoma Steel Inc</t>
  </si>
  <si>
    <t>Changzhou Dongrun Special Steel Co., Ltd. [90%]; Other [10%]</t>
  </si>
  <si>
    <t>GEM0000303 [90%]; GEM0000000 [10%]</t>
  </si>
  <si>
    <t>Fangda Special Steel Technology Co., Ltd. [100%]</t>
  </si>
  <si>
    <t>4295864832 [100%]</t>
  </si>
  <si>
    <t>Shougang Group Co Ltd [90%]; Changzhi State-owned Industry Asset Operation Co., Ltd. [10%]</t>
  </si>
  <si>
    <t>4296818551 [90%]; GEM0000398 [10%]</t>
  </si>
  <si>
    <t>Shanxi Zhongyang Iron and Steel Co., Ltd. [100%]</t>
  </si>
  <si>
    <t>GEM0000203 [100%]</t>
  </si>
  <si>
    <t>Gfg Alliance Ltd [100%]</t>
  </si>
  <si>
    <t>5057811578 [100%]</t>
  </si>
  <si>
    <t>Khouzestan Steel Co</t>
  </si>
  <si>
    <t>SHS Stahl Holding Saar GmbH &amp; Co KgaA [100%]</t>
  </si>
  <si>
    <t>5040192402 [100%]</t>
  </si>
  <si>
    <t>Saarstahl AG</t>
  </si>
  <si>
    <t>Shougang Group Co Ltd [61.1%]; China Huarong Asset Management Co Ltd [16.2%]; China Xinda Assets Management Ltd [13.2%]; Other [9.6%]</t>
  </si>
  <si>
    <t>4296818551 [61.1%]; 5000008370 [16.2%]; 5035475292 [13.2%]; GEM0000000 [9.6%]</t>
  </si>
  <si>
    <t>Shougang Shuicheng Iron&amp;Steel (Group) Co Ltd</t>
  </si>
  <si>
    <t>Jinan Iron &amp; Steel Group Co., Ltd. [100%]</t>
  </si>
  <si>
    <t>5080192546 [100%]</t>
  </si>
  <si>
    <t>Beijing Jianlong Investment Co., Ltd. [62.4%]; Fosun International Ltd [23.6%]; Other [14%]</t>
  </si>
  <si>
    <t>5059063508 [62.4%]; 5079242379 [23.6%]; GEM0000000 [14%]</t>
  </si>
  <si>
    <t>Bhushan Power &amp; Steel Ltd</t>
  </si>
  <si>
    <t>Guangxi Beibu Gulf International Port Group Co Ltd [50%]; Guangxi Shenglong Metallurgical Co Ltd [50%]</t>
  </si>
  <si>
    <t>5000910985 [50%]; 5000577864 [50%]</t>
  </si>
  <si>
    <t>Alliance Steel (M) Sdn Bhd</t>
  </si>
  <si>
    <t>Oskol'skiy Elektrometallurgicheskiy Kombinat Imeni Alekseya Alekseyevicha Ugarova AO</t>
  </si>
  <si>
    <t>Kardemir Karabuk Demir Celik Sanayi ve Ticaret AS [100%]</t>
  </si>
  <si>
    <t>4295893561 [100%]</t>
  </si>
  <si>
    <t>Kardemir Karabuk Demir Celik Sanayi ve Ticaret AS</t>
  </si>
  <si>
    <t>General Holding Corporation PJSC [100%]</t>
  </si>
  <si>
    <t>5000009106 [100%]</t>
  </si>
  <si>
    <t>Emirates Steel Industries Company PJS</t>
  </si>
  <si>
    <t>Osaka Steel Co Ltd [100%]</t>
  </si>
  <si>
    <t>4295877041 [100%]</t>
  </si>
  <si>
    <t>Osaka Steel Co Ltd</t>
  </si>
  <si>
    <t>Hebei Tianzhu Iron and Steel Group Co., Ltd. [100%]</t>
  </si>
  <si>
    <t>GEM0000083 [100%]</t>
  </si>
  <si>
    <t>China Baowu Iron and Steel Group Co., Ltd. [70%]; Fujian Wu Steel Group Co., Ltd. [30%]</t>
  </si>
  <si>
    <t>5000039946 [70%]; GEM0000403 [30%]</t>
  </si>
  <si>
    <t>Guangxi Beibu Gulf International Port Group Co Ltd [100%]</t>
  </si>
  <si>
    <t>5000910985 [100%]</t>
  </si>
  <si>
    <t>Shanxi Jinnan Iron &amp; Steel Group Co Ltd [100%]</t>
  </si>
  <si>
    <t>Steel Dynamics Inc [100%]</t>
  </si>
  <si>
    <t>4295908010 [100%]</t>
  </si>
  <si>
    <t>Steel Dynamics Inc</t>
  </si>
  <si>
    <t>Fujian Mingfa Securities Co Ltd [33.3%]; Other [66.7%]</t>
  </si>
  <si>
    <t>4297022446 [33.3%]; GEM0000000 [66.7%]</t>
  </si>
  <si>
    <t>Zunyi Fuxin Special Steel Equipment Manufacturing Co Ltd [33.3%]; Guizhou Juxin Iron and Steel (Group) Co Ltd [33.3%]; Guiyang Changle Iron and Steel Co Ltd [33.3%]</t>
  </si>
  <si>
    <t>GEM0000284 [33.3%]; GEM0000069 [33.3%]; GEM0000443 [33.3%]</t>
  </si>
  <si>
    <t>Guizhou United Iron and Steel (Group) Co Ltd</t>
  </si>
  <si>
    <t>Yangzhou Hengrun Ocean Heavy Industry Co., Ltd. [100%]</t>
  </si>
  <si>
    <t>GEM0000478 [100%]</t>
  </si>
  <si>
    <t>Shandong Shouguang Juneng Holdings Group Co., Ltd. [45%]; Other [55%]</t>
  </si>
  <si>
    <t>GEM0000369 [45%]; GEM0000000 [55%]</t>
  </si>
  <si>
    <t>Wenshui Haiwei Iron and Steel Co., Ltd [100%]</t>
  </si>
  <si>
    <t>GEM0000380 [100%]</t>
  </si>
  <si>
    <t>Welspun Group [100%]</t>
  </si>
  <si>
    <t>5000835262 [100%]</t>
  </si>
  <si>
    <t>Welspun Steel Ltd</t>
  </si>
  <si>
    <t>Halyvourgiki Sa [100%]</t>
  </si>
  <si>
    <t>4296662145 [100%]</t>
  </si>
  <si>
    <t>Halyvourgiki Sa</t>
  </si>
  <si>
    <t>Yenakiievs'kyi Metalurhiinyi Zavod PrAT</t>
  </si>
  <si>
    <t>Big River Steel LLC</t>
  </si>
  <si>
    <t>Hubei Jinshenglan Metallurgical Technology Co., Ltd. [100%]</t>
  </si>
  <si>
    <t>GEM0000108 [100%]</t>
  </si>
  <si>
    <t>Ansteel Group Corp Ltd [60%]; Lianzhong Joint Stock Co Ltd [18.2%]; Weilifu Co Ltd [17.4%]; Other [4.4%]</t>
  </si>
  <si>
    <t>5037655487 [60%]; GEM0000416 [18.2%]; GEM0000450 [17.4%]; GEM0000000 [4.4%]</t>
  </si>
  <si>
    <t>Angang Lianzhong Stainless Steel Corp</t>
  </si>
  <si>
    <t>Al Ezz Dekheila Steel Company Alexandria SAE [100%]</t>
  </si>
  <si>
    <t>4295866236 [100%]</t>
  </si>
  <si>
    <t>Al Ezz Dekheila Steel Company Alexandria SAE</t>
  </si>
  <si>
    <t>Egyptian Iron &amp; Steel Company SAE [100%]</t>
  </si>
  <si>
    <t>4295866262 [100%]</t>
  </si>
  <si>
    <t>Egyptian Iron &amp; Steel Company SAE</t>
  </si>
  <si>
    <t>BlueScope Steel Ltd [100%]</t>
  </si>
  <si>
    <t>4295858761 [100%]</t>
  </si>
  <si>
    <t>BlueScope Steel Ltd</t>
  </si>
  <si>
    <t>Lion Industries Corporation Bhd [100%]</t>
  </si>
  <si>
    <t>4295883481 [100%]</t>
  </si>
  <si>
    <t>Megasteel Sdn Bhd</t>
  </si>
  <si>
    <t>Ternium Argentina SA [100%]</t>
  </si>
  <si>
    <t>4295856067 [100%]</t>
  </si>
  <si>
    <t>Ternium Argentina SA</t>
  </si>
  <si>
    <t>Liberty Galati SA</t>
  </si>
  <si>
    <t>British Steel Ltd</t>
  </si>
  <si>
    <t>Iranian Mines &amp; Mining Industries Development And Renovation Organization [100%]</t>
  </si>
  <si>
    <t>5000935267 [100%]</t>
  </si>
  <si>
    <t>Makran Steel Company</t>
  </si>
  <si>
    <t>Changshu Longteng Special Steel Co., Ltd. [100%]</t>
  </si>
  <si>
    <t>4298154625 [100%]</t>
  </si>
  <si>
    <t>Vietnam Advance Sprint Group [100%]</t>
  </si>
  <si>
    <t>GEM0000292 [100%]</t>
  </si>
  <si>
    <t>Nghi Son Iron and Steel Corporation</t>
  </si>
  <si>
    <t>China Baowu Iron and Steel Group Co., Ltd. [100%]</t>
  </si>
  <si>
    <t>5000039946 [100%]</t>
  </si>
  <si>
    <t>Xinjiang Bayi Steel Southern Xinjiang Steel Baicheng Co Ltd</t>
  </si>
  <si>
    <t>China New Energy Group, Ltd. [81.3%]; Meijin Energy Group Co., Ltd. [18.7%]</t>
  </si>
  <si>
    <t>4296017929 [81.3%]; 5000490664 [18.7%]</t>
  </si>
  <si>
    <t>Xuan Gang International Trading (HK) Co Ltd [41.5%]; Golden Bell Enterprises Ltd [41.5%]; Win Dragon Industrial Ltd [16.9%]</t>
  </si>
  <si>
    <t>GEM0000381 [41.5%]; 4296201782 [41.5%]; GEM0000451 [16.9%]</t>
  </si>
  <si>
    <t>Zhuhai Yueyufeng Iron &amp; Steel</t>
  </si>
  <si>
    <t>Jiangsu Xugang Iron and Steel Group Co., Ltd. [100%]</t>
  </si>
  <si>
    <t>5082118449 [100%]</t>
  </si>
  <si>
    <t>Beshay Steel [100%]</t>
  </si>
  <si>
    <t>5040954607 [100%]</t>
  </si>
  <si>
    <t>Egyptian Sponge Iron &amp; Steel Co</t>
  </si>
  <si>
    <t>Groot Group [100%]</t>
  </si>
  <si>
    <t>GEM0000310 [100%]</t>
  </si>
  <si>
    <t>Groot Suisse Ltd.</t>
  </si>
  <si>
    <t>CSCEC Rongdong Investment Holding Co., Ltd. [89%]; Other [11%]</t>
  </si>
  <si>
    <t>GEM0000529 [89%]; GEM0000000 [11%]</t>
  </si>
  <si>
    <t>Anhui Shoukuang Dachang Metal Material Co., Ltd.</t>
  </si>
  <si>
    <t>Shanghai Decent Investment (Group) Co Ltd [34.7%]; Other [65.3%]</t>
  </si>
  <si>
    <t>5000703672 [34.7%]; GEM0000000 [65.3%]</t>
  </si>
  <si>
    <t>Fujian Tsingtuo Nickel Industry Co Ltd</t>
  </si>
  <si>
    <t>Longxiang Group (Hong Kong) Co., Ltd. [66.9%]; Wu'an Xipeng Metallurgical Materials Trading Co., Ltd. [33.2%]</t>
  </si>
  <si>
    <t>GEM0000354 [66.9%]; GEM0000294 [33.2%]</t>
  </si>
  <si>
    <t>CSCEC Rongdong Investment Holding Co., Ltd. [90%]; Other [10%]</t>
  </si>
  <si>
    <t>GEM0000529 [90%]; GEM0000000 [10%]</t>
  </si>
  <si>
    <t>Hbis Group Co Ltd [68.9%]; China Minmetals Group Co., Ltd. [23.9%]; Other [7.2%]</t>
  </si>
  <si>
    <t>5000022648 [68.9%]; GEM0000401 [23.9%]; GEM0000000 [7.2%]</t>
  </si>
  <si>
    <t>Tangshan Youmeng Trading Co., Ltd [50%]; Beijing Jianlong Investment Co., Ltd. [29.2%]; Shanghai Fosun Industrial Technology Development Co., Ltd. [12.9%]; Shanghai Junneng Industry Limited Company [6.1%]; Other [1.9%]</t>
  </si>
  <si>
    <t>GEM0000377 [50%]; 5059063508 [29.2%]; 5000913990 [12.9%]; 5044257520 [6.1%]; GEM0000000 [1.9%]</t>
  </si>
  <si>
    <t>British-Asia Pan Ruogen International Limited [100%]</t>
  </si>
  <si>
    <t>GEM0000285 [100%]</t>
  </si>
  <si>
    <t>Lengshujiang Xingbo Enterprise Management Co., Ltd. [51.5%]; Other [48.5%]</t>
  </si>
  <si>
    <t>GEM0000348 [51.5%]; GEM0000000 [48.5%]</t>
  </si>
  <si>
    <t>Lianyungang Xingxin Iron and Steel Co., Ltd. [100%]</t>
  </si>
  <si>
    <t>GEM0000144 [100%]</t>
  </si>
  <si>
    <t>Lianyungang Yaxin Iron and Steel Co., Ltd. [100%]</t>
  </si>
  <si>
    <t>GEM0000145 [100%]</t>
  </si>
  <si>
    <t>Beijing Jianlong Investment Co., Ltd. [62.1%]; Fosun International Ltd. [25.7%]; Other [12.2%]</t>
  </si>
  <si>
    <t>5059063508 [62.1%]; 4295864421 [25.7%]; GEM0000000 [12.2%]</t>
  </si>
  <si>
    <t>Shandong Yinzhan Trading Co., Ltd. [60.6%]; Other [39.4%]</t>
  </si>
  <si>
    <t>GEM0000370 [60.6%]; GEM0000000 [39.4%]</t>
  </si>
  <si>
    <t>Weifang Special Steel Group Co., Ltd. [100%]</t>
  </si>
  <si>
    <t>GEM0000239 [100%]</t>
  </si>
  <si>
    <t>Tianjin Jinrong Asset Management Co., Ltd. [49%]; Shanghai Electric Corp. [30.6%]; Citic Pacific Special Steel Group Co., Ltd [20.4%]</t>
  </si>
  <si>
    <t>5074639421 [49%]; GEM0000424 [30.6%]; 4295864868 [20.4%]</t>
  </si>
  <si>
    <t>Krakatau Steel (Persero) Tbk PT [30%]; Posco [70%]</t>
  </si>
  <si>
    <t>4296394093 [30%]; 4295881204 [70%]</t>
  </si>
  <si>
    <t>Krakatau Posco PT</t>
  </si>
  <si>
    <t>Hebei Bishi Industry Group Co Ltd [100%]</t>
  </si>
  <si>
    <t>5000910786 [100%]</t>
  </si>
  <si>
    <t>Hebei Bishi Industry Group Co Ltd</t>
  </si>
  <si>
    <t>Gunung Raja Paksi Tbk PT [100%]</t>
  </si>
  <si>
    <t>4296687344 [100%]</t>
  </si>
  <si>
    <t>Gunung Raja Paksi Tbk PT</t>
  </si>
  <si>
    <t>Pakistan Steel Mills Corp Pvt Ltd [100%]</t>
  </si>
  <si>
    <t>5000849104 [100%]</t>
  </si>
  <si>
    <t>Pakistan Steel Mills Corp Pvt Ltd</t>
  </si>
  <si>
    <t>KG Dongbu Steel Co Ltd [100%]</t>
  </si>
  <si>
    <t>4295880978 [100%]</t>
  </si>
  <si>
    <t>KG Dongbu Steel Co Ltd</t>
  </si>
  <si>
    <t>KISCO Corp [100%]</t>
  </si>
  <si>
    <t>4298056408 [100%]</t>
  </si>
  <si>
    <t>KISCO Corp</t>
  </si>
  <si>
    <t>Arcelormittal Brasil SA</t>
  </si>
  <si>
    <t>Zagorskii Trubnyi Zavod AO [100%]</t>
  </si>
  <si>
    <t>5082355818 [100%]</t>
  </si>
  <si>
    <t>Ural'skaya Stal' AO</t>
  </si>
  <si>
    <t>BMK Holding [100%]</t>
  </si>
  <si>
    <t>GEM0000301 [100%]</t>
  </si>
  <si>
    <t>BMZ-Upravlyayushchaya Kompaniya Kholdinga BMK OAO</t>
  </si>
  <si>
    <t>Nucor Corp</t>
  </si>
  <si>
    <t>Liaoning Jiachen Holding Group Co., Ltd. [84.5%]; Zhuhai Oriental Longkun Investment Management Center (Limited Partnership) [15%]; Other [0.5%]</t>
  </si>
  <si>
    <t>GEM0000350 [84.5%]; GEM0000439 [15%]; GEM0000000 [0.5%]</t>
  </si>
  <si>
    <t>Xiwang Group Co., Ltd. [100%]</t>
  </si>
  <si>
    <t>5000701917 [100%]</t>
  </si>
  <si>
    <t>Huasheng Jiangquan Group Co., Ltd. [100%]</t>
  </si>
  <si>
    <t>5000695352 [100%]</t>
  </si>
  <si>
    <t>China Baowu Iron and Steel Group Co., Ltd. [48.4%]; Kunming Iron &amp; Steel Holding Co Ltd [47.4%]; Other [4.2%]</t>
  </si>
  <si>
    <t>5000039946 [48.4%]; 4298154973 [47.4%]; GEM0000000 [4.2%]</t>
  </si>
  <si>
    <t>WISCO Group Kunming Steel Co., Ltd.</t>
  </si>
  <si>
    <t>Trinecke Zelezarny as [50%]; Moravia Steel as [50%]</t>
  </si>
  <si>
    <t>4295865795 [50%]; 4296105198 [50%]</t>
  </si>
  <si>
    <t>Trinecke Zelezarny as</t>
  </si>
  <si>
    <t>Jiangsu Delong Nickel Industry Co., Ltd. [100%]</t>
  </si>
  <si>
    <t>5074552962 [100%]</t>
  </si>
  <si>
    <t>Jinan Iron &amp; Steel Group Co., Ltd.</t>
  </si>
  <si>
    <t>Yongfeng Group Co., Ltd. [33.2%]; Qihe Zhongxin Investment Co., Ltd. [32.4%]; Shandong Iron and Steel Co., Ltd. [27.7%]; Fujian Xingyin Equity Investment Management Co., Ltd. [6.7%]</t>
  </si>
  <si>
    <t>5042946103 [33.2%]; 5063358355 [32.4%]; 4295864796 [27.7%]; 5063728213 [6.7%]</t>
  </si>
  <si>
    <t>Linyi Iron and Steel Investment Group Co., Ltd. [80%]; Lingang United Steel Co., Ltd. [20%]</t>
  </si>
  <si>
    <t>GEM0000353 [80%]; GEM0000417 [20%]</t>
  </si>
  <si>
    <t>Shandong Iron and Steel GROUP Co., Ltd. [38%]; Other [62%]</t>
  </si>
  <si>
    <t>5000045132 [38%]; GEM0000000 [62%]</t>
  </si>
  <si>
    <t>Shandong Iron and Steel Co., Ltd. [50%]; Yongfeng Group Co., Ltd. [50%]</t>
  </si>
  <si>
    <t>4295864796 [50%]; 5042946103 [50%]</t>
  </si>
  <si>
    <t>Beijing Fangda International Industrial Investment Co., Ltd. [69.9%]; China Cinda Asset Management Co., Ltd. [6.1%]; Other [24.1%]</t>
  </si>
  <si>
    <t>5000100780 [69.9%]; 5000038533 [6.1%]; GEM0000000 [24.1%]</t>
  </si>
  <si>
    <t>Nucor Yamato Steel Co</t>
  </si>
  <si>
    <t>Jiangsu Shagang Group Co., Ltd. [70%]; Other [30%]</t>
  </si>
  <si>
    <t>5000051246 [70%]; GEM0000000 [30%]</t>
  </si>
  <si>
    <t>Yunnan Qujing Shuangyou Iron and Steel Co., Ltd. [25%]; Yunnan Qujing Yuegang Holding Group Co., Ltd. [25%]; Yunnan Qujing Chenggang Iron and Steel (Group) Co., Ltd. [25%]; Xuanwei Phoenix Iron and Steel Co., Ltd. [16%]; Qujing Julida Steel Co., Ltd. [8%]; Other [1%]</t>
  </si>
  <si>
    <t>GEM0000295 [25%]; GEM0000393 [25%]; GEM0000442 [25%]; GEM0000457 [16%]; GEM0000462 [8%]; GEM0000000 [1%]</t>
  </si>
  <si>
    <t>SSAB AB [100%]</t>
  </si>
  <si>
    <t>4295889873 [100%]</t>
  </si>
  <si>
    <t>SSAB AB</t>
  </si>
  <si>
    <t>Al Ittefaq Steel Products Company CJSC [100%]</t>
  </si>
  <si>
    <t>4297556867 [100%]</t>
  </si>
  <si>
    <t>Arab Steel Co</t>
  </si>
  <si>
    <t>Ternium SA [71%]; Ternium Argentina SA [29%]</t>
  </si>
  <si>
    <t>4295856130 [71%]; 4295856067 [29%]</t>
  </si>
  <si>
    <t>Ternium Mexico SA de CV</t>
  </si>
  <si>
    <t>Henan Longcheng Group Co., Ltd. [100%]</t>
  </si>
  <si>
    <t>5052540724 [100%]</t>
  </si>
  <si>
    <t>Industries Qatar QPSC [100%]</t>
  </si>
  <si>
    <t>4295886945 [100%]</t>
  </si>
  <si>
    <t>Qatar Steel Company QPSC</t>
  </si>
  <si>
    <t>Vedanta Ltd [100%]</t>
  </si>
  <si>
    <t>4295872982 [100%]</t>
  </si>
  <si>
    <t>ESL Steel Ltd</t>
  </si>
  <si>
    <t>Sansteel Minguang Co.,ltd.,fujian [100%]</t>
  </si>
  <si>
    <t>GEM0000045 [100%]</t>
  </si>
  <si>
    <t>Fujian Quanzhou Minguang Iron and Steel Co Ltd</t>
  </si>
  <si>
    <t>Tangshan Xinglong Iron and Steel Co., Ltd. [100%]</t>
  </si>
  <si>
    <t>GEM0000228 [100%]</t>
  </si>
  <si>
    <t>Jiangsu Huaxi Group Co., Ltd. [43.9%]; Wuxi Financial Investment Co., Ltd. [43%]; Luannan Xinggang Iron and Steel Co., Ltd. [13.1%]</t>
  </si>
  <si>
    <t>4296215960 [43.9%]; 5071082151 [43%]; GEM0000441 [13.1%]</t>
  </si>
  <si>
    <t>Hebei Rongxin Steel Co., Ltd. [100%]</t>
  </si>
  <si>
    <t>GEM0000081 [100%]</t>
  </si>
  <si>
    <t>Xinxing Ductile Iron Pipes Co Ltd [100%]</t>
  </si>
  <si>
    <t>4295864430 [100%]</t>
  </si>
  <si>
    <t>Hebei Xinxing Ductile Iron Pipes Co Ltd</t>
  </si>
  <si>
    <t>Jinneng Holding Group Co., Ltd. [32.6%]; Datong Qijun Trading Co., Ltd. [26%]; Tianjin Bohai Runde Steel Group Co., Ltd. [25%]; Other [16.4%]</t>
  </si>
  <si>
    <t>GEM0000346 [32.6%]; GEM0000402 [26%]; 5035168258 [25%]; GEM0000000 [16.4%]</t>
  </si>
  <si>
    <t>Xinxing Cathay International Group Co Ltd [14.3%]; China Minmetals Corp [14.3%]; Kelachandra Group [14.3%]; Manasara Group [14.3%]; McWane Inc [14.3%]; Shanxi Hongda Iron and Steel Group Co., Ltd. [14.3%]; The Joinus Venture Capital Company Ltd [14.3%]</t>
  </si>
  <si>
    <t>5000013134 [14.3%]; 5000069311 [14.3%]; GEM0000446 [14.3%]; GEM0000460 [14.3%]; 4296572465 [14.3%]; GEM0000195 [14.3%]; GEM0000331 [14.3%]</t>
  </si>
  <si>
    <t>Xindia Steels Ltd</t>
  </si>
  <si>
    <t>Rashmi Metaliks Ltd [100%]</t>
  </si>
  <si>
    <t>4298375168 [100%]</t>
  </si>
  <si>
    <t>Rashmi Metaliks Ltd</t>
  </si>
  <si>
    <t>Tokyo Steel Manufacturing Co Ltd [100%]</t>
  </si>
  <si>
    <t>4295878567 [100%]</t>
  </si>
  <si>
    <t>Tokyo Steel Manufacturing Co Ltd</t>
  </si>
  <si>
    <t>Hoa Phat Hai Duong Steel JSC</t>
  </si>
  <si>
    <t>Blastr Green Steel AS [100%]</t>
  </si>
  <si>
    <t>5082554864 [100%]</t>
  </si>
  <si>
    <t>Blastr Green Steel AS</t>
  </si>
  <si>
    <t>Kehler Group Sweden AB [100%]</t>
  </si>
  <si>
    <t>GEM0000347 [100%]</t>
  </si>
  <si>
    <t>Badische Stahlwerke GmbH</t>
  </si>
  <si>
    <t>Compania Espanola de Laminacion SL [100%]</t>
  </si>
  <si>
    <t>5000020443 [100%]</t>
  </si>
  <si>
    <t>Compania Espanola de Laminacion SL</t>
  </si>
  <si>
    <t>H2 Green Steel AB [100%]</t>
  </si>
  <si>
    <t>5081499322 [100%]</t>
  </si>
  <si>
    <t>H2 Green Steel AB</t>
  </si>
  <si>
    <t>ICDAS Steel, Energy, Shipbuilding and Transportation Industries S.A. [100%]</t>
  </si>
  <si>
    <t>4298249605 [100%]</t>
  </si>
  <si>
    <t>ICDAS Steel, Energy, Shipbuilding and Transportation Industries S.A.</t>
  </si>
  <si>
    <t>MMK Metalurji Sanayi Ticaret ve Liman Isletmeciligi AS</t>
  </si>
  <si>
    <t>Arvand Kaveh Steel [100%]</t>
  </si>
  <si>
    <t>GEM0000014 [100%]</t>
  </si>
  <si>
    <t>Arvand Kaveh Steel</t>
  </si>
  <si>
    <t>Sun Metal Group [100%]</t>
  </si>
  <si>
    <t>5079207407 [100%]</t>
  </si>
  <si>
    <t>Sun Metal Casting LLC</t>
  </si>
  <si>
    <t>Jindal Shadeed Iron and Steel LLC</t>
  </si>
  <si>
    <t>Stelco Holdings Inc [100%]</t>
  </si>
  <si>
    <t>5057858769 [100%]</t>
  </si>
  <si>
    <t>Stelco Inc</t>
  </si>
  <si>
    <t>Rungta Mines Ltd [100%]</t>
  </si>
  <si>
    <t>4298502619 [100%]</t>
  </si>
  <si>
    <t>Rungta Mines Ltd</t>
  </si>
  <si>
    <t>Tangshan Jiaqi International Trade Co., Ltd. [90%]; Chifeng Yuanjian Iron and Steel Industry Co., Ltd. [10%]</t>
  </si>
  <si>
    <t>GEM0000374 [90%]; GEM0000400 [10%]</t>
  </si>
  <si>
    <t>Tangshan Zhengfeng Steel Co., Ltd. [100%]</t>
  </si>
  <si>
    <t>GEM0000231 [100%]</t>
  </si>
  <si>
    <t>Gfg Alliance Ltd</t>
  </si>
  <si>
    <t>Hunan Valin Steel Co.,Ltd. [86%]; Other [14%]</t>
  </si>
  <si>
    <t>4295865471 [86%]; GEM0000000 [14%]</t>
  </si>
  <si>
    <t>Yangchun New Steel Co Ltd</t>
  </si>
  <si>
    <t>Tangshan Ruifeng Iron and Steel (Group) Co., Ltd. [100%]</t>
  </si>
  <si>
    <t>GEM0000223 [100%]</t>
  </si>
  <si>
    <t>Qian'an Jiujiang Wire Co., Ltd. [51%]; British-Asia Pan Ruogen International Limited [49%]</t>
  </si>
  <si>
    <t>GEM0000177 [51%]; GEM0000285 [49%]</t>
  </si>
  <si>
    <t>Tangshan Jinma Steel Group Co., Ltd. [100%]</t>
  </si>
  <si>
    <t>GEM0000222 [100%]</t>
  </si>
  <si>
    <t>Tangshan Donghua Iron &amp; Steel Enterprise Group Co., Ltd. [84.2%]; Other [15.8%]</t>
  </si>
  <si>
    <t>5072823768 [84.2%]; GEM0000000 [15.8%]</t>
  </si>
  <si>
    <t>Yangzhou Qinyou Special Metal Materials Co., Ltd. [100%]</t>
  </si>
  <si>
    <t>GEM0000265 [100%]</t>
  </si>
  <si>
    <t>ArcelorMittal Eisenhuettenstadt GmbH</t>
  </si>
  <si>
    <t>ArcelorMittal Long Products Canada GP</t>
  </si>
  <si>
    <t>Ezz Steel Co SAE [64%]; Other [36%]</t>
  </si>
  <si>
    <t>4295866291 [64%]; GEM0000000 [36%]</t>
  </si>
  <si>
    <t>Al Ezz for Flat Steel Industries Company SAE</t>
  </si>
  <si>
    <t>Zhangjiagang Free Trade Zone Qiande Investment Co., Ltd. [37%]; China Pros Holding Hong Kong Co., Ltd. [25%]; Hengde International Co., Ltd. [14.3%]; Other [23.7%]</t>
  </si>
  <si>
    <t>5037363643 [37%]; GEM0000511 [25%]; GEM0000326 [14.3%]; GEM0000000 [23.7%]</t>
  </si>
  <si>
    <t>Liaoyang United Steel Co., Ltd. [100%]</t>
  </si>
  <si>
    <t>GEM0000146 [100%]</t>
  </si>
  <si>
    <t>Shanxi Hongda Iron and Steel Group Co., Ltd. [100%]</t>
  </si>
  <si>
    <t>GEM0000195 [100%]</t>
  </si>
  <si>
    <t>MesCo Steel Ltd [100%]</t>
  </si>
  <si>
    <t>5000931939 [100%]</t>
  </si>
  <si>
    <t>Mesco Kalinga Steel Ltd</t>
  </si>
  <si>
    <t>Beijing Jianlong Heavy Industry Group Co Ltd [50%]; Hiap Teck Venture Bhd [50%]</t>
  </si>
  <si>
    <t>5000564682 [50%]; 4295883073 [50%]</t>
  </si>
  <si>
    <t>Eastern Steel Sdn Bhd</t>
  </si>
  <si>
    <t>DEACERO SA de CV [100%]</t>
  </si>
  <si>
    <t>5000029647 [100%]</t>
  </si>
  <si>
    <t>DEACERO SA de CV</t>
  </si>
  <si>
    <t>Fujian Dadonghai Industrial Group Co., Ltd. [100%]</t>
  </si>
  <si>
    <t>5082122168 [100%]</t>
  </si>
  <si>
    <t>Nucor Steel Decatur LLC</t>
  </si>
  <si>
    <t>Qatar Steel Company QPSC [49%]; Groupe Industriel Sider Spa [46%]; Other [5%]</t>
  </si>
  <si>
    <t>5000010731 [49%]; 5000941519 [46%]; GEM0000000 [5%]</t>
  </si>
  <si>
    <t>Algerian Qatari Steel</t>
  </si>
  <si>
    <t>Hebei Puyang Industrial Group Co., Ltd. [33.2%]; LONGXIANG HOLDINGS LIMITED [17.9%]; Other [49%]</t>
  </si>
  <si>
    <t>GEM0000530 [33.2%]; GEM0000419 [17.9%]; GEM0000000 [49%]</t>
  </si>
  <si>
    <t>Beijing Jianlong Investment Co., Ltd. [59.1%]; Fosun International Ltd. [20.5%]; Other [20.4%]</t>
  </si>
  <si>
    <t>5059063508 [59.1%]; 4295864421 [20.5%]; GEM0000000 [20.4%]</t>
  </si>
  <si>
    <t>BMM ISPAT Ltd [100%]</t>
  </si>
  <si>
    <t>5035158229 [100%]</t>
  </si>
  <si>
    <t>BMM ISPAT Ltd</t>
  </si>
  <si>
    <t>Dongkuk Steel Mill Co Ltd [100%]</t>
  </si>
  <si>
    <t>4295880973 [100%]</t>
  </si>
  <si>
    <t>Dongkuk Steel Mill Co Ltd</t>
  </si>
  <si>
    <t>NMLK-Ural AO</t>
  </si>
  <si>
    <t>Pittini Group [100%]</t>
  </si>
  <si>
    <t>4297656422 [100%]</t>
  </si>
  <si>
    <t>Ferriere Nord SpA</t>
  </si>
  <si>
    <t>HBIS Group Serbia Iron &amp; Steel Beograd doo</t>
  </si>
  <si>
    <t>North Star BlueScope Steel LLC</t>
  </si>
  <si>
    <t>Hbis Group Co Ltd [75%]; Hegang International Holdings Co., Ltd. [25%]</t>
  </si>
  <si>
    <t>5000022648 [75%]; GEM0000391 [25%]</t>
  </si>
  <si>
    <t>Armada, AO [100%]</t>
  </si>
  <si>
    <t>GEM0000298 [100%]</t>
  </si>
  <si>
    <t>Amurstal' OOO</t>
  </si>
  <si>
    <t>Yamato Kogyo Co Ltd [100%]</t>
  </si>
  <si>
    <t>4295878941 [100%]</t>
  </si>
  <si>
    <t>YK Steel Corp</t>
  </si>
  <si>
    <t>LITAT Holding Co Ltd [100%]</t>
  </si>
  <si>
    <t>4297697038 [100%]</t>
  </si>
  <si>
    <t>Suez Steel Company SAE</t>
  </si>
  <si>
    <t>SeAH Besteel Corp [100%]</t>
  </si>
  <si>
    <t>4295881458 [100%]</t>
  </si>
  <si>
    <t>SeAH Besteel Corp</t>
  </si>
  <si>
    <t>Guizhou Ganglian Industrial Group Co Ltd [100%]</t>
  </si>
  <si>
    <t>GEM0000067 [100%]</t>
  </si>
  <si>
    <t>Guizhou Ganglian Industrial Group Co Ltd</t>
  </si>
  <si>
    <t>Bashundhara Group [100%]</t>
  </si>
  <si>
    <t>5077898726 [100%]</t>
  </si>
  <si>
    <t>Bashundhara Group</t>
  </si>
  <si>
    <t>Star Infrastructure Development Corp [30%]; Kunming Iron &amp; Steel Holding Co Ltd [70%]</t>
  </si>
  <si>
    <t>5045946177 [30%]; 4298154973 [70%]</t>
  </si>
  <si>
    <t>Star Infrastructure Development Corp</t>
  </si>
  <si>
    <t>Anhui Guihang Special Steel Co Ltd [100%]</t>
  </si>
  <si>
    <t>GEM0000004 [100%]</t>
  </si>
  <si>
    <t>Anhui Guihang Special Steel Co Ltd</t>
  </si>
  <si>
    <t>Wuhu Fuxin Iron &amp; Steel Co Ltd [100%]</t>
  </si>
  <si>
    <t>GEM0000247 [100%]</t>
  </si>
  <si>
    <t>Wuhu Fuxin Iron &amp; Steel Co Ltd</t>
  </si>
  <si>
    <t>Fujian Wugang Group Co Ltd [33.9%]; Other [66.2%]</t>
  </si>
  <si>
    <t>5082193060 [33.9%]; GEM0000000 [66.2%]</t>
  </si>
  <si>
    <t>Fuzhou Wuhang Steel Products Co Ltd</t>
  </si>
  <si>
    <t>Guangdong Guangxin Suntec Investment Co., Ltd. [25.5%]; Guangdong Jeray Technology Group Co., Ltd. [23.3%]; Guangdong Guangxin Holdings Group Ltd. [23.3%]; Tsingtuo Group Co., Ltd. [23%]; Other [4.9%]</t>
  </si>
  <si>
    <t>GEM0000311 [25.5%]; 5079913595 [23.3%]; 5000057555 [23.3%]; 5067509449 [23%]; GEM0000000 [4.9%]</t>
  </si>
  <si>
    <t>Guangxi Xingui Steel Group Co., Ltd. [65%]; Other [35%]</t>
  </si>
  <si>
    <t>GEM0000315 [65%]; GEM0000000 [35%]</t>
  </si>
  <si>
    <t>Hebei Xinwu'an Iron and Steel Group Xinhui Metallurgy Co., Ltd. [100%]</t>
  </si>
  <si>
    <t>GEM0000090 [100%]</t>
  </si>
  <si>
    <t>Hbis Group Co., Ltd. [75%]; Hegang International Holdings Co., Ltd. [25%]</t>
  </si>
  <si>
    <t>Shijiazhuang Iron and Steel Co., Ltd.</t>
  </si>
  <si>
    <t>Cambodia Rongfeng Investment Co., Ltd. [62.5%]; Hebei Wenfeng Industrial Group Co., Ltd. [36.4%]; Other [1.2%]</t>
  </si>
  <si>
    <t>GEM0000302 [62.5%]; 5000707314 [36.4%]; GEM0000000 [1.2%]</t>
  </si>
  <si>
    <t>Beijing Jianlong Investment Co., Ltd. [74.3%]; Fosun International Ltd. [25.7%]</t>
  </si>
  <si>
    <t>5059063508 [74.3%]; 4295864421 [25.7%]</t>
  </si>
  <si>
    <t>Anyang Xinpu Steel Co., Ltd. [100%]</t>
  </si>
  <si>
    <t>GEM0000009 [100%]</t>
  </si>
  <si>
    <t>Yuncheng Investment (Fujian) Co., Ltd. [9.1%]; Fujian Yongxinqi Investment Co., Ltd. [6.9%]; Other [84%]</t>
  </si>
  <si>
    <t>GEM0000536 [9.1%]; GEM0000520 [6.9%]; GEM0000000 [84%]</t>
  </si>
  <si>
    <t>Beijing Jianlong Investment Co., Ltd. [45.8%]; Inner Mongolia Yellow River Energy Technology Group Co., Ltd. [32.8%]; Fosun International Ltd. [16.9%]; Other [4.6%]</t>
  </si>
  <si>
    <t>5059063508 [45.8%]; 5000907355 [32.8%]; 4295864421 [16.9%]; GEM0000000 [4.6%]</t>
  </si>
  <si>
    <t>Jiangsu Feida Holding Group Co., Ltd. [65%]; Metallurgical Corporation Of China Ltd. [20%]; Other [15%]</t>
  </si>
  <si>
    <t>5037819407 [65%]; 5000100385 [20%]; GEM0000000 [15%]</t>
  </si>
  <si>
    <t>Jiangyin Changqi Investment Partnership (Limited Partnership) [65%]; CHANGHONG INTERNATIONAL INVESTMENT CO., LIMITED [25%]; Jiangsu New Yangtze Industrial Group Co., Ltd. [10%]</t>
  </si>
  <si>
    <t>GEM0000341 [65%]; GEM0000397 [25%]; GEM0000445 [10%]</t>
  </si>
  <si>
    <t>Wuxi Xinsanzhou Steel Co., Ltd. [100%]</t>
  </si>
  <si>
    <t>GEM0000249 [100%]</t>
  </si>
  <si>
    <t>Houying Group Haicheng Iron and Steel Co., Ltd [100%]</t>
  </si>
  <si>
    <t>GEM0000106 [100%]</t>
  </si>
  <si>
    <t>Houying Group Haicheng Iron and Steel Co., Ltd</t>
  </si>
  <si>
    <t>Xining Special Steel Co., Ltd. [100%]</t>
  </si>
  <si>
    <t>4295865409 [100%]</t>
  </si>
  <si>
    <t>Xiangfen County Xingyuan Steel Group Co., Ltd. [100%]</t>
  </si>
  <si>
    <t>GEM0000252 [100%]</t>
  </si>
  <si>
    <t>Shanxi Jianbang Group Co., Ltd. [100%]</t>
  </si>
  <si>
    <t>GEM0000291 [100%]</t>
  </si>
  <si>
    <t>Luzhou Chengkun Industry (Group) Co., Ltd. [70%]; Sichuan Luzhou Jiangyang Iron and Steel Co., Ltd. [30%]</t>
  </si>
  <si>
    <t>GEM0000355 [70%]; GEM0000427 [30%]</t>
  </si>
  <si>
    <t>Xinxing Ductile Iron Pipes Co Ltd [38%]; Shanghai Kunyi Investment Management Co., Ltd. [21.9%]; Fuzhou Zhuosheng Investment &amp; Trade Co., Ltd. [10.3%]; Foshan Kingtec Building Material Industry Co., Ltd. [9.2%]; Other [20.6%]</t>
  </si>
  <si>
    <t>4295864430 [38%]; 5037934603 [21.9%]; 5050711675 [10.3%]; GEM0000458 [9.2%]; GEM0000000 [20.6%]</t>
  </si>
  <si>
    <t>China Baowu Iron and Steel Group Co., Ltd. [79.4%]; Other [20.7%]</t>
  </si>
  <si>
    <t>5000039946 [79.4%]; GEM0000000 [20.7%]</t>
  </si>
  <si>
    <t>Yuxi Xinxing Iron and Steel Co., Ltd.</t>
  </si>
  <si>
    <t>Government of Andhra Pradesh [50%]; ArcelorMittal SA [25%]; Nippon Steel Corp [25%]</t>
  </si>
  <si>
    <t>5037045985 [50%]; 5000030092 [25%]; 4295877313 [25%]</t>
  </si>
  <si>
    <t>YSR Kadapa Steel Corp Ltd</t>
  </si>
  <si>
    <t>RSL Group, AO [100%]</t>
  </si>
  <si>
    <t>GEM0000366 [100%]</t>
  </si>
  <si>
    <t>VMK Krasnyi Oktyabr' AO</t>
  </si>
  <si>
    <t>Jsw Steel Italy Piombino SpA</t>
  </si>
  <si>
    <t>Arcelormittal Sestao SL</t>
  </si>
  <si>
    <t>Ege Celik Endustrisi Sanayi ve Ticaret AS [100%]</t>
  </si>
  <si>
    <t>4298247985 [100%]</t>
  </si>
  <si>
    <t>Ege Celik Endustrisi Sanayi ve Ticaret AS</t>
  </si>
  <si>
    <t>Bastug Metalurji Sanayi AS [100%]</t>
  </si>
  <si>
    <t>5074502306 [100%]</t>
  </si>
  <si>
    <t>Bastug Metalurji Sanayi AS</t>
  </si>
  <si>
    <t>Arcelormittal Zenica doo Zenica</t>
  </si>
  <si>
    <t>Ma'anshan Jiatong Enterprise Management Partnership (General Partnership) [65%]; Other [35%]</t>
  </si>
  <si>
    <t>GEM0000356 [65%]; GEM0000000 [35%]</t>
  </si>
  <si>
    <t>Shandong Minyuan Iron and Steel Co., Ltd. [100%]</t>
  </si>
  <si>
    <t>GEM0000191 [100%]</t>
  </si>
  <si>
    <t>Changzhi Xingbao Steel Co., Ltd. [100%]</t>
  </si>
  <si>
    <t>GEM0000024 [100%]</t>
  </si>
  <si>
    <t>Wuzhou Yongda Iron and Steel Co., Ltd. [100%]</t>
  </si>
  <si>
    <t>GEM0000250 [100%]</t>
  </si>
  <si>
    <t>Tangshan Fengnan Kaiheng Iron and Steel Co., Ltd. [100%]</t>
  </si>
  <si>
    <t>GEM0000219 [100%]</t>
  </si>
  <si>
    <t>Henan Yaxin Iron and Steel Group Co., Ltd. [100%]</t>
  </si>
  <si>
    <t>GEM0000099 [100%]</t>
  </si>
  <si>
    <t>Anshan Baode Iron &amp; Steel Co., Ltd. [100%]</t>
  </si>
  <si>
    <t>GEM0000007 [100%]</t>
  </si>
  <si>
    <t>Ningxia Chuangye Industrial &amp; Trading Co., Ltd. [73.6%]; Other [26.4%]</t>
  </si>
  <si>
    <t>GEM0000361 [73.6%]; GEM0000000 [26.4%]</t>
  </si>
  <si>
    <t>Jinghua Rigang Holding Group Co., Ltd. [49.3%]; Other [50.7%]</t>
  </si>
  <si>
    <t>GEM0000288 [49.3%]; GEM0000000 [50.7%]</t>
  </si>
  <si>
    <t>Tianjian Youfa Win-Win Investment Co., Ltd. [66.7%]; Other [33.3%]</t>
  </si>
  <si>
    <t>GEM0000378 [66.7%]; GEM0000000 [33.3%]</t>
  </si>
  <si>
    <t>G Steel PCL</t>
  </si>
  <si>
    <t>Long Son Petrochemicals Co Ltd [100%]</t>
  </si>
  <si>
    <t>5000952396 [100%]</t>
  </si>
  <si>
    <t>Long Son Phu My Iron &amp; Steel Company</t>
  </si>
  <si>
    <t>Ob''yedinennaya Metallurgicheskaya Kompaniya AO [100%]</t>
  </si>
  <si>
    <t>5000073496 [100%]</t>
  </si>
  <si>
    <t>OOO Ecolant</t>
  </si>
  <si>
    <t>KOKS, PAO [51%]; Other [49%]</t>
  </si>
  <si>
    <t>4298457465 [51%]; GEM0000000 [49%]</t>
  </si>
  <si>
    <t>TULACHERMET PAO</t>
  </si>
  <si>
    <t>Riva Forni Elettrici SpA [100%]</t>
  </si>
  <si>
    <t>5039934846 [100%]</t>
  </si>
  <si>
    <t>BES Brandenburger Elektrostahlwerke GmbH</t>
  </si>
  <si>
    <t>Gerdau SA [100%]</t>
  </si>
  <si>
    <t>5000004542 [100%]</t>
  </si>
  <si>
    <t>Gerdau Long Steel North America</t>
  </si>
  <si>
    <t>Libyan Iron and Steel Co [100%]</t>
  </si>
  <si>
    <t>5001128967 [100%]</t>
  </si>
  <si>
    <t>Libyan Iron and Steel Co</t>
  </si>
  <si>
    <t>Anyang Iron &amp; Steel Co., Ltd. [76.9%]; Other [23.1%]</t>
  </si>
  <si>
    <t>4295864803 [76.9%]; GEM0000000 [23.1%]</t>
  </si>
  <si>
    <t>Acindar Industria Argentina de Aceros SA</t>
  </si>
  <si>
    <t>Chengde Zhaofeng Steel Group Co., Ltd. [100%]</t>
  </si>
  <si>
    <t>GEM0000027 [100%]</t>
  </si>
  <si>
    <t>Hebei Xinghua Iron and Steel Co., Ltd. [100%]</t>
  </si>
  <si>
    <t>5000503585 [100%]</t>
  </si>
  <si>
    <t>Jiangsu Huaxi Group Co., Ltd. [43.9%]; Wuxi Financial Venture Capital Group Co., Ltd. [43%]; Luannan Xinggang Iron and Steel Co., Ltd. [13.1%]</t>
  </si>
  <si>
    <t>4296215960 [43.9%]; 5051394486 [43%]; GEM0000441 [13.1%]</t>
  </si>
  <si>
    <t>Wealth Group Investment Limited [100%]</t>
  </si>
  <si>
    <t>GEM0000542 [100%]</t>
  </si>
  <si>
    <t>Licheng Xintaihang Iron and Steel Group Co., Ltd. [51%]; Other [49%]</t>
  </si>
  <si>
    <t>GEM0000352 [51%]; GEM0000000 [49%]</t>
  </si>
  <si>
    <t>Shanxi Changxin Industrial Co., Ltd. [100%]</t>
  </si>
  <si>
    <t>GEM0000193 [100%]</t>
  </si>
  <si>
    <t>Henan Yaxin Iron and Steel Group Co., Ltd. [51%]; Other [49%]</t>
  </si>
  <si>
    <t>GEM0000099 [51%]; GEM0000000 [49%]</t>
  </si>
  <si>
    <t>Alfa Acciai [100%]</t>
  </si>
  <si>
    <t>4296544525 [100%]</t>
  </si>
  <si>
    <t>Alfa Acciai</t>
  </si>
  <si>
    <t>Commercial Metals Co [100%]</t>
  </si>
  <si>
    <t>4295903763 [100%]</t>
  </si>
  <si>
    <t>CMC Poland Sp z o o</t>
  </si>
  <si>
    <t>Leggett &amp; Platt Inc [100%]</t>
  </si>
  <si>
    <t>4295904407 [100%]</t>
  </si>
  <si>
    <t>Sterling Steel Co LLC</t>
  </si>
  <si>
    <t>Zunyi Fuxin Special Steel Equipment Manufacturing Co Ltd [100%]</t>
  </si>
  <si>
    <t>GEM0000284 [100%]</t>
  </si>
  <si>
    <t>Zunyi Fuxin Special Steel Equipment Manufacturing Co Ltd</t>
  </si>
  <si>
    <t>Hubei Lijin Steel Group Co., Ltd. [100%]</t>
  </si>
  <si>
    <t>GEM0000109 [100%]</t>
  </si>
  <si>
    <t>Yunnan Desheng Logistics Co., Ltd. [42.1%]; Leshan Zhonglianya Industrial Co., Ltd. [28.4%]; Other [29.5%]</t>
  </si>
  <si>
    <t>GEM0000384 [42.1%]; GEM0000415 [28.4%]; GEM0000000 [29.5%]</t>
  </si>
  <si>
    <t>Talleres Y Aceros SA de CV [100%]</t>
  </si>
  <si>
    <t>4297231539 [100%]</t>
  </si>
  <si>
    <t>Talleres Y Aceros SA de CV</t>
  </si>
  <si>
    <t>Hebei Baoxin Iron and Steel Group Co., Ltd. [100%]</t>
  </si>
  <si>
    <t>GEM0000075 [100%]</t>
  </si>
  <si>
    <t>Qian'an Zhayi Steel Group Co Ltd</t>
  </si>
  <si>
    <t>Wuhu Jianlong Great Wall Investment Center (Limited Partnership) [80%]; Beijing Jianlong Investment Co., Ltd. [11.3%]; Other [8.7%]</t>
  </si>
  <si>
    <t>GEM0000540 [80%]; 5059063508 [11.3%]; GEM0000000 [8.7%]</t>
  </si>
  <si>
    <t>Amsteel Mills Sdn Bhd</t>
  </si>
  <si>
    <t>ISD Dunaffer Dunai Vasmu Zrt [100%]</t>
  </si>
  <si>
    <t>4297057468 [100%]</t>
  </si>
  <si>
    <t>ISD Dunaffer Dunai Vasmu Zrt</t>
  </si>
  <si>
    <t>Acerinox SA [100%]</t>
  </si>
  <si>
    <t>4295889546 [100%]</t>
  </si>
  <si>
    <t>North American Stainless Inc</t>
  </si>
  <si>
    <t>Sanyo Special Steel Co Ltd [100%]</t>
  </si>
  <si>
    <t>4295877920 [100%]</t>
  </si>
  <si>
    <t>Sanyo Special Steel Co Ltd</t>
  </si>
  <si>
    <t>Jiangsu Hongtai Iron and Steel Co., Ltd. [100%]</t>
  </si>
  <si>
    <t>GEM0000120 [100%]</t>
  </si>
  <si>
    <t>voestalpine Stahl Donawitz GmbH</t>
  </si>
  <si>
    <t>Sichuan Jinguang Industrial Group Co., Ltd. [93.8%]; Sichuan Shiting Ecology Agriculture Technology Co., Ltd. [6.3%]</t>
  </si>
  <si>
    <t>4297735800 [93.8%]; GEM0000428 [6.3%]</t>
  </si>
  <si>
    <t>Ningbo Meishan Bonded Port Jincheng Shazhou Equity Investment Co., Ltd. [43%]; Wuhu Yinsheng Special Steel Investment Management Partnership (Limited Partnership) [31.6%]; Bengang Steel Plates Co., Ltd. [10%]; Other [15.4%]</t>
  </si>
  <si>
    <t>GEM0000360 [43%]; GEM0000434 [31.6%]; 4295864267 [10%]; GEM0000000 [15.4%]</t>
  </si>
  <si>
    <t>Jishan Mingfu Steel Products Co., Ltd. [100%]</t>
  </si>
  <si>
    <t>GEM0000476 [100%]</t>
  </si>
  <si>
    <t>Tangshan Universal Industrial Development Co., Ltd. [100%]</t>
  </si>
  <si>
    <t>GEM0000375 [100%]</t>
  </si>
  <si>
    <t>Lodestone Namibia [100%]</t>
  </si>
  <si>
    <t>GEM0000547 [100%]</t>
  </si>
  <si>
    <t>Hyron Africa</t>
  </si>
  <si>
    <t>Wuhu Xinxing Ductile Iron Pipes Co Ltd</t>
  </si>
  <si>
    <t>Guotao Co., Ltd. (Hong Kong) [60.9%]; Tangshan GUOYI SPECIAL Steel Co., Ltd. [20%]; Yushan (Beijing) Metallurgical Investment Co., Ltd. [19.1%]</t>
  </si>
  <si>
    <t>GEM0000538 [60.9%]; GEM0000522 [20%]; GEM0000437 [19.1%]</t>
  </si>
  <si>
    <t>Tangshan Guotang Steel Co., Ltd.</t>
  </si>
  <si>
    <t>Hong Kong Fortune Dynasty Co., Ltd. [67.2%]; Other [32.8%]</t>
  </si>
  <si>
    <t>GEM0000327 [67.2%]; GEM0000000 [32.8%]</t>
  </si>
  <si>
    <t>Jiangsu Xinhuaxi Iron and Steel Group Co., Ltd. [100%]</t>
  </si>
  <si>
    <t>GEM0000339 [100%]</t>
  </si>
  <si>
    <t>Xuzhou Baofeng Special Steel Co., Ltd. [100%]</t>
  </si>
  <si>
    <t>GEM0000261 [100%]</t>
  </si>
  <si>
    <t>Xuzhou Taifa Special Steel Group Co., Ltd. [100%]</t>
  </si>
  <si>
    <t>GEM0000263 [100%]</t>
  </si>
  <si>
    <t>Longnan Fuxin Steel Co., Ltd. [100%]</t>
  </si>
  <si>
    <t>GEM0000153 [100%]</t>
  </si>
  <si>
    <t>Longnan Fuxin Steel Co., Ltd.</t>
  </si>
  <si>
    <t>Jilin Steel Group Co., Ltd. [51%]; Other [49%]</t>
  </si>
  <si>
    <t>GEM0000342 [51%]; GEM0000000 [49%]</t>
  </si>
  <si>
    <t>Jilin Steel Group Fugang Metal Manufacturing Co.ltd</t>
  </si>
  <si>
    <t>Yatai Northeast Asia Resources Co., Ltd. [34.3%]; Jilin Penglai German Trading Co., Ltd. [20.9%]; Other [44.8%]</t>
  </si>
  <si>
    <t>GEM0000382 [34.3%]; GEM0000413 [20.9%]; GEM0000000 [44.8%]</t>
  </si>
  <si>
    <t>Fujian Longgang New Materials Co., Ltd. [100%]</t>
  </si>
  <si>
    <t>GEM0000043 [100%]</t>
  </si>
  <si>
    <t>Dongling Group Co., Ltd. [51.2%]; Lueyang County Economic and Trade Bureau [43.9%]; Other [4.9%]</t>
  </si>
  <si>
    <t>4297777895 [51.2%]; GEM0000420 [43.9%]; GEM0000000 [4.9%]</t>
  </si>
  <si>
    <t>Sichuan Shengquan Iron and Steel Group Co., Ltd. [100%]</t>
  </si>
  <si>
    <t>GEM0000208 [100%]</t>
  </si>
  <si>
    <t>Xinjiang Xin'an Special Steel Co., Ltd. [100%]</t>
  </si>
  <si>
    <t>GEM0000259 [100%]</t>
  </si>
  <si>
    <t>JSW Ispat Special Products Ltd [100%]</t>
  </si>
  <si>
    <t>4295873687 [100%]</t>
  </si>
  <si>
    <t>JSW Ispat Special Products Ltd</t>
  </si>
  <si>
    <t>Mivaan steel Ltd</t>
  </si>
  <si>
    <t>Daido Steel Co Ltd [100%]</t>
  </si>
  <si>
    <t>4295877397 [100%]</t>
  </si>
  <si>
    <t>Daido Steel Co Ltd</t>
  </si>
  <si>
    <t>Maju Holdings Sdn Bhd [100%]</t>
  </si>
  <si>
    <t>5000033339 [100%]</t>
  </si>
  <si>
    <t>Perwaja Steel Sdn Bhd</t>
  </si>
  <si>
    <t>Mount Zynai 0304 Mining Corp [60%]; Shenzhou Mining [40%]</t>
  </si>
  <si>
    <t>GEM0000499 [60%]; GEM0000524 [40%]</t>
  </si>
  <si>
    <t>Mount Zynai 0304 Mining Corp</t>
  </si>
  <si>
    <t>G J Steel PCL</t>
  </si>
  <si>
    <t>NLMK - Kaluga OOO</t>
  </si>
  <si>
    <t>Novostal-M OOO [100%]</t>
  </si>
  <si>
    <t>5046391773 [100%]</t>
  </si>
  <si>
    <t>Abinski Elektrometallurgicheski Zavod OOO</t>
  </si>
  <si>
    <t>Uzbekiston Temir Yullari AO [100%]</t>
  </si>
  <si>
    <t>5044027932 [100%]</t>
  </si>
  <si>
    <t>Uzbekiston Temir Yullari AO</t>
  </si>
  <si>
    <t>Diler Holding AS [100%]</t>
  </si>
  <si>
    <t>5074194745 [100%]</t>
  </si>
  <si>
    <t>Diler Demir Celik Endustri ve Ticaret AS</t>
  </si>
  <si>
    <t>Pasargad Steel Complex Co. [100%]</t>
  </si>
  <si>
    <t>GEM0000172 [100%]</t>
  </si>
  <si>
    <t>Pasargad Steel Complex Co.</t>
  </si>
  <si>
    <t>Persian Gulf Saba Steel [100%]</t>
  </si>
  <si>
    <t>GEM0000173 [100%]</t>
  </si>
  <si>
    <t>Qeshm Steel Development Co (QESDCO)</t>
  </si>
  <si>
    <t>Middle East Mines &amp; Mineral Industries Development Holding Company (MIDHCO) [100%]</t>
  </si>
  <si>
    <t>GEM0000289 [100%]</t>
  </si>
  <si>
    <t>Sirjan Iranian Steel Co.</t>
  </si>
  <si>
    <t>Butia Steel Company</t>
  </si>
  <si>
    <t>Zarand Iranian Steel Company</t>
  </si>
  <si>
    <t>Arvand Jahanara Steel Company [100%]</t>
  </si>
  <si>
    <t>GEM0000013 [100%]</t>
  </si>
  <si>
    <t>Arvand Jahanara Steel Company</t>
  </si>
  <si>
    <t>Khorasan Steel Complex Co</t>
  </si>
  <si>
    <t>Torbat Heydarieh Steel Company [100%]</t>
  </si>
  <si>
    <t>GEM0000493 [100%]</t>
  </si>
  <si>
    <t>Torbat Heydarieh Steel Company</t>
  </si>
  <si>
    <t>West Alborz Steel Co. [100%]</t>
  </si>
  <si>
    <t>GEM0000241 [100%]</t>
  </si>
  <si>
    <t>West Alborz Steel Co.</t>
  </si>
  <si>
    <t>Jsw Steel USA Ohio Inc</t>
  </si>
  <si>
    <t>Aichi Steel Corp [100%]</t>
  </si>
  <si>
    <t>4295877694 [100%]</t>
  </si>
  <si>
    <t>Aichi Steel Corp</t>
  </si>
  <si>
    <t>Yamato Steel Co Ltd</t>
  </si>
  <si>
    <t>CAP SA [100%]</t>
  </si>
  <si>
    <t>4295863321 [100%]</t>
  </si>
  <si>
    <t>Compania Siderurgica Huachipato SA</t>
  </si>
  <si>
    <t>Rustavi Steel LLC [100%]</t>
  </si>
  <si>
    <t>4296916255 [100%]</t>
  </si>
  <si>
    <t>Rustavi Steel LLC</t>
  </si>
  <si>
    <t>Finarvedi SpA [85%]; thyssenkrupp AG [15%]</t>
  </si>
  <si>
    <t>4296502705 [85%]; 4295869754 [15%]</t>
  </si>
  <si>
    <t>Acciai Speciali Terni SpA</t>
  </si>
  <si>
    <t>Arcelormittal Olaberria-Bergara SL</t>
  </si>
  <si>
    <t>Mahan Mines and Industries Development Company [100%]</t>
  </si>
  <si>
    <t>GEM0000546 [100%]</t>
  </si>
  <si>
    <t>Hubei Xinxin Steel Group Co., Ltd. [21.1%]; Jin Jun'an Investment Group Co., Ltd. [18.9%]; Other [60%]</t>
  </si>
  <si>
    <t>GEM0000287 [21.1%]; GEM0000515 [18.9%]; GEM0000000 [60%]</t>
  </si>
  <si>
    <t>Abul Khair Ltd [100%]</t>
  </si>
  <si>
    <t>5055443373 [100%]</t>
  </si>
  <si>
    <t>Abul Khair Steel Ltd</t>
  </si>
  <si>
    <t>Heping Yueshen Steel Industry Co Ltd [100%]</t>
  </si>
  <si>
    <t>GEM0000100 [100%]</t>
  </si>
  <si>
    <t>Heping Yueshen Steel Industry Co Ltd</t>
  </si>
  <si>
    <t>Luli Group Co., Ltd. [49%]; Other [51%]</t>
  </si>
  <si>
    <t>4298152674 [49%]; GEM0000000 [51%]</t>
  </si>
  <si>
    <t>Huaxin Special Steel Holdings Co., Ltd. [65.3%]; CONCORD INDUSTRIES LTD. [28.3%]; Huaxin Lihua Holdings Co., Ltd. [6.4%]</t>
  </si>
  <si>
    <t>GEM0000330 [65.3%]; 5001110258 [28.3%]; GEM0000444 [6.4%]</t>
  </si>
  <si>
    <t>Southern Steel Bhd [100%]</t>
  </si>
  <si>
    <t>4295883267 [100%]</t>
  </si>
  <si>
    <t>Southern Steel Bhd</t>
  </si>
  <si>
    <t>Gerdau SA [99.8%]; Other [0.2%]</t>
  </si>
  <si>
    <t>5000004542 [99.8%]; GEM0000000 [0.2%]</t>
  </si>
  <si>
    <t>Gerdau Acos Longos Sa</t>
  </si>
  <si>
    <t>Max Aicher GmbH &amp; Co KG [100%]</t>
  </si>
  <si>
    <t>4296647109 [100%]</t>
  </si>
  <si>
    <t>Lech Stahlwerke GmbH</t>
  </si>
  <si>
    <t>Feralpi Holding SpA [100%]</t>
  </si>
  <si>
    <t>4298452820 [100%]</t>
  </si>
  <si>
    <t>ESF Elbe-Stahlwerke Feralpi GmbH</t>
  </si>
  <si>
    <t>Izmir Demir Celik Sanayi AS [100%]</t>
  </si>
  <si>
    <t>4295893527 [100%]</t>
  </si>
  <si>
    <t>Izmir Demir Celik Sanayi AS</t>
  </si>
  <si>
    <t>Yucel Boru ve Profil Endustrisi AS [100%]</t>
  </si>
  <si>
    <t>4298250858 [100%]</t>
  </si>
  <si>
    <t>Kroman Celik Sanayii AS</t>
  </si>
  <si>
    <t>Kaptan Demir Celik Endustrisi ve Ticaret AS [100%]</t>
  </si>
  <si>
    <t>4298249682 [100%]</t>
  </si>
  <si>
    <t>Kaptan Demir Celik Endustrisi ve Ticaret AS</t>
  </si>
  <si>
    <t>Hadeed Metal Manufacturing Company [100%]</t>
  </si>
  <si>
    <t>GEM0000071 [100%]</t>
  </si>
  <si>
    <t>Hadeed Metal Manufacturing Company</t>
  </si>
  <si>
    <t>Jinan Iron &amp; Steel Group Co., Ltd. [85.1%]; Other [15%]</t>
  </si>
  <si>
    <t>5080192546 [85.1%]; GEM0000000 [15%]</t>
  </si>
  <si>
    <t>Tianjin Jiangtian Industrial Development Co., Ltd. [61%]; Tianjin Xinhao Investment Development Co., Ltd. [39%]</t>
  </si>
  <si>
    <t>5067166380 [61%]; 5043427829 [39%]</t>
  </si>
  <si>
    <t>Viohalco SA [100%]</t>
  </si>
  <si>
    <t>5040438569 [100%]</t>
  </si>
  <si>
    <t>Sovel SA</t>
  </si>
  <si>
    <t>Interpipe Ukraina TOV [100%]</t>
  </si>
  <si>
    <t>5000004693 [100%]</t>
  </si>
  <si>
    <t>Metalurhiinyi Zavod Dniprostal' TOV</t>
  </si>
  <si>
    <t>Premium Steel and Mines Limited (PSML) [100%]</t>
  </si>
  <si>
    <t>GEM0000365 [100%]</t>
  </si>
  <si>
    <t>Delta Steel Co Ltd</t>
  </si>
  <si>
    <t>Nigerian Iron Ore Mining [100%]</t>
  </si>
  <si>
    <t>5000994290 [100%]</t>
  </si>
  <si>
    <t>Ajaokuta Steel Company Ltd</t>
  </si>
  <si>
    <t>Fujian Yongjianguo Investment Development Co., Ltd. [50%]; Guangxi Changheng Investment Co., Ltd. [15%]; Other [35%]</t>
  </si>
  <si>
    <t>GEM0000308 [50%]; GEM0000409 [15%]; GEM0000000 [35%]</t>
  </si>
  <si>
    <t>Chengde Shengfeng Iron and Steel Co., Ltd. [100%]</t>
  </si>
  <si>
    <t>GEM0000026 [100%]</t>
  </si>
  <si>
    <t>Hoa Sen Group [100%]</t>
  </si>
  <si>
    <t>4298110801 [100%]</t>
  </si>
  <si>
    <t>Hoa Sen Group</t>
  </si>
  <si>
    <t>Tenaris SA [100%]</t>
  </si>
  <si>
    <t>4295883040 [100%]</t>
  </si>
  <si>
    <t>Siderca SAI y C</t>
  </si>
  <si>
    <t>Arcelormittal Duisburg GmbH</t>
  </si>
  <si>
    <t>Grupo Gallardo Balboa SL [100%]</t>
  </si>
  <si>
    <t>5071085303 [100%]</t>
  </si>
  <si>
    <t>Ag Siderurgica Balboa SA</t>
  </si>
  <si>
    <t>Siderurgica Sevillana SA</t>
  </si>
  <si>
    <t>Yesilyurt Demir Celik Endustri Ve Liman Isletmeleri AS [100%]</t>
  </si>
  <si>
    <t>4298250829 [100%]</t>
  </si>
  <si>
    <t>Yesilyurt Demir Celik Endustri Ve Liman Isletmeleri AS</t>
  </si>
  <si>
    <t>Gol-e-Gohar Iron Ore [50%]; National Iranian Steel Co [50%]</t>
  </si>
  <si>
    <t>5076384665 [50%]; 5001423350 [50%]</t>
  </si>
  <si>
    <t>Siirjan Jahan Steel Complex</t>
  </si>
  <si>
    <t>Isatis Sponge Iron Company [100%]</t>
  </si>
  <si>
    <t>GEM0000495 [100%]</t>
  </si>
  <si>
    <t>Isatis Sponge Iron Company</t>
  </si>
  <si>
    <t>Al Tuwairqi Holding Co [100%]</t>
  </si>
  <si>
    <t>5000072213 [100%]</t>
  </si>
  <si>
    <t>Tuwairqi Steel Mills Ltd</t>
  </si>
  <si>
    <t>Kyoei Steel Ltd [100%]</t>
  </si>
  <si>
    <t>4295875990 [100%]</t>
  </si>
  <si>
    <t>Kyoei Steel Ltd</t>
  </si>
  <si>
    <t>Tongling Fuxin Iron &amp; Steel Co Ltd [100%]</t>
  </si>
  <si>
    <t>GEM0000236 [100%]</t>
  </si>
  <si>
    <t>Tongling Fuxin Iron &amp; Steel Co Ltd</t>
  </si>
  <si>
    <t>Inner Mongolia Jiyu Holding (Group) Co., Ltd. [49%]; Other [51%]</t>
  </si>
  <si>
    <t>GEM0000336 [49%]; GEM0000000 [51%]</t>
  </si>
  <si>
    <t>Prakash Industries Ltd [100%]</t>
  </si>
  <si>
    <t>4295873868 [100%]</t>
  </si>
  <si>
    <t>Prakash Industries Ltd</t>
  </si>
  <si>
    <t>Corporacion Aceros Arequipa SA [100%]</t>
  </si>
  <si>
    <t>4295886029 [100%]</t>
  </si>
  <si>
    <t>Corporacion Aceros Arequipa SA</t>
  </si>
  <si>
    <t>Azerbaijan Integrated Steel Mill Complex [100%]</t>
  </si>
  <si>
    <t>5074069056 [100%]</t>
  </si>
  <si>
    <t>Vyksunskiy Metallurgicheskiy Zavod AO</t>
  </si>
  <si>
    <t>Trubnaya Metallurgicheskaya Kompaniya PAO [86.5%]; Other [13.5%]</t>
  </si>
  <si>
    <t>4295887159 [86.5%]; GEM0000000 [13.5%]</t>
  </si>
  <si>
    <t>Pervoural'skiy Novotrubnyi Zavod AO</t>
  </si>
  <si>
    <t>Acciaierie di Verona SpA</t>
  </si>
  <si>
    <t>Ekinciler Holding AS [100%]</t>
  </si>
  <si>
    <t>4298459352 [100%]</t>
  </si>
  <si>
    <t>Ekinciler Demir ve Celik Sanayi AS</t>
  </si>
  <si>
    <t>Mass Group Holding Ltd [100%]</t>
  </si>
  <si>
    <t>5037412487 [100%]</t>
  </si>
  <si>
    <t>Mass Iraq Iron and Steel Industry Co</t>
  </si>
  <si>
    <t>SSAB Americas Holding AB</t>
  </si>
  <si>
    <t>DCH Investment UA Ltd [100%]</t>
  </si>
  <si>
    <t>5051781023 [100%]</t>
  </si>
  <si>
    <t>Evraz DMZ im. Petrovs'koho PrAT</t>
  </si>
  <si>
    <t>Egyptian American Steel Rolling Co</t>
  </si>
  <si>
    <t>Tsingshan Holding Group Co Ltd [100%]</t>
  </si>
  <si>
    <t>4298344956 [100%]</t>
  </si>
  <si>
    <t>Dinson Iron and Steel Company</t>
  </si>
  <si>
    <t>Fujian Lanyue Investment Partnership (Limited Partnership) [25.5%]; Fujian Lantian Investment Partnership (Limited Partnership) [16.7%]; Other [57.8%]</t>
  </si>
  <si>
    <t>GEM0000527 [25.5%]; GEM0000513 [16.7%]; GEM0000000 [57.8%]</t>
  </si>
  <si>
    <t>Jingye Group Co., Ltd. [85%]; Guangdong Taidu Investment Holdings Co., Ltd. [10.3%]; Other [4.7%]</t>
  </si>
  <si>
    <t>5071576433 [85%]; GEM0000408 [10.3%]; GEM0000000 [4.7%]</t>
  </si>
  <si>
    <t>Fujian Qirun Trade Co Ltd [5.8%]; Other [94.2%]</t>
  </si>
  <si>
    <t>5000014825 [5.8%]; GEM0000000 [94.2%]</t>
  </si>
  <si>
    <t>Tangshan Donghai Iron and Steel Group Co., Ltd. [71%]; Other [29%]</t>
  </si>
  <si>
    <t>GEM0000217 [71%]; GEM0000000 [29%]</t>
  </si>
  <si>
    <t>Guangxi Guigang Yujiang Trading Co., Ltd. [26.3%]; Other [73.7%]</t>
  </si>
  <si>
    <t>GEM0000313 [26.3%]; GEM0000000 [73.7%]</t>
  </si>
  <si>
    <t>Handan Yongnian District Shengda Iron and Steel Co., Ltd. [49%]; Gangfu (China) Co., Ltd. [39.8%]; Other [11.2%]</t>
  </si>
  <si>
    <t>GEM0000319 [49%]; GEM0000309 [39.8%]; GEM0000000 [11.2%]</t>
  </si>
  <si>
    <t>Ezhou Hongtai Steel Co., Ltd. [100%]</t>
  </si>
  <si>
    <t>GEM0000038 [100%]</t>
  </si>
  <si>
    <t>Hubei Jinshenglan Investment Co., Ltd. [17%]; Other [83%]</t>
  </si>
  <si>
    <t>GEM0000332 [17%]; GEM0000000 [83%]</t>
  </si>
  <si>
    <t>Shaanxi Huaxin Special Steel Group Co., Ltd. [100%]</t>
  </si>
  <si>
    <t>GEM0000183 [100%]</t>
  </si>
  <si>
    <t>Shanxi Huaxinyuan Steel &amp; Iron Group Co., Ltd. [100%]</t>
  </si>
  <si>
    <t>GEM0000095 [100%]</t>
  </si>
  <si>
    <t>Zhejiang Wantai Special Steel Co., Ltd. [100%]</t>
  </si>
  <si>
    <t>GEM0000276 [100%]</t>
  </si>
  <si>
    <t>Lishui Huahong Iron and Steel Products Co., Ltd. [100%]</t>
  </si>
  <si>
    <t>GEM0000151 [100%]</t>
  </si>
  <si>
    <t>Jayaswal Neco Industries Ltd [100%]</t>
  </si>
  <si>
    <t>4295874276 [100%]</t>
  </si>
  <si>
    <t>Jayaswal Neco Industries Ltd</t>
  </si>
  <si>
    <t>SeAH Holdings Corp [100%]</t>
  </si>
  <si>
    <t>4295881998 [100%]</t>
  </si>
  <si>
    <t>Seah Steel Holdings Corp</t>
  </si>
  <si>
    <t>SeAH Changwon Integrated Special Steel Corp</t>
  </si>
  <si>
    <t>Tung Ho Steel Enterprise Corp [100%]</t>
  </si>
  <si>
    <t>4295891705 [100%]</t>
  </si>
  <si>
    <t>Tung Ho Steel Enterprise Corp</t>
  </si>
  <si>
    <t>Feng Hsin Steel Co., Ltd. [100%]</t>
  </si>
  <si>
    <t>GEM0000465 [100%]</t>
  </si>
  <si>
    <t>Feng Hsin Steel Co., Ltd.</t>
  </si>
  <si>
    <t>Pavel Krotov [100%]</t>
  </si>
  <si>
    <t>GEM0000363 [100%]</t>
  </si>
  <si>
    <t>ZLATOUST IRON AND STEEL WORKS JOINT STOCK COMPANY</t>
  </si>
  <si>
    <t>Novostal-M OOO [80%]; Bemsilk Limited [10%]; ABK Holding AS [10%]</t>
  </si>
  <si>
    <t>5046391773 [80%]; GEM0000388 [10%]; 5074847636 [10%]</t>
  </si>
  <si>
    <t>MZ Balakovo, AO</t>
  </si>
  <si>
    <t>Novostal-M OOO</t>
  </si>
  <si>
    <t>Aperam SA [100%]</t>
  </si>
  <si>
    <t>5001428593 [100%]</t>
  </si>
  <si>
    <t>Aperam Stainless Belgium NV</t>
  </si>
  <si>
    <t>Stomana Industry AD Pernik</t>
  </si>
  <si>
    <t>Outokumpu Oyj [100%]</t>
  </si>
  <si>
    <t>4295866315 [100%]</t>
  </si>
  <si>
    <t>Outokumpu Stainless AB</t>
  </si>
  <si>
    <t>CelSA France Sas</t>
  </si>
  <si>
    <t>AFV Accaierie Beltrame SpA [100%]</t>
  </si>
  <si>
    <t>5055422112 [100%]</t>
  </si>
  <si>
    <t>AFV Accaierie Beltrame SpA</t>
  </si>
  <si>
    <t>Acerinox Europa SAU</t>
  </si>
  <si>
    <t>Ozkan Demir Celik Sanayi AS [100%]</t>
  </si>
  <si>
    <t>4298248394 [100%]</t>
  </si>
  <si>
    <t>Ozkan Demir Celik Sanayi AS</t>
  </si>
  <si>
    <t>Celsa Steel (UK) Ltd</t>
  </si>
  <si>
    <t>Islamic Revolution Mostazafan Foundation (IRMF) [50%]; Taghtiran Industrial Group [50%]</t>
  </si>
  <si>
    <t>GEM0000337 [50%]; GEM0000429 [50%]</t>
  </si>
  <si>
    <t>Kish South Kaveh Steel Company</t>
  </si>
  <si>
    <t>KHOUZESTAN OXIN STEEL CO [100%]</t>
  </si>
  <si>
    <t>5044314531 [100%]</t>
  </si>
  <si>
    <t>KHOUZESTAN OXIN STEEL CO</t>
  </si>
  <si>
    <t>Foolad Technic [100%]</t>
  </si>
  <si>
    <t>GEM0000305 [100%]</t>
  </si>
  <si>
    <t>Azna Steel</t>
  </si>
  <si>
    <t>Bafgh Mineral Complex Iron &amp; Steel Company (B-MISCO) [100%]</t>
  </si>
  <si>
    <t>GEM0000017 [100%]</t>
  </si>
  <si>
    <t>Bafgh Mineral Complex Iron &amp; Steel Company (B-MISCO)</t>
  </si>
  <si>
    <t>United Steel Industries Co KSCC [100%]</t>
  </si>
  <si>
    <t>5000492218 [100%]</t>
  </si>
  <si>
    <t>United Steel Industries Co KSCC</t>
  </si>
  <si>
    <t>Moon Iron and steel Co SAOC [100%]</t>
  </si>
  <si>
    <t>5040932044 [100%]</t>
  </si>
  <si>
    <t>Moon Iron and steel Co SAOC</t>
  </si>
  <si>
    <t>Saudi Pan Kingdom for Trading Industry and Contracting Co Ltd [50%]; Industries Qatar QPSC [31%]; Dubai Investments PJSC [10%]; Other [9%]</t>
  </si>
  <si>
    <t>5000846883 [50%]; 4295886945 [31%]; 4295893485 [10%]; GEM0000000 [9%]</t>
  </si>
  <si>
    <t>Solb Steel Co</t>
  </si>
  <si>
    <t>Tubos de Acero de Mexico SA</t>
  </si>
  <si>
    <t>Nucor Steel Tuscaloosa Inc</t>
  </si>
  <si>
    <t>TimkenSteel Corp [100%]</t>
  </si>
  <si>
    <t>5041076804 [100%]</t>
  </si>
  <si>
    <t>TimkenSteel Corp</t>
  </si>
  <si>
    <t>Rajhi Steel Industries Co Ltd [100%]</t>
  </si>
  <si>
    <t>5034762548 [100%]</t>
  </si>
  <si>
    <t>Rajhi Steel Industries Co Ltd</t>
  </si>
  <si>
    <t>Etrhb Industrie SPA [100%]</t>
  </si>
  <si>
    <t>5074513855 [100%]</t>
  </si>
  <si>
    <t>Etrhb Industrie SPA</t>
  </si>
  <si>
    <t>Thailand Huihua Industrial Co., Ltd. [20.7%]; Fujian Sansteel Xiaojiao Industrial Development Co., Ltd. [17.7%]; Other [61.6%]</t>
  </si>
  <si>
    <t>GEM0000526 [20.7%]; GEM0000512 [17.7%]; GEM0000000 [61.6%]</t>
  </si>
  <si>
    <t>Fujian Yixin Steel Co Ltd</t>
  </si>
  <si>
    <t>Guangxi Hezhou Kexinda Metal Products Co., Ltd. [100%]</t>
  </si>
  <si>
    <t>GEM0000062 [100%]</t>
  </si>
  <si>
    <t>Jiangsu Xicheng Sanlian Holding Group Co., Ltd. [100%]</t>
  </si>
  <si>
    <t>GEM0000338 [100%]</t>
  </si>
  <si>
    <t>Honghe Iron and Steel Co., Ltd.</t>
  </si>
  <si>
    <t>Larco General Mining and Metallurgical Company SA [100%]</t>
  </si>
  <si>
    <t>4296758174 [100%]</t>
  </si>
  <si>
    <t>Larco General Mining and Metallurgical Company SA</t>
  </si>
  <si>
    <t>Godo Steel Ltd [100%]</t>
  </si>
  <si>
    <t>4295877613 [100%]</t>
  </si>
  <si>
    <t>Godo Steel Ltd</t>
  </si>
  <si>
    <t>POSCO Holding Co. [58.6%]; POSCO-China Holding Corp. [23.9%]; Jiangsu Shagang Group Co., Ltd. [17.5%]</t>
  </si>
  <si>
    <t>GEM0000364 [58.6%]; 5000067582 [23.9%]; 5000051246 [17.5%]</t>
  </si>
  <si>
    <t>Xinjiang MINXIN Steel (GROUP) Co., Ltd. [100%]</t>
  </si>
  <si>
    <t>GEM0000541 [100%]</t>
  </si>
  <si>
    <t>Anhui Langxi Hongtai Iron and Steel Co., Ltd. [100%]</t>
  </si>
  <si>
    <t>GEM0000006 [100%]</t>
  </si>
  <si>
    <t>Jin Jun'an Investment Group Co., Ltd. [7.7%]; Other [92.3%]</t>
  </si>
  <si>
    <t>GEM0000515 [7.7%]; GEM0000000 [92.3%]</t>
  </si>
  <si>
    <t>Beijing Jianlong Investment Co., Ltd. [66.1%]; Fosun International Ltd. [18.1%]; Other [15.8%]</t>
  </si>
  <si>
    <t>5059063508 [66.1%]; 4295864421 [18.1%]; GEM0000000 [15.8%]</t>
  </si>
  <si>
    <t>Wealth Group Investment Limited[95%]; Other[5%]</t>
  </si>
  <si>
    <t>GEM0000542 [95%]; GEM0000000 [5%]</t>
  </si>
  <si>
    <t>Baotou Da'an Iron and Steel Co., Ltd. [100%]</t>
  </si>
  <si>
    <t>GEM0000020 [100%]</t>
  </si>
  <si>
    <t>Zhejiang Yuxin Industrial Co., Ltd. [100%]</t>
  </si>
  <si>
    <t>GEM0000277 [100%]</t>
  </si>
  <si>
    <t>Tata Metaliks Ltd [100%]</t>
  </si>
  <si>
    <t>4295872473 [100%]</t>
  </si>
  <si>
    <t>Tata Metaliks Ltd</t>
  </si>
  <si>
    <t>Stahlwerk Thueringen GmbH</t>
  </si>
  <si>
    <t>Feralpi Siderurgica SpA</t>
  </si>
  <si>
    <t>Danieli &amp; C Officine Meccaniche SpA [100%]</t>
  </si>
  <si>
    <t>4295875649 [100%]</t>
  </si>
  <si>
    <t>Acciaierie Bertoli Safau SpA</t>
  </si>
  <si>
    <t>Metalurgica Galaica SA [100%]</t>
  </si>
  <si>
    <t>4296572027 [100%]</t>
  </si>
  <si>
    <t>SN SEIXAL Siderurgia Nacional SA</t>
  </si>
  <si>
    <t>Eşrefoğlu Holding [100%]</t>
  </si>
  <si>
    <t>GEM0000549 [100%]</t>
  </si>
  <si>
    <t>ABA Çelik Demir AŞ</t>
  </si>
  <si>
    <t>Foulath Holding BSCC [50%]; Yamato Kogyo Co Ltd [50%]</t>
  </si>
  <si>
    <t>5001427072 [50%]; 4295878941 [50%]</t>
  </si>
  <si>
    <t>SULB Bahrain</t>
  </si>
  <si>
    <t>EVRAZ plc [100%]</t>
  </si>
  <si>
    <t>5036227579 [100%]</t>
  </si>
  <si>
    <t>Evraz North America PLC</t>
  </si>
  <si>
    <t>Inner Mongolia Desheng Industrial Group Co., Ltd. [57.1%]; Other [42.9%]</t>
  </si>
  <si>
    <t>GEM0000335 [57.1%]; GEM0000000 [42.9%]</t>
  </si>
  <si>
    <t>Grupo Simec SAB de CV [50.2%]; Industrias CH SAB de CV [49.8%]</t>
  </si>
  <si>
    <t>4295884304 [50.2%]; 4295884251 [49.8%]</t>
  </si>
  <si>
    <t>Republic Steel</t>
  </si>
  <si>
    <t>Bangladesh Steel Re-Rolling Mills Ltd [100%]</t>
  </si>
  <si>
    <t>5044196077 [100%]</t>
  </si>
  <si>
    <t>Bangladesh Steel Re-Rolling Mills Ltd</t>
  </si>
  <si>
    <t>Chongqing Zuhang Iron &amp; Steel Co., Ltd [100%]</t>
  </si>
  <si>
    <t>GEM0000033 [100%]</t>
  </si>
  <si>
    <t>Ovako AB (publ)</t>
  </si>
  <si>
    <t>GPH Ispat Ltd [100%]</t>
  </si>
  <si>
    <t>5037438155 [100%]</t>
  </si>
  <si>
    <t>GPH Ispat Ltd</t>
  </si>
  <si>
    <t>Ezz Steel Co SAE [100%]</t>
  </si>
  <si>
    <t>4295866291 [100%]</t>
  </si>
  <si>
    <t>Ezz Steel Co SAE</t>
  </si>
  <si>
    <t>Devki Group of Companies [100%]</t>
  </si>
  <si>
    <t>5081753150 [100%]</t>
  </si>
  <si>
    <t>DEVKI STEEL MILLS LTD</t>
  </si>
  <si>
    <t>Sinosteel Group Corp Ltd [100%]</t>
  </si>
  <si>
    <t>5000071379 [100%]</t>
  </si>
  <si>
    <t>Sinosteel Group Corp Ltd</t>
  </si>
  <si>
    <t>Maghreb Steel [100%]</t>
  </si>
  <si>
    <t>4297249899 [100%]</t>
  </si>
  <si>
    <t>Maghreb Steel</t>
  </si>
  <si>
    <t>African Industries Group [100%]</t>
  </si>
  <si>
    <t>GEM0000296 [100%]</t>
  </si>
  <si>
    <t>African Natural Resources &amp; Mines</t>
  </si>
  <si>
    <t>Bangladesh Steel Re-Rolling Mills Ltd [45%]; BSRM Steels Ltd [55%]</t>
  </si>
  <si>
    <t>5044196077 [45%]; 4298133733 [55%]</t>
  </si>
  <si>
    <t>BSRM Steels Ltd</t>
  </si>
  <si>
    <t>Chizhou Guichi Guihang Metal Products Co., Ltd. [100%]</t>
  </si>
  <si>
    <t>GEM0000479 [100%]</t>
  </si>
  <si>
    <t>Ma'anshan Jiatong Enterprise Management Partnership (General Partnership) [98%]; Other [2%]</t>
  </si>
  <si>
    <t>GEM0000356 [98%]; GEM0000000 [2%]</t>
  </si>
  <si>
    <t>Guangxi Guixin Iron and Steel Group Co., Ltd. [95.1%]; Other [4.9%]</t>
  </si>
  <si>
    <t>GEM0000061 [95.1%]; GEM0000000 [4.9%]</t>
  </si>
  <si>
    <t>Wuzhou Yongda Special Steel Co., Ltd. [100%]</t>
  </si>
  <si>
    <t>GEM0000251 [100%]</t>
  </si>
  <si>
    <t>Cangzhou Lingang Sanling Metal Co., Ltd. [100%]</t>
  </si>
  <si>
    <t>GEM0000023 [100%]</t>
  </si>
  <si>
    <t>Jingzhou Chuhang Special Steel Products Co., Ltd. 30%, Jingzhou Daren Metal Products Co., Ltd. 30%, Jingzhou Youyuan Metal Products Co., Ltd. 30%, other 10% [100%]</t>
  </si>
  <si>
    <t>GEM0000345 [100%]</t>
  </si>
  <si>
    <t>Suzhou Riyisheng Environment Protection Technology Co., Ltd. [100%]</t>
  </si>
  <si>
    <t>GEM0000533 [100%]</t>
  </si>
  <si>
    <t>Xuzhou Jinhong Iron and Steel Group Co., Ltd. [100%]</t>
  </si>
  <si>
    <t>GEM0000262 [100%]</t>
  </si>
  <si>
    <t>Jiangxi Taixin Iron &amp; Steel Co., Ltd. [100%]</t>
  </si>
  <si>
    <t>GEM0000481 [100%]</t>
  </si>
  <si>
    <t>Fushun Special Steel Co., Ltd. [100%]</t>
  </si>
  <si>
    <t>4295864950 [100%]</t>
  </si>
  <si>
    <t>Chengdu Changfeng Iron and Steel Group Co., Ltd. [100%]</t>
  </si>
  <si>
    <t>GEM0000028 [100%]</t>
  </si>
  <si>
    <t>Hangda Steel Co., Ltd. [99%]; Other [1%]</t>
  </si>
  <si>
    <t>GEM0000073 [99%]; GEM0000000 [1%]</t>
  </si>
  <si>
    <t>Hami Da'an Investment Co., Ltd. [98.3%]; Other [1.7%]</t>
  </si>
  <si>
    <t>GEM0000318 [98.3%]; GEM0000000 [1.7%]</t>
  </si>
  <si>
    <t>China Baowu Iron and Steel Group Co., Ltd. [97.1%]; Other [2.9%]</t>
  </si>
  <si>
    <t>5000039946 [97.1%]; GEM0000000 [2.9%]</t>
  </si>
  <si>
    <t>CNR (Hong Kong) Corp Ltd [100%]</t>
  </si>
  <si>
    <t>5036230795 [100%]</t>
  </si>
  <si>
    <t>Mandan Steel PT</t>
  </si>
  <si>
    <t>Yieh United Steel Corp. [100%]</t>
  </si>
  <si>
    <t>GEM0000466 [100%]</t>
  </si>
  <si>
    <t>Yieh United Steel Corp.</t>
  </si>
  <si>
    <t>Bangkok Steel Industry PCL [100%]</t>
  </si>
  <si>
    <t>4295892729 [100%]</t>
  </si>
  <si>
    <t>Bangkok Steel Industry PCL</t>
  </si>
  <si>
    <t>Tung Ho Steel Vietnam Corporation Ltd</t>
  </si>
  <si>
    <t>Pomina Steel Corp [100%]</t>
  </si>
  <si>
    <t>5000711772 [100%]</t>
  </si>
  <si>
    <t>Pomina Steel Corp</t>
  </si>
  <si>
    <t>Posco Vietnam Co Ltd</t>
  </si>
  <si>
    <t>Vallourec SA [99.6%]; Other [0.4%]</t>
  </si>
  <si>
    <t>4295867374 [99.6%]; GEM0000000 [0.4%]</t>
  </si>
  <si>
    <t>Vallourec Solucoes Tubulares do Brasil SA</t>
  </si>
  <si>
    <t>TT Iron Steel Company Ltd. [100%]</t>
  </si>
  <si>
    <t>GEM0000504 [100%]</t>
  </si>
  <si>
    <t>TT Iron Steel Company Ltd.</t>
  </si>
  <si>
    <t>Baku Steel Company MMJ [100%]</t>
  </si>
  <si>
    <t>5040196031 [100%]</t>
  </si>
  <si>
    <t>Baku Steel Company MMJ</t>
  </si>
  <si>
    <t>Ashinskiy Metzavod PAO [100%]</t>
  </si>
  <si>
    <t>4295887190 [100%]</t>
  </si>
  <si>
    <t>Ashinskiy Metzavod PAO</t>
  </si>
  <si>
    <t>Novorosmetall OOO [100%]</t>
  </si>
  <si>
    <t>4298197734 [100%]</t>
  </si>
  <si>
    <t>Novorosmetall OOO</t>
  </si>
  <si>
    <t>Trubnaya Metallurgicheskaya Kompaniya PAO [100%]</t>
  </si>
  <si>
    <t>4295887159 [100%]</t>
  </si>
  <si>
    <t>Severskiy Trubnyi Zavod PAO</t>
  </si>
  <si>
    <t>SFI Management Group LLC [100%]</t>
  </si>
  <si>
    <t>GEM0000368 [100%]</t>
  </si>
  <si>
    <t>Uzbekskiy Metallurgicheskiy Kombinat AO</t>
  </si>
  <si>
    <t>HES Hennigsdorfer Elektrostahlwerke GmbH</t>
  </si>
  <si>
    <t>Peiner Traeger GmbH</t>
  </si>
  <si>
    <t>JSC Moldova Steel Works [100%]</t>
  </si>
  <si>
    <t>4296041033 [100%]</t>
  </si>
  <si>
    <t>Weglokoks SA [73.9%]; Huta Pokoj SA [16.6%]; Other [9.6%]</t>
  </si>
  <si>
    <t>4296655046 [73.9%]; 4296277905 [16.6%]; GEM0000000 [9.6%]</t>
  </si>
  <si>
    <t>Weglokoks Stal sp z o o</t>
  </si>
  <si>
    <t>Nervacero SA</t>
  </si>
  <si>
    <t>Mescier Sirketler Group [100%]</t>
  </si>
  <si>
    <t>GEM0000357 [100%]</t>
  </si>
  <si>
    <t>Mescier Demir Celik</t>
  </si>
  <si>
    <t>Yazici Demir Celik Sanayi ve Turizm Ticaret AS</t>
  </si>
  <si>
    <t>OOO DMZ [100%]</t>
  </si>
  <si>
    <t>GEM0000170 [100%]</t>
  </si>
  <si>
    <t>OOO DMZ</t>
  </si>
  <si>
    <t>Natanz Steel Company [100%]</t>
  </si>
  <si>
    <t>GEM0000166 [100%]</t>
  </si>
  <si>
    <t>Natanz Steel Company</t>
  </si>
  <si>
    <t>Kurdistan Steel Company</t>
  </si>
  <si>
    <t>Iran Alloy Steel Company [100%]</t>
  </si>
  <si>
    <t>GEM0000116 [100%]</t>
  </si>
  <si>
    <t>Iran Alloy Steel Company</t>
  </si>
  <si>
    <t>National Steel Co Ltd</t>
  </si>
  <si>
    <t>Abu Dhabi National for Building Materials Co PJSC [100%]</t>
  </si>
  <si>
    <t>4295945522 [100%]</t>
  </si>
  <si>
    <t>Abu Dhabi National for Building Materials Co PJSC</t>
  </si>
  <si>
    <t>Gerdau SA [75%]; Grupo Cordova [25%]</t>
  </si>
  <si>
    <t>5000004542 [75%]; GEM0000406 [25%]</t>
  </si>
  <si>
    <t>Gerdau Corsa SAPI de CV</t>
  </si>
  <si>
    <t>Outokumpu Stainless Usa LLC</t>
  </si>
  <si>
    <t>Henan Jingchang Coal Chemical Co., Ltd. [90%]; Other [10%]</t>
  </si>
  <si>
    <t>GEM0000322 [90%]; GEM0000000 [10%]</t>
  </si>
  <si>
    <t>Topy Industries Ltd [100%]</t>
  </si>
  <si>
    <t>4295878604 [100%]</t>
  </si>
  <si>
    <t>Topy Industries Ltd</t>
  </si>
  <si>
    <t>Shanghai Decent Investment (Group) Co Ltd [43.4%]; Other [56.6%]</t>
  </si>
  <si>
    <t>5000703672 [43.4%]; GEM0000000 [56.6%]</t>
  </si>
  <si>
    <t>Jinye Iron and Steel Group Co., Ltd. [100%]</t>
  </si>
  <si>
    <t>GEM0000132 [100%]</t>
  </si>
  <si>
    <t>JFE Bars &amp; Shapes Corp</t>
  </si>
  <si>
    <t>Taganrogskiy Metallurgicheskiy Zavod PAO</t>
  </si>
  <si>
    <t>Duferco SA [100%]</t>
  </si>
  <si>
    <t>4296867940 [100%]</t>
  </si>
  <si>
    <t>Duferco Travi E Profilati SPA</t>
  </si>
  <si>
    <t>Commercial Metals Co</t>
  </si>
  <si>
    <t>Jai Balaji Jyoti Steels Ltd</t>
  </si>
  <si>
    <t>Al Atoun Steel Industries [100%]</t>
  </si>
  <si>
    <t>5035320495 [100%]</t>
  </si>
  <si>
    <t>Al Atoun Steel Industries</t>
  </si>
  <si>
    <t>Orissa Sponge Iron and Steel Ltd [100%]</t>
  </si>
  <si>
    <t>4295872376 [100%]</t>
  </si>
  <si>
    <t>Orissa Sponge Iron and Steel Ltd</t>
  </si>
  <si>
    <t>PT Jakarta Prima Steel Industries [100%]</t>
  </si>
  <si>
    <t>GEM0000174 [100%]</t>
  </si>
  <si>
    <t>PT Jakarta Prima Steel Industries</t>
  </si>
  <si>
    <t>Kyoei Steel Ltd [45%]; Viet Nam Steel Corp [40%]; Mitsui &amp; Co Ltd [9%]; Marubeni-Itochu Steel Inc [6%]</t>
  </si>
  <si>
    <t>4295875990 [45%]; 5000054945 [40%]; 4295880574 [9%]; 4296678658 [6%]</t>
  </si>
  <si>
    <t>Vina Kyoei Steel Co Ltd</t>
  </si>
  <si>
    <t>Aperam Inox America do Sul SA</t>
  </si>
  <si>
    <t>Volzhskiy Trubnyi Zavod AO</t>
  </si>
  <si>
    <t>Ferriera Valsabbia SpA [100%]</t>
  </si>
  <si>
    <t>4296811577 [100%]</t>
  </si>
  <si>
    <t>Ferriera Valsabbia SpA</t>
  </si>
  <si>
    <t>Olifer Srl [100%]</t>
  </si>
  <si>
    <t>5049428783 [100%]</t>
  </si>
  <si>
    <t>Industrie Riunite Odolesi IRO SpA</t>
  </si>
  <si>
    <t>Celsa Huta Ostrowiec Sp z o o</t>
  </si>
  <si>
    <t>Nucor Steel Memphis Inc</t>
  </si>
  <si>
    <t>Kalyani Steels Ltd [100%]</t>
  </si>
  <si>
    <t>4295872493 [100%]</t>
  </si>
  <si>
    <t>Kalyani Steels Ltd</t>
  </si>
  <si>
    <t>CebitAS Demir Celik Endustrisi AS [100%]</t>
  </si>
  <si>
    <t>4296121405 [100%]</t>
  </si>
  <si>
    <t>CebitAS Demir Celik Endustrisi AS</t>
  </si>
  <si>
    <t>Schnitzer Steel Industries Inc [100%]</t>
  </si>
  <si>
    <t>4295907880 [100%]</t>
  </si>
  <si>
    <t>Cascade Steel Rolling Mills Inc</t>
  </si>
  <si>
    <t>Nucor Steel Seattle Inc</t>
  </si>
  <si>
    <t>Luoyang Luogang Group of Steel and Iron Co., Ltd. [100%]</t>
  </si>
  <si>
    <t>GEM0000154 [100%]</t>
  </si>
  <si>
    <t>Yongfeng International Co., Ltd. [100%]</t>
  </si>
  <si>
    <t>GEM0000383 [100%]</t>
  </si>
  <si>
    <t>Hong Kong Wing Tai Holdings Limited [23.2%]; Other [76.8%]</t>
  </si>
  <si>
    <t>GEM0000328 [23.2%]; GEM0000000 [76.8%]</t>
  </si>
  <si>
    <t>Thy Marcinelle Sa/Nv</t>
  </si>
  <si>
    <t>Societe Des Aciers D Armature</t>
  </si>
  <si>
    <t>Lamines Marchands Europeens SA</t>
  </si>
  <si>
    <t>KVV Liepajas metalurgs AS [100%]</t>
  </si>
  <si>
    <t>5058614217 [100%]</t>
  </si>
  <si>
    <t>Liepajas Metalurgs AS</t>
  </si>
  <si>
    <t>Sunningwell Steel Polska SA [100%]</t>
  </si>
  <si>
    <t>5076172001 [100%]</t>
  </si>
  <si>
    <t>Laminorul Danube Metallurgical Enterprise</t>
  </si>
  <si>
    <t>Sichuan Ya'an Anshan Iron and Steel Co., Ltd. [100%]</t>
  </si>
  <si>
    <t>GEM0000483 [100%]</t>
  </si>
  <si>
    <t>Fujian Fuhua New Materials Group Co., Ltd.[100%]</t>
  </si>
  <si>
    <t>GEM0000471 [100%]</t>
  </si>
  <si>
    <t>Ann Joo Resources Bhd [100%]</t>
  </si>
  <si>
    <t>4295883687 [100%]</t>
  </si>
  <si>
    <t>Ann Joo Steel Bhd</t>
  </si>
  <si>
    <t>Umc Metals Ltd [100%]</t>
  </si>
  <si>
    <t>5000024091 [100%]</t>
  </si>
  <si>
    <t>Umc Metals Ltd</t>
  </si>
  <si>
    <t>Sentuo Group [100%]</t>
  </si>
  <si>
    <t>GEM0000545 [100%]</t>
  </si>
  <si>
    <t>Sentuo Steel Limited</t>
  </si>
  <si>
    <t>Riva Industries [100%]</t>
  </si>
  <si>
    <t>GEM0000182 [100%]</t>
  </si>
  <si>
    <t>Riva Industries</t>
  </si>
  <si>
    <t>Kabir Group of Co. (Pvt.) Ltd. [100%]</t>
  </si>
  <si>
    <t>5073979117 [100%]</t>
  </si>
  <si>
    <t>KSRM Steel Plant Ltd</t>
  </si>
  <si>
    <t>Fujian Kaihang Stainless Steel Products Co Ltd [75%]; Tianwei Co Ltd [25%]</t>
  </si>
  <si>
    <t>5074651632 [75%]; GEM0000432 [25%]</t>
  </si>
  <si>
    <t>Fujian WuHang Stainless Steel Products Co Ltd</t>
  </si>
  <si>
    <t>Henan Jinhui Stainless Steel Group Co., Ltd. [83%]; Changge Huida Trading Co., Ltd. [17%]</t>
  </si>
  <si>
    <t>GEM0000323 [83%]; GEM0000396 [17%]</t>
  </si>
  <si>
    <t>Shiyan Yunyang District Rongfeng Iron &amp; Steel Co., Ltd. [100%]</t>
  </si>
  <si>
    <t>GEM0000205 [100%]</t>
  </si>
  <si>
    <t>Baicheng Fuda Bar Rolling Co., Ltd. [100%]</t>
  </si>
  <si>
    <t>GEM0000018 [100%]</t>
  </si>
  <si>
    <t>Jindal Stainless (Hisar) Ltd</t>
  </si>
  <si>
    <t>MSP Metallics Limited [100%]</t>
  </si>
  <si>
    <t>5001345910 [100%]</t>
  </si>
  <si>
    <t>MSP Metallics Limited</t>
  </si>
  <si>
    <t>Malaysia Steel Works (KL) Bhd [100%]</t>
  </si>
  <si>
    <t>4295884031 [100%]</t>
  </si>
  <si>
    <t>Malaysia Steel Works (KL) Bhd</t>
  </si>
  <si>
    <t>Toptip Holding Pte Ltd [100%]</t>
  </si>
  <si>
    <t>5051772302 [100%]</t>
  </si>
  <si>
    <t>NatSteel Holdings Ltd Pte</t>
  </si>
  <si>
    <t>Hwanyoung Steel Industries Co Ltd</t>
  </si>
  <si>
    <t>Tata Steel Ijmuiden BV</t>
  </si>
  <si>
    <t>Millcon Steel PCL [100%]</t>
  </si>
  <si>
    <t>4295893402 [100%]</t>
  </si>
  <si>
    <t>Millcon Steel PCL</t>
  </si>
  <si>
    <t>QazSpecSteel LLC [100%]</t>
  </si>
  <si>
    <t>GEM0000497 [100%]</t>
  </si>
  <si>
    <t>QazSpecSteel LLC</t>
  </si>
  <si>
    <t>KSP Steel TOO [100%]</t>
  </si>
  <si>
    <t>5043436329 [100%]</t>
  </si>
  <si>
    <t>KSP Steel TOO</t>
  </si>
  <si>
    <t>Sidenor Steel Industry SA</t>
  </si>
  <si>
    <t>ArcelorMittal Hunedoara SA [100%]</t>
  </si>
  <si>
    <t>4296775956 [100%]</t>
  </si>
  <si>
    <t>ArcelorMittal Hunedoara SA</t>
  </si>
  <si>
    <t>Corrugados Azpeitia SL</t>
  </si>
  <si>
    <t>Foolad Alborz Iranian Company (FAICO) [100%]</t>
  </si>
  <si>
    <t>GEM0000040 [100%]</t>
  </si>
  <si>
    <t>Foolad Alborz Iranian Company (FAICO)</t>
  </si>
  <si>
    <t>Sabzevar Pars Steel Complex [100%]</t>
  </si>
  <si>
    <t>5081364358 [100%]</t>
  </si>
  <si>
    <t>Sabzevar Pars Steel Complex</t>
  </si>
  <si>
    <t>Ghaenat Steel</t>
  </si>
  <si>
    <t>Ghadir Investment Co [33.3%]; Chadormalu Mining &amp; Industriail Co. (CMIC) [33.3%]; Iran Alloy Steel Company [33.3%]</t>
  </si>
  <si>
    <t>5035729783 [33.3%]; GEM0000395 [33.3%]; GEM0000116 [33.3%]</t>
  </si>
  <si>
    <t>Iranian Ghadir Iron &amp; Steel Co.</t>
  </si>
  <si>
    <t>Arfa Iron and Steel Co. [100%]</t>
  </si>
  <si>
    <t>GEM0000012 [100%]</t>
  </si>
  <si>
    <t>Al Yamamah Steel Industries Company CJSC [100%]</t>
  </si>
  <si>
    <t>5041757382 [100%]</t>
  </si>
  <si>
    <t>Al Yamamah Steel Industries Company CJSC</t>
  </si>
  <si>
    <t>Hmisho Steel [100%]</t>
  </si>
  <si>
    <t>GEM0000104 [100%]</t>
  </si>
  <si>
    <t>Hmisho Steel</t>
  </si>
  <si>
    <t>Nucor Steel Kankakee Inc</t>
  </si>
  <si>
    <t>Hezhou Xindu Sanyuan Casting Co., Ltd. [100%]</t>
  </si>
  <si>
    <t>GEM0000102 [100%]</t>
  </si>
  <si>
    <t>Jai Balaji Industries Ltd</t>
  </si>
  <si>
    <t>Riva Acciaio SpA</t>
  </si>
  <si>
    <t>Gerdau Steel North America Inc</t>
  </si>
  <si>
    <t>NLMK Indiana LLC</t>
  </si>
  <si>
    <t>Nokomis Select Inc [33%]; Tretiy Kod ZAO [33%]; Haldivor Finance Ltd [33%]; Other [1%]</t>
  </si>
  <si>
    <t>GEM0000290 [33%]; 5046709100 [33%]; GEM0000440 [33%]; GEM0000000 [1%]</t>
  </si>
  <si>
    <t>Nadezhdinskiy Metallurgicheskiy Zavod PAO</t>
  </si>
  <si>
    <t>Acerinox SA [76%]; Industrial Development Corporation of South Africa Ltd [24%]</t>
  </si>
  <si>
    <t>4295889546 [76%]; 5000021732 [24%]</t>
  </si>
  <si>
    <t>Columbus Stainless (Pty) Ltd</t>
  </si>
  <si>
    <t>InfraBuild Australia Pty Ltd</t>
  </si>
  <si>
    <t>Empresa Siderurgica del Peru SAA [100%]</t>
  </si>
  <si>
    <t>4295886075 [100%]</t>
  </si>
  <si>
    <t>Empresa Siderurgica del Peru SAA</t>
  </si>
  <si>
    <t>Arcelormittal Warszawa Sp z o o</t>
  </si>
  <si>
    <t>Global Steel Wire SA</t>
  </si>
  <si>
    <t>Van Company for Industrial Investment and General Trading [100%]</t>
  </si>
  <si>
    <t>GEM0000490 [100%]</t>
  </si>
  <si>
    <t>Van Company for Industrial Investment and General Trading</t>
  </si>
  <si>
    <t>Grupo Acerero SA de CV [100%]</t>
  </si>
  <si>
    <t>4298286733 [100%]</t>
  </si>
  <si>
    <t>Grupo Acerero SA de CV</t>
  </si>
  <si>
    <t>Sidenor Aceros Especiales SL</t>
  </si>
  <si>
    <t>Fujian Shangkun Investment Co., Ltd. [62.5%]; Fujian Kangye Investment Co., Ltd. [37.5%]</t>
  </si>
  <si>
    <t>GEM0000531 [62.5%]; GEM0000516 [37.5%]</t>
  </si>
  <si>
    <t>KOKS, PAO [100%]</t>
  </si>
  <si>
    <t>4298457465 [100%]</t>
  </si>
  <si>
    <t>Sij Acroni doo</t>
  </si>
  <si>
    <t>Tianlong Investment Co Ltd [58.3%]; Huayang Group (Hong Kong) Co Ltd [41.6%]; Other [0%]</t>
  </si>
  <si>
    <t>5035434014 [58.3%]; 5035086716 [41.6%]; GEM0000000 [0%]</t>
  </si>
  <si>
    <t>Fujian Fuxin Special Steel Co Ltd</t>
  </si>
  <si>
    <t>Sam Montereau SAS</t>
  </si>
  <si>
    <t>Chongqing Yonghang Steel Group Co., Ltd. [100%]</t>
  </si>
  <si>
    <t>GEM0000032 [100%]</t>
  </si>
  <si>
    <t>British-Asia Pan Ruogen International Limited [60%]; Tangshan Fengrun Jinruicheng Iron and Steel Co., Ltd. [40%]</t>
  </si>
  <si>
    <t>GEM0000285 [60%]; GEM0000430 [40%]</t>
  </si>
  <si>
    <t>Shaanxi Hanzhong Iron &amp; Steel Group Company [100%]</t>
  </si>
  <si>
    <t>4298345744 [100%]</t>
  </si>
  <si>
    <t>Linyi Investment Development Group Co., Ltd. [66.1%]; Linyi Investment and Development Assets Operation Management Co., Ltd. [33.1%]; Other [0.8%]</t>
  </si>
  <si>
    <t>5001097590 [66.1%]; GEM0000418 [33.1%]; GEM0000000 [0.8%]</t>
  </si>
  <si>
    <t>Zhenshi Holding Group Co., Ltd. [100%]</t>
  </si>
  <si>
    <t>5000707044 [100%]</t>
  </si>
  <si>
    <t>Shiu Wing Steel Ltd [100%]</t>
  </si>
  <si>
    <t>4296787726 [100%]</t>
  </si>
  <si>
    <t>Shiu Wing Steel Ltd</t>
  </si>
  <si>
    <t>Sree Metaliks Ltd [100%]</t>
  </si>
  <si>
    <t>4298177873 [100%]</t>
  </si>
  <si>
    <t>Sree Metaliks Ltd</t>
  </si>
  <si>
    <t>Shyam Steel Industries Ltd [100%]</t>
  </si>
  <si>
    <t>4298177772 [100%]</t>
  </si>
  <si>
    <t>Shyam Steel Industries Ltd</t>
  </si>
  <si>
    <t>Chubu Steel Plate Co Ltd [100%]</t>
  </si>
  <si>
    <t>4295877722 [100%]</t>
  </si>
  <si>
    <t>Chubu Steel Plate Co Ltd</t>
  </si>
  <si>
    <t>Agha Steel Industries Ltd [100%]</t>
  </si>
  <si>
    <t>5054560653 [100%]</t>
  </si>
  <si>
    <t>Agha Steel Industries Ltd</t>
  </si>
  <si>
    <t>Dongbu Incheon Steel Co Ltd</t>
  </si>
  <si>
    <t>Other [87%]; Other [13%]</t>
  </si>
  <si>
    <t>GEM0000000 [87%]; GEM0000000 [13%]</t>
  </si>
  <si>
    <t>Sin Yuan Steel TOO</t>
  </si>
  <si>
    <t>Kurum International ShA [100%]</t>
  </si>
  <si>
    <t>5037939021 [100%]</t>
  </si>
  <si>
    <t>Kurum International ShA</t>
  </si>
  <si>
    <t>Alpa SAS</t>
  </si>
  <si>
    <t>Dalmine SpA</t>
  </si>
  <si>
    <t>Siderpotenza S.P.A.</t>
  </si>
  <si>
    <t>Celsa Nordic AS</t>
  </si>
  <si>
    <t>Megasa Siderurgica SL</t>
  </si>
  <si>
    <t>Kavian Steel Co [100%]</t>
  </si>
  <si>
    <t>5001089356 [100%]</t>
  </si>
  <si>
    <t>Kavian Steel Co</t>
  </si>
  <si>
    <t>Optimus Steel LLC [100%]</t>
  </si>
  <si>
    <t>5070866564 [100%]</t>
  </si>
  <si>
    <t>Optimus Steel LLC</t>
  </si>
  <si>
    <t>Vallourec SA [100%]</t>
  </si>
  <si>
    <t>4295867374 [100%]</t>
  </si>
  <si>
    <t>Vallourec Star LP</t>
  </si>
  <si>
    <t>Stahlwerk Annahuette Max Aicher GmbH &amp; Co KG [100%]</t>
  </si>
  <si>
    <t>4298428165 [100%]</t>
  </si>
  <si>
    <t>Oam Ozdi Acelmuvek Kft</t>
  </si>
  <si>
    <t>Sıddık Kardeşler Haddecilik Sanayi Ticaret Ltd. [100%]</t>
  </si>
  <si>
    <t>GEM0000212 [100%]</t>
  </si>
  <si>
    <t>Sıddık Kardeşler Haddecilik Sanayi Ticaret Ltd.</t>
  </si>
  <si>
    <t>Stahl Gerlafingen AG</t>
  </si>
  <si>
    <t>Alton Steel Inc [100%]</t>
  </si>
  <si>
    <t>5031877513 [100%]</t>
  </si>
  <si>
    <t>Alton Steel Inc</t>
  </si>
  <si>
    <t>Nakayama Steel Works Ltd [100%]</t>
  </si>
  <si>
    <t>4295877798 [100%]</t>
  </si>
  <si>
    <t>Nakayama Steel Works Ltd</t>
  </si>
  <si>
    <t>Grupo Simec SAB de CV [100%]</t>
  </si>
  <si>
    <t>4295884304 [100%]</t>
  </si>
  <si>
    <t>Aceros Especiales Simec Tlaxcala SA de CV</t>
  </si>
  <si>
    <t>New Zealand Steel Ltd</t>
  </si>
  <si>
    <t>Sipar Aceros SA</t>
  </si>
  <si>
    <t>Benteler International AG [100%]</t>
  </si>
  <si>
    <t>5034847060 [100%]</t>
  </si>
  <si>
    <t>Benteler Steel/Tube GmbH</t>
  </si>
  <si>
    <t>ORI Martin - Acciaieria e Ferriera di Brescia SpA [100%]</t>
  </si>
  <si>
    <t>4297407799 [100%]</t>
  </si>
  <si>
    <t>ORI Martin - Acciaieria e Ferriera di Brescia SpA</t>
  </si>
  <si>
    <t>Sharq Sohar Steel Group [100%]</t>
  </si>
  <si>
    <t>5079204166 [100%]</t>
  </si>
  <si>
    <t>Sohar Steel LLC</t>
  </si>
  <si>
    <t>Heico Companies LLC [100%]</t>
  </si>
  <si>
    <t>5000301094 [100%]</t>
  </si>
  <si>
    <t>Ivaco Rolling Mills 2004 LP</t>
  </si>
  <si>
    <t>Lloyds Steels Industries Ltd [100%]</t>
  </si>
  <si>
    <t>5051397834 [100%]</t>
  </si>
  <si>
    <t>Lloyds Steels Industries Ltd</t>
  </si>
  <si>
    <t>Charter Manufacturing Company Inc [100%]</t>
  </si>
  <si>
    <t>4296566392 [100%]</t>
  </si>
  <si>
    <t>Charter Manufacturing Company Inc</t>
  </si>
  <si>
    <t>SMS Holding GmbH [50%]; Vitkovice Heavy Machinery As [50%]</t>
  </si>
  <si>
    <t>5035469416 [50%]; 4297607880 [50%]</t>
  </si>
  <si>
    <t>Gulf Tubing Co</t>
  </si>
  <si>
    <t>Lianyungang Huale Alloy Group Co., Ltd. [100%]</t>
  </si>
  <si>
    <t>GEM0000143 [100%]</t>
  </si>
  <si>
    <t>Arjas Steel Pvt Ltd [100%]</t>
  </si>
  <si>
    <t>4297665844 [100%]</t>
  </si>
  <si>
    <t>Arjas Steel Pvt Ltd</t>
  </si>
  <si>
    <t>Gerdau Acos Especiais SA</t>
  </si>
  <si>
    <t>Max Aicher GmbH &amp; Co KG</t>
  </si>
  <si>
    <t>National Services Project Organization [100%]</t>
  </si>
  <si>
    <t>5079208005 [100%]</t>
  </si>
  <si>
    <t>Egyptian Steel</t>
  </si>
  <si>
    <t>Shanghai Decent Investment (Group) Co Ltd [43.1%]; Zhejiang Qingshan Business Management Co., Ltd. [10%]; DELIXI Group Limited Company [7.8%]; Other [39.2%]</t>
  </si>
  <si>
    <t>5000703672 [43.1%]; GEM0000514 [10%]; 5040048248 [7.8%]; GEM0000000 [39.2%]</t>
  </si>
  <si>
    <t>Guangdong Jinhai Brilliant Group Co., Ltd [100%]</t>
  </si>
  <si>
    <t>GEM0000312 [100%]</t>
  </si>
  <si>
    <t>Hubei Tiangang Recycling Industry Group Co., Ltd. [50.9%]; Other [49.2%]</t>
  </si>
  <si>
    <t>GEM0000532 [50.9%]; GEM0000000 [49.2%]</t>
  </si>
  <si>
    <t>Hubei Rongfu Real Estate Group Co., Ltd. [50%]; Other [50%]</t>
  </si>
  <si>
    <t>GEM0000334 [50%]; GEM0000000 [50%]</t>
  </si>
  <si>
    <t>Baotou Baoxin Special Steel Co., Ltd. [100%]</t>
  </si>
  <si>
    <t>GEM0000019 [100%]</t>
  </si>
  <si>
    <t>Shandong Zibo Fushan Enterprise Group Co., Ltd. [51%]; Shandong Qilin Group Co., Ltd. [25%]; Other [24%]</t>
  </si>
  <si>
    <t>GEM0000371 [51%]; GEM0000423 [25%]; GEM0000000 [24%]</t>
  </si>
  <si>
    <t>Fujian Xinsheng Investment Co., Ltd. [85%]; Pingtan Longxin Investment Co., Ltd. [15%]</t>
  </si>
  <si>
    <t>GEM0000307 [85%]; GEM0000521 [15%]</t>
  </si>
  <si>
    <t>Atibir Industries Co Ltd [100%]</t>
  </si>
  <si>
    <t>5039942952 [100%]</t>
  </si>
  <si>
    <t>Atibir Industries Co Ltd</t>
  </si>
  <si>
    <t>Nakayama Steel Co Ltd [100%]</t>
  </si>
  <si>
    <t>GEM0000359 [100%]</t>
  </si>
  <si>
    <t>Nakayama Steel Products Co Ltd</t>
  </si>
  <si>
    <t>Ittehad Steels Pvt Ltd [100%]</t>
  </si>
  <si>
    <t>4296664730 [100%]</t>
  </si>
  <si>
    <t>Ittehad Steels Pvt Ltd</t>
  </si>
  <si>
    <t>Onyx Group AG [100%]</t>
  </si>
  <si>
    <t>5040693593 [100%]</t>
  </si>
  <si>
    <t>Ceylon Steel Co Ltd</t>
  </si>
  <si>
    <t>E-Top Metal Co., Ltd. [100%]</t>
  </si>
  <si>
    <t>GEM0000467 [100%]</t>
  </si>
  <si>
    <t>E-Top Metal Co., Ltd.</t>
  </si>
  <si>
    <t>GV do Brasil Industria e Comercio de Aço Ltda</t>
  </si>
  <si>
    <t>Ferroeste Industrial Ltda [100%]</t>
  </si>
  <si>
    <t>4298439227 [100%]</t>
  </si>
  <si>
    <t>Aco Verde do Brasil SA</t>
  </si>
  <si>
    <t>Swiss Steel Holding AG [100%]</t>
  </si>
  <si>
    <t>4295890566 [100%]</t>
  </si>
  <si>
    <t>Deutsche Edelstahlwerke GmbH</t>
  </si>
  <si>
    <t>Acciaierie Di Calvisano SpA</t>
  </si>
  <si>
    <t>Acciaierie Venete SpA [100%]</t>
  </si>
  <si>
    <t>4295945787 [100%]</t>
  </si>
  <si>
    <t>Acciaierie Venete SpA</t>
  </si>
  <si>
    <t>Gruppo Marcegaglia [100%]</t>
  </si>
  <si>
    <t>5000936980 [100%]</t>
  </si>
  <si>
    <t>Marcegaglia Palini e Bertoli SpA</t>
  </si>
  <si>
    <t>SN MAIA Siderurgia Nacional SA</t>
  </si>
  <si>
    <t>Hydnum Holding ApS [100%]</t>
  </si>
  <si>
    <t>5081078476 [100%]</t>
  </si>
  <si>
    <t>Hydnum Oy</t>
  </si>
  <si>
    <t>Corrugados Getafe SL</t>
  </si>
  <si>
    <t>Sarmad Iron and Steel Complex Abarkouh [100%]</t>
  </si>
  <si>
    <t>GEM0000492 [100%]</t>
  </si>
  <si>
    <t>Dar Al Arkan Real Estate Development Company SJSC [100%]</t>
  </si>
  <si>
    <t>4295887306 [100%]</t>
  </si>
  <si>
    <t>Dar Al Arkan Real Estate Development Company SJSC</t>
  </si>
  <si>
    <t>Rio Tinto PLC [100%]</t>
  </si>
  <si>
    <t>4295894786 [100%]</t>
  </si>
  <si>
    <t>Rio Tinto Iron and Titanium Canada Inc</t>
  </si>
  <si>
    <t>MSP Steel &amp; Power Ltd [100%]</t>
  </si>
  <si>
    <t>4295873986 [100%]</t>
  </si>
  <si>
    <t>MSP Steel &amp; Power Ltd</t>
  </si>
  <si>
    <t>Van Merksteijn BV [100%]</t>
  </si>
  <si>
    <t>4296056546 [100%]</t>
  </si>
  <si>
    <t>Van Merksteijn International BV</t>
  </si>
  <si>
    <t>Zjmc (Beijing) New Energy Technology Co., Ltd. [48.8%]; Other [51.2%]</t>
  </si>
  <si>
    <t>GEM0000539 [48.8%]; GEM0000000 [51.2%]</t>
  </si>
  <si>
    <t>A Finkl &amp; Sons Co</t>
  </si>
  <si>
    <t>Sichuan Derun Iron and Steel Group Co., Ltd. [2.3902%]; Other [97.61%]</t>
  </si>
  <si>
    <t>unknown PermID [2.3902%]; GEM0000000 [97.61%]</t>
  </si>
  <si>
    <t>Yamato Kogyo Co Ltd [25%]; Mitsui &amp; Co Ltd [25%]; Siam Cement PCL [25%]; Sumitomo Corp [25%]</t>
  </si>
  <si>
    <t>4295878941 [25%]; 4295880574 [25%]; 4295892800 [25%]; 5000000997 [25%]</t>
  </si>
  <si>
    <t>Siam Yamato Steel Co Ltd</t>
  </si>
  <si>
    <t>Viet Nam Steel Corp [100%]</t>
  </si>
  <si>
    <t>5000054945 [100%]</t>
  </si>
  <si>
    <t>Vnsteel Southern Steel Co Ltd</t>
  </si>
  <si>
    <t>Ugmk-Stal OOO</t>
  </si>
  <si>
    <t>Iton Seine SAS</t>
  </si>
  <si>
    <t>DIOSGYNOR STEEL WORKS (DAM) [100%]</t>
  </si>
  <si>
    <t>4296084264 [100%]</t>
  </si>
  <si>
    <t>DIOSGYNOR STEEL WORKS (DAM)</t>
  </si>
  <si>
    <t>Duferco International Trading Holding SA [100%]</t>
  </si>
  <si>
    <t>5037589341 [100%]</t>
  </si>
  <si>
    <t>Makstil AD Skopje</t>
  </si>
  <si>
    <t>Asil Celik Sanayi ve Ticaret AS</t>
  </si>
  <si>
    <t>Nucor Steel Kingman LLC</t>
  </si>
  <si>
    <t>Guizhou Mindong Economic and Trade Co., Ltd. [35%]; Other [65%]</t>
  </si>
  <si>
    <t>GEM0000537 [35%]; GEM0000000 [65%]</t>
  </si>
  <si>
    <t>Ingenieria e Inversiones Ltda [45%]; Matco Cables [45%]; Los Andes S.A. de Inversiones [5%]; inversiones Reyosan [5%]</t>
  </si>
  <si>
    <t>5071072856 [45%]; GEM0000421 [45%]; GEM0000447 [5%]; GEM0000459 [5%]</t>
  </si>
  <si>
    <t>AZA Acero Sostenible</t>
  </si>
  <si>
    <t>Aceria Angola [100%]</t>
  </si>
  <si>
    <t>GEM0000001 [100%]</t>
  </si>
  <si>
    <t>Aceria Angola</t>
  </si>
  <si>
    <t>Baobab Steel Ltd [100%]</t>
  </si>
  <si>
    <t>4295899134 [100%]</t>
  </si>
  <si>
    <t>Baobab Steel Ltd</t>
  </si>
  <si>
    <t>Huainan Hongtai Steel Limited Liability Company [100%]</t>
  </si>
  <si>
    <t>GEM0000480 [100%]</t>
  </si>
  <si>
    <t>Huainan Hongtai Steel Limited Liability Company</t>
  </si>
  <si>
    <t>Anhui Xinda Steel Development Co., Ltd. [100%]</t>
  </si>
  <si>
    <t>GEM0000297 [100%]</t>
  </si>
  <si>
    <t>Anhui Jingxian Longxin Iron and Steel Co., Ltd.[100%]</t>
  </si>
  <si>
    <t>GEM0000472 [100%]</t>
  </si>
  <si>
    <t>Shougang Group Co Ltd [70%]; Guizhou Qiansheng State-Owned Assets Management Co Ltd [30%]</t>
  </si>
  <si>
    <t>4296818551 [70%]; GEM0000410 [30%]</t>
  </si>
  <si>
    <t>Shougang Guiyang Special Steel Co Ltd</t>
  </si>
  <si>
    <t>Guizhou Juxin Iron and Steel (Group) Co Ltd [100%]</t>
  </si>
  <si>
    <t>GEM0000069 [100%]</t>
  </si>
  <si>
    <t>Guizhou Juxin Iron and Steel (Group) Co Ltd</t>
  </si>
  <si>
    <t>Hubei Xinxin Steel Group Co., Ltd. [22.5%]; Other [77.5%]</t>
  </si>
  <si>
    <t>GEM0000287 [22.5%]; GEM0000000 [77.5%]</t>
  </si>
  <si>
    <t>Jilin Jigang Steel Group Co., Ltd. [98.8%]; Other [1.2%]</t>
  </si>
  <si>
    <t>GEM0000343 [98.8%]; GEM0000000 [1.2%]</t>
  </si>
  <si>
    <t>Liaoyang Xinyi Special Steel Co., Ltd. [100%]</t>
  </si>
  <si>
    <t>GEM0000484 [100%]</t>
  </si>
  <si>
    <t>Zhejiang TSINGSHAN IRON&amp;STEEL Co., Ltd. [100%]</t>
  </si>
  <si>
    <t>GEM0000534 [100%]</t>
  </si>
  <si>
    <t>Ningbo Haoyang New Materials Techonology Co., Ltd. [100%]</t>
  </si>
  <si>
    <t>GEM0000168 [100%]</t>
  </si>
  <si>
    <t>Tata Steel Thailand PCL [100%]</t>
  </si>
  <si>
    <t>4295893433 [100%]</t>
  </si>
  <si>
    <t>Tata Steel Thailand PCL</t>
  </si>
  <si>
    <t>Sunflag Iron and Steel Co Ltd [100%]</t>
  </si>
  <si>
    <t>4295872653 [100%]</t>
  </si>
  <si>
    <t>Sunflag Iron and Steel Co Ltd</t>
  </si>
  <si>
    <t>Kinsteel Bhd [45%]; Tianjiin Qiangbang Industrial Co Ltd [40%]; Other [15%]</t>
  </si>
  <si>
    <t>4295884048 [45%]; GEM0000431 [40%]; GEM0000000 [15%]</t>
  </si>
  <si>
    <t>Perfect Channel Sdn Bhd</t>
  </si>
  <si>
    <t>Ann Joo Integrated Steel Sdn Bhd</t>
  </si>
  <si>
    <t>Jincheng industry development Pte ltd [100%]</t>
  </si>
  <si>
    <t>GEM0000548 [100%]</t>
  </si>
  <si>
    <t>Century Steel Pvt Ltd</t>
  </si>
  <si>
    <t>VAS Steel Tue Minh JSC</t>
  </si>
  <si>
    <t>VAS Steel An Hung Tuong LLC</t>
  </si>
  <si>
    <t>Viet Nam Steel Corp [33.3%]; Laocai Mineral Exploitation and Processing JSC [33.3%]; Kunming Iron &amp; Steel Holding Co Ltd [33.3%]</t>
  </si>
  <si>
    <t>5000054945 [33.3%]; 5035753287 [33.3%]; 4298154973 [33.3%]</t>
  </si>
  <si>
    <t>Lao Cai Cast Iron and Steel</t>
  </si>
  <si>
    <t>Thai Nguyen Iron And Steel Joint Stock Corp [100%]</t>
  </si>
  <si>
    <t>5000050455 [100%]</t>
  </si>
  <si>
    <t>Thai Nguyen Iron And Steel Joint Stock Corp</t>
  </si>
  <si>
    <t>Gerdau SA [30%]; Other [70%]</t>
  </si>
  <si>
    <t>5000004542 [30%]; GEM0000000 [70%]</t>
  </si>
  <si>
    <t>Aceros de Guatemala SA</t>
  </si>
  <si>
    <t>OAO Tatelektromash [100%]</t>
  </si>
  <si>
    <t>GEM0000362 [100%]</t>
  </si>
  <si>
    <t>AO KMK Tempo</t>
  </si>
  <si>
    <t>Sberbank Kapital OOO [51%]; Other [49%]</t>
  </si>
  <si>
    <t>4298049105 [51%]; GEM0000000 [49%]</t>
  </si>
  <si>
    <t>StavStal' OOO</t>
  </si>
  <si>
    <t>Acciaierie di Sicilia SpA</t>
  </si>
  <si>
    <t>Cognor Holding SA [100%]</t>
  </si>
  <si>
    <t>4295886661 [100%]</t>
  </si>
  <si>
    <t>Ferrostal Labedy Sp z o o</t>
  </si>
  <si>
    <t>Noble Ventures L L C [94.5%]; Other [5.5%]</t>
  </si>
  <si>
    <t>4296882646 [94.5%]; GEM0000000 [5.5%]</t>
  </si>
  <si>
    <t>Resita Iron And Steel</t>
  </si>
  <si>
    <t>Metalfer Group [100%]</t>
  </si>
  <si>
    <t>GEM0000358 [100%]</t>
  </si>
  <si>
    <t>Metalfer Steel Mill doo Sremska Mitrovica</t>
  </si>
  <si>
    <t>Megasider Zaragoza SA</t>
  </si>
  <si>
    <t>FORSIDERA SPA(MARCEGAGLIA SPA)</t>
  </si>
  <si>
    <t>Khayyam Steel Neyshabour Company [100%]</t>
  </si>
  <si>
    <t>GEM0000135 [100%]</t>
  </si>
  <si>
    <t>Khayyam Steel Neyshabour Company</t>
  </si>
  <si>
    <t>State Company for Iron &amp; Steel [100%]</t>
  </si>
  <si>
    <t>GEM0000213 [100%]</t>
  </si>
  <si>
    <t>State Company for Iron &amp; Steel</t>
  </si>
  <si>
    <t>Sidertul SA de CV</t>
  </si>
  <si>
    <t>Godawari Power and Ispat Ltd [100%]</t>
  </si>
  <si>
    <t>4295874267 [100%]</t>
  </si>
  <si>
    <t>Godawari Power and Ispat Ltd</t>
  </si>
  <si>
    <t>Siam Construction Steel Co Ltd</t>
  </si>
  <si>
    <t>Construction</t>
  </si>
  <si>
    <t>Project status</t>
  </si>
  <si>
    <t>Year to be online</t>
  </si>
  <si>
    <t>Announced</t>
  </si>
  <si>
    <t>Cancelled</t>
  </si>
  <si>
    <t>Operating</t>
  </si>
  <si>
    <t>Date of announcement (yyyy-mm-dd)</t>
  </si>
  <si>
    <t>Actual start year</t>
  </si>
  <si>
    <t>Construction year</t>
  </si>
  <si>
    <t>https://web.archive.org/web/20240216123649/https://www.equinor.com/energy/h2h-saltend</t>
  </si>
  <si>
    <t>https://web.archive.org/web/20240216123705/https://h2v.eu/hydrogen-valleys/green-crane-western-route</t>
  </si>
  <si>
    <t>BF + Eucalyptus charcoal</t>
  </si>
  <si>
    <t>Algeria</t>
  </si>
  <si>
    <t>Uganda</t>
  </si>
  <si>
    <t>Trinidad and Tobago</t>
  </si>
  <si>
    <t>Venezuela</t>
  </si>
  <si>
    <t>Indonesia</t>
  </si>
  <si>
    <t>Philippines</t>
  </si>
  <si>
    <t>Vietnam</t>
  </si>
  <si>
    <t>North Korea</t>
  </si>
  <si>
    <t>Kazakhstan</t>
  </si>
  <si>
    <t>Mexico</t>
  </si>
  <si>
    <t>Poland</t>
  </si>
  <si>
    <t>Slovakia</t>
  </si>
  <si>
    <t>Myanmar</t>
  </si>
  <si>
    <t>Czech Republic</t>
  </si>
  <si>
    <t>Greece</t>
  </si>
  <si>
    <t>Cambodia</t>
  </si>
  <si>
    <t>Pakistan</t>
  </si>
  <si>
    <t>Belarus</t>
  </si>
  <si>
    <t>Qatar</t>
  </si>
  <si>
    <t>Serbia</t>
  </si>
  <si>
    <t>Bangladesh</t>
  </si>
  <si>
    <t>Bosnia and Herzegovina</t>
  </si>
  <si>
    <t>Libya</t>
  </si>
  <si>
    <t>Hungary</t>
  </si>
  <si>
    <t>Uzbekistan</t>
  </si>
  <si>
    <t>Georgia</t>
  </si>
  <si>
    <t>Syria</t>
  </si>
  <si>
    <t>Nigeria</t>
  </si>
  <si>
    <t>Peru</t>
  </si>
  <si>
    <t>Azerbaijan</t>
  </si>
  <si>
    <t>Iraq</t>
  </si>
  <si>
    <t>Zimbabwe</t>
  </si>
  <si>
    <t>Bulgaria</t>
  </si>
  <si>
    <t>Kuwait</t>
  </si>
  <si>
    <t>Portugal</t>
  </si>
  <si>
    <t>Bahrain</t>
  </si>
  <si>
    <t>Kenya</t>
  </si>
  <si>
    <t>Morocco</t>
  </si>
  <si>
    <t>Moldova</t>
  </si>
  <si>
    <t>Latvia</t>
  </si>
  <si>
    <t>Ghana</t>
  </si>
  <si>
    <t>Singapore</t>
  </si>
  <si>
    <t>Slovenia</t>
  </si>
  <si>
    <t>Hong Kong</t>
  </si>
  <si>
    <t>Albania</t>
  </si>
  <si>
    <t>Switzerland</t>
  </si>
  <si>
    <t>New Zealand</t>
  </si>
  <si>
    <t>Sri Lanka</t>
  </si>
  <si>
    <t>North Macedonia</t>
  </si>
  <si>
    <t>Angola</t>
  </si>
  <si>
    <t>Mozambique</t>
  </si>
  <si>
    <t>Guatemala</t>
  </si>
  <si>
    <t>Croatia</t>
  </si>
  <si>
    <t>[ref] Technology to be used</t>
  </si>
  <si>
    <t>[ref] Year to be online</t>
  </si>
  <si>
    <t>[ref] Location</t>
  </si>
  <si>
    <t>[ref] Climate targets</t>
  </si>
  <si>
    <t>[ref] Iron or steel capacity</t>
  </si>
  <si>
    <t>[ref] CC or H2 capacity</t>
  </si>
  <si>
    <t>[ref] Investment</t>
  </si>
  <si>
    <t>CCU for BF-BOF</t>
  </si>
  <si>
    <t>https://web.archive.org/web/20230605012157/https://www.cbc.ca/news/canada/sudbury/algoma-steel-420million-feds-clean-technology-1.6090465</t>
  </si>
  <si>
    <t>https://web.archive.org/web/20240220091924/https://algoma.com/algoma-steel-announces-final-investment-decision-for-electric-arc-steelmaking/</t>
  </si>
  <si>
    <t>Climate target [ref]</t>
  </si>
  <si>
    <t>2030 Climate targets</t>
  </si>
  <si>
    <t>2050 Climate targets</t>
  </si>
  <si>
    <t>Climate target [ref]2</t>
  </si>
  <si>
    <t>Date published  (yyyy-mm-dd)</t>
  </si>
  <si>
    <t>2030 climate target - Details</t>
  </si>
  <si>
    <t>2050 climate target - Details</t>
  </si>
  <si>
    <t>References 1</t>
  </si>
  <si>
    <t>References 2</t>
  </si>
  <si>
    <t>References 3</t>
  </si>
  <si>
    <t>https://web.archive.org/web/20240221135335/https://www.spglobal.com/commodityinsights/en/market-insights/latest-news/agriculture/032521-brazils-avb-receives-carbon-neutral-steel-certificate</t>
  </si>
  <si>
    <t>AVB charcoal integrated mill</t>
  </si>
  <si>
    <t>https://web.archive.org/web/20240221144953/https://algoma.com/algoma-steel-announces-final-investment-decision-for-electric-arc-steelmaking/</t>
  </si>
  <si>
    <t>https://web.archive.org/web/20240221145453/https://www.cbc.ca/news/canada/sudbury/algoma-steel-420million-feds-clean-technology-1.6090465</t>
  </si>
  <si>
    <t>https://web.archive.org/web/20240221145648/https://algoma.com/algoma-steel-announces-final-investment-decision-for-electric-arc-steelmaking/</t>
  </si>
  <si>
    <t>https://web.archive.org/web/20240221145724/https://www.northernontariobusiness.com/industry-news/manufacturing/algoma-steels-electric-arc-furnace-project-taking-shape-7168748</t>
  </si>
  <si>
    <t>https://web.archive.org/web/20240221145731/https://www.northernontariobusiness.com/spotlight/algoma-steel-transformation-to-eaf-steelmaking-represents-a-new-era-in-steel-for-the-community-4749351</t>
  </si>
  <si>
    <t>NG-DRI</t>
  </si>
  <si>
    <t>ArcelorMittal Belgium DRI</t>
  </si>
  <si>
    <t xml:space="preserve">2023-06-22 European Commission has approved, under EU State aid rules, a €280 million Belgian measure to support ArcelorMittal Belgium (‘ArcelorMittal') in partially decarbonising its steel production processes (...) Natural gas, initially used in the energy* mix, will be gradually phased out of the steel production processes. Ultimately, the plant will be operated using renewable hydrogen and only complemented by low-carbon hydrogen if there is not sufficient renewable hydrogen available.
2022-10-17 No further comment
Letters of intent signed between ArcelorMittal and Belgium and Flanders governments </t>
  </si>
  <si>
    <t>https://web.archive.org/web/20240221153638/https://corporate.arcelormittal.com/media/press-releases/arcelormittal-signs-letter-of-intent-with-the-governments-of-belgium-and-flanders-supporting-1-1-billion-investment-in-decarbonisation-technologies-at-its-flagship-gent-plant#</t>
  </si>
  <si>
    <t>end</t>
  </si>
  <si>
    <t>ArcelorMittal Dofasco DRI</t>
  </si>
  <si>
    <t>3D - DMX™ Demonstration in Dunkirk</t>
  </si>
  <si>
    <t>Demonstration of CCS from industrial activities</t>
  </si>
  <si>
    <t>References 4</t>
  </si>
  <si>
    <t>H-DRI Dunkirk</t>
  </si>
  <si>
    <t xml:space="preserve">NG-DR to H-DR + EAF ; complemented with 3D (CCS) project. 
Natural gas will gradually be phased out as the new equipment will be fed by renewable or low-carbon hydrogen, biogas and electricity. </t>
  </si>
  <si>
    <t>References 5</t>
  </si>
  <si>
    <t>EAF Fos-sur-Mer</t>
  </si>
  <si>
    <t>https://web.archive.org/web/20240222144040/https://corporate.arcelormittal.com/media/press-releases/arcelormittal-accelerates-its-decarbonisation-with-a-1-7-billion-investment-programme-in-france-supported-by-the-french-government#</t>
  </si>
  <si>
    <t>https://web.archive.org/web/20240222152844/https://www.steelradar.com/en/arcelormittal-fos-sur-mer-blast-furnace-to-continue-idling/</t>
  </si>
  <si>
    <t>https://web.archive.org/web/20240222152903/https://corporate.arcelormittal.com/media/press-releases/arcelormittal-accelerates-its-decarbonisation-with-a-1-7-billion-investment-programme-in-france-supported-by-the-french-government#</t>
  </si>
  <si>
    <t>Research</t>
  </si>
  <si>
    <t>Conceptual H2 production</t>
  </si>
  <si>
    <t>https://hydrogen-central.com/rostock-based-apex-group-project-partners-lay-foundation-stone-10-mw-hybit-electrolysis-plant-for-the-arcelormittal-steelworks-in-bremen/</t>
  </si>
  <si>
    <t>Initially natural gas for the DRI, and later hydrogen from electrolysis</t>
  </si>
  <si>
    <t>https://web.archive.org/web/20240222170221/https://bremen.arcelormittal.com/Nachhaltigkeit/Auf-dem-Weg-zum-gruenen-Stahl/</t>
  </si>
  <si>
    <t>Electrolysis with renewables</t>
  </si>
  <si>
    <t>https://web.archive.org/web/20240223091622/https://www.siderwin-spire.eu/consortium</t>
  </si>
  <si>
    <t xml:space="preserve">2023-03-23 Pilot successfully constructed and finalized. Concluding webinar was held.
2022-10-17 No further comments // 25/05: No further comments // Duration: October 2017 - September 2022 (60 months) 24/03: First trials are expected for middle of April 2022. </t>
  </si>
  <si>
    <t>Bremen DRI (Steel4Future)</t>
  </si>
  <si>
    <t>Eisenhüttenstadt DRI (Steel4Future)</t>
  </si>
  <si>
    <t>2024-02-06 planned DRI in Bremen, will produce pig iron. Bremen will supply Eisenhüttenstadt with it. The DRI plant is intended to produce the intermediate product sponge iron from iron ore, initially with natural gas and, in the long term, with green hydrogen. The sponge iron is to be used in Bremen and Eisenhüttenstadt for low-emission steel production. 
2022-10-17 No further comments // 2022-05-25 No further comments
The project will use hydrogen produced from natural gas (pyrolysis), until green hydrogen becomes available in the future. The sponge iron produced in the Bremen DRI unit will initially supply the steelworks in Bremen and Eisenhüttenstadt, until the regional hydrogen cluster in East Brandenburg can also supply the Eisenhüttenstadt site with sufficient hydrogen.</t>
  </si>
  <si>
    <t>First tested using grey hydrogen from waste gases</t>
  </si>
  <si>
    <t>https://web.archive.org/web/20240223114546/https://www.midrex.com/press-release/arcelormittal-commissions-midrex-to-design-demonstration-plant-for-hydrogen-steel-production-in-hamburg/</t>
  </si>
  <si>
    <t xml:space="preserve">2023-02-17 EU Commission approves €55 million German measure to support ArcelorMittal's green steel demonstration plant in Hamburg.(...) The aid, which will take the form of a direct grant of €55 million, will support the construction and installation of a demonstration production facility using 100% renewable hydrogen. (...)   The plant will have an annual capacity of 100,000 tonnes of direct reduced iron (...) The demonstration plant is envisioned to start operating in 2026.
2022-10-17 The project initially will operate with grey hydrogen from natural gas and in a later stage with green hydrogen
2022-05-25 Plans to now source green hydrogen from Vattenfall and then build up electrolysis capacity of its own https://www.reuters.com/article/us-vattenfall-arcelormittal-germany-excl/exclusive-arcelormittal-vattenfall-form-hydrogen-consortium-with-shell-airbus-others-idUSKBN2CD0X9
2021-09-07: Federal Government has expressed its intention to provide €55 million of funding support towards the construction of the plant, which is half of the €110 million total capital expenditure required. The next step is for the European Commission to approve the Federal Government's intention to provide funding before the installation of the new plant can begin. https://corporate.arcelormittal.com/media/news-articles/german-federal-government-commits-its-intention-to-provide-55-million-of-funding-for-arcelormittal-s-hydrogen-dri-plant </t>
  </si>
  <si>
    <t>H2 production from wind energy</t>
  </si>
  <si>
    <t>2023-11-28 SeaH2Land included in EU list of key cross-border hydrogen infrastructure amid uncertain demand (one of the 65 projects)
2022-10-17 No further comment // 2022-05-25 No further comment
A 1 GW electrolyser to produce renewable hydrogen. Green H2 to be used by ArcelorMittal, Yara, Dow Benelux and Zeeland refinery</t>
  </si>
  <si>
    <t>H-DR &amp; EAF; Natural gas gradual phase out for renewable H2 with syngas from waste gases</t>
  </si>
  <si>
    <t>Gijón DRI and EAF</t>
  </si>
  <si>
    <t>2022-10-17 No further comments // 2022-05-25 No further comment 
2021-07-13 By 2025, the Sestao plant – which manufactures a range of flat steel products for the automotive and construction sectors, and general industry - will produce 1.6 million tonnes of zero carbon-emissions steel. It will be working with Gijón: Central to this development will be the construction of a 2.3 million-tonne green hydrogen DRI unit in Gijón. Around 1 million tonnes of DRI will be transported to Sestao to be used a feedstock for its two EAFs. ArcelorMittal will invest €50 million in Sestao.</t>
  </si>
  <si>
    <t>https://web.archive.org/web/20210123202534/https://static1.squarespace.com/static/5d3f0387728026000121b2a2/t/5d9f24f459c7f056aca5a74f/1570710781671/4.A+Green+Spider+project.pdf</t>
  </si>
  <si>
    <t>DRI MoU Mauritania</t>
  </si>
  <si>
    <t>https://web.archive.org/web/20240223142012/https://corporate.arcelormittal.com/media/news-articles/arcelormittal-signs-mou-with-snim-to-evaluate-the-opportunity-to-jointly-develop-a-pelletisation-plant-and-dri-production-plant-in-mauritania</t>
  </si>
  <si>
    <t>https://web.archive.org/web/20240223142723/https://corporate.arcelormittal.com/media/news-articles/arcelormittal-signs-mou-with-snim-to-evaluate-the-opportunity-to-jointly-develop-a-pelletisation-plant-and-dri-production-plant-in-mauritania</t>
  </si>
  <si>
    <t>https://web.archive.org/web/20240223144228/https://norlights.com/</t>
  </si>
  <si>
    <t>https://web.archive.org/web/20240223145408/https://luxembourg.arcelormittal.com/challenges/21/378/language/EN</t>
  </si>
  <si>
    <t>https://web.archive.org/web/20240223145431/https://www.equinor.com/news/archive/2019-09-cooperation-carbon-capture-storage</t>
  </si>
  <si>
    <t>https://web.archive.org/web/20240223145935/https://norlights.com/who-we-are/</t>
  </si>
  <si>
    <t>https://web.archive.org/web/20240223150105/https://norlights.com/wp-content/uploads/2021/03/Northern-Lights-PCI-Memorandum-Value-of-a-European-CCS-Ecosystem-in-Green-Recovery.pdf</t>
  </si>
  <si>
    <t>https://web.archive.org/web/20240223150423/https://www.equinor.com/energy/northern-lights</t>
  </si>
  <si>
    <t>https://web.archive.org/web/20240223150455/https://luxembourg.arcelormittal.com/challenges/21/378/language/EN</t>
  </si>
  <si>
    <t>CCS as a service for several industries</t>
  </si>
  <si>
    <t>https://web.archive.org/web/20240223152158/https://www.hydrogeninsight.com/production/interview-producing-green-hydrogen-in-europe-will-only-be-viable-if-derived-from-iberian-solar-and-chinese-electrolysers/2-1-1587636</t>
  </si>
  <si>
    <t>https://web.archive.org/web/20240223152209/https://www.hydeal.com/copie-de-hydeal-ambition</t>
  </si>
  <si>
    <t>https://web.archive.org/web/20240223152244/https://www.eureporter.co/energy/2022/02/16/hydeal-espana-the-worlds-largest-integrated-renewable-and-competitive-hydrogen-hub/</t>
  </si>
  <si>
    <t>H2 as a service for industries</t>
  </si>
  <si>
    <t>https://web.archive.org/web/20240223152414/https://www.hydeal.com/copie-de-hydeal-ambition</t>
  </si>
  <si>
    <t>https://web.archive.org/web/20240223155441/https://www.sasol.com/media-centre/media-releases/sasol-arcelormittal-south-africa-partner-decarbonise-and-reindustrialise-vaal-saldanha-through</t>
  </si>
  <si>
    <t>CCU and H2 as a service for industries</t>
  </si>
  <si>
    <t>https://web.archive.org/web/20240223155712/https://www.sasol.com/media-centre/media-releases/sasol-arcelormittal-south-africa-partner-decarbonise-and-reindustrialise-vaal-saldanha-through</t>
  </si>
  <si>
    <t>CCU for ethanol production</t>
  </si>
  <si>
    <t>Steelanol (also known as Carbalyst)</t>
  </si>
  <si>
    <t>https://web.archive.org/web/20240226085714/https://www.bhp.com/news/media-centre/releases/2020/11/bhp-partners-with-china-baowu-to-address-the-challenges-of-climate-change</t>
  </si>
  <si>
    <t>https://web.archive.org/web/20240226090430/https://www.chinadaily.com.cn/a/202402/02/WS65bcdff5a3104efcbdae96cb.html</t>
  </si>
  <si>
    <t>https://web.archive.org/web/20240226090820/https://www.spglobal.com/commodityinsights/en/market-insights/latest-news/energy-transition/120321-chinas-decarbonization-goals-get-boost-from-baowus-carbon-reduction-plans</t>
  </si>
  <si>
    <t>https://web.archive.org/web/20240226090831/https://www.bhp.com/news/bhp-insights/2020/11/pathways-to-decarbonisation-episode-two-steelmaking-technology</t>
  </si>
  <si>
    <t>Baowu Zhanjiang ENERGIRON</t>
  </si>
  <si>
    <t>https://tenova.com/newsroom/latest-tenova/first-ever-dri-production-baowu-china</t>
  </si>
  <si>
    <t>[ref] Project scale</t>
  </si>
  <si>
    <t>https://www.danieli.com/en/news-media/news/new-energiron-dri-plant-starts-production-baowu_37_867.htm#newsfold</t>
  </si>
  <si>
    <t>https://chinahydrogen.substack.com/p/chinas-first-1-million-ton-hydrogen</t>
  </si>
  <si>
    <t>https://web.archive.org/web/20240226092420/https://www.energiron.com/energiron-largest-hydrogen-based-dri-facility-in-china-for-baosteel-zhanjiang/</t>
  </si>
  <si>
    <t>Biomass and microwave</t>
  </si>
  <si>
    <t>https://web.archive.org/web/20240226095359/https://www.riotinto.com/en/news/releases/2020/Rio-Tinto-advances-climate-partnership-with-China-Baowu-Steel-with-US10-million-investment</t>
  </si>
  <si>
    <t>https://web.archive.org/web/20240226095527/https://www.riotinto.com/en/news/releases/2020/Rio-Tinto-advances-climate-partnership-with-China-Baowu-Steel-with-US10-million-investment</t>
  </si>
  <si>
    <t>https://web.archive.org/web/20240226095726/https://www.riotinto.com/en/news/releases/2020/Rio-Tinto-advances-climate-partnership-with-China-Baowu-Steel-with-US10-million-investment</t>
  </si>
  <si>
    <t>https://web.archive.org/web/20240226095731/https://www.spglobal.com/commodityinsights/en/market-insights/latest-news/energy-transition/120321-chinas-decarbonization-goals-get-boost-from-baowus-carbon-reduction-plans</t>
  </si>
  <si>
    <t>https://web.archive.org/web/20240226095745/https://www.smh.com.au/business/companies/rio-tinto-takes-on-steel-sector-s-carbon-problem-in-china-and-japan-20201217-p56o8d.html</t>
  </si>
  <si>
    <t>Naiman Banner, Tongliao City, Inner Mongolia</t>
  </si>
  <si>
    <t>https://web.archive.org/web/20240226102130/https://news.metal.com/newscontent/102438427/another-new-project-for-hydrogen-direct-reduction-iron-has-been-announced-how-profitable-such-projects-are-remains-to-be-seen</t>
  </si>
  <si>
    <t>Inner Mongolia (Naiman) Jing'an Nonferrous Metal Materials Co., Ltd.</t>
  </si>
  <si>
    <t>2023-10-26 HBIS obtained approval for the green hydrogen-2 million mt green electric furnace zero carbon short process casting project. (…) The construction period is scheduled from October 2023 to September 2025, with a total investment of approximately 5 billion yuan. (...) Includes the construction of a 72,000 Nm3/h (90,000 Nm3/h installed capacity) green electric water electrolysis hydrogen production facility, a 2 million mt EAF +LF short process casting facility (including casting heating, forging, and heat treatment), and the construction of 2× 500,000-mt green hydrogen vertical reduction furnaces for iron production, as well as 50,000 mt of high-purity/ultra-pure iron production, atomization, and related supporting infrastructure.</t>
  </si>
  <si>
    <t xml:space="preserve">HBIS Naiman </t>
  </si>
  <si>
    <t>Xuan Hua, Zhangjiakou, Hebei province</t>
  </si>
  <si>
    <t>2023-06-01 Chinese HBZX High Tech, part of Hebei Iron &amp; Steel Group – HBIS, is the first worldwide steelmaker producing DRI using more than 60% Hydrogen in the feed gas mix, on industrial basis. (...) HBZX plant, in Xuan Hua, Zhangjiakou, Hebei province, where a new, 600,000 tpy, Zero Reformer, Energiron® direct reduction plant. First hydrogen-enriched gas-powered DRI industrial production facility in the world. CO2 of 250 kg/ton of DRI. (...) Carbon dioxide is selectively recovered by a CO2 removal unit included in the basic Energiron® DR technology process scheme, and part of it will be reutilized in downstream processes (carbon capture and use or storage CCU/CCS).
2022-10-21 No further comments
2020-12-09 To be installed at HBIS facilities in the Hebei province, the new Energiron DR plant will produce 600,000 tpy of quality DRI starting from the end of 2021. Final carbon footprint goal of 125 kg CO2 per tonne steel.</t>
  </si>
  <si>
    <t>https://web.archive.org/web/20240226105944/https://tenova.com/sites/default/files/files/press_releases/2021/20201123_Tenova_PressRelease_HBIS-ENRGIRON_China.pdf</t>
  </si>
  <si>
    <t>Gas mixture composed by 30% of coke oven gas from existing integrated plant and 70% of hydrogen from external sources</t>
  </si>
  <si>
    <t>https://web.archive.org/web/20240226121915/https://www.bhp.com/news/media-centre/releases/2021/03/bhp-inks-mou-with-hbis-to-mitigate-emissions-in-the-steel-industry</t>
  </si>
  <si>
    <t>https://web.archive.org/web/20240226122036/https://www.bhp.com/news/media-centre/releases/2021/03/bhp-inks-mou-with-hbis-to-mitigate-emissions-in-the-steel-industry</t>
  </si>
  <si>
    <t>https://web.archive.org/web/20240226122344/https://www.bhp.com/news/media-centre/releases/2021/03/bhp-inks-mou-with-hbis-to-mitigate-emissions-in-the-steel-industry</t>
  </si>
  <si>
    <t>https://web.archive.org/web/20240226122351/https://www.bhp.com/news/media-centre/releases/2023/12/bhp-strengthens-partnership-with-chinas-hbis-group</t>
  </si>
  <si>
    <t>https://web.archive.org/web/20240226122400/https://www.bhp.com/news/media-centre/releases/2023/03/bhp-signs-carbon-capture-and-utilisation-pilot-agreement-with-chinas-hbis-group</t>
  </si>
  <si>
    <t xml:space="preserve">2022-10-25 No further comment
2020-12-16 MoU signed To jointly explore, develop and demonstrate technologies to transition to a low-carbon emission steel value chain.; intent of the project is to become in line with Japanese climate ambitions.  </t>
  </si>
  <si>
    <t>https://web.archive.org/web/20240226130152/https://www.riotinto.com/news/releases/2020/Rio-Tinto-and-Nippon-Steel-Corporation-sign-climate-MOU</t>
  </si>
  <si>
    <t>https://web.archive.org/web/20240226132201/https://www.riotinto.com/news/releases/2020/Rio-Tinto-and-Nippon-Steel-Corporation-sign-climate-MOU</t>
  </si>
  <si>
    <t>Nippon COURSE50</t>
  </si>
  <si>
    <t>Hydrogen injection</t>
  </si>
  <si>
    <t>https://web.archive.org/web/20240226135131/https://hydrogen-central.com/nippon-steel-cuts-co2-emissions-by-33-with-hydrogen-injection-technology-bnn/</t>
  </si>
  <si>
    <t>https://web.archive.org/web/20240226135221/https://www.nipponsteel.com/en/news/20230209_100.html</t>
  </si>
  <si>
    <t>https://web.archive.org/web/20240226135405/https://www.nipponsteel.com/en/news/20230209_100.html</t>
  </si>
  <si>
    <t>https://web.archive.org/web/20240226135442/https://www.hydrogeninsight.com/industrial/japan-s-largest-steelmaker-claims-hydrogen-injection-has-cut-its-test-blast-furnace-emissions-by-a-third/2-1-1597214</t>
  </si>
  <si>
    <t>https://web.archive.org/web/20240226140318/https://www.nipponsteel.com/en/news/20230209_100.html</t>
  </si>
  <si>
    <t xml:space="preserve">2024-02-14 Nippon Steel Cuts CO2 Emissions by 33% with Hydrogen Injection Technology - This pioneering project has been made possible thanks to the financial backing of the New Energy and Industrial Technology Development Organization (NEDO). The research agency has allocated up to ¥193.5bn from its Green Innovation Fund to support the development of these hydrogen injection techniques.
2023-02-09 Demonstration experiment for the hydrogen-rich gas injection technique in No. 2 blast furnace of East Nippon Works Kimitsu (…) In preparation for the launch of demonstration experiments in January 2026, Nippon Steel will start installing the equipment for demonstrating the hydrogen-rich gas injection technique.  </t>
  </si>
  <si>
    <t>https://web.archive.org/web/20240226140545/https://www.nipponsteel.com/en/news/20230209_100.html</t>
  </si>
  <si>
    <t>https://web.archive.org/web/20240226140553/https://hydrogen-central.com/nippon-steel-cuts-co2-emissions-by-33-with-hydrogen-injection-technology-bnn/</t>
  </si>
  <si>
    <t>https://web.archive.org/web/20240226140621/https://www.hydrogeninsight.com/industrial/japan-s-largest-steelmaker-claims-hydrogen-injection-has-cut-its-test-blast-furnace-emissions-by-a-third/2-1-1597214</t>
  </si>
  <si>
    <t>https://web.archive.org/web/20240226140636/https://www.nipponsteel.com/en/csr/env/warming/future.html</t>
  </si>
  <si>
    <t>END</t>
  </si>
  <si>
    <t xml:space="preserve">Kimitsu </t>
  </si>
  <si>
    <t>https://web.archive.org/web/20240226150617/https://www.smh.com.au/business/companies/origin-energy-inks-green-hydrogen-deal-with-korean-steel-giant-20210318-p57bzd.html</t>
  </si>
  <si>
    <t>https://web.archive.org/web/20240226150706/https://www.smh.com.au/business/companies/origin-energy-inks-green-hydrogen-deal-with-korean-steel-giant-20210318-p57bzd.html</t>
  </si>
  <si>
    <t>https://web.archive.org/web/20240226150745/https://www.smh.com.au/business/companies/origin-energy-inks-green-hydrogen-deal-with-korean-steel-giant-20210318-p57bzd.html</t>
  </si>
  <si>
    <t>Electric Smelting Furnace using renewable power</t>
  </si>
  <si>
    <t>Not defined yet</t>
  </si>
  <si>
    <t>https://web.archive.org/web/20240226160816/https://www.riotinto.com/en/news/releases/2024/australias-leading-iron-ore-producers-partner-with-bluescope-on-steel-decarbonisation</t>
  </si>
  <si>
    <t>Rio Tinto, BHP</t>
  </si>
  <si>
    <t>2024-02-26 Australia’s two largest iron ore producers and its biggest steelmaker have partnered in their efforts to accelerate the decarbonisation of steelmaking by agreeing to jointly investigate the development of the country’s first ironmaking Electric Smelting Furnace (ESF) pilot plant. (...) If approved, the pilot facility could be commissioned as early as 2027.</t>
  </si>
  <si>
    <t>https://web.archive.org/web/20240226161104/https://www.riotinto.com/news/releases/2021/Rio-Tinto-and-BlueScope-to-explore-low-carbon-steelmaking-pathways</t>
  </si>
  <si>
    <t>Coal substitution with biochar and use of H2</t>
  </si>
  <si>
    <t>2023-06-31 Project finalized. Four reports available
2022-11-02 Project ongoing. No further comment. 
2022 Project will investigate the technical and economic feasibility of two technological pathways: (1) Smart Carbon Usage: substituting fossil fuels with renewable carbon-based materials and converting plant-generated gases into manufacturing chemicals; and (2) Direct Carbon Avoidance: using hydrogen derived from renewable energy in steelmaking processes, including co-injection of renewable hydrogen into the blast furnace for partial replacement of coal. In the longer term, transition steelmaking capacity from carbon-based blast furnace processes to full hydrogen-based Direct Reduced Iron / Melter and other emerging technologies.</t>
  </si>
  <si>
    <t>https://web.archive.org/web/20240226162752/https://arena.gov.au/news/investigating-low-emissions-steel-production-at-port-kembla/</t>
  </si>
  <si>
    <t>ESF Australia</t>
  </si>
  <si>
    <t>https://web.archive.org/web/20240226164205/https://www.riotinto.com/en/news/releases/2021/Rio-Tinto-and-POSCO-sign-climate-MOU</t>
  </si>
  <si>
    <t>https://web.archive.org/web/20240226164449/https://www.riotinto.com/en/news/releases/2021/Rio-Tinto-and-POSCO-sign-climate-MOU</t>
  </si>
  <si>
    <t>https://web.archive.org/web/20240226164616/https://www.riotinto.com/en/news/releases/2021/Rio-Tinto-and-POSCO-sign-climate-MOU</t>
  </si>
  <si>
    <t>https://web.archive.org/web/20240226164705/https://www.miningweekly.com/article/bhp-and-posco-look-at-green-steel-2021-10-15</t>
  </si>
  <si>
    <t>https://web.archive.org/web/20240226164846/https://www.miningweekly.com/article/bhp-and-posco-look-at-green-steel-2021-10-15</t>
  </si>
  <si>
    <t>https://web.archive.org/web/20240226164934/https://www.miningweekly.com/article/bhp-and-posco-look-at-green-steel-2021-10-15</t>
  </si>
  <si>
    <t>https://web.archive.org/web/20240226165356/https://theedgemalaysia.com/article/petros-and-south-koreas-posco-collaborate-carbon-capture-and-storage-business-sarawak</t>
  </si>
  <si>
    <t>POSCO H2 production</t>
  </si>
  <si>
    <t>500,000 tons of ”Blue Hydrogen” by 2030, 2 million green hydrogen by 2040, 5 million green by 2050</t>
  </si>
  <si>
    <t>https://web.archive.org/web/20240227091302/https://newsroom.posco.com/en/posco-to-establish-hydrogen-production-capacity-of-5-million-tons/</t>
  </si>
  <si>
    <t>2024-02-27 No new updates
2022-10-25 Green Hydrogen 2050: 3,7 Mton - Blue Hydrogen 2025: 70 000 ton / 2030: 500 000 ton / 2040: 2 000 000  ton / 2050: 5 000 000 ton 
By 2030: 0.5 Mt blue hydrogen; 2040: 2 Mt green hydrogen; 2050: 5 Mt green hydrogen</t>
  </si>
  <si>
    <t>POSCO H2 prod., distr, storage</t>
  </si>
  <si>
    <t>Areas including hydrogen reduction steelmaking</t>
  </si>
  <si>
    <t>H-DRI in Fluidized Bed Reactors + Electrical Smelting (ESF) for steel</t>
  </si>
  <si>
    <t>https://web.archive.org/web/20240227100003/https://www.businesskorea.co.kr/news/articleView.html?idxno=97946</t>
  </si>
  <si>
    <t>https://web.archive.org/web/20240227100713/https://gmk.center/en/news/posco-starts-construction-of-electric-arc-furnace-at-gwangyang-plant/</t>
  </si>
  <si>
    <t>https://web.archive.org/web/20240227100832/https://www.steelorbis.com/steel-news/latest-news/posco-to-build-new-eaf-to-reduce-carbon-emissions-1279755.htm</t>
  </si>
  <si>
    <t>https://web.archive.org/web/20240227100915/https://www.steelorbis.com/steel-news/latest-news/posco-to-build-new-eaf-to-reduce-carbon-emissions-1279755.htm</t>
  </si>
  <si>
    <t>Consteel , Tenova</t>
  </si>
  <si>
    <t>https://web.archive.org/web/20240227101044/https://gmk.center/en/news/posco-starts-construction-of-electric-arc-furnace-at-gwangyang-plant/</t>
  </si>
  <si>
    <t>https://web.archive.org/web/20240227101051/https://www.steelorbis.com/steel-news/latest-news/posco-to-build-new-eaf-to-reduce-carbon-emissions-1279755.htm</t>
  </si>
  <si>
    <t>https://web.archive.org/web/20240227101103/https://www.seaisi.org/details/24227?type=news-rooms</t>
  </si>
  <si>
    <t>https://web.archive.org/web/20240227101203/https://koreajoongangdaily.joins.com/2023/02/21/business/industry/korea-posco-electric-furnace/20230221140818985.html</t>
  </si>
  <si>
    <t>Oman Green Hydrogen Project</t>
  </si>
  <si>
    <t>H2 renewable energy</t>
  </si>
  <si>
    <t>2024-02-19 The Australian federal government and the state of Western Australia (WA) have finalised an agreement to invest A$70m (US$45.8m) each (total US $92m) to build a hydrogen hub in the Pilbara region of northern WA, which is set to become operational in mid-2028. 
2023-11-23 They are presently conducting the FEED for the first stage of green hydrogen production, which aims to produce approximately 2,000 tons annually, with the objective of realizing commercial production in 2027.</t>
  </si>
  <si>
    <t>Heracless (Hydrogen-Era-Carbon-Less)</t>
  </si>
  <si>
    <t>Smelting reduction with coal</t>
  </si>
  <si>
    <t>BF-BOF to HIsarna</t>
  </si>
  <si>
    <t>2022-11-02 By 2033, our ambition is to have it scaled up it at full scale and it is ready to replace one of our blast furnaces. HIsarna can cut up to 100% of CO2 emissions, when combined with carbon capture. 
2018-11-23 Tata Steel unexpectedly does not choose IJmuiden to establish a huge revolutionary iron factory that will reduce CO2 emissions by half. Parent company Tata wants to build this new pilot plant in the Indian city of Jamshedspur. 
Tata Steel is considering building a second larger test plant in India. If testing on an industrial scale proves successful, it will take about five to ten years before the technology can be put on the market commercially. The ambition is to have a HIsarna factory on an industrial scale by 2030.
A new reactor has been developed, which can be used to produce steel from iron ore, coal fines and oxygen. It has the potential to reduce direct CO2 emissions by 20% . With CCS 80 % of the emissions could be reduced as the reactor releases a pure stream of CO2. The technology was developed by Tata steel and Rio Tinto, but Tata steel owns the IP now. The plans to build an industrial demonstration plant in the Netherlands were shelved because of the low-demand of steel in the EU. The industrial demo plant could be commissioned in Jamshedpur, India which is the headquarters of Tata Steel.</t>
  </si>
  <si>
    <t>https://web.archive.org/web/20240227141352/https://www.bhp.com/news/media-centre/releases/2021/02/bhp-partners-with-jfe-to-address-decarbonisation-in-the-steel-industry</t>
  </si>
  <si>
    <t>https://web.archive.org/web/20240227141457/https://www.bhp.com/news/media-centre/releases/2021/02/bhp-partners-with-jfe-to-address-decarbonisation-in-the-steel-industry</t>
  </si>
  <si>
    <t>https://web.archive.org/web/20240227141518/https://www.bhp.com/news/media-centre/releases/2021/02/bhp-partners-with-jfe-to-address-decarbonisation-in-the-steel-industry</t>
  </si>
  <si>
    <t>https://web.archive.org/web/20240227142518/https://www.tenaris.com/en/news/2021/tenaris-joins-edison-and-snam-to-trial-steelmaking-with-green-hydrogen-at-its-dalmine-mill-in-italy</t>
  </si>
  <si>
    <t>https://web.archive.org/web/20240227142701/https://www.tenaris.com/en/news/2021/tenaris-joins-edison-and-snam-to-trial-steelmaking-with-green-hydrogen-at-its-dalmine-mill-in-italy</t>
  </si>
  <si>
    <t>https://web.archive.org/web/20240227143238/https://www.ssab.com/en/news/2023/11/feed-study-with-fortum-concluded</t>
  </si>
  <si>
    <t>https://web.archive.org/web/20240227143248/https://www.ssab.com/en/news/2021/07/ssab-has-launched-an-extensive-research-project-in-finland-to-replace-fossil-fuels-with-renewable-en</t>
  </si>
  <si>
    <t>https://web.archive.org/web/20240227143403/https://www.ssab.com/en/news/2023/06/ssab-and-fortum-explore-possibilities-for-the-production-of-hydrogenreduced-sponge-iron-in-raahe</t>
  </si>
  <si>
    <t>SSAB, Ovako, Fortum, Valmet, Nordkalk, Tapojärvi and Luxmet, The University of Oulu, VTT Technical Research Institute of Finland and Åbo Akademi University are involved in the research part of the project. Other companies supporting the project are ABB, Andritz and Finnsementti.</t>
  </si>
  <si>
    <t>https://web.archive.org/web/20240227143526/https://www.ssab.com/en/news/2021/07/ssab-has-launched-an-extensive-research-project-in-finland-to-replace-fossil-fuels-with-renewable-en</t>
  </si>
  <si>
    <t>Smelting of hydrogen-reduced sponge iron in an electric arc furnace</t>
  </si>
  <si>
    <t>https://web.archive.org/web/20240227143657/https://www.ssab.com/en/news/2021/07/ssab-has-launched-an-extensive-research-project-in-finland-to-replace-fossil-fuels-with-renewable-en</t>
  </si>
  <si>
    <t>https://web.archive.org/web/20240227143839/https://www.ssab.com/en/news/2023/06/ssab-and-fortum-explore-possibilities-for-the-production-of-hydrogenreduced-sponge-iron-in-raahe</t>
  </si>
  <si>
    <t>https://web.archive.org/web/20240227153315/https://www.hybritdevelopment.se/en/</t>
  </si>
  <si>
    <t>https://web.archive.org/web/20240227155927/https://www.hybritdevelopment.se/en/march-24-2021-hybrit-ssab-lkab-and-vattenfall-to-begin-industrialization-of-future-fossil-free-steelmaking-by-establishing-the-worlds-first-production-plant-for-fossil-free-sponge-iron-in/</t>
  </si>
  <si>
    <t>MIDREX Flex</t>
  </si>
  <si>
    <t>References 6</t>
  </si>
  <si>
    <t>https://web.archive.org/web/20240228132256/https://www.thyssenkrupp.com/en/newsroom/press-releases/pressdetailpage/green-hydrogen-for-green-steel-made-in-duisburg--steag-and-thyssenkrupp-are-planning-joint-hydrogen-project-91317</t>
  </si>
  <si>
    <t>https://web.archive.org/web/20240228132318/https://ec.europa.eu/assets/cinea/project_fiches/innovation_fund/101133035.pdf</t>
  </si>
  <si>
    <t>https://web.archive.org/web/20240228132552/https://www.iqony.energy/en/press/hydrogen-project-in-duisburg-walsum-wins-eu-funding</t>
  </si>
  <si>
    <t>https://web.archive.org/web/20221204215641/https://www.steag.com/en/news/current-projects/hydroxy-walsum</t>
  </si>
  <si>
    <t>https://web.archive.org/web/20240228133210/https://ec.europa.eu/assets/cinea/project_fiches/innovation_fund/101133035.pdf</t>
  </si>
  <si>
    <t>https://web.archive.org/web/20240228133233/https://www.thyssenkrupp.com/en/newsroom/press-releases/pressdetailpage/green-hydrogen-for-green-steel-made-in-duisburg--steag-and-thyssenkrupp-are-planning-joint-hydrogen-project-91317</t>
  </si>
  <si>
    <t>https://web.archive.org/web/20240228133243/https://www.iqony.energy/fileadmin/user_upload/Presse/Pressemeldungen/231215_Iqony_Press_elease_Iqony_finalizes_funding_agreement_with_EU.pdf</t>
  </si>
  <si>
    <t>https://web.archive.org/web/20240228133300/https://www.iqony.energy/en/press/hydrogen-project-in-duisburg-walsum-wins-eu-funding</t>
  </si>
  <si>
    <t>Iqony, Thyssenkrupp Uhde Chlorine Engineers, Steag</t>
  </si>
  <si>
    <t>https://web.archive.org/web/20240228133753/https://oge.net/en/hydrogen/our-hydrogen-projects/h2morrow</t>
  </si>
  <si>
    <t>https://web.archive.org/web/20240228134407/https://oge.net/en/hydrogen/our-hydrogen-projects/h2morrow</t>
  </si>
  <si>
    <t>https://web.archive.org/web/20240228134444/https://www.thyssenkrupp-steel.com/en/newsroom/press-releases/h2morrow-steel-concludes-feasibility-study.html</t>
  </si>
  <si>
    <t>Reformed natural gas(blue hydrogen) +  with permanent offshore storage of CO2</t>
  </si>
  <si>
    <t>https://web.archive.org/web/20240228134515/https://www.thyssenkrupp-steel.com/en/newsroom/press-releases/h2morrow-steel-concludes-feasibility-study.html</t>
  </si>
  <si>
    <t>https://web.archive.org/web/20240228134822/https://www.thyssenkrupp-steel.com/en/newsroom/press-releases/h2morrow-steel-concludes-feasibility-study.html</t>
  </si>
  <si>
    <t>https://web.archive.org/web/20240228134924/https://oge.net/en/hydrogen/our-hydrogen-projects/h2morrow</t>
  </si>
  <si>
    <t>https://web.archive.org/web/20240228135001/https://www.thyssenkrupp-steel.com/en/newsroom/press-releases/h2morrow-steel-concludes-feasibility-study.html</t>
  </si>
  <si>
    <t>https://web.archive.org/web/20240228135050/https://www.thyssenkrupp-steel.com/en/newsroom/press-releases/h2morrow-steel-concludes-feasibility-study.html</t>
  </si>
  <si>
    <t>https://web.archive.org/web/20240228135056/https://oge.net/en/hydrogen/our-hydrogen-projects/h2morrow</t>
  </si>
  <si>
    <t>https://web.archive.org/web/20240228135101/https://www.equinor.de/aktuelles/h2morrow</t>
  </si>
  <si>
    <t>H2 imports</t>
  </si>
  <si>
    <t>https://web.archive.org/web/20240228135243/https://www.spglobal.com/commodityinsights/en/market-insights/latest-news/electric-power/050421-port-of-rotterdam-thyssenkrupp-hkm-explore-hydrogen-imports-for-green-steel</t>
  </si>
  <si>
    <t>https://web.archive.org/web/20240228135337/https://www.spglobal.com/commodityinsights/en/market-insights/latest-news/electric-power/050421-port-of-rotterdam-thyssenkrupp-hkm-explore-hydrogen-imports-for-green-steel</t>
  </si>
  <si>
    <t>https://web.archive.org/web/20240228135506/https://www.spglobal.com/commodityinsights/en/market-insights/latest-news/electric-power/050421-port-of-rotterdam-thyssenkrupp-hkm-explore-hydrogen-imports-for-green-steel</t>
  </si>
  <si>
    <t>Sohar CCS - Jindal Shadeed</t>
  </si>
  <si>
    <t>Carbon Capture</t>
  </si>
  <si>
    <t>2024-02-28 No further updates 
2023-11-23 The plant, which will capture daily 7.5 mt of carbon from flue gas, is expected to save an annual 700,000 mt of carbon by 2027.</t>
  </si>
  <si>
    <t>Mitsubishi Heavy, Primetals Technologies, Fortescue, K1Met, Universita del salento</t>
  </si>
  <si>
    <t xml:space="preserve">2024-02-29 No further comment - Project finalized (pilot)
2023-03-30 HYFOR is the world’s first direct reduction process for ultrafine iron ores that will not require any agglomeration steps like sintering or pelletizing. (...) Pilot plant at voestalpine Donawitz side as technical basis for next development phase
2022-12-23 Fortescue, Primetals Technologies, and Voestalpine to Jointly Evaluate Groundbreaking Green Ironmaking Plant Using Hydrogen (MoU)
2021-08-25 Building an industrial-scale HYFOR prototype will be decided by the end of 2022 https://magazine.primetals.com/2021/08/24/zero-carbon-iron-primetals-technologies-and-mhi-australia-join-hilt-crc
2021-06-24 HYFOR was commissioned at Donawitz, Austria. First tests were successfully executed in April and May 2021 - Pilot construction finalized in 2021
</t>
  </si>
  <si>
    <t>Finalized (research &amp; testing)</t>
  </si>
  <si>
    <t>H-DRI + Hy4Smelt (not conventional EAF)</t>
  </si>
  <si>
    <t>Hydrogen plasma smelting reduction</t>
  </si>
  <si>
    <t>2024-02-29 No further update
2022-04-27 As part of the “sustainable steelmaking” (SuSteel) research project, the company will investigate the use of hydrogen plasma in a carbon neutral steel production process, in a new pilot facility at the voestalpine site in Donawitz. 
Project ended in February 2020, pilot said to be successful.</t>
  </si>
  <si>
    <t>Lastly updated (yyyy-mm-dd)</t>
  </si>
  <si>
    <t>2024-02-29 (**Tracker internal**: No further updates. Next updates should be a project of its own (Full scale))
2022-12-20 Primetals Technologies, together with its strategic partners Mitsubishi Corporation, Fortescue signed a Memorandum of Understanding (MoU). (...) The partnership is aimed at designing and engineering an industrial-scale prototype plant with a new process for net-zero-emission ironmaking at the voestalpine site in Linz, Austria (...) The hydrogen used in the new plant will mainly come from Verbund, voestalpine’s and Austria’s leading renewable energy producer, who operates a proton exchange membrane (PEM) electrolyzer named H2Future. Located in Linz, this plant has a capacity of over six megawatts, and is still the world’s largest of its kind used at a steel plant. The H2Future plant will be upgraded to allow for the compression and storage of hydrogen gas before use in the combined HYFOR and Smelter plant 
2022-01-26 Voestalpine wants to continue the pilot project "H2Future" around green hydrogen in steel production. Talks with project partners are currently underway, the steel company told energate. 
2021-12-31 Project ended https://cordis.europa.eu/project/id/735503 // Project partially funded by EU's Horizon 2020 research and innovation program and Hydrogen Europe and N.ERGHY, Grant No 735503 (Fuel Cells and Hydrogen 2 Join Undertaking grant)
2019-11-11 [H2FUTURE] has successfully commenced operation at the voestalpine site in Linz. (...) capacity of over 6 megawatts (...) the project receives EUR 18 million in EU funding.</t>
  </si>
  <si>
    <t>BF-BOF to EAF</t>
  </si>
  <si>
    <t>EAF using HBI and scrap</t>
  </si>
  <si>
    <t xml:space="preserve">2024-01-22 Construction began. dimensions of the greentec steel project in Donawitz roughly equal in size to 10 football pitches (75,000 m2). 
2023-09-20 One blast furnace in Donawitz will be replaced by an electric arc furnace (EAF). From 2027, a new electric arc furnace in Donawitz will significantly reduce the greenhouse gas emissions from steel production.
2023-03-22 An investment of around 1.5 billion euros is being made into constructing one electric arc furnace at each of the two sites, Linz and Donawitz. As part of its “greentec steel” plan, the plant and supplier decision will be made in 2023, construction will start in 2024, and commissioning of the two units will take place in 2027. The two electric arc furnaces allow voestalpine to produce around 2.5 million tons of CO2-reduced steel from 2027: 1.6 million tons in Linz and 850,000 tons in Donawitz. </t>
  </si>
  <si>
    <t>Optiperm™ Carbon membrane for flue gases</t>
  </si>
  <si>
    <t>https://web.archive.org/web/20240229144513/https://greensteelworld.com/compact-membrane-systems-inc-announces-next-carbon-capture-pilot-with-voestalpine</t>
  </si>
  <si>
    <t>Green electricity electrolysis</t>
  </si>
  <si>
    <t>2024-02-21 Scrap pre-heating for BOF charging (...)The implementation of this technology only makes sense for plants where gas is available, cheap and generated by a renewable source, such as biomass.
2022-10-17: AVB is ISO 14001 certified (relevant for biocarbon use ; 0,02 tCO2-eq/yr reported as negative emissions 
 2022-03-05: AVB receives carbon-neutral certificate 
LCA considers slag use to replace cement; AVB is part of Ferroeste Group; AVB also adopted a series of actions and implemented several technologies such as renewable electricity from hydroelectric plants, reuse of its process gases (BOF and BF), to eliminate the use of fossil fuels, reuse of BF slag in its cement plant and reuse of BOF slag as BF and BOF raw materials.</t>
  </si>
  <si>
    <t>Source: Global Steel Plant Tracker, Global Energy Monitor, March 2023 (v2) release. https://globalenergymonitor.org/projects/global-steel-plant-tracker/</t>
  </si>
  <si>
    <t>https://web.archive.org/web/20240304073448/https://www.salzgitter-ag.com/en/newsroom/press-releases/details/project-organization-for-feasibility-study-direct-reduction-of-iron-ore-in-wilhelmshaven-now-established-14410.html</t>
  </si>
  <si>
    <t>https://web.archive.org/web/20240304073455/https://www.recyclingtoday.com/news/salzgitter-direct-reduced-iron-steel-germany/</t>
  </si>
  <si>
    <t>https://web.archive.org/web/20240304073506/https://www.salzgitter-ag.com/en/newsroom/press-releases/details/salzgitter-ag-agrees-feasibility-study-for-the-direct-reduction-of-iron-ore-at-wilhelmshaven-lower-saxony-13950.html</t>
  </si>
  <si>
    <t>https://web.archive.org/web/20240304073517/https://www.spglobal.com/commodityinsights/en/market-insights/latest-news/metals/081121-gray-steel-to-become-obsolete-in-eu-once-green-steel-advances-salzgitter-ceo</t>
  </si>
  <si>
    <t>Feasibility study DRI</t>
  </si>
  <si>
    <t>https://web.archive.org/web/20240304073614/https://www.salzgitter-ag.com/en/newsroom/press-releases/details/project-organization-for-feasibility-study-direct-reduction-of-iron-ore-in-wilhelmshaven-now-established-14410.html</t>
  </si>
  <si>
    <t>https://web.archive.org/web/20240304073650/https://www.salzgitter-ag.com/en/newsroom/press-releases/details/project-organization-for-feasibility-study-direct-reduction-of-iron-ore-in-wilhelmshaven-now-established-14410.html</t>
  </si>
  <si>
    <t>https://web.archive.org/web/20240304073842/https://www.salzgitter-ag.com/en/newsroom/press-releases/details/salzgitter-ag-agrees-feasibility-study-for-the-direct-reduction-of-iron-ore-at-wilhelmshaven-lower-saxony-13950.html</t>
  </si>
  <si>
    <t>https://web.archive.org/web/20240304074239/https://www.salzgitter-ag.com/en/newsroom/press-releases/details/uniper-and-salzgitter-agree-close-cooperation-in-supplying-the-salcosr-transformation-project-with-green-hydrogen-from-unipers-major-green-wilhelmshavenr-hydrogen-project-19249.html</t>
  </si>
  <si>
    <t>https://web.archive.org/web/20240304074326/https://www.salzgitter-ag.com/en/newsroom/press-releases/details/uniper-and-salzgitter-agree-close-cooperation-in-supplying-the-salcosr-transformation-project-with-green-hydrogen-from-unipers-major-green-wilhelmshavenr-hydrogen-project-19249.html</t>
  </si>
  <si>
    <t>https://web.archive.org/web/20240304074450/https://www.salzgitter-ag.com/en/newsroom/press-releases/details/uniper-and-salzgitter-agree-close-cooperation-in-supplying-the-salcosr-transformation-project-with-green-hydrogen-from-unipers-major-green-wilhelmshavenr-hydrogen-project-19249.html</t>
  </si>
  <si>
    <t>Flexible operation NG and H2</t>
  </si>
  <si>
    <t>H-DRI with green hydrogen + EAF</t>
  </si>
  <si>
    <t>https://web.archive.org/web/20240304101100/https://www.salzgitter-ag.com/en/newsroom/press-releases/details/strong-signal-for-salzgitter-ag-transformation-program-salcosr-20105.html</t>
  </si>
  <si>
    <t>2022-10-17 Project completed with a record production of almost 100 tons of green hydrogen for the climate-neutral production of green steel.; 
In (trial) operation as of March 2021. During the upcoming two years the system is to be operated for at least 13,000 hours and provide proof of plant availability in excess of 95%. Over this period, the electrolyzer is required to produce a minimum of 100 tons of green hydrogen and produce evidence of an electrical efficiency (without the Hydrogen Processing Unit) exceeding 84% LHV. Project partially funded by EU's Horizon 2020 research and innovation program under grant agreement No 826350 (Fuel Cells and Hydrogen 2 Joint Undertaking).; 
2019-03-14 The Salzgitter Group and Sunfire GmbH are building and operating the world's largest high-temperature electrolyzer (HTE) for energy-efficient hydrogen production (...) The GrInHy2.0 project (Green Industrial Hydrogen via steam electrolysis) has a total budget of €5.5 million.</t>
  </si>
  <si>
    <t xml:space="preserve">Iron ore pellet processing facility </t>
  </si>
  <si>
    <t>https://web.archive.org/web/20240304103345/https://www.spglobal.com/commodityinsights/en/market-insights/latest-news/metals/110122-brazils-vale-saudi-arabias-nidc-sign-mou-for-iron-ore-pellet-plant</t>
  </si>
  <si>
    <t xml:space="preserve">hydrogen and carbon capture and storage hub </t>
  </si>
  <si>
    <t>https://web.archive.org/web/20240304104056/https://www.businesswire.com/news/home/20210629005981/en/</t>
  </si>
  <si>
    <t>https://web.archive.org/web/20240304104141/https://www.houston.org/sites/default/files/2022-08/Shell%2C%20Equinor%20team%20up%20to%20apply%20for%20federal%20hydrogen%20and%20carbon%20capture%20funding.pdf</t>
  </si>
  <si>
    <t>https://web.archive.org/web/20240304104228/https://www.businesswire.com/news/home/20210629005981/en/</t>
  </si>
  <si>
    <t>https://web.archive.org/web/20240304104345/https://www.houston.org/sites/default/files/2022-08/Shell%2C%20Equinor%20team%20up%20to%20apply%20for%20federal%20hydrogen%20and%20carbon%20capture%20funding.pdf</t>
  </si>
  <si>
    <t>https://web.archive.org/web/20240304104405/https://www.ussteel.com/perspective-detail/-/blogs/u-s-steel-to-work-with-equinor-to-assess-hydrogen-carbon-capture-and-storage-development?_com_liferay_blogs_web_portlet_BlogsPortlet_redirect=/perspective-detail</t>
  </si>
  <si>
    <t>https://web.archive.org/web/20240304104516/https://investors.ussteel.com/news-events/news-releases/detail/23/u-s-steel-equinor-and-shell-to-explore-regional-clean</t>
  </si>
  <si>
    <t>https://web.archive.org/web/20240304104532/https://investors.ussteel.com/news-events/news-releases/detail/70/u-s-steel-to-work-with-equinor-to-assess-hydrogen-carbon</t>
  </si>
  <si>
    <t>Rio Tinto, Paul Wurth, Iron Ore Company of Canada (IOC)</t>
  </si>
  <si>
    <t>HBI using green H2</t>
  </si>
  <si>
    <t>https://web.archive.org/web/20240304105559/https://www.saarstahl.com/sag/en/group/media/press/rio-tinto-teams-up-with-paul-wurth-and-shs-stahl-holding-saar-on-low-carbon-iron-in-canada-96891.shtml</t>
  </si>
  <si>
    <t>https://web.archive.org/web/20240304110448/https://www.saarstahl.com/sag/en/group/media/press/rio-tinto-teams-up-with-paul-wurth-and-shs-stahl-holding-saar-on-low-carbon-iron-in-canada-96891.shtml</t>
  </si>
  <si>
    <t>https://web.archive.org/web/20240304112749/https://libertysteelgroup.com/liberty-steel-plants-to-merge-into-one-global-group-setting-sights-on-carbon-neutral-operations-by-2030/</t>
  </si>
  <si>
    <t>https://web.archive.org/web/20240304112823/https://libertysteelgroup.com/liberty-develop-hydrogen-steel-making-plant/</t>
  </si>
  <si>
    <t>https://web.archive.org/web/20240304113406/https://libertysteelgroup.com/gfg-alliance-signs-mou-with-romanian-government-to-create-a-european-greensteel-flagship-at-liberty-galati/</t>
  </si>
  <si>
    <t>https://web.archive.org/web/20240304113432/https://libertysteelgroup.com/gfg-alliance-signs-mou-with-romanian-government-to-create-a-european-greensteel-flagship-at-liberty-galati/</t>
  </si>
  <si>
    <t>https://web.archive.org/web/20240304113515/https://www.spglobal.com/commodityinsights/en/market-insights/latest-news/natural-gas/061120-gfg-alliance-plans-to-revamp-romanian-galati-plant-into-green-steelmaker</t>
  </si>
  <si>
    <t>DRI plant initially powered by natural gas, but using hydrogenlater</t>
  </si>
  <si>
    <t>https://web.archive.org/web/20240304113621/https://libertysteelgroup.com/gfg-alliance-signs-mou-with-romanian-government-to-create-a-european-greensteel-flagship-at-liberty-galati/</t>
  </si>
  <si>
    <t>https://web.archive.org/web/20240304113936/https://www.romania-insider.com/liberty-galati-decarbonization-too-far</t>
  </si>
  <si>
    <t>https://web.archive.org/web/20240304114006/https://www.romania-insider.com/liberty-galati-decarbonization-too-far</t>
  </si>
  <si>
    <t>https://web.archive.org/web/20240304114012/https://www.spglobal.com/commodityinsights/en/market-insights/latest-news/natural-gas/061120-gfg-alliance-plans-to-revamp-romanian-galati-plant-into-green-steelmaker</t>
  </si>
  <si>
    <t>https://web.archive.org/web/20240304114029/https://libertysteelgroup.com/delivering_cn30/liberty-galati-greensteel-transformation-plan/</t>
  </si>
  <si>
    <t xml:space="preserve">DRI+EAF Fed by Natural Gas in transitioning to green H2 </t>
  </si>
  <si>
    <t>https://web.archive.org/web/20240304132128/https://www.pv-magazine-australia.com/2020/06/10/bringing-green-steel-to-reality-gfg-launches-whyalla-overhaul/</t>
  </si>
  <si>
    <t>Green electricity electrolysis + ESR</t>
  </si>
  <si>
    <t>H-DRI using ZESTY process</t>
  </si>
  <si>
    <t>https://web.archive.org/web/20240304144503/https://calix.global/sustainable-processing/calix-awarded-arena-funding-for-zero-emissions-steel-technology/</t>
  </si>
  <si>
    <t>2024-02-12 Calix (...) has completed a Front-End Engineering and Design (FFED) study for a 30,000 tonne per annum Zero Emissions Steel Technology (ZESTY) Hydrogen Direct Reduced Iron (H-DRI) demonstration plant. The study was supported with funding from the Australian Renewable Energy Agency (ARENA). (...) A Financial Investment Decision on a ZESTY HBI Demonstration facility is being progressed and is subject to plant location and commercial agreements currently under negotiation.
2022-11-10 The project will cover both the BOD and the FEED study required to determine the final location, specification and cost of the demonstration plant before a Final Investment Decision is taken.
The $947,035 grant from ARENA will provide approximately 48% of the funding for an eleven-month study for a 30,000 tonne per annum ZESTY-iron demonstration plant  (total funding needed 1.96 million AUS) / Calix’s ZESTY uses green hydrogen in a renewably powered reactor to produce green iron and ultimately, green steel. / ZESTY-iron is being developed to enable Australian producers to transition towards exporting higher value green hot briquetted iron (HBI) instead of iron ore. / The project will also further establish key partnerships in industry across the hydrogen, iron ore and renewables sectors, in addition to possible end users of green iron through the Heavy Industry Low-carbon Transition Cooperative Research Centre (HILT CRC)</t>
  </si>
  <si>
    <t>ARENA</t>
  </si>
  <si>
    <t>https://web.archive.org/web/20240304144749/https://www.miningweekly.com/article/arena-backs-calixs-green-steel-play-2022-11-08</t>
  </si>
  <si>
    <t xml:space="preserve">ESF using renewable electricity and hydrogen </t>
  </si>
  <si>
    <t>https://web.archive.org/web/20240304150727/https://www.bhp.com/news/media-centre/releases/2023/03/bhp-and-hatch-commence-design-study-for-an-electric-smelting-furnace-pilot</t>
  </si>
  <si>
    <t>https://web.archive.org/web/20240304150826/https://www.bhp.com/news/media-centre/releases/2023/03/bhp-and-hatch-commence-design-study-for-an-electric-smelting-furnace-pilot</t>
  </si>
  <si>
    <t>https://web.archive.org/web/20240304151900/https://www.bnamericas.com/en/news/chiles-cap-bets-on-green-hydrogen-to-produce-sustainable-steel</t>
  </si>
  <si>
    <t>https://web.archive.org/web/20230326093724/https://www.diariosustentable.com/2022/05/corfo-firma-acuerdos-para-financiar-los-primeros-proyectos-de-hidrogeno-verde-a-escala-industrial-en-chile/</t>
  </si>
  <si>
    <t>Biogenic syngas DRI</t>
  </si>
  <si>
    <t>Gasification of biomass and reduction of high-value iron ore pellets in a shaft furnace</t>
  </si>
  <si>
    <t>Ovako</t>
  </si>
  <si>
    <t>https://web.archive.org/web/20240305104258/https://www.ovako.com/4b0131/globalassets/downloads/sustainability/sustainability-report-fy2022.pdf</t>
  </si>
  <si>
    <t>Not stated (see 2030 target)</t>
  </si>
  <si>
    <t>90% emission reduction by 2040 (baseline 2015)</t>
  </si>
  <si>
    <t>https://web.archive.org/web/20240305104820/https://www.ovako.com/4b0131/globalassets/downloads/sustainability/sustainability-report-fy2022.pdf</t>
  </si>
  <si>
    <t>Technology provider</t>
  </si>
  <si>
    <t>https://web.archive.org/web/20240305110850/https://www.ferrosilva.com/wp-content/uploads/2024/01/Pressrelease-FerroSilva-AB-2024-01-12-1.pdf</t>
  </si>
  <si>
    <t>2024-01-31 (Announcement of pilot project) FerroSilva has been awarded a Swedish Energy Agency grant to study the feasibility of building a plant to manufacture fossil-free sponge iron as a raw material for steel production. (...) uses biogenic gas, or syngas, produced from forest and agricultural waste to reduce iron oxide to iron. The process separates carbon dioxide for use in a subsequent stage, such as the production of biomethanol.  Initial plant with the capacity to produce 50,000 tonnes of sponge iron a year.
2022-10-21 No further comment
2021-04-27 (Announcement of Research project) aim of FerroSilva project is to provide the Swedish Special Steel Industry with fossil free sponge iron (DRI) made from iron ore and syngas of biogenic origin. The applicant is MMM Advice, which is managing the project together with Kobolde &amp; Partners - R&amp;D project in association with Academia (KTH, Chalmers)</t>
  </si>
  <si>
    <t>MOE (inert anode) with renewable electricity</t>
  </si>
  <si>
    <t>https://web.archive.org/web/20240305125709/https://www.businesswire.com/news/home/20210111005028/en/Boston-Metal-Raises-50-Million-to-Decarbonize-Steelmaking</t>
  </si>
  <si>
    <t>investors: Aramco ventures, ArcelorMittal, Baillie Gifford, Vale, BHP Ventures, BMW, Energy Impact Partners, Breakthrough Energy Ventures, Climate Investment, The engine ventures, Fine structure ventures, Goehring &amp; Rozencwajg, M&amp;G investments, Marunouchi Innovation Partners, Microsoft, PIVA, Prelude Ventures, SiteGround</t>
  </si>
  <si>
    <t>https://web.archive.org/web/20240305134651/https://www.bostonmetal.com/news/boston-metal-secures-20m-in-series-c2-funding-bringing-total-round-to-282m/</t>
  </si>
  <si>
    <t>Green electricity electrolysis + EAF</t>
  </si>
  <si>
    <t>Boden</t>
  </si>
  <si>
    <t>https://web.archive.org/web/20240307092231/https://www.di.se/nyheter/northvolt-grundare-utmanar-ssab-med-25-miljarder-i-ryggen/</t>
  </si>
  <si>
    <t>Green Hydrogen</t>
  </si>
  <si>
    <t>Iberian Peninsula</t>
  </si>
  <si>
    <t xml:space="preserve">Green electricity electrolysis </t>
  </si>
  <si>
    <t>https://web.archive.org/web/20240307124555/https://www.arctictoday.com/four-billion-euro-investment-blastr-inkoo/</t>
  </si>
  <si>
    <t>2023-11-08 Namibia has broken ground on the Hylron Oshivela Project (...) The German Federal Ministry of Economics and Technology is funding the project with more than €13 million (around $13.8m) over the next two years. (...) The HyIron Oshivela Project will employ direct reduction techniques with green hydrogen. (...) Namibia at the forefront of the green industrial transition on the continent.
2023-11-07 The HyIron Oshivela Project is a partnership between Namibian and German companies backed by the German government, which has so far injected €13m ($14m). The initial phase of investment will cost €30m in total, with the new plant expected to produce 15,000 tons of iron annually without carbon emissions, according to HyIron Managing Director Johannes Michels.
2023-08-12 the Oshivela project in Namibia. In the first project phase an annual output of 15,000 tonnes DRI (Direct Reduced Iron) is planned. With a planned start in late 2024, Oshivela will be one of the biggest primary production sites of green iron worldwide. Initiated by HyIron with support from the German Federal Ministry of Economics and Climate Protection (...) In the initial phase, a 20 MW solar photovoltaic installation will provide carbon-free electricity to the plant. As production scales up, an additional 18 MW of wind energy and 140 MW of solar energy will be integrated. This power plant will primarily supply energy for water electrolysis to produce hydrogen, the reduction agent. (...)  It is projected as an annual production potential of 1 million tonnes of iron.</t>
  </si>
  <si>
    <t>2023-11-23 HyIron, with the support of the state of Lower Saxony, has now succeeded in taking a giant step toward meeting this challenge. With the commissioning of the world’s largest direct reduction plant for green iron on the site of RWE’s Emsland gas-fired power plant, iron ore can be reduced solely with the aid of green hydrogen, and thus in a completely climate-neutral way. The Lower Saxony Ministry of Environment is funding the construction of the plant with three million euros.; 
2023 At a maximum output of 500 kg of direct reduced iron per hour, input and output materials can be tested. In the next step, the process will be optimized and scaled to industrial scale production in the framework of the Oshivela project.</t>
  </si>
  <si>
    <t>ENERGIRON ready for transition to 90% H2</t>
  </si>
  <si>
    <t>https://www.merantigreensteel.com/blog/meranti-and-danieli-partnership-announcement</t>
  </si>
  <si>
    <t>Mikhailovsky HBI</t>
  </si>
  <si>
    <t>Paused or postponed</t>
  </si>
  <si>
    <t>https://web.archive.org/web/20240308090808/https://www.midrex.com/press-release/primetals-technologies-and-midrex-technologies-sign-contract-with-mikhailovsky-hbi-for-worlds-largest-hbi-plant/</t>
  </si>
  <si>
    <t>https://web.archive.org/web/20240308091117/https://www.midrex.com/press-release/primetals-technologies-and-midrex-technologies-sign-contract-with-mikhailovsky-hbi-for-worlds-largest-hbi-plant/</t>
  </si>
  <si>
    <t>https://web.archive.org/web/20240308095225/https://investinchina.chinadaily.com.cn/s/202208/03/WS62ea3aa4498ea2749279ffdb/ccus-key-to-steelmakers-new-energy-transition.html</t>
  </si>
  <si>
    <t>Blue Hydrogen (Natural gas)</t>
  </si>
  <si>
    <t>https://web.archive.org/web/20240308100725/https://www.zerocarbonhumber.co.uk/the-vision/</t>
  </si>
  <si>
    <t>https://web.archive.org/web/20240308100748/https://www.zerocarbonhumber.co.uk/the-vision/</t>
  </si>
  <si>
    <t>https://web.archive.org/web/20240308100840/https://www.zerocarbonhumber.co.uk/the-vision/</t>
  </si>
  <si>
    <t>https://web.archive.org/web/20240308101542/https://www.zerocarbonhumber.co.uk/who-we-are/</t>
  </si>
  <si>
    <t>https://web.archive.org/web/20240308101629/https://www.zerocarbonhumber.co.uk/news/75-million-bid-win-for-zero-carbon-humbers-net-zero-ambition/</t>
  </si>
  <si>
    <t>https://web.archive.org/web/20240308102154/https://www.zerocarbonhumber.co.uk/news/iscf/</t>
  </si>
  <si>
    <t>https://web.archive.org/web/20240308102350/https://www.zerocarbonhumber.co.uk/news/iscf/</t>
  </si>
  <si>
    <t>https://web.archive.org/web/20240308102414/https://www.zerocarbonhumber.co.uk/</t>
  </si>
  <si>
    <t>https://web.archive.org/web/20240308102529/https://www.zerocarbonhumber.co.uk/the-vision/</t>
  </si>
  <si>
    <t>Based on gas but it would be ready to use green hydrogen when prices are viable</t>
  </si>
  <si>
    <t>https://web.archive.org/web/20231123144645/https://economictimes.indiatimes.com/industry/indl-goods/svs/steel/bahrain-steel-inks-pact-with-essar-groups-ksa-green-to-supply-iron-ore-pellet-to-gsa-project/articleshow/102802289.cms?from=mdr</t>
  </si>
  <si>
    <t>https://web.archive.org/web/20240308103910/https://economictimes.indiatimes.com/industry/indl-goods/svs/steel/essar-group-preps-for-green-steel-production-in-saudi-arabia/articleshow/103578640.cms?from=mdr</t>
  </si>
  <si>
    <t>https://web.archive.org/web/20231123144046/https://www.essar.com/essar-returns-to-steel-biz-with-8-bn-investment/#:~:text=The%20greenfield%20project,for%20allocating%20gas</t>
  </si>
  <si>
    <t>https://web.archive.org/web/20231123144240/https://infra.economictimes.indiatimes.com/news/construction/essar-group-preps-for-green-steel-production-in-saudi-arabia/103581165</t>
  </si>
  <si>
    <t xml:space="preserve">2023-09-11 partnership with Saudi Arabia’s Desert Technologies (DT), a solar photovoltaic (PV) company. The two will develop solutions for renewable energy generation and storage (...) The project aims to start production from 2027 ; 
2023-08-17 4.5 billion integrated Green Steel plant in Saudi Arabia. (…) The project will have a direct reduced iron (DRI) capacity of 5.0 mtpa, comprising of two modules of 2.50 mtpa each, and 4.0 mtpa hot strip capacity, as well as 1.0 million tonnes of cold rolling capacity along with galvanizing and tin plate lines.; 
2023-03-06  The greenfield project the group is setting up in Saudi Arabia will have an investment of $4 billion and a capacity of 4 mt a year of casting and hot-strip steel. It will also include 1 mt of cold-roll coil capacity as well as a tin plate in Ras Al Khair City. The project will include two direct reduced iron plants with a 2-milliontonne per annum (mtpa) capacity. ; </t>
  </si>
  <si>
    <t>2023-11-23 The carbon capture, utilization, and storage (CCUS) demonstration project will have a total capacity of 2 million tonnes. It is expected to assist Baotou Iron and Steel Group to achieve a reduction in carbon dioxide (CO2) emissions of 365,300 tonnes per year, equivalent to planting nearly 19 million trees. The first phase, which includes 500,000 tonnes, began construction in June 2022.
2022-08-03 announced the commencement of construction of a 2-million metric ton carbon capture, utilization and storage (CCUS) project on June 30.</t>
  </si>
  <si>
    <t>Project name</t>
  </si>
  <si>
    <t>Updated GEM Plant ID</t>
  </si>
  <si>
    <t>GEM wiki page link</t>
  </si>
  <si>
    <t>P100000120046</t>
  </si>
  <si>
    <t>https://www.gem.wiki/AVB_Açailândia_steel_plant</t>
  </si>
  <si>
    <t>P100000120059</t>
  </si>
  <si>
    <t>https://www.gem.wiki/Algoma_steel_plant</t>
  </si>
  <si>
    <t>P100000120027</t>
  </si>
  <si>
    <t>https://www.gem.wiki/ArcelorMittal_Gent_steel_plant</t>
  </si>
  <si>
    <t>P100000120058</t>
  </si>
  <si>
    <t>https://www.gem.wiki/ArcelorMittal_Dofasco_steel_plant</t>
  </si>
  <si>
    <t>P100000120472</t>
  </si>
  <si>
    <t>https://www.gem.wiki/ArcelorMittal_Dunkerque_steel_plant</t>
  </si>
  <si>
    <t>https://www.gem.wiki/ArcelorMittal_SIDERWIN_green_steel_project</t>
  </si>
  <si>
    <t>P100000120426</t>
  </si>
  <si>
    <t>https://www.gem.wiki/ArcelorMittal_Bremen_steel_plant</t>
  </si>
  <si>
    <t>P100000120425</t>
  </si>
  <si>
    <t>https://www.gem.wiki/ArcelorMittal_Eisenhüttenstadt_steel_plant</t>
  </si>
  <si>
    <t>P100000120427</t>
  </si>
  <si>
    <t>https://www.gem.wiki/ArcelorMittal_Hamburg_steel_plant</t>
  </si>
  <si>
    <t>https://www.gem.wiki/ArcelorMittal_SeaH2Land_green_steel_project</t>
  </si>
  <si>
    <t>P100000120452</t>
  </si>
  <si>
    <t>P100000120453</t>
  </si>
  <si>
    <t>https://www.gem.wiki/ArcelorMittal_Sestao_steel_plant</t>
  </si>
  <si>
    <t>https://www.gem.wiki/China_Baowu_green_steel_projects</t>
  </si>
  <si>
    <t>P100000120012</t>
  </si>
  <si>
    <t>https://www.gem.wiki/BlueScope_Port_Kembla_steel_plant</t>
  </si>
  <si>
    <t>https://www.gem.wiki/Boston_Metal_green_steel_project</t>
  </si>
  <si>
    <t>https://www.gem.wiki/British_Steel_Zero_Carbon_Humber,_Hydrogen_to_Humber_(H2H)_Saltend_green_steel_project</t>
  </si>
  <si>
    <t>P100000120066</t>
  </si>
  <si>
    <t>https://www.gem.wiki/CAP_Acero_Huachipato_steel_plant</t>
  </si>
  <si>
    <t>https://www.gem.wiki/ArcelorMittal_Asturias_(Gijón)_steel_plant</t>
  </si>
  <si>
    <t>https://www.gem.wiki/FerroSilva_green_steel_project</t>
  </si>
  <si>
    <t>https://www.gem.wiki/Fortescue_Metals_green_steel_project</t>
  </si>
  <si>
    <t>P100000120850</t>
  </si>
  <si>
    <t>https://www.gem.wiki/H2_Green_Steel_Boden_steel_plant</t>
  </si>
  <si>
    <t>P100000120315</t>
  </si>
  <si>
    <t>https://www.gem.wiki/Hbis_Laoting_Steel_Co_Ltd</t>
  </si>
  <si>
    <t>https://www.gem.wiki/HBIS_Group_green_steel_project</t>
  </si>
  <si>
    <t>https://www.gem.wiki/JFE_Steel_green_steel_project</t>
  </si>
  <si>
    <t>P100000120013</t>
  </si>
  <si>
    <t>https://www.gem.wiki/GFG_Liberty_Steel_Australia_Whyalla_steel_plant</t>
  </si>
  <si>
    <t>P100000120477</t>
  </si>
  <si>
    <t>https://www.gem.wiki/Saarstahl_Ascoval_Saint-Saulve_steel_plant</t>
  </si>
  <si>
    <t>P100000120796</t>
  </si>
  <si>
    <t>https://www.gem.wiki/GFG_Liberty_Galati_steel_plant</t>
  </si>
  <si>
    <t>P100000120851</t>
  </si>
  <si>
    <t>https://www.gem.wiki/HYBRIT_Gallivare_sponge_iron_plant</t>
  </si>
  <si>
    <t>P100000120828</t>
  </si>
  <si>
    <t>https://www.gem.wiki/Metalloinvest_Mikhailovsky_HBI_plant</t>
  </si>
  <si>
    <t>https://www.gem.wiki/Nippon_Steel_green_steel_project</t>
  </si>
  <si>
    <t>https://www.gem.wiki/POSCO_Australia_green_steel_project</t>
  </si>
  <si>
    <t>https://www.gem.wiki/POSCO_South_Korea_green_steel_projects</t>
  </si>
  <si>
    <t>P100000120424</t>
  </si>
  <si>
    <t>https://www.gem.wiki/Salzgitter_Flachstahl_steel_plant</t>
  </si>
  <si>
    <t>https://www.gem.wiki/Salzgitter_Wilhelmshaven_green_steel_project</t>
  </si>
  <si>
    <t>https://www.gem.wiki/SSAB_Raahe_steel_plant</t>
  </si>
  <si>
    <t>P100000120468</t>
  </si>
  <si>
    <t>P100000120845</t>
  </si>
  <si>
    <t>https://www.gem.wiki/HYBRIT_fossil-free_steel_demonstration_plant</t>
  </si>
  <si>
    <t>P100000120844</t>
  </si>
  <si>
    <t>https://www.gem.wiki/SSAB_Oxelösund_steel_plant</t>
  </si>
  <si>
    <t>https://www.gem.wiki/Saarstahl_Canada_green_steel_project</t>
  </si>
  <si>
    <t>P100000120758</t>
  </si>
  <si>
    <t>https://www.gem.wiki/Tata_Steel_IJmuiden_steel_plant</t>
  </si>
  <si>
    <t>P100000120625</t>
  </si>
  <si>
    <t>https://www.gem.wiki/Tenaris_Dalmine_steel_plant</t>
  </si>
  <si>
    <t>P100000120421</t>
  </si>
  <si>
    <t>https://www.gem.wiki/ThyssenKrupp_Steel_Duisburg_steel_plant</t>
  </si>
  <si>
    <t xml:space="preserve">P100000120421 </t>
  </si>
  <si>
    <t>https://www.gem.wiki/U.S._Steel_Ohio_green_steel_project</t>
  </si>
  <si>
    <t>P100000120011</t>
  </si>
  <si>
    <t>https://www.gem.wiki/Voestalpine_Stahl_Donawitz_steel_plant</t>
  </si>
  <si>
    <t>P100000120010</t>
  </si>
  <si>
    <t>https://www.gem.wiki/Voestalpine_Stahl_Linz_steel_plant</t>
  </si>
  <si>
    <t>https://www.gem.wiki/H2_Green_Steel_Spain_plant</t>
  </si>
  <si>
    <t>https://www.gem.wiki/ArcelorMittal_Mauritania_green_steel_project</t>
  </si>
  <si>
    <t>P100000120473</t>
  </si>
  <si>
    <t>https://www.gem.wiki/ArcelorMittal_Méditerranée_Fos_sur_Mer_steel_plant</t>
  </si>
  <si>
    <t>https://www.gem.wiki/Thyssenkrupp_H-vision_green_steel_project</t>
  </si>
  <si>
    <t>https://www.gem.wiki/ArcelorMittal_Northern_Lights_green_steel_project</t>
  </si>
  <si>
    <t>https://www.gem.wiki/ArcelorMittal_Asturias_(Gij%C3%B3n)_steel_plant</t>
  </si>
  <si>
    <t>P100000120085</t>
  </si>
  <si>
    <t>https://www.gem.wiki/Baosteel_Zhanjiang_Iron_&amp;_Steel_Co_Ltd</t>
  </si>
  <si>
    <t>P100000120700</t>
  </si>
  <si>
    <t>https://www.gem.wiki/POSCO_Pohang_steel_plant</t>
  </si>
  <si>
    <t>https://www.gem.wiki/ZESTY_pre-FEED_/_FEED_Study_green_steel_project</t>
  </si>
  <si>
    <t>P100000121028</t>
  </si>
  <si>
    <t>https://www.gem.wiki/ArcelorMittal_Vanderbijlpark_Steel_Works</t>
  </si>
  <si>
    <t>P100000120466</t>
  </si>
  <si>
    <t>P100000120699</t>
  </si>
  <si>
    <t>https://www.gem.wiki/POSCO_Gwangyang_steel_plant</t>
  </si>
  <si>
    <t>https://www.gem.wiki/POSCO_Malaysia_green_steel_project</t>
  </si>
  <si>
    <t>P100000120471</t>
  </si>
  <si>
    <t>https://www.gem.wiki/Blastr_Inkoo_steel_plant</t>
  </si>
  <si>
    <t>https://www.gem.wiki/BHP_green_steel_project</t>
  </si>
  <si>
    <t>P100000121172</t>
  </si>
  <si>
    <t>https://www.gem.wiki/GravitHy_Fos_sur_Mer_iron_plant</t>
  </si>
  <si>
    <t>https://www.gem.wiki/POSCO_Oman_green_steel_project</t>
  </si>
  <si>
    <t>P100000120754</t>
  </si>
  <si>
    <t>https://www.gem.wiki/Hyron_Steel_Namibia_plant</t>
  </si>
  <si>
    <t>https://www.gem.wiki/HyIron_Germany_DRI_plant</t>
  </si>
  <si>
    <t>P100000121161</t>
  </si>
  <si>
    <t>https://www.gem.wiki/POSCO_Port_Hedland_Steel_Plant</t>
  </si>
  <si>
    <t>P100000120186</t>
  </si>
  <si>
    <t>https://www.gem.wiki/Baotou_Da'an_Iron_and_Steel_Co_Ltd</t>
  </si>
  <si>
    <t>Hydrogen-based steel plant</t>
  </si>
  <si>
    <t>Mining company</t>
  </si>
  <si>
    <t>S2. Project outline</t>
  </si>
  <si>
    <t>S3. Company type</t>
  </si>
  <si>
    <t>Global Energy Monitor's Global Steel Plant Tracker ID https://globalenergymonitor.org/projects/global-steel-plant-tracker/</t>
  </si>
  <si>
    <t>S5.  Project execution details</t>
  </si>
  <si>
    <t>S6. Investment</t>
  </si>
  <si>
    <t>Climate 2030</t>
  </si>
  <si>
    <t>CO2 capture (million tonnes CO2 per year)</t>
  </si>
  <si>
    <t>1.1</t>
  </si>
  <si>
    <t>Transparency categorization</t>
  </si>
  <si>
    <t>Ternium Nuevo Leon DRI</t>
  </si>
  <si>
    <t>ENERGIRON DRI technology</t>
  </si>
  <si>
    <t>ENERGIRON ZR –Zero Reformer using natural gas, coke-oven gas, and hydrogen.</t>
  </si>
  <si>
    <t>Pesquería, Nuevo Leon</t>
  </si>
  <si>
    <t>https://web.archive.org/web/20240312094112/https://gmk.center/en/news/danieli-will-supply-a-hybrid-dri-plant-for-the-ternium-plant-in-mexico/</t>
  </si>
  <si>
    <t>Danieli</t>
  </si>
  <si>
    <t>2023-11-23 Danieli will supply a hybrid DRI plant for the Ternium plant in Mexico (…) 2.1 million tpa DRI plant will be equipped with the leading direct reduction technology Energiron, jointly developed by Tenova and Danieli.  The hybrid technology allows the use of natural gas as a reducing agent with the subsequent possibility of using 100% hydrogen or any mixture of the two. As noted, the use of some natural gas in the direct reduction process is advisable to add the minimum amount of carbon required during smelting to produce steel. (…) Ternium announced that it plans to invest about $2.2 billion in the construction of a steelmaking shop based on an electric arc furnace with a capacity of 2.6 million tons per year, as well as a direct reduction iron (DRI) module with a capacity of 2.1 million tons per year. (...) The DRI plant is expected to be built by the first half of 2026.</t>
  </si>
  <si>
    <t>https://www.gem.wiki/Ternium_Pesquer%C3%ADa_steel_plant</t>
  </si>
  <si>
    <t>Not explicitly for steel</t>
  </si>
  <si>
    <t>Redundant</t>
  </si>
  <si>
    <t>Lastest project news (yyyy-mm-dd)</t>
  </si>
  <si>
    <t>ENERGIRON H-DRI + EAF</t>
  </si>
  <si>
    <t>https://web.archive.org/web/20240313122237/https://www.pure-steel.com/en/our-path-to-green-steel/</t>
  </si>
  <si>
    <t xml:space="preserve"> Germany’s Ministry for Economic Affairs and Climate Action</t>
  </si>
  <si>
    <t>GrInHy3.0</t>
  </si>
  <si>
    <t>2022-11-02 No further comments; 
2021-03-11 In (trial) operation as of March 2021 (…) Salzgitter AG, Avacon and Linde start operations for industrial hydrogen production based on electricity generated by wind power; 
2019-11-18 Siemens delivers PEM electrolyzer for Salzgitter AG (...) Contract awarded to Siemens for 2.2 megawatt PEM electrolysis plant (...) The cost of the project as a whole – including the construction of the wind turbines and the hydrogen plant and connecting these to the existing supply networks – amounts to around 50 million euro.;</t>
  </si>
  <si>
    <t xml:space="preserve">2022-11-02 Production to commence in first half of 2022 but no further information found / Salzgitter aims to complete the first Salcos expansion stage, reducing CO2 emissions in its steel production by 30% by the end of 2025, with a second phase concluded by the end of 2030, along with a 50% carbon reduction. / The full project is due to completed by 31 December 2033, reducing CO2 emissions by more than 95%. ;
2022-06-15 Largest ever green steel investment | Salzgitter approves €723m spend on first stage of hydrogen-focused project ;
2022-02-21: Cooperation agreement signed with Uniper to supply green hydrogen ;
2021-05-19 Salzgitter Breaks Ground for Steel Production Operated with Hydrogen and Natural Gas.Operated flexibly by NG and H2. MoU signed with Tenova, 5mEUR support from German environment ministry. </t>
  </si>
  <si>
    <t xml:space="preserve">Sunfire,  TU Bergakademie Freiberg </t>
  </si>
  <si>
    <t>2023-12-15 Sunfire and Salzgitter AG are pushing ahead with the use of innovative SOEC electrolysis in industry to produce green hydrogen. They are working with the TU Bergakademie Freiberg to validate the latest stacks in the GrInHy3.0 research project. (...) Two new test modules with an electrolysis output of 540 kW will be integrated into the existing infrastructure. They are expected to generate important information for the upcoming serial production. Commissioning is planned for 2024. (...) The GrInHy3.0 research project will run until 2027 and is subsidized by the Federal Ministry for Economic Affairs and Climate Action.</t>
  </si>
  <si>
    <t>2024-01-10 ArcelorMittal commissions plant to convert waste wood into bio-coal at its steel plant in Ghent, Belgium (...) The Torero plant will convert 88,000 tonnes of waste wood into 37,500 tonnes of bio-coal each year. (...) The use of bio-coal in the blast furnace process will result in bio-gas to be transformed into ethanol in the Steelanol facility.
2023-08-04 At the Ghent plant, a reactor will produce 40,000 tonnes of biocoal annually that can be used in the blast furnace as a substitute for fossil coal. 
2022-12-09 ArcelorMittal Ghent will soon inaugurate another first for the European steel industry, with its ‘Torero’ project set to come on stream in the first quarter of 2023. (...) ArcelorMittal Ghent intends to add a second reactor to its Torero project over the next two years, hence doubling the size of the project
2020-05-19 Large-scale demonstration plant to convert waste wood into bio-coal, partially replacing the coal currently injected into the blast furnace.</t>
  </si>
  <si>
    <t>Renewi ; Joanneum Research, University of Graz and Chalmers Technical University ; Perpetual Next (formerly TorrCoal)</t>
  </si>
  <si>
    <t>Vulcan Green Steel</t>
  </si>
  <si>
    <t>https://web.archive.org/web/20240313135407/https://hydrogen-central.com/foundation-stone-for-integrated-green-hydrogen-steel-factory-laid-in-duqm/</t>
  </si>
  <si>
    <t>References 7</t>
  </si>
  <si>
    <t xml:space="preserve">2024-02-23 Commission approves €1.3 billion German State aid measure funded under Recovery and Resilience Facility to support ArcelorMittal decarbonise its steel production (...) to support ArcelorMittal Bremen and ArcelorMittal Eisenhüttenstadt (‘ArcelorMittal') in decarbonising part of their steel production processes.
2023-08-17 The German government has pledged €2.5 billion to decarbonise steel production at ArcelorMittal’s Bremen and Eisenguttenstadt plants. The financing must be approved by the European Commission (EC).
2022-10-17 No further comments // 2022-05-25: No further comments
Using green hydrogen, up to 3.5 million tonnes of steel could be produced by the Bremen and Eisenhuttenstadt sites by 2030, with significantly lower CO2 emissions. The technology conversion requires investments in the range of €1-1.5 billion. In Bremen, ArcelorMittal initially plans to use natural gas for the DRI, and later hydrogen from electrolysis; the hydrogen is to be made available as part of the regional North German Clean Hydrogen Coastline network. https://corporate.arcelormittal.com/media/news-articles/arcelormittal-plans-major-investment-in-german-sites-to-accelerate-co2-emissions-reduction-strategy-and-leverage-the-hydrogen-grid#  </t>
  </si>
  <si>
    <t>1.0</t>
  </si>
  <si>
    <t>Green Steel Projects</t>
  </si>
  <si>
    <t>Steel company climate targets</t>
  </si>
  <si>
    <t>P100000120848</t>
  </si>
  <si>
    <t>P100000120766</t>
  </si>
  <si>
    <t>P100000121035</t>
  </si>
  <si>
    <t>P100000120762</t>
  </si>
  <si>
    <t>P100000120842</t>
  </si>
  <si>
    <t>P100000121249</t>
  </si>
  <si>
    <t>2022-11-02</t>
  </si>
  <si>
    <t>2024-02-26</t>
  </si>
  <si>
    <t>2024-02-29</t>
  </si>
  <si>
    <t>2023-03-23</t>
  </si>
  <si>
    <t>2022-10-17</t>
  </si>
  <si>
    <t>2023-02-17</t>
  </si>
  <si>
    <t>2024-01-10</t>
  </si>
  <si>
    <t>2023-06-01</t>
  </si>
  <si>
    <t>2024-02-27</t>
  </si>
  <si>
    <t>Not applicable for emerging</t>
  </si>
  <si>
    <t>2024-02-23</t>
  </si>
  <si>
    <t>2024-02-06</t>
  </si>
  <si>
    <t>2024-02-21</t>
  </si>
  <si>
    <t>2023-11-28</t>
  </si>
  <si>
    <t>2024-01-31</t>
  </si>
  <si>
    <t/>
  </si>
  <si>
    <t>2023-06-22</t>
  </si>
  <si>
    <t>2024-03-07</t>
  </si>
  <si>
    <t>2024-02-02</t>
  </si>
  <si>
    <t>2023-06-31</t>
  </si>
  <si>
    <t>2023-11-23</t>
  </si>
  <si>
    <t>2024-02-12</t>
  </si>
  <si>
    <t>2024-02-28</t>
  </si>
  <si>
    <t>2024-01-22</t>
  </si>
  <si>
    <t>2023-08-11</t>
  </si>
  <si>
    <t>2023-11-08</t>
  </si>
  <si>
    <t>2024-02-19</t>
  </si>
  <si>
    <t>2023-10-26</t>
  </si>
  <si>
    <t>2023-12-15</t>
  </si>
  <si>
    <t>Electra</t>
  </si>
  <si>
    <t>Electrochemical-hydrometallurgical solution</t>
  </si>
  <si>
    <t>Electrochemical process</t>
  </si>
  <si>
    <t>Boulder</t>
  </si>
  <si>
    <t>https://web.archive.org/web/20240403174102/https://www.businesswire.com/news/home/20240327121089/en/Electra-Launches-Pilot-Plant-to-Advance-Commercialization-of-Sustainable-Clean-Iron-Production</t>
  </si>
  <si>
    <t xml:space="preserve">Breakthrough Energy Ventures, Amazon, BHP Ventures, Temasek, S2G Ventures, Capricorn Investment Group, Lowercarbon Capital, Valor Equity Partners, Baruch Future Ventures </t>
  </si>
  <si>
    <t>Oxelösund mini-mill</t>
  </si>
  <si>
    <t>Biocoal for BF with CCS</t>
  </si>
  <si>
    <t>Transition to EAF scrap</t>
  </si>
  <si>
    <t>Primetals, LanzaTech, E4tech</t>
  </si>
  <si>
    <t>Company details</t>
  </si>
  <si>
    <t>Iron and steel companies information on yearly production and climate targets</t>
  </si>
  <si>
    <t>Unqualified</t>
  </si>
  <si>
    <t>Unqualified projects</t>
  </si>
  <si>
    <t>Description</t>
  </si>
  <si>
    <t>MIDREX NG with the prospect of full transitioning to the use of hydrogen as a reducing agent</t>
  </si>
  <si>
    <t>Unqualified Justification</t>
  </si>
  <si>
    <t>Not clear timeline for transition from NG to H2</t>
  </si>
  <si>
    <t xml:space="preserve">H2 Injection to BF alone is insuficient to reach 85% reduction compared to average emission </t>
  </si>
  <si>
    <t>1.2</t>
  </si>
  <si>
    <t>Consolidate</t>
  </si>
  <si>
    <t>Unified dataset - including active projects and archived projects</t>
  </si>
  <si>
    <t>P100000121251</t>
  </si>
  <si>
    <t>https://www.gem.wiki/Electra_iron_plant</t>
  </si>
  <si>
    <t>EAF using DRI from Gijón</t>
  </si>
  <si>
    <t>EAF using DRI from SSAB (Hybrit)</t>
  </si>
  <si>
    <t>Partnership not run by steel company</t>
  </si>
  <si>
    <t>BF-BOF to scrap EAF (out of scope)</t>
  </si>
  <si>
    <t>Partnership - cancelled project</t>
  </si>
  <si>
    <t>Partnership for use of ore</t>
  </si>
  <si>
    <t>BF-BOF to EAF for green iron</t>
  </si>
  <si>
    <t>https://www.gem.wiki/Jindal_Shadeed_Iron_%26_Steel_Duqm_plant</t>
  </si>
  <si>
    <t>ENERGIRON ready for transition from NG to 100% H2 + EAD</t>
  </si>
  <si>
    <t>Electric smelting reduction</t>
  </si>
  <si>
    <t>Meranti Steel</t>
  </si>
  <si>
    <t>Title</t>
  </si>
  <si>
    <r>
      <t>CO</t>
    </r>
    <r>
      <rPr>
        <vertAlign val="subscript"/>
        <sz val="10"/>
        <rFont val="Arial"/>
        <family val="2"/>
      </rPr>
      <t>2</t>
    </r>
  </si>
  <si>
    <t>type of ironmaking technology using non-coking coal and iron ore fines.</t>
  </si>
  <si>
    <t>carbon capture and storage (CCS)</t>
  </si>
  <si>
    <t>carbon capture and utilisation (CCU) and storage (CCUS)</t>
  </si>
  <si>
    <r>
      <t>H</t>
    </r>
    <r>
      <rPr>
        <vertAlign val="subscript"/>
        <sz val="10"/>
        <rFont val="Arial"/>
        <family val="2"/>
      </rPr>
      <t>2</t>
    </r>
  </si>
  <si>
    <t>Information is not relevant due to project nature</t>
  </si>
  <si>
    <t>Sheet</t>
  </si>
  <si>
    <t>Abbreviations and technical glossary</t>
  </si>
  <si>
    <t>Active</t>
  </si>
  <si>
    <t>Active projects: Publicly announced projects for primary green iron and steel making - Categorized by transparency</t>
  </si>
  <si>
    <t>Prospective</t>
  </si>
  <si>
    <t xml:space="preserve">2024-03-08 (**Tracker comment**: Redundant project in dataset (repeated). Moved to tracker prospective - see FFS - Towards Fossil-Free Steel)
2022-11-03 No further comments
2039 The second blast furnace will also be closed and replaced with an arc furnace-based production technology.
</t>
  </si>
  <si>
    <t>2024-02-23 (**Tracker comment**:  According to website, ArcelorMittal is not the main partner. The MoU is for providing the service. This project is to be moved to the tracker prospective)
2022-11-03 No further comments
Investment decision made in 2020. Capture of CO2 gas from blast furnaces.
See page 5 for more details of scale https://web.prospective.org/web/20240223150105/https://norlights.com/wp-content/uploads/2021/03/Northern-Lights-PCI-Memorandum-Value-of-a-European-CCS-Ecosystem-in-Green-Recovery.pdf</t>
  </si>
  <si>
    <t>2024-02-26 (**Tracker comment**: Partnership with no updates. Moved to tracker prospective)
2022-03-23 We have an investment plan of EUR 1 bln for Romania [for Liberty Galati], we will initially build green energy units, about 200 MW solar and about 30 MW wind https://www.romania-insider.com/liberty-galati-decarbonization-too-far
2020-06-10 The DRI plant will initially use natural gas. Transitioning to H2 as H2 production technology "becomes more cost effective"; not clear yet whether BF/BOFs will retire. Further asset acquisition might have happened after last company production capacity data point.</t>
  </si>
  <si>
    <t>2024-02-26 (**Tracker comment**: Partnership with no new updates. Moved to tracker prospective); 
2022-11-03 No further comments; 
2021-08-11 The consortium has applied for innovation funding backing from state sources for this project that could potentially provide 900€ million ($1.06 billion) or above 50% of its total cost, there is no clear timeline yet for this project to go ahead.; 
2020-09-15 Salzgitter AG commissioned a feasibility study at the end of June  for the construction of a direct reduction of iron ore (DRI) plant with an upstream hydrogen electrolyzer at the deep water port of Wilhelmshaven. (...) The results of the study are scheduled for presentation at the end of March 2021.</t>
  </si>
  <si>
    <t>2024-02-23 (**Tracker comment**: Partnership with no updates, no direct mention of Steel producer company. Moved to tracke prospective)
2022-10-21 Investment of 1470 million EUR. The projected H2 production volume is 80 ton/day // 2022-05-25 Concrete plan agreed by main stakeholders
Green Crane website captures costs and production for whole multinational project - not possible to separate costs and production volumes for steel. Hydrogen hub that will supply Asturias steel plant (likely ArcelorMittal Asturias). Previous link to project no longer live: https://static1.squarespace.com/static/5d3f0387728026000121b2a2/t/5d9f24f459c7f056aca5a74f/1570710781671/4.A+Green+Spider+project.pdf</t>
  </si>
  <si>
    <t>2024-03-08 (**Tracker internal**: Project to be moved to prospective because it is not directly connected to steel producer); 
2022-10-20 H2H Saltend will save about 900 thousand tonnes of CO2 emissions each year in the first phase ; It is expected that H2H Saltend captures up to 1.4 million tonnes of CO2  in its first year of operation // 2021-10-19: East Coast Cluster selected as one of UK's first two CCS projects.  // British Steel part of 75 million GBP (£) Zero Carbon Humber bid. 
40% of hydrogen produced in Humber project will be for iron &amp; steel (anticipating 5.2 MtCO2/year by 2040); installing CCUS technology at Drax Power Station's biomass units, creating CO2 transport and storage infrastructure to supply to industrial users including steel
2020-10-07 Partnership submits 75 million pound bid for net-zero industrial cluster</t>
  </si>
  <si>
    <t xml:space="preserve">2024-02-26 (**Tracker comment**: Partnership converted to Baowu Zhanjiang ENERGIRON project. Moved to tracker prospective)
2022 No further comments
2020-11-06 MoU signed. Conflicting information on investment sum (USD 35m vs. USD 50m). // BHP steel decarbonisation pathways: https://www.bhp.com/media-and-insights/prospects/2020/11/pathways-to-decarbonisation-episode-two-steelmaking-technology/ </t>
  </si>
  <si>
    <t xml:space="preserve">2024-03-08 (**Tracker comment**: Redundant project in dataset (repeated). Moved to tracker prospective)
2022-10-25 In March 2022 LKAB reported dramatically increased mineral reserves and mineral resources. This refers to deposits containing about 4 billion tonnes, which will enable production far beyond 2060 (..) by 2050, the target is for LKAB to produce 24.4 million tonnes of sponge iron per year with zero carbon dioxide emissions (...) LKAB's demand, needed mainly for hydrogen gas production, is 20 TWh/yr (2030) ; 50 TWh/yr (2040) ; 70 TWh/yr (2050) https://mb.cision.com/Main/11419/3553029/1568944.pdf // 2022-06-21 First hydrogen-reduced sponge iron produced at pilot scale
Investment over 15 to 20 years; shift from iron ore pellets to hydrogen-based sponge iron. </t>
  </si>
  <si>
    <t>2024-02-26 (**Tracker comment**: Partnership with no updates. Moved to tracker prospective)
2022-10-17 No further comments
2020-12-16 R&amp;D partnership. Rio Tinto has committed to invest $10 million with the world’s largest steel producer China Baowu Steel Group over the next two years in low-carbon steelmaking projects and research. Partnership formed between Rio Tinto, China Baowu and Tsinghua University in 2019.</t>
  </si>
  <si>
    <t>2024-02-28 (**Tracker comment**: Partnership with no updates. Moved to tracker prospective)
2022-11-08 No further comments // 2021-05-02 Feasibility study concluded in Jan 2021, considering project technically feasible, further details to be investigated for investment decision
Reforming of natural gas imported from Norway to produce hydrogen, carbon capture for offshore storage; use existing gas pipelines (convert for pure H2 use); hydrogen to be supplied to Thyssenkrupp Steel Europe to replace coking coal; capacity scenarios researched: 1.4 and 2.7 GW</t>
  </si>
  <si>
    <t>2024-02-26 (**Tracker comment**: Partnership with no updates. Moved to tracker prospective)
2022-10-24 No further comments
MoU Signed - The JFE-BHP partnership will focus on the role of Australian raw materials to help to increase efficiency and reduce emissions from the blast furnace and direct reduced iron (DRI) steel making routes. The partnership intends to study the properties of raw materials, with focus on specific areas such as iron ore pretreatment, use of enhanced iron ore lump, high quality coke and DRI, required to decrease iron and steelmaking emissions and support a transition to a low carbon future.</t>
  </si>
  <si>
    <t>2024-02-26 (**Tracker comment**: Partnership with no updates. Moved to tracker prospective)
2022-11-03 No further comments // 2021-02-16 MoU signed. The feasibility study is scheduled for completion in late 2021. The partnership will explore the viability of transforming iron ore pellets into low-carbon hot briquetted iron (HBI), a low-carbon steel feedstock, using green hydrogen generated from hydro-electricity in Canada.</t>
  </si>
  <si>
    <t xml:space="preserve">2024-02-26 (**Tracker comment**: Partnership with no updates. Moved to tracker prospective)
2022-10-24 No further comments
2021-02-22 MoU Signed - Initially mix of H2 and NG, transitioning to 100% hydrogen once (integrated) electrolysis production complete. Further asset acquisition might have happened after last company production capacity data point. </t>
  </si>
  <si>
    <t>2024-02-26 (**Tracker comment**: Partnership not run by mainly Iron and Steel company. Moved to tracker prospective)
2023-07-19 Hydrogen project in Duisburg-Walsum wins EU funding. Iqony beneficiary. From 2027, the plant is planned to supply green hydrogen, i.e. hydrogen from renewable electricity. Iqony intends to supply the green hydrogen to the local steel industry and to transport businesses and other industries.  Funding: 49,212,730 EUR. 
2022-11-08 an agreement in the form of a memorandum of understanding [repared by the project partners STEAG and thyssenkrupp] has now been reached on the planned delivery of hydrogen and oxygen to thyssenkrupp Steel in Duisburg from the neighboring STEAG site in Duisburg-Walsum.
If an investment decision is made in spring 2023, commercial operation of the plant is conceivable in early 2025. // Hydrogen to be supplied to Duisburg steel mills; application for IPCEI intended. On the basis of current estimates, the project volume is expected to be up to EUR 500 million with an electrolysis capacity of 500 megawatts (MW)</t>
  </si>
  <si>
    <t>2024-02-26 (**Tracker comment**: Partnership with no updates. Moved to tracker prospective)
2022-10-25 No further comment
10 trillion won (US$8.9 billion) by POSCO in areas including hydrogen reduction steelmaking;</t>
  </si>
  <si>
    <t>2024-02-26 (**Tracker comment**: Partnership. Moved to tracker prospective)
2023-12-08 BHP has signed an agreement with China’s HBIS Group Co., Ltd (HBIS) (...) to trial direct reduced iron (DRI) production and utilisation of BHP iron ores in blends and progress a separate enhanced lump stage 2 trial aimed at lowering blast furnace (BF) carbon emissions. 
2023-03-27 BHP has signed an agreement for piloting of carbon capture and utilisation technology with China’s HBIS Group Co., Ltd (HBIS). Trial pilot-scale demonstrations of carbon capture and utilisation technologies at HBIS’ steel operations in China. This new agreement expands on the work streams envisaged in the Memorandum of Understanding (MoU) signed by BHP and HBIS in 2021, together with the Phase 1 research and development work announced in 2022 with HBIS and University of Science and Technology Beijing.
2022-10-24 No further comments
2021-03-08 Three priority areas: hydrogen-based direct reduction technology, the recycling and reuse of steelmaking slag, and the role of iron ore lump utilization to help reduce emissions from iron making and steelmaking</t>
  </si>
  <si>
    <t>2024-02-26 (**Tracker comment**: Partnership with no updates. Moved to tracker prospective)
2022-10-25 No further comment
2021-03-18 MoU signed to "cooperate on producing and supplying green hydrogen to Korea". 300-megawatt project in Townsville, using wind and solar, and a 500-megawatt green ammonia plant in Tasmania’s Bell Bay.</t>
  </si>
  <si>
    <t>2024-03-08 (**Tracker comment**: Redundant project in dataset (repeated). Moved to tracker prospective)
2023-05-15 LKAB today submitted an historic environmental permit application that is necessary for beginning the company's transition in Gällivare. In addition to continued mining and processing operations, the permit covers, among other plans, the establishment of HYBRIT's first demonstrator plant and a new apatite plant for extracting phosphorus and rare earth elements from current waste streams.
2022-04-01 The project receives in total €143 million from EU Innovation Fund
Goal to expand to 2.7 Mt by 2030 with another plant in Gällivare planned to operate in 2030</t>
  </si>
  <si>
    <t>2024-03-08 (**Tracker comment**: Redundant project in dataset (repeated). Moved to tracker prospective)
2022-11-03 No further comments // 2022-09-22 Pilot facility for hydrogen storage up and running https://www.ssab.com/en/news/2022/09/hybrit-milestone-reached--pilot-facility-for-hydrogen-storage-up-and-running
Starting with reduction using natural gas, will switch to electrolyzer H2 in 1st half of 2021. HYBRIT building unique pilot project in Luleå for large-scale hydrogen storage investing a quarter of a billion Swedish kronor (approx. $30m USD). 2030-2040: conversion of BFs to EAF</t>
  </si>
  <si>
    <t xml:space="preserve">2024-02-26 (**Tracker comment**: Partnership with no updates. Moved to tracker prospective)
2022-11-02 No further comment
Thyssenkrupp, HKM and Port of Rotterdam have partnered to explore renewable hydrogen imports for use in the production of green steel. The companies are to investigate hydrogen imports via the Dutch port, as well as a possible pipeline corridor from Rotterdam to Duisburg.
</t>
  </si>
  <si>
    <t>2024-02-26 (**Tracker comment**: Partnership with no updates. Moved to tracker prospective)
2022-11-03 Hydrogen production and CCUS - Plans to collaborate on an application for up to $2 billion in U.S. Department of Energy funding for a hydrogen and carbon capture and storage hub in Appalachia. // Shell joins the non-exclusive Cooperation Agreement between US Steel and Equinor / Equinor and Shell will jointly apply for US Department of Energy funding designated for the creation of regional clean energy hubs. U. S. Steel is evaluating the role it may play in the hub, including as a potential funding participant, customer, supplier, or partner.;
2021-06-29 MOU signed</t>
  </si>
  <si>
    <t xml:space="preserve">2024-02-21  (**Tracker comment**:  Transition from BF/BOF to EAF not in  green steel tracker scope. Moved to tracker prospective)
2023-06-20 The first coke oven battery will be shut down in late 2024. Sometime in 2026, Algoma will be operating in full EAF mode and the company intends to shut down blast furnace operations and the remaining coke oven batteries. (...) An estimated $220 million of the $703-million project budget has been spent, and the project has created 500 construction jobs. The building permits are valued at $150 million. 
2022-10-17 Anticipated to have annual raw steel production capacity of 3,7 million tons ; the facility is coming online in 2024 //
It will take about 30 months to construct and commission an EAF. Project will receive up to CAD 420 million from the federal government. Algoma has established a joint venture with Triple M Metal to source prime ferrous scrap and other iron units to meet our future needs.
</t>
  </si>
  <si>
    <t>2024-02-26 (**Tracker comment**: Partnership with no updates. Moved to tracker prospective)
2022-11-03 No further comments // 2021-07-08 MOU signed</t>
  </si>
  <si>
    <t>2024-02-26 (**Tracker comment**: Partners won't continue with project. Moved to prospective)
2023-11-02 SSAB and Fortum have concluded the FEED study which the companies launched in June 2023. Explored the possibilities of making hydrogen-reduced sponge iron in Raahe.  Parties agree that it is not possible to find a commercial arrangement that would work for both of them given the existing preconditions, and the FEED study has consequently concluded.
2023-06-05 SSAB and Fortum will launch a FEED* study to explore the possibilities of making hydrogen-reduced sponge iron also in Raahe. The study is scheduled to complete in the first quarter of 2024.
2022-11-03 Project ongoing (2021-08-01 – 2023-07-31). Project coordinated by University of Oulo, Finland.
2021-07-15 The FFS research project is a continuation of the 2020 Energy4HYBRIT prefeasibility project, which investigated the need and availability of biomaterial and bioenergy and the techno-economic possibilities to use these in the steel mill processes at SSAB Raahe. The FFS project will build on this work and the goal is to determine solutions to produce green forms of energy</t>
  </si>
  <si>
    <t>2024-02-26 (**Tracker comment**: Partnership with no updates. Moved to tracker prospective)
2022-11-03 No further comments // 2021-10-15 MOU signed. BHP intends to invest up to $10 million over the next five years under the MoU, with the opportunity to increase investment in technologies under the trial.</t>
  </si>
  <si>
    <t>2024-02-26 (**Tracker comment**: Partnership with no new updates [see 2024 announcement Bluescope, Rio Tinto, BHP] Moved to tracker prospective)
2022-10-20 No further comment
MOU signed</t>
  </si>
  <si>
    <t>2024-02-26 (**Tracker comment**: Partnership with no updates. Moved to tracker prospective)
2022-11-03 No further comments
2021-11-01 Letter of intent signed by partners. The project looks to generate hydrogen and oxygen through an approximate 20 MW electrolyzer that will be installed at the Dalmine plant and to adapt the steelmaking process to use green hydrogen instead of natural gas.</t>
  </si>
  <si>
    <t xml:space="preserve">2024-02-23  (**Tracker comment**:  Transition from BF/BOF to EAF not in  green steel tracker scope. Moved to tracker prospective)
2024-02-22 ArcelorMittal Méditerranée continues to invest in decarbonising the plant and ensuring its long-term viability. These investments include a future electric arc furnace as well as a €73 million ($77 million) ladle furnace under construction that will increase the use of recycled steel.
2022-11-03 No further comments
The new industrial facility will be operational starting in 2027 and will gradually replace 1 out of 2 of ArcelorMittal’s blast furnaces in Fos by 2030.
</t>
  </si>
  <si>
    <t xml:space="preserve">2024-02-23  (**Tracker comment**:  ArcelorMittal is not the main partner or project devloper and there are uncertainties of the continuity of ArcelorMittal in project. Project moved to prospective)
2024-01-25 Lepercq admits that the plan for this project fell through after the completion of a feasibility assessment, due to disagreements within the consortium over pricing, alleging that Enagas Renovable had pushed for €4.20/kg and ArcelorMittal for €1.50/kg.
2024-01 Website now states project will begin in 2028
2022-11-09 Industrial facility in northern Spain / Production will start in 2025 and total installed capacity will reach 9.5 GW of solar power and 7.4 GW of electrolyzers by 2030. The project also features the establishment of an electrolyzer gigafactory. ArcelorMittal and Fertiberia (...) will commit to purchasing 6.6 million tons of green hydrogen over 20 years. </t>
  </si>
  <si>
    <t xml:space="preserve">2024-02-26 (**Tracker comment**: Partnership with no new updates. Moved to tracker prospective); 
2022-11-02 No further comment; 
2022-02-21 Uniper and Salzgitter agree close cooperation in supplying the SALCOS® transformation project with green hydrogen from Uniper’s major Green Wilhelmshaven® hydrogen project (...) Especially grid-compatible concept of Uniper electrolysis plant in Wilhelmshaven through potential direct connection to new offshore gigawatt wind farm. Feasibility study of pipeline transport and storage of green hydrogen; </t>
  </si>
  <si>
    <t>2024-02-23 (**Tracker comment**: Partnership with no updates. Moved to tracker prospective)
2022-11-02 No further comment // 2022-05-21 MoU signed // Pre-feasibility study will now be carried over the next four to six months to give better insight into the viability of the potential project which would take advantage of Mauritania’s potential for renewable electricity generation and green hydrogen production.</t>
  </si>
  <si>
    <t>2024-03-08 (**Tracker comment**: Redundant project in dataset (repeated). Moved to tracker prospective)
2023-07-20  The EU Commission has granted state aid approval for German federal and state government funding of the "tkH2Steel" decarbonisation project in a total amount of around two billion euros. (...) The startup is planned for the end of 2026. The plant is scheduled to operate as early as 2029 with around 143,000 metric tons of hydrogen per year – equivalent to filling the Oberhausen gasometer every two hours, 365 days a year.
2023-04-03 Investments of more than two billion euros. Capacity of 2.5 mtpa. (..) The coal-based blast furnaces will be replaced by hydrogen-powered direct reduction plants. The iron produced there, which will have been directly reduced with hydrogen, will be liquefied for the first time in downstream, specially developed melting units to produce high-quality hot iron. 
Plant based on MIDREX flex technology</t>
  </si>
  <si>
    <t>2024-02-23  (**Tracker comment**:  this is a MoU and not a full-scale project. Moved to prospective)
2022-11-10 Joint Development Agreement signed between Sasol and ArcelorMittal South Africa /  two potential projects: 1) the Saldanha green hydrogen and derivatives study which will explore the region’s potential as an export hub for green hydrogen and derivatives as well as green steel production; 2) Vaal carbon capture and utilisation (CCU) study to use renewable electricity and green hydrogen to convert captured carbon from ArcelorMittal South Africa’s Vanderbijlpark’s steel plant into sustainable fuels and chemicals - The Vaal CCU study will explore using up to 1.5 million tonnes a year of unavoidable industrial CO2 captured from the ArcelorMittal South Africa’s Vanderbijlpark Works. 
Both initiatives have the potential for ArcelorMittal South Africa to be the first African green flat steel producer using green hydrogen to produce direct reduced iron (DRI) via the Midrex facility at its Saldanha Works while also reducing the carbon footprint of its flagship Vanderbijlpark Works.</t>
  </si>
  <si>
    <t>2024-02-26 (**Tracker comment**: Partnership with no updates. Moved to tracker prospective)
2022-11-01 Brazilian mining group Vale and Saudi Arabia's National Industrial Development Center have signed a memorandum of understanding which includes the development of a 4 million mt/year iron ore pellet plant in Ras Al-Khair Industrial City, in the Persian Gulf, according to the NIDC.</t>
  </si>
  <si>
    <t>2024-02-26 (**Tracker comment**: Partnership with no updates. Moved to tracker prospective)
2023-01-03 POSCO holdings has announced that it has signed a MoU with PETROS to collaborate in the development of a CCS business in the Malaysian state of Sarawak</t>
  </si>
  <si>
    <t xml:space="preserve">2024-02-27  (**Tracker comment**:  Transition from BF/BOF to EAF not in  green steel tracker scope. Moved to tracker prospective)
2024-02-07  POSCO starts construction of electric arc furnace at Gwangyang plant (...)  2.5 million tonne per annum electric arc furnace (EAF) (...) expected to be completed by the end of 2025 and officially operational in 2026. (...) The total investment in the project is estimated at KRW 600 billion.
2023-04-04 Posco hopes "the electric furnace will contribute to reducing carbon emissions until it completes the development of HyREX technology," it said in a statement. // Posco's pilot HyREX (Hydrogen Reduction) plant is currently under construction. </t>
  </si>
  <si>
    <t>2024-02-26 (**Tracker comment**: Partnership. Moved to tracker prospective)
2023-03-23 BHP and Hatch have signed an agreement to design an electric smelting furnace pilot (ESF) plant in support of a decision to construct this facility in Australia (…) The ESF is capable of producing steel from iron ore using renewable electricity and hydrogen replacing coking coal, when combined with a direct reduced iron (DRI) step (...) The ESF also has the potential to be integrated into a steel plant’s existing downstream production units. (...) The pilot facility will enable deeper and more accurate insights into the performance of this technology for converting iron ores into molten iron and steel. Planned test programs will help de-risk further investment in commercial scale projects (....) This scale-up approach has been utilised by other industry demonstrations such as Sweden’s HYBRIT project.</t>
  </si>
  <si>
    <t>Justification</t>
  </si>
  <si>
    <t>No new updates</t>
  </si>
  <si>
    <t>Finished, pilot stage evolved to demonstration</t>
  </si>
  <si>
    <t>2024-02-02 BHP (...) has kicked off a commercial-scale direct reduced iron production project with China Baowu Steel Group Corporation to support steelmaking decarbonization development in China. (...) The project, which will utilize BHP iron ores in blends to produce direct reduced iron at Baowu Zhanjiang's newly commissioned direct reduced iron plant
2024-01-09 Baowu achieves a historical milestone with ENERGIRON® in China's largest hydrogen-ready DRI facility - producing its first Direct Reduced Iron (DRI) with our one-million-ton hydrogen-ready reactor (shaft furnace) situated at Baosteel Zhanjiang Iron &amp; Steel Co. Ltd. in Guangdong Province, China. The plant is the largest hydrogen-based DRI facility in China. (...) Baosteel Zhanjiang is the largest reactor ever installed in China and the largest DR plant in operation in the world currently using hydrogen.
2022-11-09 The plant capacity of 1,000,000 ton/year will make it the largest hydrogen-based DRI facility in China. (…) The plant will also be designed to have the capability to capture and sell CO2</t>
  </si>
  <si>
    <t xml:space="preserve">Planned gradual phase out of NG-DRI to H-DRI &amp; EAF </t>
  </si>
  <si>
    <t>Planned gradual phase out of NG-DRI to H-DRI</t>
  </si>
  <si>
    <t>DRI + EAF + carbon capture capabilities, plan to transition to H2</t>
  </si>
  <si>
    <t xml:space="preserve">Main </t>
  </si>
  <si>
    <t>Complementary</t>
  </si>
  <si>
    <t>Technology category</t>
  </si>
  <si>
    <t>Announcement transparency</t>
  </si>
  <si>
    <t>S3. Company type and climate commitments</t>
  </si>
  <si>
    <t>https://web.archive.org/web/20240423140835/https://company-announcements.afr.com/asx/cxl/8f7776a4-8983-11ee-b257-3a23d711c0da.pdf</t>
  </si>
  <si>
    <t>S6. Investment assessment</t>
  </si>
  <si>
    <t>S5.  Project execution and capacity details</t>
  </si>
  <si>
    <t>S4. Technology categorization</t>
  </si>
  <si>
    <t>Not valid for Prospective</t>
  </si>
  <si>
    <t>Complementing conventional steelmaking</t>
  </si>
  <si>
    <t>High</t>
  </si>
  <si>
    <t>Discloses technology capacity</t>
  </si>
  <si>
    <t>Discloses investments</t>
  </si>
  <si>
    <t>Phasing out BF</t>
  </si>
  <si>
    <t>Medium</t>
  </si>
  <si>
    <t>Lacks investment information</t>
  </si>
  <si>
    <t>Low</t>
  </si>
  <si>
    <t>Lacks technology capacity</t>
  </si>
  <si>
    <t>Refers to the level of detail of the project announcement(s). Can be: high, medium or low</t>
  </si>
  <si>
    <t>Project announcement discloses project outline, capacity and investments</t>
  </si>
  <si>
    <t>Project announcement discloses project outline and capacity</t>
  </si>
  <si>
    <t>Project announcement only discloses project outline</t>
  </si>
  <si>
    <t>Considers technologies moving away from Blast Furnaces (BF) including H-DRI, MOE, Electrowinning, ESR, NG-DRI to H-DRI, Biogenic syngas DRI, Electrochemical process</t>
  </si>
  <si>
    <t>Considers technologies that complement existing primary steel production set-ups including: CCS for BF-BOF, CCUS for BF-BOF, CCU for BF-BOF, Biomass for BF, BF-BOF to EAF for green iron, BF-BOF to Hisarna</t>
  </si>
  <si>
    <t>Refers to the group that the proposed technology fits in</t>
  </si>
  <si>
    <t>90% reduction (baseline unknown)</t>
  </si>
  <si>
    <t>https://web.archive.org/web/20240423152555/https://fortescue.com/sustainability/climate-change#:~:text=We%20have%20identified%20preferred%20solutions,dollars%20to%20achieve%20this%20plan.</t>
  </si>
  <si>
    <t>Screened projects that did no meet requirements to be classified as "green steel" (see the tracker methodology)</t>
  </si>
  <si>
    <t>Collection of projects, previously included, that have lost traction, have been cancelled or evolved to a bigger scale</t>
  </si>
  <si>
    <t>https://web.archive.org/web/20240527133204/https://lkab.com/en/what-we-do/our-strategy/</t>
  </si>
  <si>
    <t>Carbon neutrality by 2045</t>
  </si>
  <si>
    <t>25% CO2 emissions reduction  (baseline 2020)</t>
  </si>
  <si>
    <t>https://web.archive.org/web/20240527133525/https://lkab.com/wp-content/uploads/2023/02/LKAB_2022-Q4_Year-end-report.pdf</t>
  </si>
  <si>
    <t>https://web.archive.org/web/20240527133554/https://lkab.com/wp-content/uploads/2023/02/LKAB_2022-Q4_Year-end-report.pdf</t>
  </si>
  <si>
    <t>GST-001</t>
  </si>
  <si>
    <t>GST-002</t>
  </si>
  <si>
    <t>GST-003</t>
  </si>
  <si>
    <t>GST-004</t>
  </si>
  <si>
    <t>GST-005</t>
  </si>
  <si>
    <t>GST-006</t>
  </si>
  <si>
    <t>GST-007</t>
  </si>
  <si>
    <t>GST-008</t>
  </si>
  <si>
    <t>GST-009</t>
  </si>
  <si>
    <t>GST-010</t>
  </si>
  <si>
    <t>GST-011</t>
  </si>
  <si>
    <t>GST-012</t>
  </si>
  <si>
    <t>GST-013</t>
  </si>
  <si>
    <t>GST-014</t>
  </si>
  <si>
    <t>GST-015</t>
  </si>
  <si>
    <t>GST-016</t>
  </si>
  <si>
    <t>GST-017</t>
  </si>
  <si>
    <t>GST-018</t>
  </si>
  <si>
    <t>GST-019</t>
  </si>
  <si>
    <t>GST-020</t>
  </si>
  <si>
    <t>GST-021</t>
  </si>
  <si>
    <t>GST-022</t>
  </si>
  <si>
    <t>GST-023</t>
  </si>
  <si>
    <t>GST-024</t>
  </si>
  <si>
    <t>GST-025</t>
  </si>
  <si>
    <t>GST-026</t>
  </si>
  <si>
    <t>GST-027</t>
  </si>
  <si>
    <t>GST-028</t>
  </si>
  <si>
    <t>GST-029</t>
  </si>
  <si>
    <t>GST-030</t>
  </si>
  <si>
    <t>GST-031</t>
  </si>
  <si>
    <t>GST-032</t>
  </si>
  <si>
    <t>GST-033</t>
  </si>
  <si>
    <t>GST-034</t>
  </si>
  <si>
    <t>GST-035</t>
  </si>
  <si>
    <t>GST-036</t>
  </si>
  <si>
    <t>GST-037</t>
  </si>
  <si>
    <t>GST-038</t>
  </si>
  <si>
    <t>GST-039</t>
  </si>
  <si>
    <t>GST-040</t>
  </si>
  <si>
    <t>GST-041</t>
  </si>
  <si>
    <t>GST-042</t>
  </si>
  <si>
    <t>GST-043</t>
  </si>
  <si>
    <t>GST-044</t>
  </si>
  <si>
    <t>GST-045</t>
  </si>
  <si>
    <t>GST-046</t>
  </si>
  <si>
    <t>GST-047</t>
  </si>
  <si>
    <t>GST-048</t>
  </si>
  <si>
    <t>GST-049</t>
  </si>
  <si>
    <t>GST-050</t>
  </si>
  <si>
    <t>GST-051</t>
  </si>
  <si>
    <t>GST-052</t>
  </si>
  <si>
    <t>GST-053</t>
  </si>
  <si>
    <t>GST-054</t>
  </si>
  <si>
    <t>GST-055</t>
  </si>
  <si>
    <t>GST-056</t>
  </si>
  <si>
    <t>GST-057</t>
  </si>
  <si>
    <t>GST-058</t>
  </si>
  <si>
    <t>GST-059</t>
  </si>
  <si>
    <t>GST-060</t>
  </si>
  <si>
    <t>GST-061</t>
  </si>
  <si>
    <t>GST-P-001</t>
  </si>
  <si>
    <t>GST-P-002</t>
  </si>
  <si>
    <t>GST-P-003</t>
  </si>
  <si>
    <t>GST-P-004</t>
  </si>
  <si>
    <t>GST-P-005</t>
  </si>
  <si>
    <t>GST-P-006</t>
  </si>
  <si>
    <t>GST-P-007</t>
  </si>
  <si>
    <t>GST-P-008</t>
  </si>
  <si>
    <t>GST-P-009</t>
  </si>
  <si>
    <t>GST-P-010</t>
  </si>
  <si>
    <t>GST-P-011</t>
  </si>
  <si>
    <t>GST-P-012</t>
  </si>
  <si>
    <t>GST-P-013</t>
  </si>
  <si>
    <t>GST-P-014</t>
  </si>
  <si>
    <t>GST-P-015</t>
  </si>
  <si>
    <t>GST-P-016</t>
  </si>
  <si>
    <t>GST-P-017</t>
  </si>
  <si>
    <t>GST-P-018</t>
  </si>
  <si>
    <t>GST-P-019</t>
  </si>
  <si>
    <t>GST-P-020</t>
  </si>
  <si>
    <t>GST-P-021</t>
  </si>
  <si>
    <t>GST-P-022</t>
  </si>
  <si>
    <t>GST-P-023</t>
  </si>
  <si>
    <t>GST-P-024</t>
  </si>
  <si>
    <t>GST-P-025</t>
  </si>
  <si>
    <t>GST-P-026</t>
  </si>
  <si>
    <t>GST-P-027</t>
  </si>
  <si>
    <t>GST-P-028</t>
  </si>
  <si>
    <t>GST-P-029</t>
  </si>
  <si>
    <t>GST-P-030</t>
  </si>
  <si>
    <t>GST-P-031</t>
  </si>
  <si>
    <t>GST-P-032</t>
  </si>
  <si>
    <t>GST-P-033</t>
  </si>
  <si>
    <t>GST-P-034</t>
  </si>
  <si>
    <t>GST-P-035</t>
  </si>
  <si>
    <t>GST-P-036</t>
  </si>
  <si>
    <t>GST-P-037</t>
  </si>
  <si>
    <t>GST-P-038</t>
  </si>
  <si>
    <t>https://en.pure-steel.com/power4steel/</t>
  </si>
  <si>
    <t xml:space="preserve">2024-05-10 The unit’s capacity will reach 1.1 million tons of steel per year. The project will be implemented by Sarralle Group. ArcelorMittal estimates that the plant will be commissioned in the first quarter of 2026. The decarbonization program includes the construction of a 2.3 million tpa DRI plant based on environmentally friendly hydrogen, which is still awaiting final approval from the company’s board.
2024-01-17 The government of Spain’s Asturias region has granted environmental approval for ArcelorMittal Spain’s new DRI plant project at its Gijón mill in Spain. 
2023-11-28 ArcelorMittal signs contract with Sarralle to build new electric arc furnace in Spain. Expected in the final quarter of 2025
2023-04-13 (Follow-up to EU Commission funding) The Council of Ministers of Spain approved the financing of the decarbonization project of the largest European steel producer ArcelorMittal at the plant in Gijón, Spain, in the amount of €450 million. 
2023-02-20 EU Commission to fund 460 million EUR for this project. (...) Natural gas will be gradually phased out of the steel production processes. Ultimately, the plant will be operated using renewable hydrogen with syngas produced from waste and metallurgical gases
2022-10-17 1.1 Mtonne hybrid EAF for steel production // 25/05: No further comment
1) MOU signed with Spanish government for co-funding estimated to 50% 2) "Should green hydrogen not be available at affordable rates at the end of 2025, natural gas would be use to power the DRI furnace" </t>
  </si>
  <si>
    <t>https://www.hatch.com/Projects/Metals-And-Minerals/Tata-Steel-hydrogen-based-steel-manufacturing</t>
  </si>
  <si>
    <t>DRI+EAF, MIDREX H2</t>
  </si>
  <si>
    <t>μDRAL (Demo for SALCOS)</t>
  </si>
  <si>
    <t>Sestao  (DRI from Gijón)</t>
  </si>
  <si>
    <t>2024-05-10</t>
  </si>
  <si>
    <t>2024-07-08</t>
  </si>
  <si>
    <t>Mt crude steel</t>
  </si>
  <si>
    <t>Luleå mini-mill</t>
  </si>
  <si>
    <t>https://web.archive.org/web/https://www.ssab.com/sv-se/ssab-koncern/om-ssab/produktionsorter-i-sverige/oxelosund/fossilfri-production</t>
  </si>
  <si>
    <t>https://web.archive.org/web/https://www.ssab.com/sv-se/nyheter/2024/04/ssab-fortstter-omstllningen-med-ett-fossilfritt-stlverk-i-lule</t>
  </si>
  <si>
    <t>https://web.archive.org/web/https://www.ssab.com/sv-se/ssab-koncern/om-ssab/jorden-kraver-atgarder/omstallning-fran-en-styrkeposition</t>
  </si>
  <si>
    <t>https://web.archive.org/web/https://www.ssab.com/en/news/2023/06/ssab-invests-in-green-transformation-of-production-in-oxelsund</t>
  </si>
  <si>
    <t>https://web.archive.org/web/https://www.ssab.com/news/2020/12/green-light-for-fossilfree-steel-in-oxelsund</t>
  </si>
  <si>
    <t>https://web.archive.org/web/https://www.steeltimesint.com/news/construction-starts-on-oxelosund-eaf</t>
  </si>
  <si>
    <t>https://web.archive.org/web/https://www.ssab.com/contact</t>
  </si>
  <si>
    <t>https://web.archive.org/web/https://www.ssab.com/en/company/sustainability/first-in-fossil-free-steel/timeline</t>
  </si>
  <si>
    <t>https://web.archive.org/web/https://www.voestalpine.com/greentecsteel/en/</t>
  </si>
  <si>
    <t>https://web.archive.org/web/https://news.cision.com/ssab/r/ssab-continues-the-transformation-with-a-fossil-free-mini-mill-in-lulea--sweden,c3954816</t>
  </si>
  <si>
    <t>https://www.gem.wiki/SSAB_Lule%C3%A5_steel_plant</t>
  </si>
  <si>
    <t>https://web.archive.org/web/https://gmk.center/en/news/spain-approves-funding-for-arcelormittal-gijon-decarbonisation-project/</t>
  </si>
  <si>
    <t>https://web.archive.org/web/https://www.voestalpine.com/stahldonawitz/en/quality-and-environment/greentec-steel/</t>
  </si>
  <si>
    <t>https://web.archive.org/web/https://corporate.arcelormittal.com/media/press-releases/arcelormittal-sestao-to-become-the-world-s-first-full-scale-zero-carbon-emissions-steel-plant</t>
  </si>
  <si>
    <t>https://web.archive.org/web/https://www.voestalpine.com/greentecsteel/en/#:~:text=Starting%20in%202027%2C%20the%20two,sites%20in%20Linz%20and%20Donawitz.</t>
  </si>
  <si>
    <t>https://web.archive.org/web/https://www.voestalpine.com/group/en/media/press-releases/2023-03-22-voestalpine-supervisory-board-approves-eur-1-5-billion-for-further-decarbonization/</t>
  </si>
  <si>
    <t>https://web.archive.org/web/https://www.voestalpine.com/blog/en/sustainability/greentec-steel/greentec-steel-the-people-behind-the-megaproject/</t>
  </si>
  <si>
    <t>https://web.archive.org/web/https://www.voestalpine.com/blog/en/sustainability/greentec-steel/green-electricity-for-future-steel-production-in-donawitz/</t>
  </si>
  <si>
    <t>https://web.archive.org/web/https://corporate-media.arcelormittal.com/media/ob3lpdom/car_2.pdf</t>
  </si>
  <si>
    <t>https://web.archive.org/web/https://www.voestalpine.com/blog/en/sustainability/greentec-steel/donawitz-the-team-behind-greentec-steel/</t>
  </si>
  <si>
    <t>https://web.archive.org/web/https://www.voestalpine.com/blog/en/sustainability/greentec-steel/transformation-steel-production-two-routes-will-lead-to-high-quality-steel/</t>
  </si>
  <si>
    <t>HYBRIT (Phase 1)</t>
  </si>
  <si>
    <t>Hydnum Steel (Phase 1)</t>
  </si>
  <si>
    <t>https://web.archive.org/web/https://h2ermes.nl/project-en/</t>
  </si>
  <si>
    <t>https://web.archive.org/web/https://salcos.salzgitter-ag.com/en/grinhy-20.html</t>
  </si>
  <si>
    <t>https://web.archive.org/web/https://salcos.salzgitter-ag.com/en/windh2.html</t>
  </si>
  <si>
    <t>https://web.archive.org/web/https://www.salzgitter-ag.com/en/newsroom/press-releases/details/green-steel-production-with-hydrogen-salzgitter-ag-and-sunfire-continue-lighthouse-project-21276.html</t>
  </si>
  <si>
    <t>https://web.archive.org/web/https://www.h2greensteel.com/latestnews/h2-green-steel-and-iberdrola-announce-23-billion-green-hydrogen-venture</t>
  </si>
  <si>
    <t>https://web.archive.org/web/https://h2ermes.nl/faq/</t>
  </si>
  <si>
    <t>https://web.archive.org/web/https://www.voestalpine.com/group/en/media/press-releases/2019-11-11-h2future-worlds-largest-green-hydrogen-pilot-facility-successfully-commences-operation/</t>
  </si>
  <si>
    <t>https://web.archive.org/web/https://www.salzgitter-ag.com/en/newsroom/press-releases/details/wind-hydrogen-salzgitter-windh2-an-important-step-on-the-path-to-decarbonizing-the-steel-industry-14823.html</t>
  </si>
  <si>
    <t>https://web.archive.org/web/https://hydrogen-central.com/rostock-based-apex-group-project-partners-lay-foundation-stone-10-mw-hybit-electrolysis-plant-for-the-arcelormittal-steelworks-in-bremen/</t>
  </si>
  <si>
    <t>https://web.archive.org/web/https://seah2land.nl/en/summary</t>
  </si>
  <si>
    <t>https://web.archive.org/web/https://www.salzgitter-flachstahl.de/en/index.html</t>
  </si>
  <si>
    <t>https://web.archive.org/web/https://www.salzgitter-ag.com/en/newsroom/press-releases/details/grinhy20-green-hydrogen-for-green-steel-20194.html</t>
  </si>
  <si>
    <t>https://web.archive.org/web/https://hybit.org/en/#place</t>
  </si>
  <si>
    <t>https://web.archive.org/web/https://www.sunfire.de/de/news/detail/grinhy2-0-wasserstoff-fuer-eine-co2-arme-stahlproduktion</t>
  </si>
  <si>
    <t>https://web.archive.org/web/https://www.steeltimesint.com/news/largest-industrial-hydrogen-project-in-germany-and-europe-contracted-for-construction</t>
  </si>
  <si>
    <t>https://web.archive.org/web/https://www.rechargenews.com/energy-transition/orsted-in-gigawatt-scale-offshore-wind-to-green-hydrogen-plan-with-steel-giant-arcelormittal/2-1-990058</t>
  </si>
  <si>
    <t>https://web.archive.org/web/https://www.hycc.com/en/hycc-awarded-ipcei-grant-for-green-hydrogen-project-h2ermes</t>
  </si>
  <si>
    <t>https://web.archive.org/web/https://www.h2future-project.eu/news</t>
  </si>
  <si>
    <t>https://web.archive.org/web/https://www.h2bulletin.com/arcelormittal-bremen-receives-10m-funding-for-hybit-hydrogen-project/</t>
  </si>
  <si>
    <t>https://web.archive.org/web/https://www.siemens-energy.com/global/en/home/press-releases/siemens-delivers-pem-electrolyzer-for-salzgitter-ag.html</t>
  </si>
  <si>
    <t>https://web.archive.org/web/https://greensteelworld.com/green-steel-production-with-hydrogen-salzgitter-ag-and-sunfire-continue-lighthouse-project</t>
  </si>
  <si>
    <t>https://web.archive.org/web/https://www.h2greensteel.com/stories/a-few-questions-for-our-colleague-gotzon-gomez</t>
  </si>
  <si>
    <t>https://web.archive.org/web/https://www.nhnieuws.nl/nieuws/235611/Tata-Steel-kiest-onverwacht-niet-voor-IJmuiden-om-nieuwe-fabriek-te-vestigen</t>
  </si>
  <si>
    <t>https://web.archive.org/web/https://cordis.europa.eu/project/id/735503</t>
  </si>
  <si>
    <t>https://web.archive.org/web/https://www.salzgitter-ag.com/en/newsroom/press-releases/details/worlds-largest-high-temperature-electrolyzer-achieves-record-efficiency-19500.html</t>
  </si>
  <si>
    <t>https://web.archive.org/web/https://www.greencarcongress.com/2022/07/20220711-apex.html</t>
  </si>
  <si>
    <t>https://web.archive.org/web/https://www.mining.com/web/fortescue-reveals-green-steel-plans-but-warns-task-is-enormous/</t>
  </si>
  <si>
    <t>https://web.archive.org/web/https://www.wasserstoff-niedersachsen.de/en/windh2/</t>
  </si>
  <si>
    <t>https://web.archive.org/web/https://www.hydrogeninsight.com/policy/eu-publishes-first-list-of-key-cross-border-hydrogen-infrastructure-amid-uncertain-demand/2-1-1561695</t>
  </si>
  <si>
    <t>https://web.archive.org/web/https://fortescue.com/news-and-media/news/2022/12/20/fortescue-primetals-technologies-and-voestalpine-to-jointly-evaluate-groundbreaking-green-ironmaking-plant</t>
  </si>
  <si>
    <t>https://web.archive.org/web/https://cordis.europa.eu/project/id/826350/reporting</t>
  </si>
  <si>
    <t>GST-P-039</t>
  </si>
  <si>
    <t>2024-02-26 Old ID: GST-005 (**Tracker comment**: Last news were from 2022 and there is no more information available. Moved to tracker prospective)
2022-12-21 HyCC awarded IPCEI grant for green hydrogen project H₂ermes
2022-11-03 In 2022, the permitting phase of the project will be started so that the first hydrogen can be supplied to Tata Steel and the Amsterdam Metropolitan Area in 2025/2026.
Electrolysis facility to be located in Amsterdam, producing 15,000 tons of hydrogen per year and oxygen for industrial use at Tata Steel IJmuiden Works</t>
  </si>
  <si>
    <t xml:space="preserve">2024-03-07 (***Internal tracker***: No further comments, waiting for news of the project); 
2022-10-02 Gotzon Gomez Head of H2 Green Steel’s project in the Iberian Peninsula, where we are building a 1,000 MW plant for green hydrogen production together with the largest electricity producer in Spain, Iberdrola.; 
2021-12-02 The site will be located in the Iberian Peninsula, where several possible locations are currently being considered, with production intended to start in 2025 or 2026. The locations that H2 Green Steel and Iberdrola are assessing will all have access to cost-effective renewable electricity and the infrastructure required to successfully operate a Green Hydrogen, Green Iron and Green Steel business. </t>
  </si>
  <si>
    <t>GST-062</t>
  </si>
  <si>
    <t>https://web.archive.org/web/https://www.steeltimesint.com/news/spains-first-green-plant-seeks-construction-approval</t>
  </si>
  <si>
    <t>https://web.archive.org/web/https://www.investinspain.org/en/news/2023/hydnum-steel</t>
  </si>
  <si>
    <t>https://web.archive.org/web/https://hydrogen-central.com/green-hydrogen-vale-and-hydnum-steel-sign-mou-to-develop-iron-ore-briquette-plant-at-a-green-steel-project-in-spain/</t>
  </si>
  <si>
    <t>https://web.archive.org/web/https://gmk.center/en/news/hydnum-steel-makes-progress-in-plans-to-build-a-green-steel-plant/</t>
  </si>
  <si>
    <t>https://web.archive.org/web/https://www.puertollano.es/hydnum-steel-construira-en-puertollano-la-mayor-planta-en-espana-de-acero-verde-con-una-inversion-de-1-000-millones/</t>
  </si>
  <si>
    <t>https://web.archive.org/web/https://www.steeltimesint.com/news/hydnum-steel-receives-priority-project-status</t>
  </si>
  <si>
    <t>https://web.archive.org/web/https://www.ssab.com/en/news/2024/07/danieli-chosen-as-technology-provider-for-fossilfree-steel-minimill-in-lule-sweden</t>
  </si>
  <si>
    <t>LKAB, Danieli</t>
  </si>
  <si>
    <t>https://web.archive.org/web/https://www.spglobal.com/commodityinsights/en/market-insights/latest-news/metals/030121-metalloinvest-affiliated-jv-to-build-21-mil-mtyear-hbi-plant-in-russia</t>
  </si>
  <si>
    <t>https://web.archive.org/web/https://www.media-outreach.com/news/hong-kong/2024/07/17/312945/russias-metalloinvest-plans-new-green-metallurgy-project-worth-2-bn/</t>
  </si>
  <si>
    <t>2024-07-17
2021-03-01</t>
  </si>
  <si>
    <t xml:space="preserve">https://web.archive.org/web/https://www.media-outreach.com/news/hong-kong/2024/07/17/312945/russias-metalloinvest-plans-new-green-metallurgy-project-worth-2-bn/
https://web.archive.org/web/https://www.spglobal.com/commodityinsights/en/market-insights/latest-news/metals/030121-metalloinvest-affiliated-jv-to-build-21-mil-mtyear-hbi-plant-in-russia
</t>
  </si>
  <si>
    <t>2024-07-17 Metalloinvest (...) has announced a new investment project worth over $2 billion in central Russia. (...) The company plans to build a plant at its Mikhailovsky GOK unit in the Kursk region, which will produce more than 7 million tonnes of premium-quality iron ore concentrate annually from oxidized iron quartzites – a type of iron ore previously not used in production due to the lack of suitable technologies. Metalloinvest, in collaboration with Russian scientists, has developed a technology for enriching this ore. The new production facility is expected to begin operating in 2028.
2023-03-07  The implementation of the Mikhailovsky hot briquetted iron (HBI) project by Russia’s Metalloinvest within the scope of the latter’s investment program appears to have been postponed. (...)  postponed by one year due to the selection of import-substituting technologies. (...) Production was expected to be commissioned in the first half of 2024, with a designed annual capacity at 2.08 million mt.; 
2022-10-25 August 2022: Metalloinvest remained committed to the sustainability agenda ; 
2022-06-04 Metalloinvest, ROSATOM and Air Liquide agreed to prepare a joint project for the production of low-carbon hydrogen ; 
2021-03-01 An enterprise indirectly co-owned by Russian iron ore mining and steel company Metalloinvest has ordered a 2.1 million mt/year hot-briquetted iron plant. (...) This will be built in Zheleznogorsk, Kursk region, west Russia and will produce up to 2.08 million mt/year of HBI once commissioned in H1 2024.</t>
  </si>
  <si>
    <t>https://web.archive.org/web/https://www.metalloinvest.com/en/media/press-releases/550530/</t>
  </si>
  <si>
    <t>https://web.archive.org/web/https://www.midrex.com/press-release/primetals-technologies-and-midrex-technologies-sign-contract-with-mikhailovsky-hbi-for-worlds-largest-hbi-plant/</t>
  </si>
  <si>
    <t>https://web.archive.org/web/https://www.steelorbis.com/steel-news/latest-news/metalloinvests-hbi-project-impacted-by-western-sanctions-1281562.htm</t>
  </si>
  <si>
    <t>Midrex Technologies, Inc., Paul Wurth &amp; SMS group, VINCI</t>
  </si>
  <si>
    <t>References 8</t>
  </si>
  <si>
    <t>https://web.archive.org/web/https://finance.yahoo.com/news/vinci-wins-contract-green-hydrogen-064500668.html</t>
  </si>
  <si>
    <t>https://web.archive.org/web/https://www.steelorbis.com/steel-news/latest-news/thyssenkrupp-steel-chooses-ts-elino-for-dri-plant-construction-1331082.htm</t>
  </si>
  <si>
    <t>https://web.archive.org/web/https://www.thyssenkrupp.com/en/newsroom/press-releases/pressdetailpage/eu-commission-approves-german-federal-and-state-government-fund-ing-for-thyssenkrupp-steels-tkh2steel-decarbonization-project-228875</t>
  </si>
  <si>
    <t>https://web.archive.org/web/https://www.thyssenkrupp-steel.com/en/newsroom/highlights/push-for-climate-protection.html</t>
  </si>
  <si>
    <t>https://web.archive.org/web/https://www.thyssenkrupp-steel.com/en/company/sustainability/climate-strategy/climate-strategy.html</t>
  </si>
  <si>
    <t>https://web.archive.org/web/https://greensteelworld.com/thyssenkrupp-steel-awards-contract-worth-billions-of-euros-to-sms-group-for-dri-plant</t>
  </si>
  <si>
    <t>https://web.archive.org/web/https://www.greencarcongress.com/2022/09/20220909-thyssenkrupp.html</t>
  </si>
  <si>
    <t>https://web.archive.org/web/https://www.thyssenkrupp.com/en/newsroom/press-releases/pressdetailpage/thyssenkrupp-steel-is-intensively-pushing-ahead-with-developing-the-hydrogen-economy:-call-for-tenders-for-supplying-hydrogen-to-the-first-direct-reduction-plant-at-the-duisburg-location-251160</t>
  </si>
  <si>
    <t>https://web.archive.org/web/https://www.blastr.no/BusinessAreas/</t>
  </si>
  <si>
    <t>https://web.archive.org/web/https://www.blastr.no/Newsroom/LocalUpdate/LU%20post/?permalink=vanliga-fr%C3%A5gor-om-milj%C3%B6konsekvensbed%C3%B6mningen-av-blastr-green-steels-gr%C3%B6na-st%C3%A5lverk-</t>
  </si>
  <si>
    <t>https://web.archive.org/web/https://www.blastr.no/News/#marker1</t>
  </si>
  <si>
    <t>https://web.archive.org/web/https://www.blastr.no/Newsroom/</t>
  </si>
  <si>
    <t>https://web.archive.org/web/https://gmk.center/en/news/blastr-green-steel-plans-to-use-green-electricity-from-norways-sfe/</t>
  </si>
  <si>
    <t>https://web.archive.org/web/https://www.blastr.no/Newsroom/Post/?permalink=blastr-green-steel-chooses-primetals-technologies-as-its-technological-partner-for-the-ultra-low-co2-emissions-steel-plant-in-inkoo-finland--midrex-h2-chosen-for-the-direct-reduction-plant</t>
  </si>
  <si>
    <t>Cargill Metals, Primetals Technologies, Lhoist, INTERFER Group, Tesi, Vanir Green Industries</t>
  </si>
  <si>
    <t>https://web.archive.org/web/https://www.h2-view.com/story/eu-approves-e265m-for-swedens-h2-green-steel-plant/2111645.article/</t>
  </si>
  <si>
    <t>https://web.archive.org/web/https://www.h2greensteel.com/latestnews/h2-green-steel-partners-with-midrex-for-technology-and-kobe-steel-for-equity-investment</t>
  </si>
  <si>
    <t>https://web.archive.org/web/https://www.h2greensteel.com/latestnews/h2-green-steel-raises-more-than-4-billion-in-debt-financing-for-the-worlds-first-large-scale-green-steel-plant#:~:text=Total%20equity%20funding%20to%20date,steel%20plant%20in%20Northern%20Sweden.</t>
  </si>
  <si>
    <t>https://web.archive.org/web/https://www.h2greensteel.com/latestnews/h2-green-steel-and-vale-in-agreement-for-the-supply-of-direct-reduction-iron-ore-pelletsnbspnbsp</t>
  </si>
  <si>
    <t>https://web.archive.org/web/https://greensteelworld.com/just-climate-announces-investment-in-h2-green-steel-abb-e-mobility-and-meva-energy</t>
  </si>
  <si>
    <t>https://web.archive.org/web/https://www.h2greensteel.com/articles/green-hydrogen-enables-the-decarbonization-of-steel-production</t>
  </si>
  <si>
    <t>https://web.archive.org/web/https://www.h2greensteel.com/green-steel</t>
  </si>
  <si>
    <t>https://web.archive.org/web/http://www.steelanol.eu/en/news/eu-project-officer-visits-the-steelanol-construction-site</t>
  </si>
  <si>
    <t>https://web.archive.org/web/http://www.steelanol.eu/en/news/steelanol-inauguration</t>
  </si>
  <si>
    <t>https://web.archive.org/web/https://corporate.arcelormittal.com/climate-action/decarbonisation-technologies/carbalyst-capturing-and-re-using-our-carbon-rich-waste-gases-to-make-valuable-chemical-products</t>
  </si>
  <si>
    <t>https://web.archive.org/web/https://corporate.arcelormittal.com/media/case-studies/arcelormittal-belgium-marks-milestone-by-lifting-bioreactors-into-place-at-its-industrial-scale-demonstration-plant-for-carbon-neutral-steelmaking</t>
  </si>
  <si>
    <t>https://web.archive.org/web/https://wayback.archive-it.org/12090/20190615075814/https://ec.europa.eu/inea/en/horizon-2020/projects/h2020-energy/biofuels/steelanol</t>
  </si>
  <si>
    <t>https://web.archive.org/web/https://corporate.arcelormittal.com/media/news-articles/world-first-trial-of-new-technology-to-recycle-co2-emissions-from-steel-production-begins-at-arcelormittal-gent-belgium</t>
  </si>
  <si>
    <t>2024-07-08 ArcelorMittal Gent is hosting the first industrial trial of D-CRBN’s technology. Unit was connected on 1 July 2024 (...) ArcelorMittal and Mitsubishi Heavy Industries, Ltd. (MHI) are working with a climate tech company, D-CRBN, to trial a new technology to convert carbon dioxide (CO2) captured at ArcelorMittal’s plant in Gent, Belgium into carbon monoxide which can be used in steel and chemical production. (...) D-CRBN, an Antwerp-based company, has developed a technology that uses plasma to convert carbon dioxide into carbon monoxide. Using renewable electricity, the plasma is used to break the carbon-oxygen bond, thereby converting CO2 into carbon monoxide. The carbon monoxide can be used as a reductant in the steelmaking process – replacing part of the coke or metallurgical coal used in the blast furnace – or as a basic ingredient in Gent’s Steelanol plant, for chemicals or alternative fuel production. 
2024-05-21 The trial at Gent will have two phases. The first phase involves separating and capturing the CO2 from the top gas from the blast furnace at a rate of around 300kg of CO2 a day – a technical challenge due to the differing levels of contaminants in the top gas. The second phase involves testing the separating and capturing of CO2 in the off-gases in the hot strip mill reheating furnace, which burns a mixture of industrial gases including coke gas, blast furnace gases and natural gas.
2024-02-26 No further updates
2022-11-10 First production expected in 2022 // The EUR165m Steelanol plant, the first of its kind in Europe, will produce 80 million litres of sustainable ethanol a year, (...) The sustainable ethanol produced at the Steelanol plant, the first commercial product of ArcelorMittal’s Carbalyst® family of recycled carbon chemicals, can be used as fuel for transport or as a building block for producing chemicals.
The four bioreactors were delivered by ship in March 2021.</t>
  </si>
  <si>
    <t>https://web.archive.org/web/https://corporate.arcelormittal.com/media/news-articles/trial-carbon-capture-unit-begins-operating-on-blast-furnace-at-arcelormittal-gent-belgium</t>
  </si>
  <si>
    <t>https://web.archive.org/web/https://www.gasworld.com/story/linde-to-build-150m-asu-for-worlds-first-large-scale-green-steel-plant/2138182.article/</t>
  </si>
  <si>
    <t>https://web.archive.org/web/https://www.spglobal.com/commodityinsights/en/market-insights/latest-news/energy-transition/032724-germanys-shs-launches-green-hydrogen-tender-for-saarland-steel-plants</t>
  </si>
  <si>
    <t>https://web.archive.org/web/https://www.pure-steel.com/en/our-path-to-green-steel/#pid=1</t>
  </si>
  <si>
    <t>https://web.archive.org/web/https://greensteelworld.com/robert-habeck-announces-eur-2-6-billion-planned-funding-for-the-saarland-steel-industry</t>
  </si>
  <si>
    <t>https://web.archive.org/web/https://www.koreaherald.com/view.php?ud=20240626050485</t>
  </si>
  <si>
    <t>https://web.archive.org/web/https://greensteelworld.com/blastr-green-steel-and-redcar-bulk-terminal-to-explore-the-development-of-a-pellet-plant-in-teesside-uk</t>
  </si>
  <si>
    <t xml:space="preserve">https://web.archive.org/web/https://www.steeltimesint.com/news/blastr-green-steel-partners-with-lhoist-for-low-carbon-lime-and-dolime-supply
</t>
  </si>
  <si>
    <t>References 9</t>
  </si>
  <si>
    <t>https://web.archive.org/web/https://gmk.center/en/news/blastr-green-steel-raises-funds-for-green-steel-project/</t>
  </si>
  <si>
    <t>https://web.archive.org/web/https://www.esgtoday.com/demeter-invests-in-h2-green-steel/</t>
  </si>
  <si>
    <t>https://web.archive.org/web/https://www.salzgitter-ag.com/en/newsroom/press-releases/details/strong-signal-for-salzgitter-ag-transformation-program-salcosr-20105.html
https://web.archive.org/web/https://www.aist.org/news/steel-news/2022/march/tenova-and-salzgitter-shake-hands-on-2-1-million-t</t>
  </si>
  <si>
    <t>https://www.gem.wiki/Hydnum_Steel_Castilla-La_Mancha_plant</t>
  </si>
  <si>
    <t>Dillingen</t>
  </si>
  <si>
    <t>https://www.gem.wiki/AG_der_Dillinger_H%C3%BCttenwerke_Dillingen_steel_plant</t>
  </si>
  <si>
    <t>2023</t>
  </si>
  <si>
    <t>2022</t>
  </si>
  <si>
    <t>Column5</t>
  </si>
  <si>
    <t>2023_1</t>
  </si>
  <si>
    <t>2022_2</t>
  </si>
  <si>
    <t>Mobarakeh Steel Company</t>
  </si>
  <si>
    <t>Kunming Steel</t>
  </si>
  <si>
    <t>(r) 14,94</t>
  </si>
  <si>
    <t>(r) 12,80</t>
  </si>
  <si>
    <t>Mt 2022</t>
  </si>
  <si>
    <t>2024-06-26</t>
  </si>
  <si>
    <t>Nippon Steel Corporation</t>
  </si>
  <si>
    <t>https://web.archive.org/web/https://news.cision.com/ssab/r/ssab-s-updated-climate-goals-approved-by-the-science-based-targets-initiative,c4003082</t>
  </si>
  <si>
    <t xml:space="preserve">Reduction of 48 percent in greenhouse gas emissions in Scope 1, Scope 2 and parts of Scope 3 by 2033 </t>
  </si>
  <si>
    <t>93% absolute reduction S1,2,3 by 2045</t>
  </si>
  <si>
    <t>https://web.archive.org/web/https://sciencebasedtargets.org/blog/forging-a-sustainable-path-the-rise-of-science-based-targets-in-the-steel-sector#thyssenkrupp-steel-europe-ag</t>
  </si>
  <si>
    <t>Approved by Science Based Targets Initiative SBTi</t>
  </si>
  <si>
    <t>2024 - SBTi marks as expired the commitment
Use of biomass as energy feedstock - Company indicates steel emissions are 0.02 tonne CO2/tonne steel</t>
  </si>
  <si>
    <t>2024 - SBTi removed company commitment, expired on 2024-02-29
35% reduction in Europe by 2030 (baseline 2018; scope 1 &amp; 2)</t>
  </si>
  <si>
    <t>2024 - SBTi commitment removed. Commitment explore 2024-10-31
Reduce CO2e in operations with 80 % by 2030 (2015 baseline)</t>
  </si>
  <si>
    <t>https://web.archive.org/web/https://sciencebasedtargets.org/target-dashboard</t>
  </si>
  <si>
    <t>https://web.archive.org/web/https://www.nipponsteel.com/common/secure/en/csr/report/nsc/pdf/report2021.pdf</t>
  </si>
  <si>
    <t>https://web.archive.org/web/https://www.nipponsteel.com/en/csr/env/warming/zerocarbon.html</t>
  </si>
  <si>
    <t>https://web.archive.org/web/20240810103009/https://www.nipponsteel.com/en/csr/env/warming/zerocarbon.html</t>
  </si>
  <si>
    <t>Lastly Revised</t>
  </si>
  <si>
    <t>https://web.archive.org/web/https://www.jswsteel.in/sites/default/files/assets/industry/steel/IR/CSR/Sustainability%20Reports/JSW-Climate-Action-Report-2024-23052024.pdf</t>
  </si>
  <si>
    <t>23% emission intensity reduction (baseline 2021)</t>
  </si>
  <si>
    <t>2024 - Company introduces ambition to be Net zero by 2050. We are committed to reach Net- Zero emissions by 2050 and further intend to neutralize residual emissions through the following approaches : Offsetting through carbon sequestration
and Investing in permanent carbon removal technologies such as CCUS.
2023 - As per IEA's pathway, we should target 60% reduction by 2050 and near-zero by 2070</t>
  </si>
  <si>
    <t>https://web.archive.org/web/https://www.jsw.in/groups/JSW-energy-sustainability-framework-measuring-success-climate-change#:~:text=We%20are%20committed%20to%20reach,removal%20technologies%20such%20as%20CCUS.</t>
  </si>
  <si>
    <t>https://web.archive.org/web/https://sustainability.steeldynamics.com/valuing-our-environment/#:~:text=THE%20ROADMAP%20TO%20CARBON%20NEUTRAL,achieved%20by%202025%20and%202030.</t>
  </si>
  <si>
    <t>https://web.archive.org/web/https://stld.steeldynamics.com/wp-content/uploads/2021/07/EnvironmentalGoalsPressReleaseFinal7-6-2021.pdf</t>
  </si>
  <si>
    <t>https://web.archive.org/web/https://www.csc.com.tw/csc_e/hr/csr/sus/sus2.htm</t>
  </si>
  <si>
    <t>https://web.archive.org/web/https://www.csc.com.tw/csc_e/esg/env/env1.html</t>
  </si>
  <si>
    <t>https://web.archive.org/web/https://nlmk.com/en/media-center/press-releases/nlmk-group-updates-ghg-emission-reduction-targets-leading-up-to-2023/</t>
  </si>
  <si>
    <t>Not stated - No clear reduction</t>
  </si>
  <si>
    <t>Althout company states "2050 Carbon neutrality With the available technology of Fe recovery with hydrogen and low-carbon energy", there are no clear steps indicated for reaching the goal. Assesed as not stated
2023 target only - 3.5% reduction by 2023 (baseline 2019)</t>
  </si>
  <si>
    <t>https://severstal.com/upload/iblock/4a7/dmrpdfqi62hmdvnv41ejzlumlhwhvg7f/Severstal_Sustainability_Report_Eng_2023.pdf</t>
  </si>
  <si>
    <t>Does not mention when carbon neutrality will be achieved</t>
  </si>
  <si>
    <t>https://web.archive.org/web/20240810113617/https://www.tatasteel.com/media/18370/tata-steel-ir-2022-23.pdf</t>
  </si>
  <si>
    <t>https://web.archive.org/web/20230610205220/https://www.tatasteel.com/sustainability-6-2/our-approach/climate-action/</t>
  </si>
  <si>
    <t>12% reduction (baseline 2018)</t>
  </si>
  <si>
    <t>https://web.archive.org/web/https://koreajoongangdaily.joins.com/2023/04/26/business/industry/Hyundai-Steel-carbon-emission-net-zero/20230426185651112.html</t>
  </si>
  <si>
    <t>https://web.archive.org/web/20240810114711/https://esg.hyundai-steel.com/2022/front/contents/contentView.do?menuSn=412&amp;cntntsCode=22enea0102</t>
  </si>
  <si>
    <t>https://web.archive.org/web/https://www.youtube.com/watch?v=nb50YlfGT9Y&amp;t=308s</t>
  </si>
  <si>
    <t>https://web.archive.org/web/20240810115445/https://www.sail.co.in/sites/default/files/2024-05/SAIL%20Sustainability%20Report%202022-23.pdf</t>
  </si>
  <si>
    <t>https://web.archive.org/web/https://res.baowugroup.com/attach/2021/10/29/1a2ad022172a46f6b2f31b5377a07ea5.pdf</t>
  </si>
  <si>
    <t>https://web.archive.org/web/20240812065318/https://www.spglobal.com/commodityinsights/en/market-insights/latest-news/energy-transition/120321-chinas-decarbonization-goals-get-boost-from-baowus-carbon-reduction-plans</t>
  </si>
  <si>
    <t>2024 - No new updates in company reporting
Peak carbon dioxide emissions by 2030 and achieve carbon neutrality by 2060</t>
  </si>
  <si>
    <t>https://web.archive.org/web/https://www1.hkexnews.hk/listedco/listconews/sehk/2023/0920/2023092000480.pdf</t>
  </si>
  <si>
    <t>https://web.archive.org/web/https://worldsteel.org/media/blog/2021/Low-carbon-development-at-HBIS/</t>
  </si>
  <si>
    <t>https://web.archive.org/web/https://www.reuters.com/article/us-china-steel-hbis-emissions-idUSKBN2B4200/</t>
  </si>
  <si>
    <t>https://web.archive.org/web/http://eng.shasteel.cn/doc/2022/08/25/16127.shtml</t>
  </si>
  <si>
    <t>10% reduction (baseline average 2017-2019)</t>
  </si>
  <si>
    <t>https://web.archive.org/web/https://www.posco.co.kr/brochure/en/02_Vision_05.html</t>
  </si>
  <si>
    <t>https://web.archive.org/web/https://newsroom.posco.com/en/posco-pledges-to-achieve-carbon-neutrality-by-2050-and-lead-low-carbon-society/</t>
  </si>
  <si>
    <t>https://web.archive.org/web/https://www.posco.co.kr/docs/eng6/jsp/dn/irinfo/posco_report_2021.pdf</t>
  </si>
  <si>
    <t>https://web.archive.org/web/http://www.csteelnews.com/qypd/ywjx/202203/t20220318_60889.html</t>
  </si>
  <si>
    <t>https://web.archive.org/web/https://news.metal.com/newscontent/101774858/jianlong-group-issues-a-roadmap-for-green-and-low-carbon-development-of-iron-and-steel-plate</t>
  </si>
  <si>
    <t>N/A - 2035: 30% reduction (baseline undefined)</t>
  </si>
  <si>
    <t>https://web.archive.org/web/https://www.shougang.com.cn/en/ewap/ShougangNews/20221102/1693.html</t>
  </si>
  <si>
    <t>https://web.archive.org/web/http://www.shanghaidelong.com/content.html?id=278&amp;pid=190&amp;menuid=122</t>
  </si>
  <si>
    <t>http://www.valin.cn/</t>
  </si>
  <si>
    <t>Webpage in original language (Chinese), unaccessible</t>
  </si>
  <si>
    <t>https://web.archive.org/web/https://www.jfe-steel.co.jp/en/company/pdf/en_carbon-neutral-strategy_231108_1.pdf</t>
  </si>
  <si>
    <t>https://web.archive.org/web/https://www.jfe-steel.co.jp/en/company/carbon.html</t>
  </si>
  <si>
    <t>https://web.archive.org/web/https://indd.adobe.com/view/6361ad20-51f5-466c-8903-4a1ce6ef2868</t>
  </si>
  <si>
    <t>https://web.archive.org/web/https://nucor.com/sustainability</t>
  </si>
  <si>
    <t>10% CO2 emission intensity reduction (baseline 2022)</t>
  </si>
  <si>
    <t>https://web.archive.org/web/20240812085443/https://indd.adobe.com/view/6361ad20-51f5-466c-8903-4a1ce6ef2868</t>
  </si>
  <si>
    <t>2030: Emission intensity 975 kgCO2 per ton finished steel (compared to 1075 kg CO2/t steel in 2022) ; 2050: 116  kg CO2/t steel</t>
  </si>
  <si>
    <t>https://web.archive.org/web/http://en.hexiefangda.com/column/105/</t>
  </si>
  <si>
    <t>https://web.archive.org/web/20240812141403/https://www.shansteelgroup.com/Home/lsfz/lsfz.html</t>
  </si>
  <si>
    <t>https://web.archive.org/web/https://www.rizhaosteel.com/greendevelop/index.htm</t>
  </si>
  <si>
    <t>https://web.archive.org/web/https://www.rizhaosteel.com/en/groupnews/</t>
  </si>
  <si>
    <t>https://web.archive.org/web/http://www.liuzhousteel.com/social_environment.html</t>
  </si>
  <si>
    <t>https://web.archive.org/web/https://www.clevelandcliffs.com/news/news-releases/detail/639/cleveland-cliffs-announces-new-greenhouse-gas-emissions</t>
  </si>
  <si>
    <t>2024- Cleveland-Cliffs’ new goals:
A target to reduce Scope 1 and 2 GHG emissions intensity per metric ton of crude steel by 30% by 2035;
A target to reduce material upstream Scope 3 GHG emissions intensity per metric ton of crude steel by 20% by 2035; and
A long-term target aligned with the Paris Agreement’s 1.5 degrees Celsius scenario to reduce Scope 1, 2 and material upstream 3 emissions intensity per metric ton of crude steel to near net zero by 2050.</t>
  </si>
  <si>
    <t>https://web.archive.org/web/https://gmk.center/en/news/cleveland-cliffs-announces-new-emissions-reduction-targets/#:~:text=Cliffs'%20new%20targets%20include%20a,%2Dzero%20emissions%20%E2%80%93%20by%202050.</t>
  </si>
  <si>
    <t>https://web.archive.org/web/https://www.ussteel.com/roadmap-to-2050</t>
  </si>
  <si>
    <t>https://web.archive.org/web/https://www.ussteel.com/sustainability/environmental/ghg</t>
  </si>
  <si>
    <t>https://web.archive.org/web/20240812143749/https://www.businesswire.com/news/home/20210421005580/en/</t>
  </si>
  <si>
    <t>https://web.archive.org/web/https://sthjt.nmg.gov.cn/sthjdt/zzqsthjdt/202106/t20210610_1607871.html</t>
  </si>
  <si>
    <t>https://web.archive.org/web/https://www.ternium.com/media/kc1p0rmf/sustainability-report-2022.pdf</t>
  </si>
  <si>
    <t>https://web.archive.org/web/https://energytransition.techint.com/en/august-2021/steel-is-essential-for-an-energy-transition-and-a-low-carbon-economy/18</t>
  </si>
  <si>
    <t>https://web.archive.org/web/https://news.metal.com/newscontent/101471613/jingye-group-actively-promotes-the-implementation-of-the-%22double-carbon%22-goal-and-formulates-a-carbon-reduction-action-plan</t>
  </si>
  <si>
    <t>In order to reflect corporate social responsibility and responsibility, Jingye Group formally launched the "dedicated Iron and Steel Group carbon Dafeng and carbon reduction Action Plan" in March 2021</t>
  </si>
  <si>
    <t>https://web.archive.org/web/https://www.jingyesteel.com.cn/about/?167.html</t>
  </si>
  <si>
    <t>2023 - the Company actively responds to the national call to "reach carbon peaking by 2030 and carbon neutrality by 2060", and takes the initiative to respond to climate change. The Company has proactively identified and analyzed the risks and
opportunities related to climate change. (...) To achieve high-quality and balanced development between economic growth and energy resource utilization, the Company has set the goal of achieving "carbon peaking" by 2030 and "carbon neutrality" by 2060,
On 10 May 2021 the CITIC Group organised a seminar, The Road to Peak Carbon and Carbon Neutrality, during which we announced we will achieve peak carbon by 2025 and carbon neutrality by 2050</t>
  </si>
  <si>
    <t>https://web.archive.org/web/https://www.citicsteel.com/uploadfile/2024/0528/20240528023937572.pdf</t>
  </si>
  <si>
    <t>https://web.archive.org/web/https://www.citic.com/ar2022/en/esg-green/</t>
  </si>
  <si>
    <t>https://web.archive.org/web/http://en.sinogiantgroup.com/group_responsibility/1.html</t>
  </si>
  <si>
    <t>https://web.archive.org/web/https://www2.gerdau.com/climatechange</t>
  </si>
  <si>
    <t>https://web.archive.org/web/https://www.marketscreener.com/quote/stock/MAGNITOGORSK-IRON-STEEL-W-13491378/news/Public-Joint-Stock-Magnitogorsk-Iron-Steel-Works-MMK-Presents-Its-ESG-CO2-Emissions-Reduction-P-40657283/</t>
  </si>
  <si>
    <t>https://web.archive.org/web/http://www.gxslyj.com/social02.aspx?ParentId=2&amp;BaseInfoCateId=45&amp;CateId=45</t>
  </si>
  <si>
    <t>https://web.archive.org/web/https://api.mziq.com/mzfilemanager/v2/d/21e1d193-5cab-456d-8bb8-f00a49a43c1c/42b3a3fd-117c-44ba-6519-1f0be89a73ca?origin=1</t>
  </si>
  <si>
    <t>meta de redução de emissões de GEE relacionadas aos escopos 1 e 2 até 2031 para 0,82 tCO 2e/t de aço.</t>
  </si>
  <si>
    <t>https://web.archive.org/web/http://www.angang.com.cn/english/</t>
  </si>
  <si>
    <t>https://web.archive.org/web/http://www.zt.net.cn/index.php?m=content&amp;index&amp;a=show&amp;catid=143&amp;id=203</t>
  </si>
  <si>
    <t>https://web.archive.org/web/http://www.zt.net.cn/index.php?m=content&amp;c=index&amp;a=show&amp;catid=65&amp;id=6694</t>
  </si>
  <si>
    <t>https://web.archive.org/web/https://www.shaangang.com/list/2015061510/201508281339112399.shtml</t>
  </si>
  <si>
    <t>https://web.archive.org/web/http://www.csteelnews.com/xwzx/djbd/202203/t20220314_60719.html</t>
  </si>
  <si>
    <t>https://web.archive.org/web/http://fjsg.com.cn/</t>
  </si>
  <si>
    <t>https://web.archive.org/web/https://www.nisco-intl.com/</t>
  </si>
  <si>
    <t>The company maintains its steadfast commitment to a green, low-carbon, and environmentally friendly strategy. It strengthens the top-level design for low-carbon development, establishes a Low-Carbon and Energy Strategy Committee, sets the goals to achieve carbon peak by 2030 and carbon neutrality by 2050, implements the “Ten Carbon Actions” initiative and six technological routes, and strives to build the “N-ZERO” zero-carbon systems.</t>
  </si>
  <si>
    <t>https://web.archive.org/web/http://www.600282.net/Upload/files/2023%20Sustainability%20Report.pdf</t>
  </si>
  <si>
    <t>https://web.archive.org/web/https://www.sail.co.in/sites/default/files/2024-05/SAIL%20Sustainability%20Report%202022-23.pdf</t>
  </si>
  <si>
    <t>https://web.archive.org/web/https://www.msc.ir/_DouranPortal/Documents/Sustainability%20Report-2022_optimize_20220928_142240.pdf</t>
  </si>
  <si>
    <t>https://web.archive.org/web/https://www.evraz.com/upload/iblock/d21/EVRAZ_Sustainability_Report_2021_ENG_final.pdf</t>
  </si>
  <si>
    <t>https://web.archive.org/web/https://www.evraz.com/en/sustainability/environmental-stewardship/approach-and-policies/</t>
  </si>
  <si>
    <t>https://web.archive.org/web/http://en.hbdhtg.cn/product/86/</t>
  </si>
  <si>
    <t>https://web.archive.org/web/https://www.jindalsteelpower.com/sustainability-at-jsp.html</t>
  </si>
  <si>
    <t>35% emission redution (baseline unknown)</t>
  </si>
  <si>
    <t>https://web.archive.org/web/http://www.hbjxgtjt.com.cn/zh_societyduty2.shtml</t>
  </si>
  <si>
    <t>https://web.archive.org/web/20240813100607/http://www.carbon.kcomber.com/en/news/a7a4009e-559d-4f7d-9e90-ec716f3d842e</t>
  </si>
  <si>
    <t>No webpage found</t>
  </si>
  <si>
    <t>N/A - 2032: 38% emission intensity reduction (baseline 2018)</t>
  </si>
  <si>
    <t>2025 emission reduction to 1.8 t CO2e per tonne of steel (baseline undefined)</t>
  </si>
  <si>
    <t>N/A - 2035: 30% reduction (baseline 2017)</t>
  </si>
  <si>
    <t>N/A - 2035: 20% emission intensity reduction (baseline 2030)</t>
  </si>
  <si>
    <t>N/A - 2047 Carbon neutrality</t>
  </si>
  <si>
    <t>N/A - 2060 Carbon neutrality</t>
  </si>
  <si>
    <t>N/A - 2070 Net zero emissions</t>
  </si>
  <si>
    <t>N/A - 2045 Net zero GHG</t>
  </si>
  <si>
    <t>N/A - 2050-2060 40 to 60% emission intensity reduction by  (baseline 2020)</t>
  </si>
  <si>
    <t>Net zero by 2050</t>
  </si>
  <si>
    <t>Net zero post-2050 goal</t>
  </si>
  <si>
    <t>Net zero before 2050</t>
  </si>
  <si>
    <t>Net zero by 2030</t>
  </si>
  <si>
    <t xml:space="preserve">2024 - SSAB’s updated climate goals approved by the   Science Based Targets initiative (SBTi)- SSAB commits to reduce absolute scope 1, 2 and 3 GHG emissions from purchased goods and services, fuel- and energy-related activities, and upstream transportation and distribution 47.9% by 2033 from a 2018 base year.
2023 - SSAB also calculates other indirect carbon dioxide emissions (Scope 3), but for reasons of cost and resources this is done every other year, last done 2021 based on the 2020 figures. 
In 2021, SSAB joined the Business Ambition for 1.5°C campaign and made a commitment to set a long-term net zero target (2050) for Scope 1, Scope 2 and relevant parts of Scope 3. The target must be adopted no later than 2024. </t>
  </si>
  <si>
    <t>Mid West Hydrogen DRI Plant</t>
  </si>
  <si>
    <t>https://web.archive.org/web/https://www.greensteelwa.com.au/collie-green-steel-mill-copy/</t>
  </si>
  <si>
    <t>https://web.archive.org/web/https://www.electra.earth/</t>
  </si>
  <si>
    <t>https://web.archive.org/web/https://www.bluescope.com/news/australia-s-leading-iron-ore-producers-partner-with-bluescope-on</t>
  </si>
  <si>
    <t>https://web.archive.org/web/https://hyiron.com/technology-product/#project-geist</t>
  </si>
  <si>
    <t>https://web.archive.org/web/https://hydnumsteel.com/en/</t>
  </si>
  <si>
    <t>https://web.archive.org/web/https://vulcangreensteel.earth/</t>
  </si>
  <si>
    <t>https://web.archive.org/web/https://investors.ternium.com/English/ternium/featured-stories/featured-stories-details/2023/span-New-Steel-Shop-to-be-Built-in-the-USMCA-Region--span-Ternium-has-recently-announced-a-new-investment-program-with-the-aim-at-integrating-operations-in-the-USMCA-as-well-as-advancing-its-decarbonization-initiative/default.aspx</t>
  </si>
  <si>
    <t>https://web.archive.org/web/https://gravithy.eu/</t>
  </si>
  <si>
    <t>https://web.archive.org/web/https://www.merantigreensteel.com/</t>
  </si>
  <si>
    <t>https://web.archive.org/web/https://www.ferrosilva.com/en/</t>
  </si>
  <si>
    <t>https://web.archive.org/web/https://www.hybritdevelopment.se/en/</t>
  </si>
  <si>
    <t>https://web.archive.org/web/https://www.h2greensteel.com/</t>
  </si>
  <si>
    <t>https://web.archive.org/web/https://www.posco.co.kr/homepage/docs/eng7/jsp/hyrex/</t>
  </si>
  <si>
    <t>https://web.archive.org/web/https://salcos.salzgitter-ag.com/en/salcos.html</t>
  </si>
  <si>
    <t>https://web.archive.org/web/https://arena.gov.au/news/investigating-low-emissions-steel-production-at-port-kembla/</t>
  </si>
  <si>
    <t>https://web.archive.org/web/https://www.diariosustentable.com/2022/05/corfo-firma-acuerdos-para-financiar-los-primeros-proyectos-de-hidrogeno-verde-a-escala-industrial-en-chile/</t>
  </si>
  <si>
    <t>https://web.archive.org/web/https://salcos.salzgitter-ag.com/en/mydral.html</t>
  </si>
  <si>
    <t>https://web.archive.org/web/https://greensteelworld.com/compact-membrane-systems-inc-announces-next-carbon-capture-pilot-with-voestalpine?utm_source=Laposta&amp;utm_campaign=Green+Steel+World+News+Update&amp;utm_medium=email</t>
  </si>
  <si>
    <t>https://web.archive.org/web/https://avb.com.br/</t>
  </si>
  <si>
    <t>https://web.archive.org/web/https://www.voestalpine.com/greentecsteel/en/breakthrough-technologies/</t>
  </si>
  <si>
    <t>https://web.archive.org/web/https://fortescue.com/what-we-do/our-projects/christmas-creek-green-iron-pilot</t>
  </si>
  <si>
    <t>https://web.archive.org/web/https://www.bostonmetal.com/</t>
  </si>
  <si>
    <t>https://web.archive.org/web/https://newsroom.posco.com/en/posco-to-establish-hydrogen-production-capacity-of-5-million-tons/</t>
  </si>
  <si>
    <t>https://web.archive.org/web/https://tenova.com/sites/default/files/files/press_releases/2021/20201123_Tenova_PressRelease_HBIS-ENRGIRON_China.pdf</t>
  </si>
  <si>
    <t>https://web.archive.org/web/https://seah2land.nl/en</t>
  </si>
  <si>
    <t>https://web.archive.org/web/https://www.gfgalliance.com/whyalla-transformation/</t>
  </si>
  <si>
    <t>https://web.archive.org/web/https://hybit.org/en/</t>
  </si>
  <si>
    <t>https://web.archive.org/web/http://www.torero.eu/</t>
  </si>
  <si>
    <t>https://web.archive.org/web/https://future.hamburg/en/project-brief-hydrogen-arcelormittal</t>
  </si>
  <si>
    <t>https://web.archive.org/web/https://3d-ccus.com/</t>
  </si>
  <si>
    <t>https://web.archive.org/web/https://www.siderwin-spire.eu/content/home</t>
  </si>
  <si>
    <t>https://web.archive.org/web/http://www.steelanol.eu/en</t>
  </si>
  <si>
    <t>Begin with NG and transition to H2 when available Danieli EnergironTM  technology that can seamlessly transition between using reformed hydrogen made using natural gas and green hydrogen to make DRI.</t>
  </si>
  <si>
    <t>Green Steel of WA</t>
  </si>
  <si>
    <t>https://web.archive.org/web/https://www.greensteelwa.com.au/about-us/</t>
  </si>
  <si>
    <t>Final investment decision (planned)</t>
  </si>
  <si>
    <t>https://web.archive.org/web/https://www.businessnews.com.au/article/Billionaire-eyes-Mid-West-green-steel-plant</t>
  </si>
  <si>
    <t>2024-08-30 will convert Western Australian iron ore using green hydrogen to produce green DRI for export. (…) The plant will begin operations on natural gas (producing just 30% of the CO2 of a conventional blast furnace) and transition to green hydrogen as supplies become available, breaking the “chicken and egg” problem that many hydrogen projects face today (...) The project is expected to take a final investment decision in late 2025 with operations beginning in 2028.</t>
  </si>
  <si>
    <t>https://www.gem.wiki/Green_Steel_of_WA_Geraldton_Steel_plant</t>
  </si>
  <si>
    <t>Green Steel of WA Geraldton Steel plant</t>
  </si>
  <si>
    <t>Geraldton</t>
  </si>
  <si>
    <t>GST-065</t>
  </si>
  <si>
    <t>2024-08-30</t>
  </si>
  <si>
    <t>https://web.archive.org/web/https://www.tatasteeleurope.com/construction/sustainability/performance-at-our-sites/ijmuiden</t>
  </si>
  <si>
    <t>https://web.archive.org/web/https://www.voestalpine.com/group/en/media/press-releases/2022-04-27-voestalpine-researching-into-hydrogen-plasma-for-green-steel-production-in-an-international-showcase-project/</t>
  </si>
  <si>
    <t>https://web.archive.org/web/https://www.siderwin-spire.eu/</t>
  </si>
  <si>
    <t>https://web.archive.org/web/https://cordis.europa.eu/project/id/838031</t>
  </si>
  <si>
    <t>https://web.archive.org/web/https://www.midrex.com/press-release/arcelormittal-commissions-midrex-to-design-demonstration-plant-for-hydrogen-steel-production-in-hamburg/</t>
  </si>
  <si>
    <t>https://web.archive.org/web/https://www.pv-magazine-australia.com/2020/06/10/bringing-green-steel-to-reality-gfg-launches-whyalla-overhaul/</t>
  </si>
  <si>
    <t>https://web.archive.org/web/https://magazine.primetals.com/2021/06/24/zero-carbon-hyfor-direct-reduction-pilot-plant-commences-operation-in-donawitz-austria/</t>
  </si>
  <si>
    <t>https://web.archive.org/web/https://techcrunch.com/2021/01/04/looking-to-decarbonize-the-metal-industry-bill-gates-backed-boston-metal-raises-50-million/?guccounter=1</t>
  </si>
  <si>
    <t>https://web.archive.org/web/https://corporate.arcelormittal.com/media/news-articles/arcelormittal-plans-major-investment-in-german-sites-to-accelerate-co2-emissions-reduction-strategy-and-leverage-the-hydrogen-grid</t>
  </si>
  <si>
    <t>https://web.archive.org/web/https://corporate.arcelormittal.com/media/news-articles/air-liquide-and-arcelormittal-join-forces-to-accelerate-the-decarbonisation-of-steel-production-in-the-dunkirk-industrial-basin</t>
  </si>
  <si>
    <t>https://web.archive.org/web/https://www.spglobal.com/commodityinsights/en/market-insights/latest-news/agriculture/032521-brazils-avb-receives-carbon-neutral-steel-certificate</t>
  </si>
  <si>
    <t>https://web.archive.org/web/https://www.salzgitter-ag.com/en/newsroom/press-releases/details/another-key-components-on-the-road-to-low-co2-steel-production-15046.html</t>
  </si>
  <si>
    <t>https://web.archive.org/web/https://corporate.arcelormittal.com/media/press-releases/arcelormittal-signs-mou-with-the-spanish-government-supporting-1-billion-investment-in-decarbonisation-technologies</t>
  </si>
  <si>
    <t>https://web.archive.org/web/https://www.globenewswire.com/news-release/2021/07/30/2272220/0/en/ArcelorMittal-and-the-Government-of-Canada-announce-investment-of-CAD-1-765-billion-in-decarbonization-technologies-in-Canada.html</t>
  </si>
  <si>
    <t>https://web.archive.org/web/https://www.tatasteeleurope.com/corporate/news/tata-steel-opts-for-hydrogen-route-at-its-ijmuiden-steelworks</t>
  </si>
  <si>
    <t>https://web.archive.org/web/https://corporate.arcelormittal.com/media/press-releases/arcelormittal-signs-letter-of-intent-with-the-governments-of-belgium-and-flanders-supporting-1-1-billion-investment-in-decarbonisation-technologies-at-its-flagship-gent-plant#</t>
  </si>
  <si>
    <t>https://web.archive.org/web/https://tenova.com/newsroom/latest-tenova/first-ever-dri-production-baowu-china</t>
  </si>
  <si>
    <t>https://web.archive.org/web/https://arena.gov.au/projects/port-kembla-steelworks-renewables-emissions-reduction-study/</t>
  </si>
  <si>
    <t>https://web.archive.org/web/https://gravithy.eu/wp-content/uploads/2022/06/220630-GravitHy-PR-vFINAL-launch-day-updated-Pan-EU.pdf</t>
  </si>
  <si>
    <t>https://web.archive.org/web/https://group.pingan.com/en/media/news/2023/pingan-bank-grants-first-loan-to-pioneering-CCUS-project.html</t>
  </si>
  <si>
    <t>https://web.archive.org/web/https://calix.global/sustainable-processing/calix-awarded-arena-funding-for-zero-emissions-steel-technology/</t>
  </si>
  <si>
    <t>https://web.archive.org/web/https://www.steelorbis.com/steel-news/latest-news/oman-based-jindal-shadeed-to-build-new-carbon-capture-plant-1293868.htm?searchKey=green%20steel&amp;sc=article</t>
  </si>
  <si>
    <t>https://web.archive.org/web/https://newsroom.posco.com/en/h2-meet-2023-sketching-the-blueprint-of-posco-groups-hydrogen-business-value-chain/</t>
  </si>
  <si>
    <t>https://web.archive.org/web/https://greensteelworld.com/compact-membrane-systems-inc-announces-next-carbon-capture-pilot-with-voestalpine</t>
  </si>
  <si>
    <t>https://web.archive.org/web/https://trendsnafrica.com/africas-first-industrial-green-steel-production-plant-in-namibia/</t>
  </si>
  <si>
    <t>https://web.archive.org/web/https://greensteelworld.com/worlds-largest-hydrogen-direct-reduction-plant-for-the-production-of-green-iron-to-be-opened-by-hyiron</t>
  </si>
  <si>
    <t>https://web.archive.org/web/https://www.prnewswire.com/apac/news-releases/posco-holdings-takes-first-step-in-developing-40-000-tons-of-green-hydrogen-production-in-western-australia-301959009.html</t>
  </si>
  <si>
    <t>https://web.archive.org/web/https://news.metal.com/newscontent/102438427/another-new-project-for-hydrogen-direct-reduction-iron-has-been-announced-how-profitable-such-projects-are-remains-to-be-seen</t>
  </si>
  <si>
    <t>https://web.archive.org/web/https://hydrogen-central.com/foundation-stone-for-integrated-green-hydrogen-steel-factory-laid-in-duqm/</t>
  </si>
  <si>
    <t>https://web.archive.org/web/https://www.riotinto.com/en/news/releases/2024/australias-leading-iron-ore-producers-partner-with-bluescope-on-steel-decarbonisation</t>
  </si>
  <si>
    <t>https://web.archive.org/web/https://www.businesswire.com/news/home/20221006005559/en/Electra-raises-85M-to-electrify-and-decarbonize-iron-and-steelmaking-with-no-green-premium</t>
  </si>
  <si>
    <t>https://web.archive.org/web/https://www.tatasteeleurope.com/sites/default/files/TS%20Factsheet%20Hisarna%20ENG%20jan2020%20Vfinal03%204%20pag%20digital.pdf</t>
  </si>
  <si>
    <t>https://web.archive.org/web/https://www.h2bulletin.com/voestalpine-works-on-hydrogen-plasma-for-green-steel-production/</t>
  </si>
  <si>
    <t>https://web.archive.org/web/https://www.siderwin-spire.eu/content/results</t>
  </si>
  <si>
    <t>https://web.archive.org/web/https://3d-ccus.com/wp-content/uploads/2022/03/communique_presse_demarrage_projet_3D.pdf</t>
  </si>
  <si>
    <t>https://web.archive.org/web/https://corporate.arcelormittal.com/climate-action/decarbonisation-technologies/hamburg-h2-working-towards-the-production-of-zero-carbon-emissions-steel-with-hydrogen</t>
  </si>
  <si>
    <t>https://web.archive.org/web/https://cordis.europa.eu/article/id/443175-converting-wood-waste-into-biofuel-from-steelmaking</t>
  </si>
  <si>
    <t>https://web.archive.org/web/https://www.danieli.com/en/news-media/news/hbis-producing-dri-using-more-60-hydrogen_37_818.htm</t>
  </si>
  <si>
    <t>https://web.archive.org/web/https://www.estep.eu/assets/Uploads/1-HY4SMELT-20230329-hy4smelt-estep-spring-meeting.pdf</t>
  </si>
  <si>
    <t>https://web.archive.org/web/https://www.bostonmetal.com/news/2023-advancing-efficient-sustainable-metals-processing/</t>
  </si>
  <si>
    <t>https://web.archive.org/web/https://reneweconomy.com.au/fortescue-to-produce-green-hydrogen-from-2023-and-targets-green-steel/?__twitter_impression=true</t>
  </si>
  <si>
    <t>https://web.archive.org/web/https://gmk.center/en/news/germany-promises-funding-for-arcelormittals-decarbonization-project/</t>
  </si>
  <si>
    <t>https://web.archive.org/web/https://bremen.arcelormittal.com/Nachhaltigkeit/Auf-dem-Weg-zum-gruenen-Stahl/</t>
  </si>
  <si>
    <t>https://web.archive.org/web/https://corporate.arcelormittal.com/media/press-releases/arcelormittal-accelerates-its-decarbonisation-with-a-1-7-billion-investment-programme-in-france-supported-by-the-french-government#</t>
  </si>
  <si>
    <t>https://web.archive.org/web/https://www.ssab.com/en/news/2021/03/hybrit-ssab-lkab-and-vattenfall-to-begin-industrialization-of-future-fossilfree-steelmaking-by-estab</t>
  </si>
  <si>
    <t>https://web.archive.org/web/https://worldsteel.org/case-studies/environment/aco-verde-do-brasil-avb-scrap-pre-heating-for-bof-charging/</t>
  </si>
  <si>
    <t>https://web.archive.org/web/https://www.energimyndigheten.se/en/news/2024/four-projects-receive-over-sek-300-million-through-the-industrial-leap/</t>
  </si>
  <si>
    <t>https://web.archive.org/web//https://hydrogen-central.com/salzgitter-steel-production-hydrogen-natural-gas/</t>
  </si>
  <si>
    <t>https://web.archive.org/web/https://www.steelorbis.com/steel-news/latest-news/ec-approves-fundings-to-support-arcelormittals-decarbonization-1279571.htm</t>
  </si>
  <si>
    <t>https://web.archive.org/web/https://corporate.arcelormittal.com/media/press-releases/arcelormittal-decarbonisation-project-in-hamilton-canada-confirmed-with-the-announcement-of-a-cad-500m-investment-by-the-government-of-ontario#</t>
  </si>
  <si>
    <t>https://web.archive.org/web/https://gmk.center/en/news/tata-steel-to-invest-e65-million-in-the-decarbonization-of-a-plant-in-the-netherlands/</t>
  </si>
  <si>
    <t>https://web.archive.org/web/https://ec.europa.eu/commission/presscorner/detail/en/ip_23_3404</t>
  </si>
  <si>
    <t>https://web.archive.org/web/https://www.chinadaily.com.cn/a/202402/02/WS65bcdff5a3104efcbdae96cb.html</t>
  </si>
  <si>
    <t>https://web.archive.org/web/https://www.bnamericas.com/en/news/chiles-cap-bets-on-green-hydrogen-to-produce-sustainable-steel</t>
  </si>
  <si>
    <t>https://web.archive.org/web/https://arena.gov.au/knowledge-bank/?keywords=Port+Kembla+Steelworks+Renewables+%26+Emissions+Reduction+Study</t>
  </si>
  <si>
    <t>https://web.archive.org/web/https://hydrogentoday.info/en/green-steel-plant-gravithy/</t>
  </si>
  <si>
    <t>https://web.archive.org/web/https://investinchina.chinadaily.com.cn/s/202208/03/WS62ea3aa4498ea2749279ffdb/ccus-key-to-steelmakers-new-energy-transition.html</t>
  </si>
  <si>
    <t>https://web.archive.org/web/https://energynews.biz/poscos-hydrogen-powered-leap-into-steel-production/</t>
  </si>
  <si>
    <t>https://web.archive.org/web/https://ec.europa.eu/commission/presscorner/detail/en/ip_22_5968</t>
  </si>
  <si>
    <t>https://web.archive.org/web/https://arena.gov.au/assets/2023/09/Calix-Zesty-Tech-Zero-Emissions-Iron-and-Steel-Pre-Feed-Report-Demo.pdf</t>
  </si>
  <si>
    <t>https://web.archive.org/web/https://timesofoman.com/article/131829-jindal-shadeed-iron-and-steel-leads-industry-initiatives-on-decarbonisation</t>
  </si>
  <si>
    <t>https://web.archive.org/web/https://www.kedglobal.com/hydrogen-economy/newsView/ked202306220020</t>
  </si>
  <si>
    <t>https://web.archive.org/web/https://www.esi-africa.com/africa/namibia-first-in-africa-to-break-ground-on-green-steel-project/</t>
  </si>
  <si>
    <t>https://web.archive.org/web/https://www.hydrogeninsight.com/production/pilbara-hydrogen-hub-to-receive-92m-in-state-funding-as-australia-signs-off-on-320m-programme/2-1-1600590</t>
  </si>
  <si>
    <t>https://web.archive.org/web/https://gmk.center/en/news/danieli-will-supply-a-hybrid-dri-plant-for-the-ternium-plant-in-mexico/</t>
  </si>
  <si>
    <t>https://web.archive.org/web/https://www.businesswire.com/news/home/20240327121089/en/Electra-Launches-Pilot-Plant-to-Advance-Commercialization-of-Sustainable-Clean-Iron-Production</t>
  </si>
  <si>
    <t>https://web.archive.org/web/https://www.marketscreener.com/quote/stock/VOESTALPINE-AG-6491102/news/Donawitz-from-plasma-to-green-steel-40292697/</t>
  </si>
  <si>
    <t>https://web.archive.org/web/https://www.siderwin-spire.eu/sites/siderwin.drupal.pulsartecnalia.com/files/documents/Massive%20production%20of%20primary%20steel_presentation_DECHEMA_23_11_2018.pdf</t>
  </si>
  <si>
    <t>https://web.archive.org/web/https://3d-ccus.com/3d-overview/</t>
  </si>
  <si>
    <t>https://web.archive.org/web/https://ec.europa.eu/commission/presscorner/detail/en/ip_23_847</t>
  </si>
  <si>
    <t>https://web.archive.org/web/https://corporate.arcelormittal.com/climate-action/decarbonisation-technologies/torero-replacing-coal-with-sustainable-circular-carbon-in-our-steelmaking-processes</t>
  </si>
  <si>
    <t>https://web.archive.org/web/https://www.gfgalliance.com/media-release/first-greensteel-ready-pellets-made-in-whyalla-from-local-magnetite/</t>
  </si>
  <si>
    <t>https://web.archive.org/web/https://www.danieli.com/en/news-media/news/hbis-orders-energiron-dri-plant_37_595.htm</t>
  </si>
  <si>
    <t>https://web.archive.org/web/https://www.primetals.com/press-media/news/hyfor-pilot-plant-under-operation-the-next-step-for-carbon-free-hydrogen-based-direct-reduction-is-done</t>
  </si>
  <si>
    <t>https://web.archive.org/web/https://www.bostonmetal.com/news/boston-metal-closes-262m-series-c-funding-round-to-decarbonize-steelmaking-and-disrupt-the-metals-industry/</t>
  </si>
  <si>
    <t>https://web.archive.org/web/https://reneweconomy.com.au/fortescue-hails-green-iron-breakthrough-as-own-coal-free-tech-moves-to-pilot-phase/</t>
  </si>
  <si>
    <t>https://web.archive.org/web/https://www.moz.de/lokales/eisenhuettenstadt/arcelormittal-eisenhuettenstadt-milliarden-fuer-gruenen-stahl-_-stimmen-zur-foerderzusage-72978049.html</t>
  </si>
  <si>
    <t>https://web.archive.org/web/https://corporate.arcelormittal.com/media/rwrjvjru/2q-23-earnings-release.pdf</t>
  </si>
  <si>
    <t>https://web.archive.org/web/https://www.hybritdevelopment.se/en/demonstration-of-electric-melting-eaf/</t>
  </si>
  <si>
    <t>https://web.archive.org/web/https://avb.com.br/wp-content/uploads/2022/02/SteelTimesInternational.pdf</t>
  </si>
  <si>
    <t>https://web.archive.org/web/https://www.ferrosilva.com/wp-content/uploads/2024/01/Pressrelease-FerroSilva-AB-2024-01-12-1.pdf</t>
  </si>
  <si>
    <t>https://web.archive.org/web/https://corporate.arcelormittal.com/media/news-articles/arcelormittal-signs-contract-with-sarralle-to-build-new-electric-arc-furnace-in-spain</t>
  </si>
  <si>
    <t>https://web.archive.org/web/https://dofasco.arcelormittal.com/media/news-articles/arcelormittal-dofasco-hosts-groundbreaking-ceremony-for-its-transformational-low-carbon-emissions-steelmaking-project</t>
  </si>
  <si>
    <t>https://web.archive.org/web/https://www.danieli.com/en/news-media/news/tata-steel-chooses-energiron-dri-technology-take-major-step-green-steel-production_37_751.htm</t>
  </si>
  <si>
    <t>https://web.archive.org/web/https://corporate.arcelormittal.com/media/ejfhd01b/arcelormittal-4q-22-esg-presentation.pdf</t>
  </si>
  <si>
    <t>https://web.archive.org/web/https://chinahydrogen.substack.com/p/chinas-first-1-million-ton-hydrogen</t>
  </si>
  <si>
    <t>https://web.archive.org/web/https://www.engineeringnews.co.za/print-version/gravithy-green-iron-plant-france-2023-06-02</t>
  </si>
  <si>
    <t>https://web.archive.org/web/https://carbonherald.com/ping-an-bank-grants-25-million-loan-to-pioneering-carbon-capture-project-in-chinas-steel-industry/</t>
  </si>
  <si>
    <t>https://web.archive.org/web/https://worldsteel.org/wp-content/uploads/Presentation_Myoung-Gyun-SHIN-POSCO.pdf</t>
  </si>
  <si>
    <t>https://web.archive.org/web/https://www.salzgitter-ag.com/en/newsroom/press-releases/details/strong-signal-for-salzgitter-ag-transformation-program-salcosr-20105.html</t>
  </si>
  <si>
    <t>https://web.archive.org/web/https://arena.gov.au/projects/calix-zero-emissions-steel-technology-zesty-pre-feed-feed-study/</t>
  </si>
  <si>
    <t>https://web.archive.org/web/https://www.merantisteel.com/news-update/breaking-news:-meranti-launches-thai-green-steel-project</t>
  </si>
  <si>
    <t>https://web.archive.org/web/https://www.investmentmonitor.ai/news/namibia-to-build-first-decarbonised-iron-plant/</t>
  </si>
  <si>
    <t>https://web.archive.org/web/https://hyiron.com/opening-of-the-hydrogen-direct-reduction-plant-in-lingen-by-lower-saxonys-environment-and-energy-minister-meyer/</t>
  </si>
  <si>
    <t>https://web.archive.org/web/https://constructionfront.com/2023-10-18-engie-and-posco-sign-an-agreement-for-a-green-hydrogen-plant-feasibility-study-in-western-australia/</t>
  </si>
  <si>
    <t>https://web.archive.org/web/https://www.danieli.com/en/news-media/news/new-hybrid-ready-energiron-direct-reduction-plant-ternium_37_852.htm</t>
  </si>
  <si>
    <t>https://web.archive.org/web/https://vulcangreen.wpengine.com/wp-content/uploads/2023/08/EnglishPR_Jindal-Shadeed_Oman-announcement_4Dec2022-FINAL.pdf</t>
  </si>
  <si>
    <t>https://web.archive.org/web/https://ieefa.org/resources/carbon-capture-falls-even-further-behind-bhp-rio-and-bluescope-collaboration-accelerates</t>
  </si>
  <si>
    <t>https://web.archive.org/web/https://www.electra.earth/clean-iron-for-green-steel/</t>
  </si>
  <si>
    <t>https://web.archive.org/web/https://www.k1-met.com/non_comet/susteel</t>
  </si>
  <si>
    <t>https://web.archive.org/web/https://www.siderwin-spire.eu/consortium</t>
  </si>
  <si>
    <t>https://web.archive.org/web/https://totalenergies.com/media/news/press-releases/france-start-3d-carbon-capture-pilot-dunkirk</t>
  </si>
  <si>
    <t>https://web.archive.org/web/https://corporate.arcelormittal.com/media/ubigvvqm/1q-22-esg-presentation.pdf</t>
  </si>
  <si>
    <t>https://web.archive.org/web/https://greensteelworld.com/arcelormittal-commissions-plant-to-convert-waste-wood-into-bio-coal-at-its-steel-plant-in-ghent-belgium</t>
  </si>
  <si>
    <t>https://web.archive.org/web/https://www.pv-magazine-australia.com/2024/02/26/gfg-signs-green-hydrogen-deal-for-whyalla-steelworks/</t>
  </si>
  <si>
    <t>https://web.archive.org/web/https://worldsteel.org/media-centre/blog/2021/Low-carbon-development-at-HBIS/</t>
  </si>
  <si>
    <t>https://web.archive.org/web/https://asia.nikkei.com/Spotlight/Environment/Climate-Change/Mitsubishi-Heavy-to-build-biggest-zero-carbon-steel-plant</t>
  </si>
  <si>
    <t>https://web.archive.org/web/https://im-mining.com/2023/11/22/fortescue-board-approves-green-pit-to-product-hydrogen-based-iron-ore-project/</t>
  </si>
  <si>
    <t>https://web.archive.org/web/https://ec.europa.eu/commission/presscorner/detail/en/ip_24_1009</t>
  </si>
  <si>
    <t>https://web.archive.org/web/https://germanyworks.com/fileadmin/webinars/downloads/221007_HY5_DigitalBriefing_ArcelorMittal_JuergenFries.pdf</t>
  </si>
  <si>
    <t>https://web.archive.org/web/https://corporate.arcelormittal.com/media/0rilogi5/arcelormittal-roadshow-presentation_nov-22.pdf</t>
  </si>
  <si>
    <t>https://web.archive.org/web/https://www.energimyndigheten.se/en/news/2023/hybrit-is-granted-sek-3.1-billion/</t>
  </si>
  <si>
    <t>https://web.archive.org/web/https://www.ferrosilva.com/wp-content/themes/ferrosilva_theme/assets/FerroSilva_Pressrelease_210427.pdf</t>
  </si>
  <si>
    <t>https://web.archive.org/web/https://www.rechargenews.com/energy-transition/largest-ever-green-steel-investment-salzgitter-approves-723m-spend-on-first-stage-of-hydrogen-focused-project/2-1-1261505</t>
  </si>
  <si>
    <t>https://web.archive.org/web/https://gmk.center/en/news/tata-steel-focuses-on-restructuring-assets-in-europe/</t>
  </si>
  <si>
    <t>https://web.archive.org/web/https://tenova.com/newsroom/latest-tenova/largest-hydrogen-based-dri-facility-china</t>
  </si>
  <si>
    <t>https://web.archive.org/web/https://www.hydrogenfuelnews.com/green-hydrogen-cap-chile/8557934/</t>
  </si>
  <si>
    <t>https://web.archive.org/web/https://www.businesskorea.co.kr/news/articleView.html?idxno=97946</t>
  </si>
  <si>
    <t>https://web.archive.org/web/https://www.salzgitter-ag.com/en/newsroom/press-releases/details/iberdrola-deutschland-to-supply-offshore-wind-energy-for-the-salzgitter-group-20706.html</t>
  </si>
  <si>
    <t>https://web.archive.org/web/https://calix.global/sustainable-processing/zesty-study-economical-green-iron-solution/</t>
  </si>
  <si>
    <t>https://web.archive.org/web/https://www.merantigreensteel.com/blog/press-release-may-2023</t>
  </si>
  <si>
    <t>https://web.archive.org/web/https://hyiron.com/oshivela/</t>
  </si>
  <si>
    <t>https://web.archive.org/web/https://www.siderwin-spire.eu/news</t>
  </si>
  <si>
    <t>https://web.archive.org/web/https://corporate.arcelormittal.com/media/cases-studies/hydrogen-based-steelmaking-to-begin-in-hamburg</t>
  </si>
  <si>
    <t>https://web.archive.org/web/https://gfgalliancewhyalla.com/stories/gfg-alliance-signs-landmark-deals-in-whyalla/</t>
  </si>
  <si>
    <t>https://web.archive.org/web/https://www.voestalpine.com/blog/en/sustainability/greentec-steel/research-projects-for-green-steel-production/</t>
  </si>
  <si>
    <t>https://web.archive.org/web/https://www.businesswire.com/news/home/20210111005028/en/Boston-Metal-Raises-50-Million-to-Decarbonize-Steelmaking</t>
  </si>
  <si>
    <t>https://web.archive.org/web/https://www.bmwk.de/Redaktion/EN/Pressemitteilungen/2024/02/20240223-go-ahead-for-green-steel-production.html</t>
  </si>
  <si>
    <t>https://web.archive.org/web/https://eurometal.net/arcelormittal-secures-eu-funds-for-dunkirk-eaf-shift/</t>
  </si>
  <si>
    <t>https://web.archive.org/web/https://lkab.com/en/press/positive-decision-on-support-for-lkab-and-hybrit/</t>
  </si>
  <si>
    <t>https://web.archive.org/web/https://www.steelorbis.com/steel-news/latest-news/arcelormittal-spain-receives-environmental-approval-for-dri-plant-at-gijon-1323723.htm</t>
  </si>
  <si>
    <t>https://web.archive.org/web/https://www.danieli.com/en/news-media/news/new-energiron-dri-plant-starts-production-baowu_37_867.htm#newsfold</t>
  </si>
  <si>
    <t>https://web.archive.org/web/https://www.cap.cl/cap2023/en/sustainable-growth.html</t>
  </si>
  <si>
    <t>https://web.archive.org/web/https://magazine.primetals.com/2022/08/31/hyrex-demonstration-plant-from-posco-and-primetals-technologies/</t>
  </si>
  <si>
    <t>https://web.archive.org/web/https://www.steelorbis.com/steel-news/latest-news/salzgitter-to-supply-green-steel-to-home-appliance-manufacturer-1275430.htm</t>
  </si>
  <si>
    <t>https://web.archive.org/web/https://www.bmwk.de/Redaktion/EN/Pressemitteilungen/2023/11/20231106-commencement-of-construction-of-the-first-green-iron-plant-in-africa.html</t>
  </si>
  <si>
    <t>https://web.archive.org/web/https://pressroom.ifc.org/all/pages/PressDetail.aspx?ID=27557</t>
  </si>
  <si>
    <t>https://web.archive.org/web/https://greensteelworld.com/lkab-selects-energiron-for-its-demonstration-plant-in-northern-sweden</t>
  </si>
  <si>
    <t>https://web.archive.org/web/https://gmk.center/en/news/arcelormittal-starts-construction-of-a-hybrid-eaf-in-gijon/</t>
  </si>
  <si>
    <t>https://web.archive.org/web/https://www.h2greensteel.com/articles/on-course-for-large-scale-production-from-2025</t>
  </si>
  <si>
    <t>https://web.archive.org/web/https://www.hybritdevelopment.se/en/a-fossil-free-development/</t>
  </si>
  <si>
    <t>https://web.archive.org/web/https://www.steeltimesint.com/news/new-process-for-fossil-free-sponge-iron</t>
  </si>
  <si>
    <t>https://web.archive.org/web/https://en.prnasia.com/releases/apac/posco-holdings-takes-first-step-in-developing-40-000-tons-of-green-hydrogen-production-in-western-australia-422655.shtml</t>
  </si>
  <si>
    <t>https://web.archive.org/web/https://corporate.arcelormittal.com/media/press-releases/arcelormittal-signs-letter-of-intent-with-the-governments-of-belgium-and-flanders-supporting-1-1-billion-investment-in-decarbonisation-technologies-at-its-flagship-gent-plant</t>
  </si>
  <si>
    <t>https://web.archive.org/web/https://gravithy.eu/latest-news/</t>
  </si>
  <si>
    <t>https://web.archive.org/web/https://www.steelradar.com/en/haber/hydnum-steel-will-establish-a-spanish-green-steel-plant/</t>
  </si>
  <si>
    <t>https://web.archive.org/web/https://www.bostonmetal.com/green-steel-solution/</t>
  </si>
  <si>
    <t>https://web.archive.org/web/https://www.h2greensteel.com/articles/green-steel-production</t>
  </si>
  <si>
    <t>https://web.archive.org/web/https://www.hybritdevelopment.se/en/a-fossil-free-development/direct-reduction-hydrogen-pilotscale/</t>
  </si>
  <si>
    <t>https://web.archive.org/web/https://www.ferrosilva.com/ferrosilva-processen/</t>
  </si>
  <si>
    <t>https://web.archive.org/web/https://en.prnasia.com/releases/apac/ping-an-bank-grants-first-loan-to-pioneering-ccus-project-amounted-rmb-180-million-in-china-s-steel-industry-409390.shtml</t>
  </si>
  <si>
    <t>https://web.archive.org/web/https://www.merantigreensteel.com/blog/meranti-and-danieli-partnership-announcement</t>
  </si>
  <si>
    <t>https://web.archive.org/web/https://tenova.com/newsroom/latest-tenova/energironr-vulcan-green-steel-oman</t>
  </si>
  <si>
    <t>https://web.archive.org/web/https://www.electra.earth/contact/</t>
  </si>
  <si>
    <t>https://web.archive.org/web/https://zenodo.org/records/4327314#.X9oWA7N7nIU</t>
  </si>
  <si>
    <t>https://web.archive.org/web/https://www.thyssenkrupp-steel.com/en/newsroom/press-releases/thyssenkrupp-presents-altmaier-and-laschet-concept-for-green-transformation-of-duisburg-steel-mill.html</t>
  </si>
  <si>
    <t>https://web.archive.org/web/https://www.energy.gov/sites/prod/files/2019/07/f65/Projects19%20-%20Carbon-Free%20Iron%20for%20a%20Sustainable%20Future_Boston%20Metal.pdf</t>
  </si>
  <si>
    <t>https://web.archive.org/web/https://www.hybritdevelopment.se/en/march-24-2021-hybrit-ssab-lkab-and-vattenfall-to-begin-industrialization-of-future-fossil-free-steelmaking-by-establishing-the-worlds-first-production-plant-for-fossil-free-sponge-iron-in/</t>
  </si>
  <si>
    <t>https://web.archive.org/web/https://www.tatasteeleurope.com/corporate/news/Tata-Steel-invests-65-million-euroin-next-phase-hydrogen-route</t>
  </si>
  <si>
    <t>https://web.archive.org/web/https://www.blastr.no/</t>
  </si>
  <si>
    <t>https://web.archive.org/web/https://tenova.com/newsroom/latest-tenova/energironr-vulcan-green-steel-oman
https://web.archive.org/web/20240313135146/https://vulcangreensteel.earth/</t>
  </si>
  <si>
    <t>https://web.archive.org/web/https://www.h2greensteel.com/latestnews/thyssenkrupp-nucera-and-h2-green-steel-partner-for-one-of-the-largest-electrolysis-plants-globallynbspnbsp</t>
  </si>
  <si>
    <t>https://web.archive.org/web/https://www.pmi.org/-/media/pmi/documents/public/pdf/academics/call-for-proposal/tata-hisarna-project.pdf?v=af070ea8-50e1-485e-b025-9042674a0803</t>
  </si>
  <si>
    <t>https://web.archive.org/web/https://corporate.arcelormittal.com/media/news-articles/eu-supports-arcelormittal-with-eur-75m-eib-loan-to-scale-up-breakthrough-technology-to-reduce-carbon-emissions</t>
  </si>
  <si>
    <t>https://web.archive.org/web/https://corporate.arcelormittal.com/media/press-releases/arcelormittal-accelerates-its-decarbonisation-with-a-1-7-billion-investment-programme-in-france-supported-by-the-french-government#
https://web.archive.org/web/https://corporate.arcelormittal.com/media/rwrjvjru/2q-23-earnings-release.pdf</t>
  </si>
  <si>
    <t>https://web.archive.org/web/https://www.sei.org/wp-content/uploads/2020/07/bigger-is-sometimes-better.pdf</t>
  </si>
  <si>
    <t>https://web.archive.org/web/https://www.arctictoday.com/%F0%9F%87%B3%F0%9F%87%B4-%F0%9F%87%AB%F0%9F%87%AE-blastr-green-steels-steel-plant-project-progressing-in-inkoo-the-environmental-impact-assessment-procedure-launched/</t>
  </si>
  <si>
    <t>2024-08-07 We will continue investing in the Region and working on innovative initiatives, such as the implementation of a green steel pilot project
2024-03-04 The project will be a step towards decarbonization in the production of steel, by adding hydrogen to the blast furnace through the injection of cold hydrogen, replacing coke as fossil fuel and reductor, thus achieving an emission reduction of up to 17,000 tons of CO2 per year by 2026.
2023-03-23 announcement of project continuation with end date 2025 - upgrade from 12 MW electrolyzer to 17.5 MW,  Investment from Corfo of 3.6 mUSD. Pilot expected to produce 25.000 t/yer of sponge iron
2022-10-21 Corfo will contribute with 3,6 million USD for the H2V CAP project implementation ; Project occuring in Compañia Siderúrgica Huachipato SA, part of CAP holding
2021-03-16 First announcement, project to end in 2023
Technology cooperation agreement / feasibility study for a technological roadmap (use of renewable energy and hydrogen combined with highly efficient technologies); company part of CAP Group</t>
  </si>
  <si>
    <t>https://web.archive.org/web/https://www.americaeconomia.com/en/node/288083</t>
  </si>
  <si>
    <t>2024-08-07 Tata Steel Nederland has ordered an advanced pellet test installation from Primetals Technologies (...) The new installation will be delivered by Primetals Technologies in mid-2025. (...)  The company is implementing its Green Steel Plan in three phases. The first phase will be operational by 2030 and consists of 1 DRP and 1 Electric Arc Furnace (EAF) to replace Blast Furnace 7 and Coke and Gas Plant 2 (KGF2).  (...) In the second phase of the transition, Tata Steel aims to close Blast Furnace 6 and Coke and Gas Plant 1 (KGF1). This should lead to a total CO2 reduction of approximately 80%. In the years that follow, with the ultimate goal of 2045, Tata Steel will become fully CO2-neutral.
2024-01-29 As for receiving a decarbonization grant from the Dutch government (...) the outlines and main provisions of the agreement are ready and are being finalized. (...) necessary to go through a consultation process before any final document is signed (...) Must engage with trade unions and take into account their proposals (...) currently being done.
2022-08-30 Tata Steel Nederland has signed contracts with three companies – McDermott, Danieli and Hatch – for the further technical preparations of the hydrogen route. (…) The cost for this first development step are in excess of 65 million euros and will result in an engineering package that forms the basis for a final permitting and project planning. (...) Project is led by the Tata Steel internal project and sustainability team. (...) McDermott is responsible for the construction input and support of the technical project management. Danieli is responsible for the engineering design for the  plant and technology that  delivers DRI. Hatch is the technology licensor  of the electric furnaces (REF) that melt the DRI. // Tata Steel Nederland has already signed a memorandum of understanding with Ford in Europe (...) makes Ford the first customer committed to offtake the green steel that Tata Steel plans to produce.</t>
  </si>
  <si>
    <t>https://web.archive.org/web/https://www.tatasteelnederland.com/nieuws/en/tata-steel-orders-pellet-test-installation-for-green-steel</t>
  </si>
  <si>
    <t>https://web.archive.org/web/https://www.steeltimesint.com/news/salzgitter-orders-one-of-europes-largest-green-hydrogen-plants</t>
  </si>
  <si>
    <t>https://web.archive.org/web/https://www.rwe.com/en/press/rwe-supply-and-trading/2024-08-06-rwe-and-salzgitter-group-sign-green-ppa/</t>
  </si>
  <si>
    <t>https://web.archive.org/web/https://www.aumanufacturing.com.au/andrew-forrest-stunning-aim-to-build-green-steel-plant-in-2021</t>
  </si>
  <si>
    <t>https://web.archive.org/web/https://fortescue.com/news-and-media/news/2024/08/16/fortescue-starts-works-on-green-metal-project</t>
  </si>
  <si>
    <t>Stegra Boden (formerly H2 Green Steel)</t>
  </si>
  <si>
    <t>Stegra Iberia (formerly H2 Green Steel)</t>
  </si>
  <si>
    <t>Stegra (formerly H2 Green Steel)</t>
  </si>
  <si>
    <t>Pelletisation plant, no green iron or green steel production</t>
  </si>
  <si>
    <t>Memorandum of Understanding - Cooperation suspected to be based on the supply of Zeremis (no primary green steel)</t>
  </si>
  <si>
    <t>https://web.archive.org/web/https://www.steelradar.com/en/haber/tata-steel-and-steel-center-europe-collaborate-for-carbon-free-steel/</t>
  </si>
  <si>
    <t>https://web.archive.org/web/https://www.steeltimesint.com/news/metso-to-supply-iron-ore-pelletizing-plant</t>
  </si>
  <si>
    <t>Bluescope x Helios Green Iron</t>
  </si>
  <si>
    <t>https://heliosmatters.com/</t>
  </si>
  <si>
    <t>https://web.archive.org/web/https://www.prnewswire.com/apac/news-releases/helios-project-ltd-and-bluescopex-pty-ltd-sign-memorandum-of-understanding-302250476.html</t>
  </si>
  <si>
    <t>Lincoln Minerals</t>
  </si>
  <si>
    <t>No primary steel production. Recycling of scrap</t>
  </si>
  <si>
    <t>2024-1</t>
  </si>
  <si>
    <t>2024-2</t>
  </si>
  <si>
    <t>Hy4Smelt</t>
  </si>
  <si>
    <t>Rolling mill, although using renewable hydrogen it is not related to the phase out of a blast furnace</t>
  </si>
  <si>
    <t>Piombino</t>
  </si>
  <si>
    <t>Plant to use NG-DRI from Ukraine to produce steel in EAF in italy (hot-rolled coils)</t>
  </si>
  <si>
    <t>2024-08-07</t>
  </si>
  <si>
    <t>https://web.archive.org/web/https://eurometal.net/metinvest-danieli-mimit-plan-e2-billion-3-million-tpy-steelmaking-facility-in-italy/</t>
  </si>
  <si>
    <t>https://web.archive.org/web/https://www.messaggeromarittimo.it/piombino-firmato-il-protocollo-tra-jsw-e-metinvest/</t>
  </si>
  <si>
    <t>https://web.archive.org/web/https://minexforum.com/2024/04/01/italy-has-offered-metinvest-owned-by-rinat-akhmetov-the-opportunity-to-rebuild-a-steel-plant-in-taranto/</t>
  </si>
  <si>
    <t>https://web.archive.org/web/https://gmk.center/en/news/global-offer-of-dri-and-hbi-will-gradually-grow-metinvest-ceo/</t>
  </si>
  <si>
    <t>Paused/postponed, 2023
Not clear timeline for transition from NG to H2. No details of energy source for green steel</t>
  </si>
  <si>
    <t>Danieli, Italy’s Ministry of Economic Development (Mimit),  Jsw Steel Italy</t>
  </si>
  <si>
    <t>https://web.archive.org/web/https://eurometal.net/metinvest-eyes-danieli-joint-venture-for-italian-plant/</t>
  </si>
  <si>
    <t>https://web.archive.org/web/https://metinvestholding.com/en/media/news/zavod-u-pjombno-bude-odnim-z-najbljsh-tehnologchnih-ta-ekologchnih-vn-stane-plotom-dlya-nashih-majbutnh-nvesticj-v-ukran-seo-metnvestu-pro-plani-v-tal</t>
  </si>
  <si>
    <t>Fully integrated metallurgical</t>
  </si>
  <si>
    <t>https://www.gem.wiki/Metinvest_Piombino_steel_plant</t>
  </si>
  <si>
    <t>Metinvest Piombino steel plant</t>
  </si>
  <si>
    <t>H-DRI + EAF</t>
  </si>
  <si>
    <t>NG-DRI to H-DRI + EAF</t>
  </si>
  <si>
    <t>GPSC, BIG, Danieli, Glencore, AngloAmerican, SSNS, Green Steel of Western Australia, Global Power Synergy in Thailand</t>
  </si>
  <si>
    <t>https://web.archive.org/web/https://www.steeltimesint.com/news/meranti-bid-to-become-green-steel-leader</t>
  </si>
  <si>
    <t>https://web.archive.org/web/https://www.bangkokpost.com/business/general/2876921/reviving-thailands-steel-industry-a-decarbonisation-revolution</t>
  </si>
  <si>
    <t>https://web.archive.org/web/https://www.reuters.com/markets/commodities/new-green-steel-firms-could-reap-rewards-eu-carbon-tariffs-loom-2024-11-08/</t>
  </si>
  <si>
    <t>GST-P-040</t>
  </si>
  <si>
    <t>No activity is planned until a  a development partner is secured.</t>
  </si>
  <si>
    <t>Lincoln’s Green Iron Project</t>
  </si>
  <si>
    <t>MoU that evolved to project - a Project entry is in active projects</t>
  </si>
  <si>
    <t xml:space="preserve">EAF using NG-DRI </t>
  </si>
  <si>
    <t>2024-11-08</t>
  </si>
  <si>
    <t>https://web.archive.org/web/https://www.aumanufacturing.com.au/2-5-mtpa-green-steel-project-progresses-in-sa</t>
  </si>
  <si>
    <t>https://web.archive.org/web/https://lincolnminerals.com.au/projects/green-iron-magnetite-project/</t>
  </si>
  <si>
    <t>Direct Reduction Iron (DRI) furnace using renewable energy sources</t>
  </si>
  <si>
    <t>https://web.archive.org/web/https://www.smh.com.au/business/companies/lincoln-makes-move-to-tap-into-sa-green-iron-strategy-20240930-p5kem4.html</t>
  </si>
  <si>
    <t>https://web.archive.org/web/https://lincolnminerals.com.au/wp-content/uploads/2024/03/LincolnMinerals_Factsheet_v1.3.pdf</t>
  </si>
  <si>
    <t xml:space="preserve">2024-09-30 Lincoln makes move to tap into SA green iron strategy (…)  Lincoln Minerals has announced it has made a comprehensive submission to the South Australian Government aimed at developing an end-to-end domestic green iron and steel supply chain, including the construction of a government endorsed 2.5 million tonne per annum (Mtpa) green steel plant. (...) The government aims to shortlist parties for further discussion in the first half of 2025.
2024-11-08 (**Tracker comment**:  Project in very early stage, without details. Kept in prospective to continue follow-up)
Timing and next steps:  The commencement of the partnering process for Lincoln’s Green Iron Project is the first step in unlocking shareholder and regional value from its magnetite resource.
2024-08-03 Lincoln Minerals are prioritising the process to secure a development partner and believe they have an attractive asset for such investment.No activity is planned on these tenements until a development partner is secured (...) Magnetite is recognised as the critical mineral to enable the steel industries decarbonisation. Magnetite can be processed to a high grade, DRI quality product that can feed
an electric arc furnace which can be powered by gas and eventually hydrogen removing the need for coal. 
</t>
  </si>
  <si>
    <t>South Australia</t>
  </si>
  <si>
    <t>GST-P-041</t>
  </si>
  <si>
    <t>GST-P-042</t>
  </si>
  <si>
    <t>GST-P-043</t>
  </si>
  <si>
    <t>GST-P-044</t>
  </si>
  <si>
    <t>Matrix Gas &amp; Renewables Ltd., Gensol Engineering Ltd., the Indian Institute of Technology Bhubaneswar and Metsol AB from Sweden.</t>
  </si>
  <si>
    <t>Matrix Gas &amp; Renewables</t>
  </si>
  <si>
    <t>https://web.archive.org/web/https://pib.gov.in/PressReleasePage.aspx?PRID=2065985</t>
  </si>
  <si>
    <t>https://web.archive.org/web/https://www.cnbctv18.com/market/gensol-engineering-share-price-matrix-gas-renewables-develop-green-hydrogen-powered-steel-facility-19496019.htm</t>
  </si>
  <si>
    <t>BSBK Pvt. Ltd., Ten Eight Investment, IIT Bhilai</t>
  </si>
  <si>
    <t>2024-10-21 "The green steel facility will require a total capital expenditure (capex) of ₹321 crore. To encourage such sustainable initiatives, the Government of India will provide incentives covering 50% of the project’s capex." (...) "This initiative, a part of the National Green Hydrogen Mission, aims to revolutionise sustainable steel production by using 100% green hydrogen instead of conventional fossil fuels, Gensol Engineering said in a stock exchange filing."
2024-10-18 The total financial support made available will be Rs. 347 Crore from the Government of India [for all projects]. These pilot projects are likely to be commissioned in next 3 years, paving way to the scaleup of such technologies in India.</t>
  </si>
  <si>
    <t xml:space="preserve">Direct Reduction Iron (DRI) furnace using  100% green hydrogen </t>
  </si>
  <si>
    <t>https://web.archive.org/web/https://www.matrixgas.in/</t>
  </si>
  <si>
    <t>https://web.archive.org/web/https://www.simplexcastings.com/</t>
  </si>
  <si>
    <t>To be confirmed if - Use of Hydrogen in Blast Furnace to reduce coal/ coke consumption</t>
  </si>
  <si>
    <t>To be confirmed if - Injection of Hydrogen in vertical shaft based DRI making unit.</t>
  </si>
  <si>
    <t>Simplex Castings Ltd</t>
  </si>
  <si>
    <t>Ranchi</t>
  </si>
  <si>
    <t>SAIL H2 Pilot</t>
  </si>
  <si>
    <t>Matrix Gas &amp; Renewables  H-DRI Pilot</t>
  </si>
  <si>
    <t>Simplex Castings H2  Pilot</t>
  </si>
  <si>
    <t>2024-10-18 (b) Simplex Castings Ltd (Consortium member: BSBK Pvt. Ltd., Ten Eight Investment, IIT Bhilai) with pilot plant capacity 40 TPD (...) The total financial support made available will be Rs. 347 Crore from the Government of India [for all projects]. These pilot projects are likely to be commissioned in next 3 years, paving way to the scaleup of such technologies in India.</t>
  </si>
  <si>
    <t>2024-10-18 (c) Steel Authority of India Ltd (Ranchi) with plant capacity 3200 TPD. (...) The total financial support made available will be Rs. 347 Crore from the Government of India [for all projects]. These pilot projects are likely to be commissioned in next 3 years, paving way to the scaleup of such technologies in India.</t>
  </si>
  <si>
    <t>Project accepted for government funding but no more details - Saved in prospective for future updates</t>
  </si>
  <si>
    <t>GST-P-045</t>
  </si>
  <si>
    <t>https://web.archive.org/web/https://pune.news/industry/raipurs-green-steel-initiative-a-step-towards-net-zero-emissions-by-2070-252744/</t>
  </si>
  <si>
    <t>https://web.archive.org/web/https://www.ssab.com/en/news/2024/03/ssab-selected-by-us-department-of-energy-to-explore-possibilities-for-production-of-fossilfree-steel</t>
  </si>
  <si>
    <t>Hydrogen-Fueled Zero Emissions Steel Making</t>
  </si>
  <si>
    <t>HYBRIT®, fossil-free Direct Reduced Iron (DRI) technology with 100% hydrogen</t>
  </si>
  <si>
    <t>Perry County, Mississipi</t>
  </si>
  <si>
    <t>https://web.archive.org/web/https://www.energy.gov/oced/industrial-demonstrations-program-selections-award-negotiations-iron-and-steel</t>
  </si>
  <si>
    <t>Hy Stor Energy , U.S Department of Energy (DoE)</t>
  </si>
  <si>
    <t>2024-10-09 Green hydrogen headwinds hit production hub, steel project in Mississippi (...) Hy Stor Energy abruptly canceled an electrolyzer deal for its hub, which is set to supply SSAB’s green steel site. (...) In a statement to Canary Media, a representative for Hy Stor said the company isn’t canceling the hydrogen hub itself. “The green hydrogen market has faced a series of headwinds that have resulted in it taking longer than anticipated to bring our lead project to fruition,” “Because of this, it did not make sense for us to make the upcoming capacity reservation payments that would have been due under the Nel agreement,” Reidel said. ​“In spite of the difficult market environment, we remain optimistic about the long-term potential of Hy Stor’s unique base of assets,”  He added that ​“revised timelines for the hydrogen hub are not currently available.”
2024-03-25 SSAB has been selected for awards negotiations for up to 500 MUSD in funding from the U.S. Department of Energy for a potential construction of a HYBRIT[®] manufacturing facility (…) This project aims to generate an estimated 6,000 construction jobs and 540 permanent jobs. SSAB plans to engage the Perry County Small Business Development Center to solicit and support vendors, contractors, and sub-contractors for the project and subsequent facility operations.</t>
  </si>
  <si>
    <t>https://web.archive.org/web/https://www.canarymedia.com/articles/hydrogen/green-hydrogen-headwinds-hit-production-hub-steel-project-in-mississippi</t>
  </si>
  <si>
    <t>Phase 1: Hydrogen-Ready Direct Reduced Iron Plant and Electric Melting Furnace Installation</t>
  </si>
  <si>
    <t>https://web.archive.org/web/https://www.energy.gov/sites/default/files/2024-09/Factsheet_IDP_ClevelandCliffsOH_PhaseOne_9.25.24.pdf</t>
  </si>
  <si>
    <t>Hydrogen-Ready Direct Reduced Iron Plant and Electric Melting Furnace Installation project for iron and steelmaking</t>
  </si>
  <si>
    <t>Middletown, OH</t>
  </si>
  <si>
    <t>https://web.archive.org/web/https://www.clevelandcliffs.com/news/news-releases/detail/652/cleveland-cliffs-reaffirms-commitment-to-middletown-works</t>
  </si>
  <si>
    <t>Induction melting furnace</t>
  </si>
  <si>
    <t>0</t>
  </si>
  <si>
    <t>2024-10-21</t>
  </si>
  <si>
    <t>United States Pipe and Foundry Company</t>
  </si>
  <si>
    <t>HYFOR + Smelter</t>
  </si>
  <si>
    <t>H-DRI + ESF</t>
  </si>
  <si>
    <t>https://web.archive.org/web/https://www.umweltfoerderung.at/fileadmin/user_upload/umweltfoerderung/betriebe/EU-Innovatonsfonds/Projekt__Hy4Smelt_.pdf</t>
  </si>
  <si>
    <t>https://web.archive.org/web/https://www.estep.eu/assets/Events/2024-ESTEP-Annual-event-Linz/ESTEP_Annual_Event_24_Abstract-booklet_.pdf</t>
  </si>
  <si>
    <t>https://web.archive.org/web/https://worldsteel.org/wp-content/uploads/Presentation_Alexander-FLEISCHANDERL-Primetals-Technologies.pdf</t>
  </si>
  <si>
    <t>Primetals, Mitsubishi Copr, Fortescue, K1-MET, Loesche, Cemex, Scholz, Universita del salento, ESTEP</t>
  </si>
  <si>
    <t>https://web.archive.org/web/https://www.voestalpine.com/blog/en/sustainability/greentec-steel/research-projects-for-green-steel-production/#hy4smelt_and_greentec_steel</t>
  </si>
  <si>
    <t>2024-10-28 This facility will serve as a guide model for replacing traditional BF technology, utilizing 100% green energy, hydrogen, and secondary carbon carriers. The project will also showcase the flexibility to use a wide range of ore qualities, including high gangue ores, which are traditionally unsuitable for DR-EAF plants. A critical component of Hy4Smelt’s innovation is the Smelter’s capability to produce metallurgical slag that can be reused in the cement industry, further promoting circular economy principles
Funding strategy: CAPEX Smelter-Part submitted to KPC „Transformation of Industry“ ; CAPEX HYFOR-Part submitted to aws „Twin Transition“ ; R&amp;D-OPEX will be submitted to RFCS/CSP Big tickets for Steel
2024 Hy4Smelt takes things a major step further and on an industrial scale: HBI leaves the HYFOR plant and goes directly into the smelter. This novel smelting unit produces a product similar to pig iron, which can be processed further in the traditional converter process (LD). In Linz, a demonstration plant will be built that will be able to produce up to 4 tons of pig iron per hour in a continuous process.
2024-01-19 HYFOR is an alternative direct reduction process for ultrafine iron ores that will not require any agglomeration steps
2023 Pilot (2022-2023) ; Industrial prototype 3 t/h (2023-2026) ; commercial plant (2027-2028)</t>
  </si>
  <si>
    <t>https://web.archive.org/web/https://grande-region-hydrogen.eu/en/projects/power4steel/</t>
  </si>
  <si>
    <t>https://web.archive.org/web/https://www.midrex.com/press-release/dillinger-and-rogesa-selects-midrex-and-primetals-for-major-decarbonization-project/</t>
  </si>
  <si>
    <t>https://web.archive.org/web/https://www.webwire.com/ViewPressRel.asp?aId=328138</t>
  </si>
  <si>
    <t>Power4Steel (Pure Steel+ brand)</t>
  </si>
  <si>
    <t>MIDREX Flex - 3 Phases, first H2 injection to BF (2027/28), then close 1 BF and commission DRI [2,5 Mt] +2 EAF [3,5 Mt] (2030), +1 EAF [1,2 Mt] and close the other BF (2040)</t>
  </si>
  <si>
    <t>https://web.archive.org/web/https://data.shs.hdw.agency/app/uploads/sites/8/2024/05/EN_STAHL-240188-05_Grafiken_Website_2560x1307-1024x548.jpg</t>
  </si>
  <si>
    <t>https://web.archive.org/web/https://en.pure-steel.com/power4steel/</t>
  </si>
  <si>
    <t>2024-10-11 Dillinger and ROGESA selects Midrex and Primetals for Major Decarbonization Project (...) for the supply of a new production complex, including a direct reduced iron (DRI) plant and an EAF Ultimate electric arc furnace plant. (...) The MIDREX Flex® Plant is designed to produce both hot direct reduced iron (HDRI) and cold direct reduced iron (CDRI), with an annual production capacity of 2 million tons. (...) The MIDREX Flex technology is designed to operate at different ratios of natural gas and hydrogen, with up to 100 percent hydrogen. Initially, the plant will operate with a mix of natural gas and hydrogen, allowing for a carbon footprint reduction of more than 50 percent compared to blast furnace-based ironmaking. The MIDREX Flex plant will be implemented with hydrogen-ready equipment and piping, such as three stages of process gas compressors.
2024-03-27 Germany's SHS launches green hydrogen tender for Saarland steel plants. Tender to buy up to 50,000 mt hydrogen from 2027 (...) German steel producer Stahl-Holding-Saar has launched a tender to buy up to 50,000 mt of locally produced renewable hydrogen for its Dillinger and Saarstahl plants in Saarland, the company said March 26. (...) The company's hydrogen demand is expected to reach up to 50,000 mt/year by 2030, rising to 120,000-150,000 mt/year thereafter.
2024-01-18 Robert Habeck [Germany’s Minister for Economic Affairs and Climate Action] announces EUR 2.6 billion planned funding for the Saarland steel industry. (…) The public funding that has now been announced is essential to managing the required investments of around EUR 3.5 billion. Plans call for up to 4.9 million tons of carbon-reduced steel to then be produced annually in Saarland.
3 Phases, first H2 injection to BF (2027/28), then close 1 BF and commission DRI +2 EAF (2030), +1 EAF and close the other BF (2040)</t>
  </si>
  <si>
    <t>https://web.archive.org/web/https://www.cbc.ca/news/canada/hamilton/arcelormittal-dofasco-decarbonization-update-1.7309360</t>
  </si>
  <si>
    <t>2024-11-04 ArcelorMittal Dofasco says it is “unwavering” in its commitment to a massive decarbonization overhaul meant to end coal-fired steelmaking — but it won’t say why work on the project appears stalled. (...) Major demolition at the bayfront plant was supposed to start early last year (...) But the company — which originally announced plans to transition to coal-free steelmaking by 2028, if not sooner — would no longer offer a timeline for the $1.8-billion decarbonization project.
2024-09-03 ArcelorMittal Dofasco misses key milestones in $1.8B 'green' steel project promised for 2028 (...) A CBC Hamilton investigation, which included capturing drone footage of the plant and speaking with industry insiders, indicates the project is not moving ahead as company executives publicly promised after missing key milestones in 2023 and 2024. (...) Dofasco told CBC last week it remains committed to decarbonization and there are no changes to its greenhouse gas emission reduction targets, timelines or related budgets.
2022-10-13 The new 2.5 million tonne capacity DRI furnace will initially operate on natural gas but will be constructed ‘hydrogen ready’ so it can be transitioned to utilise green hydrogen as a clean energy input as and when a sufficient, cost-effective supply of green hydrogen becomes available.  // ArcelorMittal Dofasco to demolish coke plant starting next year en route to halting coal use by 2028
The investment was contingent on support from the governments of Canada and Ontario. In July 2021 the Government of Canada announced it will invest CAD$400 million in the project and in Feb 2022, the Government of Ontario announced it will invest CAD$500 million in the project. This secures project funding and firms up the investment.</t>
  </si>
  <si>
    <t>https://web.archive.org/web/https://www.thespec.com/news/hamilton-region/is-dofascos-delay-plagued-green-steel-project-at-risk-worried-residents-seek-answers/article_ddceda19-5e3b-5e9b-a820-4837f57361c5.html</t>
  </si>
  <si>
    <t>https://web.archive.org/web/https://fuelcellsworks.com/2024/10/11/green-hydrogen/bremen-s-steel-industry-to-benefit-from-new-green-hydrogen-project</t>
  </si>
  <si>
    <t>https://web.archive.org/web/https://www.hydrogeninsight.com/industrial/arcelormittal-receives-electrolysers-for-green-hydrogen-based-steelmaking-in-germany-after-nearly-a-year-of-delay/2-1-1724035</t>
  </si>
  <si>
    <t>https://web.archive.org/web/https://ec.europa.eu/commission/presscorner/detail/en/ip_24_5389</t>
  </si>
  <si>
    <t>2024-10-21 Commission approves €128 million Swedish State aid measure to support SSAB in decarbonising its steel production (...) Sweden notified to the Commission a €128 million measure to support SSAB's project to transition from the current coal-based steel production process in Luleå to a nearly zero-emission system. The measure will be made available through the Just Transition Fund. The aid will take the form of a direct grant  (...)  The electric arc furnace will operate using steel scrap and direct reduced iron produced using renewable hydrogen. The electric steel mill will have a capacity of 2.5 million tonnes of green slabs per year. (...) The measure will accelerate the project by three years and the new installation is envisioned to start producing green steel as of 2029 
2024-10-07 SSAB, a global specialised steel company, has awarded AFRY the main engineering partner contract for their fossil-free steel mini-mill project in Luleå, Sweden. (...) The services will be provided during 2024-2026.
2024-07-17 The plant will be supplied with a mixture of fossil-free sponge iron from Hybrit’s demonstration plant in (...) The new mill will be supplied with a mix of fossil-free sponge iron from the Hybrit demonstration plant in Gällivare and recycled scrap.
2024-04-02 SSAB’s Board of Directors have today taken the decision to proceed with the next step in SSABs transition, building a state-of-the-art fossil-free mini-mill in Luleå, Sweden.  (...) The new Luleå mill will have a capacity of 2.5 mton/year and consist of two electric arc furnaces, advanced secondary metallurgy, a direct strip rolling mill to produce SSABs specialty products, and a cold rolling complex to serve the mobility segment with a broader offering of premium products. (...) The total mini-mill investment is estimated to EUR 4.5 billion including contingencies. By investing in new technologies, SSAB is avoiding investments otherwise required in existing plant and equipment of EUR 2 billion during the next 10 years. The plan is to fund the investment with own cash flows and within SSAB’s financial targets.</t>
  </si>
  <si>
    <t>https://web.archive.org/web/https://greensteelworld.com/afry-selected-as-engineering-partner-for-ssabs-project</t>
  </si>
  <si>
    <t>2024-09-26 NCC is constructing a new industrial building for fossil-free steelmaking in Oxelösund on behalf of SSAB. The project is now entering the next production phase valued at approximately SEK 400 million (...) The project will be handed over in stages and is scheduled for completion in the first quarter of 2026.
2023-11-28 Swedish steelmaker SSAB has today commenced construction work for an electric arc furnace in Oxelösund, marking an important milestone for the Swedish steel industry and for green steelmaking. (…) SSAB intends to transform its entire Nordic production system around 2030 and this year took the decision to invest SEK 6.2 billion in a new electric arc furnace and related raw material handling in Oxelösund.
2020-12-23 Green light for fossil-free steel in Oxelösund (...) The Land and Environment Court has decided to grant SSAB Oxelösund an environmental permit to convert its steelmaking operations and reduce carbon dioxide activities by 2025. This also means that we will take a step nearer towards fossil-free steel production across SSAB in 2045.</t>
  </si>
  <si>
    <t>https://web.archive.org/web/https://news.cision.com/ncc/r/ncc-to-continue-work-on-ssab-s-new-facility-in-oxelosund,c4042907</t>
  </si>
  <si>
    <t>Hydrogen injection trial at 1st Blast Furnace</t>
  </si>
  <si>
    <t>Hydrogen injection (unknown origin)</t>
  </si>
  <si>
    <t>https://web.archive.org/web/https://www.erdemir.com.tr/en/corporate/media/press-release/new-ground-in-the-turkish-steel-industry</t>
  </si>
  <si>
    <t>https://web.archive.org/web/https://gmk.center/en/news/turkeys-erdemir-to-test-hydrogen-injection-into-blast-furnace-no-1/amp/</t>
  </si>
  <si>
    <t>2024-10-18 test hydrogen injection into blast furnace No. 1 in October this year. (…) The test will take place in cooperation with Erdemir Engineering and Irish Linde, which operates in the field of industrial gases and engineering. It will involve the injection of hydrogen gas into blast furnace No. 1 from five tuyeres for 2 days.</t>
  </si>
  <si>
    <t>Erdemir Engineering, Linde</t>
  </si>
  <si>
    <t>https://www.gem.wiki/Erdemir_Eregli_steel_plant</t>
  </si>
  <si>
    <t>Zonguldak</t>
  </si>
  <si>
    <t xml:space="preserve">Erdemir steel plant </t>
  </si>
  <si>
    <t>Consortia announced but no concrete information on iron reduction plant  - Saved in prospective for future updates</t>
  </si>
  <si>
    <t>https://web.archive.org/web/https://www.magnetitemines.com/razorback-iron-ore-project</t>
  </si>
  <si>
    <t>DR grade iron that could be used for H-DRI</t>
  </si>
  <si>
    <t>Green Iron SA</t>
  </si>
  <si>
    <t>https://web.archive.org/web/https://newshub.medianet.com.au/2024/10/green-iron-sa-consortium-launches-to-spearhead-south-australias-green-iron-revolution/72643/</t>
  </si>
  <si>
    <t>Magnetite Mines, Aurizon Holdings, Flinders Port Holdings, and GHD.</t>
  </si>
  <si>
    <t>2024-10-22 A pioneering consortium, Green Iron SA, has been officially launched to accelerate the establishment of a green iron industry in South Australia. (…) The consortium’s project starts with fast-tracking the development of the Razorback Iron Ore Project, thereby creating a secure supply of high-purity magnetite, a feedstock critical to the production of green iron. The project then progresses to the production of direct reduction (DR) grade pellets and ultimately manufacturing and exporting direct reduced iron (DRI) in the form of Hot Briquetted Iron (HBI) from the established industrial city of Port Pirie by the early 2030s.
2024-10-22 By leveraging natural gas and green hydrogen when available, Green Iron SA aims to significantly reduce carbon emissions in global steel production, delivering substantial economic benefits to the Upper Spencer Gulf area, including long-term job creation and community revitalisation.</t>
  </si>
  <si>
    <t>https://web.archive.org/web/https://www.miningweekly.com/article/green-iron-sa-to-unlock-braemar-potential-2024-10-22</t>
  </si>
  <si>
    <t>New South Wales</t>
  </si>
  <si>
    <t>Green iron South Australia - Razorback</t>
  </si>
  <si>
    <t>2024-10-24 Fortescue says it has started to build a 150-tonne green steel pilot plant at its Christmas Creek iron ore mine in the Pilbara. If it works, the company has plans to develop a 1 million tonne-a-year green steel operation.
2024-08-16  start of works at its Green Metal Project in the Pilbara region of Western Australia. (...) Located at the Green Energy Hub at Christmas Creek, the US$50 million project is expected to produce more than 1,500 tonnes per annum of green iron metal, with first production anticipated in 2025. (...) Fortescue’s recently commissioned green hydrogen plant can produce around 530 kilograms of hydrogen gas per day, or around 195 tonnes annually. Powered partly by solar during the day, the plant comprises a gaseous hydrogen refuelling station (HRS) to refuel a fleet of 10 fuel cell electric vehicle hydrogen-powered coaches. The gaseous HRS was supported by the WA Government’s Renewable Hydrogen Fund through a $2 million grant.
2024-03-04 (**Tracker internal**: plant has not been constructed as of 2021 to 2023)
2023-11-21 Fortescue will (...) invest $US50 million into a green iron trial plant at its Christmas Creek iron ore mine in Western Australia. (...) // Subject to approvals, construction is expected to begin during CY24, with the first green iron targeted to be delivered before the end of CY25.
2023-03-24 Fortescue Future Industries (...) has successfully processed “green iron” ore that it says marks a “breakthrough technology". The new technology – which is free of coal and carbon – uses a renewable powered chemical electrolysis process that was first proven in the company’s own Western Australia laboratories.
2022-10-21 Target of producing 15 million tonnes a year of green hydrogen by 2030, an effort that would likely require some 200GW of wind and solar and other renewable sources. Would require around 5 million hectares of wind farms.
2021-02-15 Fortescue to produce green hydrogen from 2023, and targets green steel
An iron ore mining company, which intends to get into the business of producing green steel in the future. Parallels can be drawn from the announcements from BHP and Rio-tinto.</t>
  </si>
  <si>
    <t>https://web.archive.org/web/https://www.themercury.com.au/business/iron-ore-miner-fortescue-begins-building-green-steel-pilot-plant/video/0048442fe12eb01a79ee6ace9c687ddf</t>
  </si>
  <si>
    <t>https://web.archive.org/web/https://h2greensteel.earth/</t>
  </si>
  <si>
    <t>H2-based rolling mill</t>
  </si>
  <si>
    <t>2024-09-26</t>
  </si>
  <si>
    <t>2024-10-24</t>
  </si>
  <si>
    <t>2024-11-04</t>
  </si>
  <si>
    <t>2024-10-11</t>
  </si>
  <si>
    <t>2024-10-28</t>
  </si>
  <si>
    <t>World First 100% Hydrogen-Powered Rolling Mill</t>
  </si>
  <si>
    <t>https://web.archive.org/web/https://hydrogen-central.com/greensteel-australia-partners-with-danieli-to-launch-world-first-100-hydrogen-powered-rolling-mill/</t>
  </si>
  <si>
    <t>Greensteel Australia</t>
  </si>
  <si>
    <t>https://web.archive.org/web/https://h2greensteel.earth/2024/10/21/greensteel-australia-partners-with-danieli-to-launch-world-first-100-hydrogen-powered-rolling-mill/</t>
  </si>
  <si>
    <t>2024-10-14 Greensteel Australia Partners with Danieli to Launch World First 100% Hydrogen-Powered Rolling Mill (…) build a 600,000-tonne-per-year rolling mill that will be powered entirely by green hydrogen. (…) Danieli, an Italian-based metal processer and supplier, will partner with Greensteel Australia to develop the plant and is targeting commencement of operations by late 2026.</t>
  </si>
  <si>
    <t>Greensteel Australia Mnufacturing Plant</t>
  </si>
  <si>
    <t>https://web.archive.org/web/https://www.reuters.com/markets/commodities/thyssenkrupp-reviews-plans-green-steel-production-2024-10-07/</t>
  </si>
  <si>
    <t>Acciaierie d’Italia</t>
  </si>
  <si>
    <t>GST-P-046</t>
  </si>
  <si>
    <t>DRI MoU Taranto</t>
  </si>
  <si>
    <t>DRI - no details on natural gas or hydrogen use</t>
  </si>
  <si>
    <t>https://web.archive.org/web/https://www.acciaierieditalia.com/en/press-releases/Mou-between-ADI-Ilva-and-DRI-Italia/</t>
  </si>
  <si>
    <t>2024-10-07</t>
  </si>
  <si>
    <t>https://www.gem.wiki/Acciaierie_d%27Italia_Taranto_steel_plant</t>
  </si>
  <si>
    <t xml:space="preserve">Taranto </t>
  </si>
  <si>
    <t>https://web.archive.org/web/https://gmk.center/en/news/acciaierie-ditalia-to-build-dri-plant-in-taranto/</t>
  </si>
  <si>
    <t>DRI d’Italia</t>
  </si>
  <si>
    <t>2024-10-25  Italian steelmaker Acciaierie d’Italia (ADI) and DRI d’Italia, a subsidiary of the state investment agency Invitalia, have signed a memorandum of understanding to build a direct reduction plant (DRI) at the Taranto site.  (…)  According to the project, the new DRI plant will have a production capacity of 2.5 million tons per year. (...) The costs of this, which are yet to be specified, will be covered by public funds in the amount of €1 billion.</t>
  </si>
  <si>
    <t>https://web.archive.org/web/https://greensteelworld.com/hydnum-steel-and-euroports-collaborate-to-optimize-steel-supply-chain</t>
  </si>
  <si>
    <t>https://web.archive.org/web/https://www.steelradar.com/en/haber/hydnum-steel-green-steel-revolution-starts-in-the-iberian-peninsula/</t>
  </si>
  <si>
    <t>MoU announcement for DRI, without detais of fuel   - Saved in prospective for future updates</t>
  </si>
  <si>
    <t>Project agreement signed but no timeline provided   - Saved in prospective for future updates</t>
  </si>
  <si>
    <t>MIDREX Flex DRI - Transition from NG to H2</t>
  </si>
  <si>
    <t>Benghazi DRI</t>
  </si>
  <si>
    <t>https://web.archive.org/web/https://www.zawya.com/en/projects/industry/turkish-steelmaker-tosyali-holding-to-build-the-worlds-largest-dri-complex-in-libya-dt7e4s3p</t>
  </si>
  <si>
    <t>Benghazi</t>
  </si>
  <si>
    <t>https://web.archive.org/web/https://www.tosyaliholding.com.tr/en/media-central/press-releases/tosyali-holding/2024/tosyali-sulb-started-the-investment-of-the-worlds-largest-dri-complex-in-benghazi-libya</t>
  </si>
  <si>
    <t>https://web.archive.org/web/https://gmk.center/en/news/turkeys-tosyali-to-build-the-worlds-largest-dri-production-complex-in-libya/</t>
  </si>
  <si>
    <t>Libyan United Steel Company (SULB)</t>
  </si>
  <si>
    <t xml:space="preserve">2024-07-17 The Benghazi project will be equipped with MIDREX Flex DRI technology, also deployed in Toysali’s Algerian project, which allows substitution of any percentage of natural gas feedstock with hydrogen to enable production of low-carbon steel products.
2024-06-19 Turkish steelmaker Tosyal Holding and the Libyan United Steel Company (SULB) have signed an agreement to build the world’s largest DRI complex in Benghazi, Libya (…) The investment project will build the world’s largest DRI production complex with a total annual capacity of 8.1 million tons.  (...) investments in the first phase – an integrated steelmaking complex with a production capacity of 2.7 million tons per year – will begin immediately. The plant is expected to meet the hot briquetted iron (HBI) needs of the neighboring region and Europe for green steel production. When this investment is completed, Tosyalı will become the largest supplier of HBI in the international market </t>
  </si>
  <si>
    <t>DRI operative but no timeline for introduction of green hydrogen- Saved in prospective for future updates</t>
  </si>
  <si>
    <t>MoU Green Hydrogen Tosyali</t>
  </si>
  <si>
    <t>https://web.archive.org/web/https://ent.news/2024/7/2187.pdf</t>
  </si>
  <si>
    <t>SONATRACH</t>
  </si>
  <si>
    <t xml:space="preserve">2024-07-24 This Memorandum of Understanding will allow SONATRACH and TOSYALI to carry out jointly a feasibility study to produce in Algeria green hydrogen from renewable energies. (…) The green Hydrogen produced, will be destined to the manufacture of green steels at the steel complex of TOSYALI Iron Steel Industry Algeria SPA, one of the leaders in the field of steel industry.
2024 Fuat Tosyalı declared that they had carried out their R&amp;D studies and pilot trials and that they were using green hydrogen as the main energy source in production. By 2026, we want to run our Turkish facilities primarily on hydrogen. Conversely, when our fourth stage investments are finished, our second DRI plant in Tosyalı, Algeria, will be able to run entirely on hydrogen. </t>
  </si>
  <si>
    <t>https://web.archive.org/web/https://www.tosyaliholding.com.tr/en/media-central/press-releases/tosyali-holding/2023/tosyali-holding-breaks-new-ground-in-the-world-with-green-steel-production</t>
  </si>
  <si>
    <t>Tosyali Algerie Phase 4</t>
  </si>
  <si>
    <t>https://web.archive.org/web/https://ieefa.org/sites/default/files/2024-09/BN_Practical%20steps%20to%20position%20MENA%20as%20a%20green%20steel%20leader_Sep24.pdf</t>
  </si>
  <si>
    <t>https://web.archive.org/web/https://www.tosyali-algerie.com/complex/direct-reduction-unit</t>
  </si>
  <si>
    <t>https://web.archive.org/web/https://gmk.center/en/news/tosyali-algerie-launches-second-dri-production-unit/</t>
  </si>
  <si>
    <t>https://web.archive.org/web/https://www.steelorbis.com/steel-news/latest-news/tosyali-algerie-begins-production-at-second-dri-facility-1358800.htm</t>
  </si>
  <si>
    <t>https://web.archive.org/web/https://www.tosyali-algerie.com/complex/direct-reduction-unit
https://web.archive.org/web/https://www.seaisi.org/details/25465?type=news-rooms</t>
  </si>
  <si>
    <t>https://web.archive.org/web/https://www.seaisi.org/details/25465?type=news-rooms</t>
  </si>
  <si>
    <t>2024-09-25 HDRI will be fed via a hot transport conveyor to the new 2.2 mt/y EAF melt shop for slab production, providing greater EAF productivity and energy savings. During melt shop outages, the plant can continue producing CDRI up to full capacity.
2024-09-25 Steel producer Tosyalı Algerie, Algeria-based subsidiary of Turkish company Tosyalı Holding, has announced that it has commissioned and started commercial production at the direct reduced iron (DRI) facility within the scope of the four-phase flat steel complex investment in Bethioua, Oran. The facility, which has an annual production capacity of 2.5 million mt, can operate with both natural gas and hydrogen.</t>
  </si>
  <si>
    <t>Bethia</t>
  </si>
  <si>
    <t>GST-P-047</t>
  </si>
  <si>
    <t>GST-P-048</t>
  </si>
  <si>
    <t>GST-P-049</t>
  </si>
  <si>
    <t>MoU Saudi Arabia Tosyali</t>
  </si>
  <si>
    <t>MoU announcement for DRI, without detais of year - Saved in prospective for future updates</t>
  </si>
  <si>
    <t>https://web.archive.org/web/https://www.tosyaliholding.com.tr/en/media-central/press-releases/tosyali-holding/2024/giant-investment-planned-by-global-green-steel-producer-tosyali-holding-in-saudi-arabia</t>
  </si>
  <si>
    <t>Ras Al Khair</t>
  </si>
  <si>
    <t>https://web.archive.org/web/https://www.steelorbis.com/steel-news/latest-news/turkeys-tosyali-to-build-flat-steel-complex-in-saudi-arabia-1323524.htm</t>
  </si>
  <si>
    <t>Saudi Arabia's National Industrial Development Centre (NIDC)</t>
  </si>
  <si>
    <t xml:space="preserve">2024-07-18 In January 2024, Tosyalı Holding and Saudi Arabia's National Industrial Development Centre (NIDC) signed an MOU to set up an integrated iron and steel production facility based on MIDREX Flex DRI technology in the Kingdom. The plant is slated to have Hot Rolled Coil (HRC) production capacity of 4 million tonnes/year and Cold Rolled Coil (CRC) production capacity of 1.6 million tonnes/year. A Bloomberg report said the Turkish steelmaker plans to invest as much as $5 billion in the Saudi project.
2024 Within the scope of this investment, Tosyalı aims to realize 2 Flexi DRI investments with a capacity of 2.7 million tons in Saudi Arabia.Flexi DRI (Midrex) technology, which provides low carbon emissions and energy savings, will be used in this investment. It will start with the use of natural gas and then transform to 100% hydrogen use. The company also plans to establish Hot Rolled Coil production facilities with a capacity of 4 million tons/year and Cold Rolled Coil production facilities with a capacity of 1.6 million tons/year. The project plans to produce Oil &amp; Gas API including sour grades, automotive outer body and inner sheet, food packaging tinplate sheet, home appliance grades and electrical steel.
2024-01-16 Turkey-based Tosyalı Holding has announced that it has signed a memorandum of understanding with the National Industrial Development Center of Saudi Arabia to build a flat rolled steel production complex in the Ras Al Khair industrial zone in Saudi Arabia with the aim to expand its operations in the region. </t>
  </si>
  <si>
    <t xml:space="preserve">MoU LISCO Danieli </t>
  </si>
  <si>
    <t>https://web.archive.org/web/https://www.danieli.com/en/news-media/news/libyan-iron-and-steel-company-signs-mou-danieli_37_885.htm</t>
  </si>
  <si>
    <t>2024-04-26  On April 15, LISCO and Danieli signed a memorandum of understanding entailing the construction of a direct reduction plant to produce 2 Mtpy of DRI and hot-briquetted iron (HBI) to be used by LISCO and sold to Italian steelmakers thanks to an off-take agreement. Hybrid-ready by design, Energiron zero-reformer plants allow the maximum production flexibility in terms of reduction agent to be used in the process, such as natural gas, coke oven gas and/or hydrogen. (...) Standard Energiron plants have carbon-capture units, taking CO2 from the process and making it available for other applications, further reducing the overall plant carbon emissions and providing an additional revenue stream for the plant operations. Such arrangement makes it possible to produce green steel before having the availability of hydrogen.</t>
  </si>
  <si>
    <t>Energiron Zero Reformer</t>
  </si>
  <si>
    <t>Libyan Iron and Steel Company (LISCO)</t>
  </si>
  <si>
    <t>2024-10-17</t>
  </si>
  <si>
    <t>2024-10-06</t>
  </si>
  <si>
    <t>2024-10-25</t>
  </si>
  <si>
    <t>GST-P-050</t>
  </si>
  <si>
    <t>MoU announcement of green H2 for DRI, without detais of year - Saved in prospective for future updates</t>
  </si>
  <si>
    <t>https://web.archive.org/web/https://www.afrik21.africa/en/mauritania-opts-for-hydrogen-to-decarbonise-iron-production/</t>
  </si>
  <si>
    <t>https://web.archive.org/web/https://african.business/2024/11/partner-content/mauritania-sets-ambitious-green-hydrogen-agenda</t>
  </si>
  <si>
    <t>https://web.archive.org/web/https://cwp.global/snim-and-cwp-global-agree-to-explore-opportunities-to-decarbonise-mauritanias-iron-ore-production/</t>
  </si>
  <si>
    <t>CWP Global</t>
  </si>
  <si>
    <t>2024-06-24 CWP expects to be able to produce 1.7 million tonnes of green hydrogen a year for local use and export. The development of this energy will support the decarbonisation of the steel industry at a 
2024-06-10 SNIM and CWP Global agree to explore opportunities to decarbonise Mauritania’s iron ore production (...) Related to CWP Global’s ultra-large-scale green hydrogen project AMAN sited in Mauritania’s north-west corner, a new Direct Reduced Iron (DRI) hub project could host multiple green hydrogen based DRI plants (...) The DRI plants would consume green hydrogen, water and power from CWP’s Project AMAN, and refine millions of tons of raw local iron ore supplied by SNIM. (...) At full scale, the AMAN project is expected to deploy approximately 18GW of wind energy and 12GW of solar energy, with the potential to produce up to 110 TWh each year. The project could produce 1.7 mt of green hydrogen each year (...) CWP aims to have the project FEED-ready by late 2025 and is working towards first production by the end of the decade.
2024-05-11 time when Mauritania wants to become a leading player in the global iron market. CWP Global’s $40bn AMAN project aims to generate 30 GW from hybrid wind and solar sources to produce up to 1.7m tons of green hydrogen and 10m tons of green ammonia annually.</t>
  </si>
  <si>
    <t>Société Nationale Industrielle et Minière (SNIM)</t>
  </si>
  <si>
    <t>MoU SNIM and CWP Global</t>
  </si>
  <si>
    <t>DRI with green hydrogen</t>
  </si>
  <si>
    <t>GST-P-051</t>
  </si>
  <si>
    <t>GST-P-052</t>
  </si>
  <si>
    <t>https://web.archive.org/web/https://www.kallanish.com/en/news/steel/market-reports/article-details/baosteel-leads-investment-increase-in-saudi-plate-mill-0724/</t>
  </si>
  <si>
    <t>https://web.archive.org/web/https://gulfbusiness.com/baosteel-boosts-investment-in-saudi-steel-jv/</t>
  </si>
  <si>
    <t>https://web.archive.org/web/https://www.aramco.com/en/news-media/news/2023/aramco-baosteel-and-pif-sign-agreement</t>
  </si>
  <si>
    <t>Baosteel</t>
  </si>
  <si>
    <t>Saudi Plate Joint Venture</t>
  </si>
  <si>
    <t>Aramco</t>
  </si>
  <si>
    <t xml:space="preserve">Petrochemical </t>
  </si>
  <si>
    <t>2024-07-26 The steel manufacturing facility has an annual production capacity of 2.5 million tonnes of direct reduced iron, nearly 1.7 million tonnes of steel and 1.5 million tonnes of steel plates. (…)  Baosteel said in a regulatory filing that it will inject $1bn for a 50 per cent stake in the steel venture, while Aramco and PIF will each invest $500m for a 25 per cent stake. (...) However, the project still requires approval, filing, and registration from relevant regulatory agencies, Kallanish learns. The related guarantees will take effect once the project is officially underway.
2023-05-02 The enterprise is planned to be commissioned by the end of 2026
2023-05-01 The facility is expected to have a steel plate production capacity of up to 1.5 million tons per year. It would also be equipped with a natural gas-based direct reduced iron (DRI) furnace and an electric arc furnace, which aims to reduce CO2 emissions from the steel-making process by up to 60% compared to a traditional blast furnace. The DRI plant would be compatible with hydrogen without the need for major equipment modifications, potentially reducing CO2 emissions by up to 90% in the future.</t>
  </si>
  <si>
    <t>NG-DRI + EAF</t>
  </si>
  <si>
    <t xml:space="preserve">EAF using imported NG-DRI </t>
  </si>
  <si>
    <t>2024-06-12 Volkswagen AG and Vulcan Green Steel enter into partnership (...) Up to 300,000 tons of Europe’s annual steel requirements will be covered.
2023-12-07 Vulcan Green Steel, a new company within the Jindal Steel Group, has chosen ENERGIRON® technology for its new hydrogen-ready direct reduction plant in Duqm, Al Wusta Governorate, Sultanate of Oman. (...) 2.5-Mtpy DRI plant. (...) The H2-ready ENERGIRON® enables the use of natural gas as a reducing agent, with the flexibility to incorporate up to 100% hydrogen based on its availability (...) The plant will also have the capability to produce Hot Briquetted Iron (HBI) for storage or export.
2023-11-30 First stone laid for 'world's largest hydrogen ready steel plant' (…) Scheduled for completion by 2026 and with production starting in 2027, Vulcan Green Steel’s plant in Duqm, Oman, will establish a fully integrated green hydrogen-ready steel plant, producing 5Mt/yr of green steel with approximately 85% less CO2 emissions than the current global average, before the end of the decade. (...)  While wind and solar power will provide around 16 hours of electricity, VGS is actively exploring additional storage options to source 24×7 green energy to bridge the remaining seven–eight hours.</t>
  </si>
  <si>
    <t>https://web.archive.org/web/https://www.volkswagen-group.com/en/press-releases/low-carbon-steel-volkswagen-ag-and-vulcan-green-steel-enter-into-partnership-18450</t>
  </si>
  <si>
    <t>HYBRIT finland</t>
  </si>
  <si>
    <t>2023-1</t>
  </si>
  <si>
    <t>DRI using NG, compatible with hydrogen (but no timeline for transition)</t>
  </si>
  <si>
    <t>https://web.archive.org/web/https://globalflowcontrol.com/newsroom/kobe-steel-is-working-with-mitsui-on-a-low-co2-iron-metallics-project-in-oman/</t>
  </si>
  <si>
    <t>Kobe Steel Oman DRI</t>
  </si>
  <si>
    <t>https://web.archive.org/web/https://www.midrex.com/company-news/kobe-steel-5-million-tons-using-midrex-hydrogen-based-technology/</t>
  </si>
  <si>
    <t>MIDREX Flex™ technology using NG, compatible with hydrogen (but no timeline for transition)</t>
  </si>
  <si>
    <t>Midrex, Mitsui &amp; Co., Ltd.</t>
  </si>
  <si>
    <t>2024-06-21 Kobe Steel is to target growing demand for Direct Reduced Iron (DRI) processes and stepping up feasibility studies on a low CO2 iron metallics project in Oman ahead of launching production in 2027.
2023-06-01 Kobe Steel &amp; Mitsui Announce DRI Project in Oman; 5 Million Tons Using MIDREX® Hydrogen-based Technology (…) While natural gas will be used as a reducing agent in the project for the time being, replacement of natural gas by hydrogen in combination with carbon capture, utilization, and storage (CCUS) will be possible to further reduce CO₂ emissions.</t>
  </si>
  <si>
    <t>https://web.archive.org/web/https://gmk.center/en/news/kobe-steel-and-mitsui-to-develop-dri-production-project-in-oman/</t>
  </si>
  <si>
    <t>EMSTEEL pilot</t>
  </si>
  <si>
    <t>GST-067</t>
  </si>
  <si>
    <t>https://web.archive.org/web/https://www.emsteel.com/emsteel-and-masdar-announce-success-of-pilot-project-using-green-hydrogen-to-produce-green-steel/</t>
  </si>
  <si>
    <t>https://www.gem.wiki/GHC_Emirates_Steel_Industries_Abu_Dhabi_plant</t>
  </si>
  <si>
    <t>Abu Dhabi</t>
  </si>
  <si>
    <t>https://web.archive.org/web/https://www.emsteel.com/wp-content/uploads/2024/05/ESA-Sustainability-Report-2024-04-28-rev-1.pdf</t>
  </si>
  <si>
    <t>https://web.archive.org/web/https://greensteelworld.com/emsteel-and-masdar-announce-success-of-green-hydrogen-pilot-project</t>
  </si>
  <si>
    <t xml:space="preserve">Masdar </t>
  </si>
  <si>
    <t>2024-10-29 EMSTEEL and Masdar Announce Success of Pilot Project Using Green Hydrogen to Produce Green Steel (…) Pilot project successfully produces green steel using green hydrogen instead of natural gas. (…) The renewable hydrogen produced by the project has been certified by Avance Labs, the hydrogen code manager accredited by the International Tracking Standard Foundation, in accordance with the recently released ISO 19870 methodology for hydrogen. The certification data was validated by Bureau Veritas, acting as the third-party assurance provider.</t>
  </si>
  <si>
    <t>Emsteel group (formerly Emirates Steel)</t>
  </si>
  <si>
    <t>2024-06-12</t>
  </si>
  <si>
    <t>2024-10-29</t>
  </si>
  <si>
    <t>Biochar production but lacks information about iron or steel production</t>
  </si>
  <si>
    <t>Erdemir pyrolysis</t>
  </si>
  <si>
    <t>https://web.archive.org/web/https://erdemir.com.tr/en/corporate/media/press-release/erdemir-commissions-the-pyrolysis-plant</t>
  </si>
  <si>
    <t>Pyrolysis</t>
  </si>
  <si>
    <t>https://web.archive.org/web/https://www.steelorbis.com/steel-news/latest-news/turkeys-erdemir-commissions-pilot-pyrolysis-plant-1363941.htm</t>
  </si>
  <si>
    <t>2024-10-31 Turkey’s Erdemir commissions pilot pyrolysis plant (…) The plant has an annual biochar production capacity of 7,000 mt.(…) The company has announced that it has commissioned a pilot pyrolysis plant that aims to produce fuel from biomass as an alternative to coal. (...)  Erdemir plans to use biochar instead of coal in coke production, coke powder in the sintering process, injection coal in the blast furnace process, and anthracite at its meltshop.</t>
  </si>
  <si>
    <t>https://erdemir.com.tr/en/corporate/media/press-release/erdemir-commissions-the-pyrolysis-plant</t>
  </si>
  <si>
    <t>https://www.steelorbis.com/steel-news/latest-news/turkeys-erdemir-commissions-pilot-pyrolysis-plant-1363941.htm</t>
  </si>
  <si>
    <t>https://erdemirmaden.com.tr/Sites/1/upload/files/OMM_IAR23-ENG-250724-191.pdf</t>
  </si>
  <si>
    <t>2024-09-24 During Phase 1 of the project, Cleveland-Cliffs will conduct preliminary design and engineering activities, provide documentation and reports necessary for OCED to complete the National Environmental Policy Act review, as well as engage community and labor stakeholders, which Cleveland-Cliffs will continue to do throughout the entirety of the project. 
2024-09-16 Cleveland-Cliffs Reaffirms Commitment to Middletown Works Decarbonization Project and Ongoing Partnership with the U.S. Department of Energy
2024-09-16 Cleveland-Cliffs is considering moving away from plans announced earlier in March to overhaul the ironmaking systems and installing a new environmentally friendly system at the Middletown Works (...) “I’m still trying to figure out if it even makes sense with the grants because the grant is $500 million, the entire project is $1.6 billion. I still have to pony up $1.1 billion,” Goncalves told Cleveland.com. “I’m not going to do it if the government and the general public are not really supportive of that.”</t>
  </si>
  <si>
    <t>https://web.archive.org/web/https://www.wcpo.com/news/local-news/butler-county/middletown/cleveland-cliffs-considering-pulling-out-of-plan-for-middletown-works</t>
  </si>
  <si>
    <t>https://web.archive.org/web/https://www.salzgitter-ag.com/en/newsroom/press-releases/details/salzgitter-ag-shipping-first-green-steel-to-the-automotive-industry-in-south-africa-22506.html</t>
  </si>
  <si>
    <t>https://web.archive.org/web/https://www.steelradar.com/en/haber/salzgitter-flachstahl-signs-deal-with-energiekontor-for-green-electricity/</t>
  </si>
  <si>
    <t>2024-09-18 BlueScope Steel has signed a preliminary agreement with Israel-based Helios Project to trial its green iron, which is produced with clean energy rather than coal, from 2026, the companies said on Wednesday. (...)Helios has developed a way to produce iron and other metals using sodium as a reducing agent. It requires less energy to produce than conventional methods and produces no direct carbon emissions. Only oxygen is emitted from the process</t>
  </si>
  <si>
    <t>https://web.archive.org/web/https://www.reuters.com/markets/commodities/australias-bluescope-steel-signs-green-iron-agreement-with-helios-2024-09-18/</t>
  </si>
  <si>
    <t>Helios</t>
  </si>
  <si>
    <t>MoU announcement of a new method to produce green steel. No information about capacity. Possible pilot by 2026, but no more information</t>
  </si>
  <si>
    <t>Helios' proprietary technology uses sodium to replace coal in the steelmaking process, emitting only oxygen</t>
  </si>
  <si>
    <t>https://web.archive.org/web/https://www.inkl.com/news/steel-giant-s-venture-fund-inks-tech-pact-on-green-iron</t>
  </si>
  <si>
    <t>https://web.archive.org/web/https://www.aumanufacturing.com.au/bluescope-to-test-low-emissions-helios-steel-production-technology</t>
  </si>
  <si>
    <t>https://web.archive.org/web/https://worldsteel.org/wp-content/uploads/Presentation_Helios.pdf</t>
  </si>
  <si>
    <t>GST-P-053</t>
  </si>
  <si>
    <t>BHP x JSW Steel CycloneCC</t>
  </si>
  <si>
    <t>CycloneCC</t>
  </si>
  <si>
    <t>MoU  to explore  feasibility of Carbon Clean’s CycloneCC modular technology</t>
  </si>
  <si>
    <t>https://web.archive.org/web/https://www.bhp.com/news/articles/2024/10/bhp-carbon-clean-and-jsw-steel-sign-agreement-to-explore-carbon-cleans-cyclonecc-technology</t>
  </si>
  <si>
    <t>0,1</t>
  </si>
  <si>
    <t>BHP, Carbon Clean</t>
  </si>
  <si>
    <t>2024-10-10 BHP, Carbon Clean, and JSW Steel sign agreement to explore Carbon Clean's CycloneCC technology (…) Under this agreement, the parties will commence joint studies to explore the feasibility of Carbon Clean’s CycloneCC modular technology to capture up to 100,000 tonnes per year of CO2 emissions  (...) It is anticipated that these joint studies will be completed during 2026, at which time the parties will consider installing CycloneCC at JSW Steel’s Vijayanagar site in India’s southern state of Karnataka. Utilisation – the ‘U’ in CCUS – is a key component of the project. If the project is successful, JSW Steel intends to liquefy captured CO2 so that it can be sold locally.</t>
  </si>
  <si>
    <t xml:space="preserve">JSW Steel Vijayanagar </t>
  </si>
  <si>
    <t>https://www.gem.wiki/JSW_Steel_Vijayanagar_steel_plant</t>
  </si>
  <si>
    <t>2024-10-23 Blastr Green Steel (Blastr) has entered a Memorandum of Understanding with Knauf Interfer, a leading European metal processing company, for the annual supply of 100,000 tonnes of ultra-low CO₂ steel. &lt; https://web.archive.org/web/20241119141506/https://news.cision.com/blastr-green-steel/r/blastr-green-steel-and-knauf-interfer-to-collaborate-on-supplying-ultra-low-co--steel-in-europe,c4054847 &gt;
2024-07-08 Blastr Green Steel chooses Primetals Technologies as its technological partner for the ultra-low CO2 emissions steel plant in Inkoo, Finland -MIDREX H2™ chosen for the direct reduction plant (...) 100% hydrogen-based DRI plant in collaboration with Midrex Technologies, Inc. (Midrex)
2024-07-02 Blastr Green Steel (Blastr) has signed a partnership agreement with Lhoist, a global supplier of lime, dolime, and mineral solutions (...) low carbon lime and dolime could aid Blastr’s Scope 3 embodied emissions reduction by as much as 50 kg CO₂ per tonnes of steel. 
2024-06-27 The final investment decision will be made by early 2026.
2024-02-29 Project creates a section for locals: Common questions and answers about projects in Ingå (Vanliga frågor och svar om projekt i Ingå); 
2023-11-22 Blastr Green Steel plans to use green electricity from Norway’s SFE - long-term supply of green electricity for a pellet plant in the Lutelandet industrial area (Norway); 
2023-11-05 Blastr Green Steel and Inkoo Shipping agree to harbour development
2023-08-11 Blastr Green Steel (Blastr) has signed a Letter of Intent (LOI) with Redcar Bulk Terminal (RBT) at Teesside, United Kingdom, to explore the opportunity for RBT becoming the location for Blastr´s pellet plant for supplying feedstock to its steel plant being developed in Inkoo, Finland.; 
2023-01-03 The green steel plant together with the integrated hydrogen facility will be among the largest industrial investments planned in Finland to date. (...) The four-billion-euro investment is expected to create up to 1,200 direct jobs in the operations phase. The production is planned to start by end of 2026. (...) Blastr will replace coke and coal with hydrogen in the chemical reduction phase, as well as reduce the CO₂ footprint along the entire value chain, with the aim of achieving 95 percent lower CO₂ emissions, compared to the conventional manufacturing process.</t>
  </si>
  <si>
    <t>2024-10-06 Hydnum Steel (HS), a Spanish steel giant, announced a significant step towards introducing green steel production to the Iberian Peninsula. The company has started construction on the first green steel plant in Puertollano, Castilla-La Mancha.
2024-09-30 Hydnum Steel seals agreement to promote green steel distribution with Knauf Interfer (...) Under this agreement, Knauf Interfer will purchase green steel from Hydnum for an approximate value of 80 million euros per year &lt; https://web.archive.org/web/https://hydrogen-central.com/hydnum-steel-seals-agreement-to-promote-green-steel-distribution-knauf-interfer/ &gt;
2024-09-19 Hydnum Steel, the first green steel plant in Spain, and Euroports, one of the leading port and logistics operators in Europe, have signed a Memorandum of Understanding (MoU) to develop integrated logistics solutions that will optimise the steel supply chain across the continent.
2024-08-02 Vale and Hydnum Steel sign MoU to develop iron ore briquette plant at a green steel project in Spain (...) The plant will begin producing 1.5 million tons of rolled steel in 2026, and it is projected to have an annual capacity of 2.6 million tons starting from 2030. 
2024-07-12 Hydnum Steel, the first green steel mill in Spain and one of the first to be built in Europe, has obtained the declaration of a 'Priority Project' by the government of Castile-La Mancha, enabling the future plant (...) to make significant progress towards its goal of becoming an international reference project in the decarbonization of the steel industry.
2024-02-10 Green Hydrogen – Vale and Hydnum Steel sign MoU to develop iron ore briquette (HBI) plant at a green steel project in Spain. (...) The plant will begin producing 1.5 million tons of rolled steel in 2026, and it is projected to have an annual capacity of 2.6 million tons starting from 2030. 
2024-02-06 Hydnum Steel submitted a priority project application to the regional government of Castile-La Mancha
2023-04-04 The first phase will involve an investment of 600 million euros, a figure that may rise to over a billion in total
2023-02-23 Spain's first green plant seeks construction approval (…) The factory, to be located in Puertollano, will occupy an area of ​​1.3 million square meters in the industrial area ‘La Nava’ and will have an investment of €1 billion, the report stated. (...) Produce 600kt of steel per year</t>
  </si>
  <si>
    <t>https://web.archive.org/web/https://vale.com/w/vale-and-hydnum-steel-sign-mou-to-develop-iron-ore-briquette-plant-at-a-green-steel-project-in-spain</t>
  </si>
  <si>
    <t>Experimental plant to use hydrogen but inclear if H2 is green</t>
  </si>
  <si>
    <t>Nippon EDRP</t>
  </si>
  <si>
    <t>https://web.archive.org/web/https://tenova.com/newsroom/press-releases/tenova-provide-first-hydrogen-experimental-dri-plant-japan</t>
  </si>
  <si>
    <t xml:space="preserve">ENERGIRON® Direct Reduction (DR) </t>
  </si>
  <si>
    <t>https://web.archive.org/web/https://gmk.center/en/news/tenova-will-supply-a-pilot-direct-reduction-unit-for-nippon-steel/</t>
  </si>
  <si>
    <t>2024-03-20 Tenova will supply a pilot direct reduction unit for Nippon Steel (…) The plant will be built at Nippon Steel’s research center in Hasaki.  (…) In addition, the plant will be equipped with a CO2 sequestration system, also supplied by Tenova. This will help to dramatically reduce carbon emissions even when using carbon-containing reducing agents (such as methane).
2024-03-18 Tenova (...) was recently awarded a contract for an Experimental Direct Reduction plant (EDRP) operated by Nippon Steel Corporation, and entrusted by the New Energy and Industrial Technology Development Organization (NEDO). (...) The plant will be installed in the Hasaki R&amp;D Center of Nippon Steel Corporation.</t>
  </si>
  <si>
    <t>Tenova, Danieli</t>
  </si>
  <si>
    <t>Kamisu</t>
  </si>
  <si>
    <t>GST-P-054</t>
  </si>
  <si>
    <t>Metso</t>
  </si>
  <si>
    <t>Metso DRI Smelting Furnace pilot</t>
  </si>
  <si>
    <t>https://web.archive.org/web/https://www.metso.com/corporate/media/news/2024/10/metso-opens-dri-smelting-furnace-pilot-facility-in-pori-finland/</t>
  </si>
  <si>
    <t xml:space="preserve">Metso’s DRI Smelting Furnace </t>
  </si>
  <si>
    <t>2024-10-16</t>
  </si>
  <si>
    <t>2024-10-23</t>
  </si>
  <si>
    <t>Pori</t>
  </si>
  <si>
    <t>https://web.archive.org/web/https://www.metso.com/portfolio/dri-smelting-furnace/</t>
  </si>
  <si>
    <t>https://web.archive.org/web/https://eurometal.net/metso-builds-dri-smelting-furnace-pilot-facility/</t>
  </si>
  <si>
    <t>2024-10-25 Metso has opened a state-of-the-art DRI (direct reduced iron) Smelting Furnace pilot facility in Pori, Finland. The new facility, opened on October 25, 2024, will allow customer-specific pilot-scale testing to demonstrate the applicability and results of industrial-scale DRI smelting with Metso’s Outotec® DRI Smelting Furnace technology.</t>
  </si>
  <si>
    <t>GST-068</t>
  </si>
  <si>
    <t xml:space="preserve">2024-11-08 Singapore-headquartered Meranti is investing $2 billion in a 2.5 million metric ton-per-annum electric arc furnace in the Thai city of Rayong that will start producing greener steel in 2028. (...) Up to 70% of its products will be exported to Europe in the first phase, and it has already signed six EU-focused offtake agreements (...) Emissions at the plant are expected to stand at around 600 kg per ton of steel,
2024-10-26 Meranti Green Steel to receive iron ore supply from Anglo American - signed a memorandum of understanding (MOU)
2024-10-03 By partnering with Green Steel Western Australia (GSWA), they ensure a steady supply of high-grade iron ore pellets, which are reduced into briquettes for use in their Thailand-based green steel plant. Additionally, their alliance with Global Power Synergy Public Company Limited (GPSC) helps secure renewable energy through Power Purchase Agreements (PPAs) for sustainable steelmaking. 
2024-04-09 Meranti Green Steel Pte. Ltd., a pioneering company in sustainable steel production in APAC, have formalised a strategic Memorandum of Understanding (MOU) aimed at the distribution of Green Hot Rolled Coils (Green HRC). 
2024-03-17 INTERFER Edelstahl Handelsgesellschaft mbH and Meranti Green Steel Offtake Partnership Announcement (becoming a premier supplier of Green Hot Rolled Coils (Green HRC) from the Asia-Pacific (APAC) region to Europe. )
2023-12-05  co-operation with Green Steel of WA (GSWA) to jointly develop a pelletizing, direct reduction, and green HBI operation in West Australia.(...) working together on pre-engineering, site selection, and infrastructure preparation for the production of high-grade iron ore pellets, direct reduction of the pellets, and briquetting of reduced iron for export including into MGS’ new green steel plant in Thailand.
2023-10-23 Meranti Green Steel announces the formal signing of a Memorandum of Understanding (MOU) with global miner Anglo American for the supply of high-grade iron ore pellets and iron ore lumps. 
2023-08-14 Danieli and Meranti Steel Partnership Announcement - develop a modern ENERGIRON-based plant to produce green hot-rolled coils, with renewable energy solutions including solar &amp; wind energy and green hydrogen supply. (...) It will feature ENERGIRON direct reduction technology, jointly developed by Tenova and Danieli, ready for a transition to 90% hydrogen
2023-05-16 Singapore based Meranti Steel is developing a green steel business under its Meranti Green Steel brand. The project includes a DRI plant using natural gas, and would be ready for transition to use of green hydrogen when available. It also includes a carbon-dioxide separation system and aims to become fully carbon neutral over time. The DRI plant will feed an EAF, continuous caster, and hot strip mill with 2 million tonnes/year capacity. Production is planned to start in the second half of 2027.
</t>
  </si>
  <si>
    <t>https://www.steeltimesint.com/news/meranti-green-steel-to-receive-iron-ore-supply-from-anglo-american</t>
  </si>
  <si>
    <t>SAIL biochar</t>
  </si>
  <si>
    <t>https://web.archive.org/web/https://www.steeltimesint.com/news/sail-uses-biochar-to-lower-carbon-emissions</t>
  </si>
  <si>
    <t>https://web.archive.org/web/https://newsriveting.com/rourkela-steel-plant-becomes-first-sail-unit-to-introduce-biochar-injection-in-blast-furnace/</t>
  </si>
  <si>
    <t>2024-08-29 The Steel Authority of India Ltd (SAIL) has successfully launched the use of biochar at its Rourkela plant (…) Laboratory studies and trials conducted by RDCIS, the research and development centre at SAIL, have identified acacia wood and bamboo-based biochar as suitable replacements for PCI coal. (...) These materials, derived from fast-growing, carbon dioxide-absorbing trees and plants, are considered carbon neutral and are abundant in various regions of India.</t>
  </si>
  <si>
    <t>https://web.archive.org/web/https://www.sail.co.in/en/sail-news/bhp-and-sail-sign-mou-accelerate-potential-pathways-steel-decarbonisation</t>
  </si>
  <si>
    <t>https://www.gem.wiki/SAIL_Rourkela_steel_plant</t>
  </si>
  <si>
    <t xml:space="preserve">Odisha </t>
  </si>
  <si>
    <t>Molten Industries Pilot</t>
  </si>
  <si>
    <t>Methane-pyrolysis-driven hydrogen production with a pilot direct reduced iron (DRI)</t>
  </si>
  <si>
    <t>https://web.archive.org/web/https://www.businesswire.com/news/home/20240723672491/en/Molten-Industries-Leads-Strategic-Partnership-With-U.-S.-Steel-and-CPFD-Software-to-Pioneer-Carbon-Neutral-Steel-Production</t>
  </si>
  <si>
    <t>Molten Industries, CPFD Software</t>
  </si>
  <si>
    <t>https://web.archive.org/web/20241120093006/https://www.businesswire.com/news/home/en/Molten-Industries-Leads-Strategic-Partnership-With-U.-S.-Steel-and-CPFD-Software-to-Pioneer-Carbon-Neutral-Steel-Production</t>
  </si>
  <si>
    <t>https://web.archive.org/web/https://www.energy.gov/sites/default/files/2023-11/CX-028978.pdf</t>
  </si>
  <si>
    <t>2024-07-23 Molten Industries Leads Strategic Partnership With U. S. Steel and CPFD Software to Pioneer Carbon-Neutral Steel Production - $5.4M Grant from the Department of Energy Fuels Innovative Project with a Focus on Industrial Efficiency and Decarbonization (...) Molten’s technology uses renewable electricity to break down methane from natural gas or waste sources into hydrogen gas and solid graphite, offering a 75% reduction in energy intensity compared to water electrolysis, an alternative for zero-carbon hydrogen. This grant was awarded shortly after Molten announced its $25M Series A fundraise, which will only further propel the development of its technology.
2023-09-15 The U.S. Department of Energy (DOE) is proposing to provide funding to Molten Industries Inc. (Molten) to design, fabricate, and test a pilot scale system capable of reducing iron ore to metallic iron with hydrogen gas. The creation of this system would involve the integration of a hydrogen gas producing methane pyrolysis reactor with the iron reduction process. The award aims to remove solid-form carbon from the system enabling a reduction of carbon dioxide emissions associated with the production of steel in an electric arc furnace.</t>
  </si>
  <si>
    <t>California</t>
  </si>
  <si>
    <t>GST-P-055</t>
  </si>
  <si>
    <t>Grant for pilot of carbon-neutral steel production - No full details - Saved in prospective for future updates</t>
  </si>
  <si>
    <t xml:space="preserve">2024-07-04 The European Investment Bank (EIB) is providing a loan of €300 million to voestalpine AG, Europe’s third largest steelmaker. (...) 
2023-11-20 Only a few weeks after the official start of construction at the voestalpine site in Donawitz, the traditional groundbreaking ceremony for greentec steel was held at the Group’s headquarters in Linz on October 10, 2023. Construction of the electric arc furnace (EAF) in Linz starts in 2024, with commissioning scheduled to follow three years later. Once fully operational, the EAF will produce around 1.6 million tons of CO2-reduced steel annually. 
2023-03-22 An investment of around 1.5 billion euros is being made into constructing one electric arc furnace at each of the two sites, Linz and Donawitz. As part of its “greentec steel” plan, the plant and supplier decision will be made in 2023, construction will start in 2024, and commissioning of the two units will take place in 2027. The two electric arc furnaces allow voestalpine to produce around 2.5 million tons of CO2-reduced steel from 2027: 1.6 million tons in Linz and 850,000 tons in Donawitz. </t>
  </si>
  <si>
    <t>Gary Works CCS</t>
  </si>
  <si>
    <t>https://www.gem.wiki/U.S._Steel_Gary_Works</t>
  </si>
  <si>
    <t>Indiana</t>
  </si>
  <si>
    <t>https://web.archive.org/web/https://investors.ussteel.com/news-events/news-releases/detail/672/u-s-steel-and-carbonfree-sign-definitive-agreement-to</t>
  </si>
  <si>
    <t>CarbonFree SkyCycle</t>
  </si>
  <si>
    <t>CarbonFree</t>
  </si>
  <si>
    <t>2024-04-03 U. S. Steel and CarbonFree Sign Definitive Agreement to Capture Carbon Dioxide Emissions at One of the Largest North American Integrated Steel Mills (…) CarbonFree’s SkyCycle™ technology will capture and mineralize up to 50,000 metric tons of carbon dioxide annually at U. S. Steel’s facility in Gary, Indiana, to convert emissions into specialty-grade, carbon-neutral calcium carbonate  (...) Construction on the SkyCycle plant in the U. S. Steel Gary Works facility is expected to commence as early as summer 2024 with operations projected to begin in 2026. The definitive agreement has a term of 20 years following its in-service date.</t>
  </si>
  <si>
    <t>https://web.archive.org/web/https://www.businesswire.com/news/home/20240403431370/en/U.-S.-Steel-and-CarbonFree-Sign-Definitive-Agreement-to-Capture-Carbon-Dioxide-Emissions-at-One-of-the-Largest-North-American-Integrated-Steel-Mills</t>
  </si>
  <si>
    <t xml:space="preserve">2024-10-07 Germany's Thyssenkrupp reviews green steel production plans, shares fall (...)  citing internal documents as saying the group was considering halting a 3 billion euro ($3.3 billion) hydrogen-based direct reduction project that forms the core of its decarbonisation strategy. (...) Around 2 billion euros of the project's funding comes from the German government and the state of North Rhine-Westphalia, where Thyssenkrupp is based, and TKSE said possible cost increases had no impact on the subsidies. 
2024-10-07 The report says that the company's senior management and CEO Miguel Lopez have initiated a fundamental review of the ongoing project of their direct reduction plant (DRI), where steel production would run on hydrogen instead of coal. It was originally planned to start operations in 2027. The federal government as well as the state of North Rhine-Westphalia have committed to provide €2bn for the project. Reportedly, €500m of state subsidies have already been paid. If the project is cancelled, the company would have to pay back these funds.
https://web.archive.org/web/20241118093409/https://www.euronews.com/business/2024/10/07/german-steel-company-thyssenkrupp-may-rethink-plans-for-green-steel 
2024-08-19 thyssenkrupp is scaling up its research activities in the field of low-carbon steel production to include a cooperation with BlueScope Steel. The focus of this cooperation is on the smelting units (...)  Two identical smelters, each electrically operated and with a capacity of 100 MW, are being built to process the annual volume of 2.5 million metric tons of DRI. &lt; https://web.archive.org/web/https://www.thyssenkrupp-steel.com/en/newsroom/press-releases/cooperation-for-low-carbon-steel-production-thyssenkrupp-steel-is-working-with-international-partners-on-carbon-neutral-steel-production-with-a-focus-on-smelter-technologies.html &gt;
2024-07-16 Cobra IS, a VINCI subsidiary, has been selected by SMS Group GmbH to carry out the piping and mechanical works on part of the steel production plant of the steelmaker Thyssenkrupp Steel Europe in Duisburg in Germany.
2024-06-14 Thyssenkrupp to present plans for green steel plant in Duisburg in August. These plans are intended to allow Thyssenkrupp to switch to direct reduction steel production to gradually replace the blast furnace at its plant.
2024-03-08  Thyssenkrupp Steel has announced that it has entered into an agreement with German plant builder TS Elino for the construction of a direct reduction test facility, including the associated auxiliary units, at Duisburg site
2024-02-16 Call for tenders for supplying hydrogen to the first direct reduction plant at the Duisburg location. Hydrogen use is planned to start in 2028, with 100% hydrogen operation to follow in 2029. Requirement for 143,000 metric tons of hydrogen is to be covered (equivalent to 5.6 terawatt hours). Tender aimed to H2 suppliers with production of green or CO2-reduced blue hydrogen with the ability to deliver to Duisburg.
2023-06-20 EU Commission approves 2 billion EUR. (...) This will take place via two interlinked funding instruments, namely "Initial Grant" and "Conditional Payment", thus underwriting and promoting above all the innovative plant technology and an early end to the use of natural gas.
2023-03-13 In pursuit of the best technological solution, thyssenkrupp will be the first steelmaker in the world to combine a 100-percent hydrogen-capable direct reduction plant with innovative melters. The direct reduction plant is based on MIDREX Flex technology. The plant will initially operate on reformed natural gas, which contains 50% or more hydrogen (H2) at the inlet to the furnace, until sufficient H2 is available, at which time it will be transitioned to up to 100% H2 operation
2023-03-02 German plantmaker SMS Group has announced that it will supply a direct reduction plant worth €1.8 billion to Germany-based steelmaker Thyssenkrupp Steel’s Duisburg plant (...) scheduled to start-up by the end of 2026.
2022-11-08 Project now referred to as tkH2Steel.The plant with a capacity of 2.5 million metric tons, will avoid the emission of 3.5 million metric tons of CO2. Construction will involve investment of more than €2 billion
2020-08-28 DRI processed in an integrated melting unit to "electrical hot metal", then fed into BOFs (transition). Project initially known as BlastFurnace2.0 // Online year subject to positive investment decision in 2023. The first direct reduction plant with melting unit will have an annual production capacity of 1.2 million tonnes. As long as hydrogen is not available in sufficient quantities, the plant can be operated with natural gas.
</t>
  </si>
  <si>
    <t xml:space="preserve">Green Metal Project </t>
  </si>
  <si>
    <t>2024-10-16 Salzgitter Group companies are now supplying SALCOS® "green steel" to Allied Steelrode and Malben Engineering in South Africa for testing purposes. (...) The steel delivered to South Africa is produced on the electric steel route sourcing green electricity and high-quality steel scrap.
2024-10-07 Salzgitter Flachstahl signs deal with Energiekontor for green electricity (...) The parks, with a total capacity of 113 MW, are scheduled to be operational by mid-2026 and will provide over 120 GWh of green electricity per year to Salzgitter Flachstahl. The 15-year Power Purchase Agreements (PPAs) represent a long-term partnership between the two companies as they both transition towards a sustainable energy future.
2024-09-02 Vattenfall supplying Salzgitter with 300 GWh of fossil-free electricity annually from the Nordlicht 1 offshore wind farm, currently under construction in the North Sea, for a period of 15 years starting in 2028. &lt; https://web.archive.org/web/https://www.steelradar.com/en/haber/salzgitter-and-vattenfall-announced-a-green-energy-partnership/ &gt;
2024-08-06 RWE Supply &amp; Trading and the Salzgitter Group have agreed a long-term green electricity supply (Power Purchase Agreement, PPA) for up to 64 gigawatt hours per year. The contract runs for seven years and begins in 2027. The green electricity will come from the 180-megawatt peak Boitzenburger Land solar park in Brandenburg. (...) With the SALCOS® - Salzgitter Low CO2 Steelmaking transformation programme, the Salzgitter Flachstahl GmbH (...) will gradually convert its steel production to electricity and hydrogen-based processes from 2026. The aim is to achieve almost completely CO2-free production from 2033, replacing the traditional blast furnace route with production processes using direct reduction and electric arc furnaces.
2024-06-26 Salzgitter AG launches hydrogen tenders for low carbon steel production (...) Salzgitter AG plans to use up to 150,000 tonnes of hydrogen per year. Part of this quantity will be produced in its own electrolysis plant with a capacity of 100 MW at the Salzgitter site from 2026. This plant is currently under construction and will have an annual production capacity of around 9,000 tonnes of hydrogen. &lt;https://web.archive.org/web/https://www.steelradar.com/en/haber/salzgitter-ag-launches-hydrogen-tenders-for-low-carbon-steel-production/ &gt;
2023-09-25 The Salzgitter Group has chosen technology group ANDRITZ to supply one of Europe’s largest green hydrogen plants for the SALCOS® programme, which was developed in 2015 to implement virtually CO2-free steel production. (...) ANDRITZ will build a 100 MW electrolysis plant .; 
2023-04-20 Iberdrola Deutschland to supply offshore wind energy for the Salzgitter Group Based on this power purchase agreement (PPA), Salzgitter Flachstahl GmbH has secured the delivery of 114 megawatts (MW) of green electricity over a period of 15 years from the new offshore wind farm that is scheduled to go online at the end of 2024. Once commissioned, Baltic Eagle, that is currently being built around 30 km to the northeast of the island of Rügen, will deliver an overall capacity of 476 MW. (https://www.salzgitter-ag.com/en/newsroom/press-releases/details/iberdrola-deutschland-to-supply-offshore-wind-energy-for-the-salzgitter-group-20706.html); 
2023-02-14 Baffinland Iron Mines Corporation and Salzgitter Flachstahl GmbH – a subsidiary of Salzgitter AG – are strengthening their cooperation by signing a Memorandum of Understanding to investigate the use of Nunavut high-grade iron ore in low-carbon steel production. ; 
2023-01-17 Slazgitter Flachstahl GmbH has signed a memorandum of understanding with BSH Hausgeräte for the supply of green steel produced by SALCOS by the end fo 2025.  Starting in 2025, the Salzgitter Group will begin incrementally switching its steel production to hydrogen-based processes under its SALCOS® – Salzgitter Low CO2 Steelmaking transformation program. The aim is to achieve virtually carbon-free production by 2033.  In the context of the MoU, Baffinland and Salzgitter Flachstahl GmbH will consider which supply strategies regarding using iron ore produced by Baffinland are best suited to hydrogen-based steel production in a direct reduction plant. In addition, the companies will work together on optimizing the Scope 3 emissions of their shared value chains.; 
2022-12-19 The goal of SALCOS® is, in three stages between now and 2033, to switch steelmaking in Salzgitter entirely over to low-CO2 crude steel production. The first stage involving an annual capacity of 1.9 million tonnes of crude steel is scheduled to become operational by the end of 2025. As part of the transformation, two direct reduction plants and three electric arc furnaces will be built to incrementally replace the blast furnaces and converters. In this way, the previous process based on coking coal will be replaced by a new hydrogen-based route to steelmaking. Savings are expected in the order of 95 % of the current annual CO2 emissions of around 8 million tonnes. That means that around 1 % of Germany’s emissions of CO2 can be avoided.; 
Following the decision by the supervisory board of Salzgitter AG in July to release equity funds amounting to € 723 million for SALCOS; 
2022-11-04 The European Commission has approved, under EU State aid rules, a €1 billion German measure to help Salzgitter Flachstahl GmbH (‘Salzgitter') decarbonise its steel production processes by using hydrogen, including renewable hydrogen produced on site, thanks to a new production facility.; 
2022-11-22 Automotive supplier Mubea and Salzgitter Flachstahl GmbH have now signed a Memorandum of Understanding (MOU) with a view to cooperating more closely on the topics and issues of “sustainable steel production”, “green steel product processing” and “steel recycling with closed loops”.</t>
  </si>
  <si>
    <t>2024-10-17 Stegra partners with John Laing and Aquatech for water treatment plant (...) Stegra has entered a corporate Private to Private Partnership (PtPP) with these two companies to design, build, finance, operate and maintain a new water treatment facility at Stegra’s industrial site in Boden. &lt; https://web.archive.org/web/https://news.cision.com/h2-green-steel/r/stegra-partners-with-john-laing-and-aquatech-for-water-treatment-plant,c4052623 &gt;
2023-10-02 Stegra, the Port of Narvik and Kaunis Iron have decided to jointly explore the possibility of a future pelletizer capability in Narvik (Memorandum of Understanding) &lt; https://web.archive.org/web/20241120111844/https://stegra.com/news-and-stories/narvik-pelletizer-mou &gt;
2024-09-19 Green hydrogen-based steel producer Stegra has received a €100 million ($111.7 million) grant from the Swedish Energy Agency to advance the development of its first plant in Boden, northern Sweden. (...) In June, the European Commission approved an additional €265 million (2.7 billion kronor) for the Boden plant. (...) Earlier this year, Stegra secured €4.2 billion (47.7 billion kronor) in debt  financing for the plant and has pre-sold its green steel to buyers such as Volvo Group, Porsche, and ZF, bringing its total financial package to €6.5 billion (73.7 billion kronor). (...)  &lt; https://web.archive.org/web/https://www.norran.se/english/engelska/artikel/100-million-grant-boosts-stegras-green-hydrogen-steel-plant/r2do9w2j &gt;
2024-07-04 Demeter Invests in H2 Green Steel (undisclosed amount)
2024-06-27 The European Commission has announced €265m ($284m) will be made available for H2 Green Steel to develop a large-scale green steel plant. (...) The €265m will be partially funded through the Recovery and Resilience Facility (RRF) following the Commission’s positive assessment of the Swedish Recovery and Resilience Plan, taking the total investment to more than €500m ($536m).
2024-05-01 Linde revealed today that it will invest $150m into an on-site air separation unit (ASU) in Boden, northern Sweden, to supply industrial gases to the world’s first large-scale green steel production plant.
2024-02-27 H2 Green Steel has selected Fluor to provide engineering, procurement and construction management services at the renewable hydrogen-based integrated ‘green steel’ mill in Boden, Sweden.
2024-01-22 H2 Green Steel signs definitive debt financing agreements for €4.2 billion in project financing and increases the previously announced equity raised by €300 million. Total equity funding to date amounts to €2.1 billion. The company has also been awarded a €250 million grant from the EU Innovation Fund. H2 Green Steel has now secured funding of close to €6.5 billion for the world's first large-scale green steel plant in Northern Sweden.; 
2023-11-23 thyssenkrupp nucera and H2 Green Steel partner for one of the largest electrolysis plants globally  (700 MW); 
2023-09-06  Vale and H2 Green Steel sign agreement to study the development of green industrial hubs in Brazil and North America; 
2023-08-09 In a multi-year agreement, Vale will supply H2 Green Steel with iron ore pellets as input material for its steel mill in Boden. Vale is a Brazilian mining company and the world’s largest supplier of direct reduction pellets. The pellets will be delivered from Tubarão in Brazil to Boden via the Port of Luleå in Sweden.  ;  
2023-08-09 H2 Green Steel is partnering with Rio Tinto, for the supply of direct reduction iron ore pellet for its green steel production in Sweden. Supply agreement for direct reduction iron ore pellets (DR Pellets) from Rio Tinto’s Iron Ore Company of Canada (IOC) which will account for a significant part of the iron ore supply to H2 Green Steel’s flagship plant in Boden. (...) Additional agreement whereby Rio Tinto will purchase and on-sell a part of the surplus low-carbon hot briquetted iron (HBI) produced by H2 Green Steel during the ramp-up of its steelmaking capacity. ; 
2023-02-14 Just Climate, an investment business created by Generation Investment Management to address the net zero challenge at scale, has today announced (...) investments in (...) H2 Green Steel (...) Just Climate’s investment forms part of H2 Green Steel’s Series B fundraising announced in October 2022; 
2022-10-21 The main area of use for our green hydrogen will be to reduce iron ore to direct-reduced-iron, DRI (also referred to as iron sponge) ; After receiving the permissibility for its 5 million tonne steel plant in northern Sweden on July 1/2022, the company moves into the construction phase. Groundwork initiated.; 
2022-10-11 he Midrex H2 Plant will have a yearly production of 2,1 million tonnes of hot DRI and hot briquetted iron (HBI) that will feed the production of initially 2,5 million tonnes of green steel in Boden in northern Sweden.
2021-02-28 Northvolt founders challenge SSAB - with 25 billion behind them; 
New entrant, greenfield steel mill with hydrogen direct reduction, EAFs, producing flat steel for automotive, white goods, furniture. Plan to use 40% scrap and 60% virgin input</t>
  </si>
  <si>
    <t>https://web.archive.org/web/https://www.uspipe.com/about-us/#_tab-46e75c42913ad934d45</t>
  </si>
  <si>
    <t>https://web.archive.org/web/https://archivio.lifonti.it/ADI/Sustainability%20Report%20ADI%202022.pdf</t>
  </si>
  <si>
    <t>https://libyansteels.com/</t>
  </si>
  <si>
    <t>https://web.archive.org/web/https://announcements.asx.com.au/asxpdf/20231030/pdf/05wpvscsbbfh1c.pdf</t>
  </si>
  <si>
    <t>https://lincolnminerals.com.au/</t>
  </si>
  <si>
    <t>https://web.archive.org/web/https://www.aramco.com/-/media/publications/corporate-reports/sustainability-reports/report-2023/english/2023-saudi-aramco-sustainability-report-full-en.pdf</t>
  </si>
  <si>
    <t>15% CO2 emission intensity reduction (baseline 2018)</t>
  </si>
  <si>
    <t>Carbon neutrality by 2035</t>
  </si>
  <si>
    <t>2024-07-04</t>
  </si>
  <si>
    <t>Not steel company</t>
  </si>
  <si>
    <t>Unspecified CO2 emission reduction (baseline 2019)</t>
  </si>
  <si>
    <t>2030 target is not explicit</t>
  </si>
  <si>
    <t>https://web.archive.org/web/https://www.tosyali-algerie.com/media/TOSYALI%20ALGERIE%20SUSTAINABILITY%20REPORT%202023.pdf</t>
  </si>
  <si>
    <t>https://web.archive.org/web/20241121090008/https://www.snim.com/en/developpement-durable</t>
  </si>
  <si>
    <t>Iron Mining Company</t>
  </si>
  <si>
    <t>https://web.archive.org/web/https://vale.com/esg/our-commitments?_gl=1*fx1fb0*_gcl_au*MTg5MjQzMzg4MC4xNzMyMDEwNzkz</t>
  </si>
  <si>
    <t>33% absolute GHG emission reduction (baseline 2017)</t>
  </si>
  <si>
    <t>Net zero</t>
  </si>
  <si>
    <t>Net zero (only scope 1 &amp; 2)</t>
  </si>
  <si>
    <t>https://web.archive.org/web/https://www.metso.com/globalassets/investors/reports/2023/annual-report-2023/metso_business_overview_2023.pdf</t>
  </si>
  <si>
    <t>https://web.archive.org/web/https://www.metso.com/corporate/sustainability/environmental-footprint/</t>
  </si>
  <si>
    <t>https://www.gem.wiki/Tosyali_Algerie_Oran_steel_plant</t>
  </si>
  <si>
    <t>https://www.gem.wiki/Cleveland-Cliffs_Middletown_steel_plant</t>
  </si>
  <si>
    <t xml:space="preserve">2024-03-19 The industrial pilot project focusing on capturing carbon dioxide (CO2) from blast furnace gases at ArcelorMittal’s steel plant in Dunkirk, northern France, has surpassed expectations, according to a statement by Axens, one of the partners in the initiative. (...) Launched in April 2023, the project has achieved remarkable CO2 capture rates exceeding 90%, while also maintaining CO2 purity levels of 99.5% or higher and demonstrating low energy consumption.
2024-02-22 No new updates // 2022-10-17 No further comment // 2022-05-25: No further comment  // Horizon 2020 project; aims to scale up to 1MtCO2 by 2025 and 10MtCO2 by 2035. // 2022-03-21 Pilot running. Scheduled to last for 12 to 18 months, is the final stage before the technology’s full-scale deployment.  Start-up of the "3D" industrial pilot for CO2 capture in Dunkirk. The "3D" industrial pilot project, designed to demonstrate an innovative process for capturing the CO2 from industrial activities, got under way yesterday at the ArcelorMittal site in Dunkirk. </t>
  </si>
  <si>
    <t>https://web.archive.org/web/https://carbonherald.com/dmx-carbon-capture-process-at-dunkirk-steel-plant-exceeds-expectations-axens-says/</t>
  </si>
  <si>
    <t>2024-05-15 timetable for a $500m upgrade of the Whyalla steelworks by 2025 has blown out by two years, while separately the existing plant could remain offline until June. (...) It was originally expected to be complete next year; the timeline has now stretched to 2027.
2024-02-26 GFG Alliance on Sunday signed a landmark agreement with the South Australian Government to explore opportunities for the supply of hydrogen from its 250MW electrolyser in Whyalla to support the transformation to green iron and steel. 
2022-10-24: GFG Alliance’s mining arm, SIMEC Mining has produced its first high quality GREENSTEEL pellets that will underpin the future of decarbonised steel production in Whyalla, South Australia. https://www.gfgalliance.com/media-release/first-greensteel-ready-pellets-made-in-whyalla-from-local-magnetite/ ; 
2022-04-07: Sanjeev Gupta unveiled the first phase of the Whyalla plant’s magnetite expansion project, which will increase magnetite concentrate production to 2.5Mtpa, providing a key building block for Liberty’s GREENSTEEL transformation plans https://www.gfgalliance.com/media-release/gfg-alliance-issues-update-on-restructuring-and-refinancing-progress-4 ; 
2022-02-21: A grant worth $50 million to GFG Alliance is one step closer to being available after the State Government announced it had produced guidelines to co-finance efficiency projects at the Whyalla Integrated Steelworks. https://www.whyallanewsonline.com.au/story/7628508/gfg-alliance-50m-grant-another-step-closer
2020-06-10 refurbishment plan for the Whyalla Steelworks in South Australia marking a major step towards his goal to power the plant with green hydrogen (...) replace the ageing blast furnace with a $1 billion-plus electric arc furnace and modern steel-making facility by 2024.
Running on NG, transitioning to green H2 produced from GFG's renewable energy projects in Whyalla. Further asset acquisition might have happened after last company production capacity data point. https://www.pv-magazine-australia.com/2020/06/10/bringing-green-steel-to-reality-gfg-launches-whyalla-overhaul/</t>
  </si>
  <si>
    <t>https://web.archive.org/web/https://www.afr.com/companies/manufacturing/gupta-s-500m-whyalla-steelworks-upgrade-delayed-by-two-years-20240515-p5jdtv</t>
  </si>
  <si>
    <t>2024-10-15 ArcelorMittal receives electrolysers for green hydrogen-based steelmaking in Germany after nearly a year of delay
2024-10-11 EWE AG and SWB AG have announced the delivery of an electrolyser for a 10-MW green hydrogen project in Bremen, aimed at decarbonizing the local steel industry. The project, dubbed HyBit, will produce hydrogen primarily for iron production at ArcelorMittal’s Bremen site, with potential distribution to other sectors. (...) It arrived in Bremen in two modules, with the main unit weighing approximately 32 tonnes and a smaller 10-tonne utility container. These will be assembled on-site to form the complete electrolysis system necessary for hydrogen production.
2023-04-29 Rostock-Based APEX Group and Project Partners Lay The Foundation Stone for The 10 MW Hybit Electrolysis Plant for The ArcelorMittal Steelworks in Bremen. The aim of HyBit is to use electrolysis to produce green hydrogen at the swb power plant site in Bremen-Mittelsbüren. The 10 megawatt system is scheduled to go into operation in mid-2024 and will then initially produce around 1500 tons of hydrogen per year. The production quantities will be gradually increased in the future.
2022-10-17 The electrolyzer is expected to come into operation in 2024 ;  The project costs will amount to approximately €20 million, with €10 million coming from the state of Bremen. ; The electrolysis plant capacity will gradually increase up to 300 MW at the later stages
2022-05-25: No further comments
2022-01-04: Project received funding of over €10 million from the state of Bremen</t>
  </si>
  <si>
    <t>2024-06-26 Since the completion of this [electric smelting furnace (ESF)] facility in January, we have successfully produced molten iron (...) “As we are still in the testing phase, we extract molten iron every three months." (...) This development is part of Posco's HyREX technology, aimed at industrial-scale commercialization to lead the company’s net-zero initiative by 2050. (...) The facility, which manufactures up to 24 tons of molten iron a day (...) Posco plans to start construction of the full-scale HyREX steel plant with a production capacity of 36 tons of iron per hour in early 2025, with completion scheduled for 2027.
2023-11-27 POSCO committing to commercialize its HyREX technology by 2030 and transform its key steel plants in Pohang and Gwangyang entirely to this new steelmaking process by 2050. (...) The company’s roadmap involves the installation of the HyREX 1 method at the Pohang Works in 2033.  By 2050, both Pohang and Gwangyang Works are slated to be equipped with six hydrogen reduction steel production systems.  (...) Primetals + POSCO design of a tentative HyREX facility, scheduled for construction in 2026. This test facility aims to validate the commercial viability of the technology, with the overall commercialization targeted for completion by 2030.
2022-11-08 POSCO (…) and Primetals Technologies signed a Memorandum of Understanding (MOU) to develop a demonstration plant for hydrogen-based hot metal production (HyREX). / They will jointly design the main facilities of the HyREX demo plant (...) POSCO is currently operating a FINEX facility that uses reducing gas containing 25% hydrogen and is developing HyREX, a POSCO-type hydrogen reduction steelmaking model based on FINEX technology.</t>
  </si>
  <si>
    <t>https://web.archive.org/web/https://gmk.center/en/news/posco-unveils-pilot-hydrogen-steelmaking-plant/</t>
  </si>
  <si>
    <t>2024-10-02 Team continues Oman hydrogen study
2023-11-23 In Duqm, the consortium will build a renewable energy complex to produce 5-gigawatt electricity per year, in which a green hydrogen plant and an ammonia-hydrogen blend plant will be constructed to produce 220,000 tons of carbon-free hydrogen annually. (...) Their groundbreaking will take place in 2027 for completion by 2030.  
2023-10-19 Oman Green Hydrogen Project is a significant undertaking to establish a 5 GW renewable energy complex and produce 220,000 tons of green hydrogen annually. POSCO  secured land in June 2023. Hydrogen produced in Oman will be imported to South Korea starting in 2030. (...) Locally produced green hydrogen will be converted into about 1.2 million tons of ammonia for efficient and safe transportation to South Korea</t>
  </si>
  <si>
    <t>https://web.archive.org/web/https://www.meed.com/team-continues-oman-hydrogen-study</t>
  </si>
  <si>
    <t>2024-03-07 Boston Metal inaugurated the first facility for its Molten Oxide Electrolysis (MOE) technology platform today in Brazil. The company's first commercial deployment of the technology will be to recover high-value metals from mining waste.
2024-01-30 Secures $20M in Series C2 Funding, Bringing Total Round to $282M (...) from Tokyo-based Marunouchi Innovation Partners (...) With this new capital, Boston Metal expands its presence in Asia
2023-12-21 In September, the final close of our Series C funding brought in an additional $140 million, with Aramco Ventures joining as a new investor.
2023-09-30 IFC Funding $20M with focus on Boston Metal do Brasil - 2023, Boston Metal opened its first production facility in Brazil where the MOE technology is used to extract high value metal – starting with, tin, niobium and tantalum – from mining waste, another key advantage of the technology and a critical revenue stream. Part of IFC’s investment in the company will be used to support this production facility. In 2025, Boston Metal hopes to have its first pilot commercial plant up and running and, when fully commercialized, will license its green steel technology. The goal is to commercialize by 2026.  IFC will then work with Carneiro and the company to accelerate the adoption of the technology in several agreed emerging markets. These include Brazil and India, Türkiye, Indonesia, Nigeria, and Egypt, driven by the availability of iron ore, potential for renewable electricity, and incumbent steelmaking capacity, as well as government support on clean technology policies.
2023-02-14 Boston Metal, a company developing technology to fully decarbonise steel production, announced the $120 million first close of Series C fundraising led by a multinational steel company, ArcelorMittal S.A. Microsoft’s Climate Innovation Fund and SiteGround Capital also joined as new investors in this round, alongside current investors. (...) The Series C funds will expand the production of green steel at the company’s pilot facility outside Boston and will support the site selection and preliminary design of its first green steel plant. The new resources will also support the construction and commissioning of a manufacturing facility for high-value metals at the company’s Brazilian subsidiary, Boston Metal do Brasil.//  
2022-10-20 No further comment //
2021: $60M Series B funding round; facilities expand to over 38,000 sq ft
New entrant, produced 1000kg steel since commissioning of first MOE unit in 2014
Our green steel business model is to license our MOE platform technology to steelmakers. Boston Metal will not produce steel.</t>
  </si>
  <si>
    <t>https://web.archive.org/web/https://www.businesswire.com/news/home/20240307594443/en/Boston-Metal-Inaugurates-Brazilian-Subsidiary-for-High-Value-Metals-Production</t>
  </si>
  <si>
    <t>2024-01-15 ArcelorMittal Steel Corporation and the French authorities have agreed to invest €1.8 billion to reduce greenhouse gas emissions at the company’s steel plant in Dunkirk. 
2023-06-20 A 2.5 million tonnes/year capacity direct reduced iron unit and two electric arc furnaces will replace two of the three existing blast furnaces and two of the three basic oxygen furnaces. Natural gas will gradually be phased out as the new equipment will be fed by renewable or low-carbon hydrogen, biogas and electricity. Construction will start this year and will be completed by 2026 when the equipment is planned to become operational.
2023-06-20 The European Commission approved €850 million for Dunkirk (2.5Mt DRI and 2 new EAFs) 
2022-10-17 No further comments
2022-05-17 No further comments. 
2022-02-04: Support from the French Government for ArcelorMittal’s decarbonization programme in France, which involves a €1.7 billion investment in its Fos-sur-Mer and Dunkirk sites in France. The partnership between ArcelorMittal and the French government for the projects is subject to EU approval, which is anticipated by the second quarter of this year, as well as the availability of economically viable energy infrastructure and supply. 
2021 €1.7bn investment project in Fos-sur-Mer &amp; Dunkirk to build DRI/EAF + partnership with Air Liquide to supply hydrogen and CCS. Using "low-carbon" hydrogen. MoU signed. Applied for Important Project of Common European Interest (IPCEI). The new industrial facilities will be operational starting in 2027 and will gradually replace 3 out of 5 of ArcelorMittal’s blast furnaces in France by 2030 (2 out of 3 in Dunkirk, 1 out of 2 in Fos).</t>
  </si>
  <si>
    <t>https://web.archive.org/web/https://gmk.center/en/news/arcelormittal-dunkirk-will-invest-e1-8-billion-in-decarbonisation/</t>
  </si>
  <si>
    <t xml:space="preserve">2024-10-24 “The immediate focus is on the plans for the demonstration plant in Gällivare. Production will then gradually increase in Gällivare, while a continuation in Kiruna with sponge iron will likely come after the 2040s. 
2024-02-14 The ENERGIRON® technology, jointly developed by Tenova and Danieli, has been chosen by LKAB, for the basic engineering of its 100% hydrogen-based direct reduced iron (DRI) plant in Gällivare, Sweden (...) ENERGIRON® has already been the key equipment to the full-hydrogen pilot plant in Luleå, Sweden, built by HYBRIT Development AB, a joint venture between LKAB, SSAB, and Vattenfall, and commissioned in 2020.
2023-12-14 Positive decision on support for LKAB and HYBRIT  from the Industrial Leap (Industriklivet), the Swedish Energy Agency's program to support Swedish industry's transition to fossil-free. A total of SEK 3,1 billion is granted for the establishment of a first demonstration plant in Gällivare for the production of fossil-free sponge iron on an industrial scale. 
2023-05-15 LKAB today submitted an historic environmental permit application that is necessary for beginning the company's transition in Gällivare. In addition to continued mining and processing operations, the permit covers, among other plans, the establishment of HYBRIT's first demonstrator plant and a new apatite plant for extracting phosphorus and rare earth elements from current waste streams.
2022-09-22 Pilot facility for hydrogen storage up and running https://www.ssab.com/en/news/2022/09/hybrit-milestone-reached--pilot-facility-for-hydrogen-storage-up-and-running
2021-08 In August 2021, SSAB produced and delivered the world’s first fossil-free steel made with HYBRIT technology to a customer. The trial delivery was an important step towards a completely fossil-free value chain for iron and steel production and a milestone in the HYBRIT collaboration between SSAB, LKAB and Vattenfall.
In the HYBRIT Demonstration project SSAB will phase out two blast furnaces and a coking plant in Oxelösund and replace them with an electric arc furnace (EAF). The EAF will enable the demonstration of electric melting with high shares of hydrogen-reduced sponge iron. The process will be powered by fossil-free electricity.
2021-03-24 Industrialization is intended to start with the first demonstration plant, which will be ready in 2026, for the production of 1.3 million tonnes of fossil-free sponge iron in Gällivare. The demonstration plant will be integrated with iron pellet making and is part of LKAB’s transition plan. The goal is to expand sponge iron production to a full industrial scale of 2.7 million tonnes by 2030 to be able to supply SSAB, among others, with feedstock for fossil-free steel. The choice of Gällivare for establishing of the plant was based on a joint assessment of industrial synergies, where proximity to iron ore, logistics, an electricity supply and energy optimization were important factors.
2016 The HYBRIT initiative was launched in 2016 by the three owners SSAB, LKAB and Vattenfall.
</t>
  </si>
  <si>
    <t>https://web.archive.org/web/https://lkab.com/en/news/our-successful-exploration-opens-up-new-opportunities-in-kiruna/</t>
  </si>
  <si>
    <t>Rio Tinto, EIT InnoEnergy, Engie New Ventures, Forvia, Groupe IDEC, Plug and Primetals Technologies.</t>
  </si>
  <si>
    <t xml:space="preserve">2024-11-15 Rio Tinto has entered into definitive agreements with GravitHy (...) Rio Tinto will supply high-grade direct reduction iron ore pellets from its Iron Ore Company of Canada (IOC) operations to GravitHy’s planned operation,  as well as manage the sales and marketing of ultra-low carbon Hot Briquetted Iron (HBI) GravitHy produces.
2023-02-19 A second plant is on its way: Plug (...) will dedicate one of the three plants it is building to DRI to produce sustainable steel. GravitHy will be setting up its second plant in Kristinestad (Finland), close to a former coal factory; 
2023-11-23 It will support in easing emissions from the steel industry by generating and using green and low‐carbon hydrogen to produce DRI. The DRI will be used onsite as a feedstock for green steel or traded globally under the form of Hot‐Briquetted Iron (HBI).; 
2023-06-30 GravitHy, imminent market leader in green iron and steel, is launched today by world‐class industrial consortium. (...) Plan to build, own and operate its first green iron plant in France, mobilising 2,2B€ worth of initial investment, creating over  3,000 new jobs.  (...) construction commencing in 2024; </t>
  </si>
  <si>
    <t>https://web.archive.org/web/https://www.riotinto.com/news/releases/2024/rio-tinto-and-gravithy-join-forces-to-accelerate-the-decarbonisation-of-steelmaking-in-europe</t>
  </si>
  <si>
    <t>Phase 1: HyIron - Oshivela</t>
  </si>
  <si>
    <t>2024-04-18 US awards $28M for cutting-edge tech to clean up iron and steel Electra (...) set to receive $2.9 million.
2024-03-27 Electra Launches Pilot Plant to Advance Commercialization of Sustainable Clean Iron Production New facility will scale clean iron solution that will unlock a more sustainable and circular steel industry (...) The Pilot is designed to produce clean iron in approximately 1-meter square plates, and we are increasing capacity in a phased approach to validate modularity. (...) BHP, a leading seaborne iron ore supplier to the steel industry and an Electra investor, supplied the iron ores for this Pilot. 
2022-10-06 Electra raises $85M to electrify and decarbonize iron and steelmaking with no green premium - Bill Gates-founded Breakthrough Energy Ventures, Amazon, BHP Ventures, Temasek, S2G Ventures, Capricorn Investment Group, Lowercarbon Capital, Valor Equity Partners, Baruch Future Ventures and others back the company (...) Electra will complete the build-out of a green-iron refining pilot plant in 2023 at its headquarters in Boulder, CO, and plans to have a commercial-scale demonstration plant qualified by the second half of this decade.</t>
  </si>
  <si>
    <t>https://web.archive.org/web/https://www.canarymedia.com/articles/steel/us-awards-28m-for-cutting-edge-tech-to-clean-up-iron-and-steel</t>
  </si>
  <si>
    <t>P100000120966</t>
  </si>
  <si>
    <t>P100000121053</t>
  </si>
  <si>
    <t>P100000120423</t>
  </si>
  <si>
    <t>P100000121163</t>
  </si>
  <si>
    <t>P100000120921</t>
  </si>
  <si>
    <t>P100000120441</t>
  </si>
  <si>
    <t>P100000120001</t>
  </si>
  <si>
    <t>2024-03-19</t>
  </si>
  <si>
    <t>2024-05-15</t>
  </si>
  <si>
    <t>2024-10-15</t>
  </si>
  <si>
    <t>2024-01-15</t>
  </si>
  <si>
    <t>2024-11-15</t>
  </si>
  <si>
    <t>2024-10-02</t>
  </si>
  <si>
    <t>2024-04-18</t>
  </si>
  <si>
    <t>Pelletisation</t>
  </si>
  <si>
    <t>P100000121211</t>
  </si>
  <si>
    <t>P100000120871</t>
  </si>
  <si>
    <t>P100000120528</t>
  </si>
  <si>
    <t>P100000121038</t>
  </si>
  <si>
    <t>Mitsui-Kobe Duqm DRI plant</t>
  </si>
  <si>
    <t>P100000121040</t>
  </si>
  <si>
    <t>Aramco Ras Al-Khair steel plant</t>
  </si>
  <si>
    <t>https://www.gem.wiki/Aramco_Ras_Al-Khair_steel_plant</t>
  </si>
  <si>
    <t>https://www.gem.wiki/Mitsui-Kobe_Duqm_DRI_plant</t>
  </si>
  <si>
    <t xml:space="preserve">2024-11-01 After months of waiting, the memorandum of understanding between JSW Steel Italy and Metinvest Adria has finally been signed , marking a crucial step in the relaunch of the Piombino steel hub .
2024-04-10 The Piombino plant will be one of the most technologically and environmentally advanced enterprises. It will become a pilot project for our future investments in Ukraine when we will be able to rebuild something there.
2024-04-02 "“At the moment, we are identifying a location for the construction of the DRI plant, and we know that we are not the only ones, other Italian steelmakers are doing the same. Some are considering building DRI plants outside of Italy, where gas prices are lower. In any case, Metinvest will contribute to this process by supplying raw materials to DRI plants to be built in Italy, just as we will supply them to our DRI plant, which may be built in Ukraine or somewhere else, from which raw materials will be supplied to the Piombino plant,”
2024-01-22 “This project, with capacity of around 3 million [tpy] of steel, will play a crucial role in Italy’s green transition by implementing sustainable and environmentally friendly industrial practices,” (...) The production route for this 3 million tpy facility would most likely be based on electric-arc furnaces for processing direct-reduced iron. (...) “The purpose of the industrial project is to develop, build, own, operate and maintain an environmentally sustainable plant for the production of finished steel products obtained through the transformation of ferrous materials into hot-rolled coils subject to further processing, to be produced in Piombino on an area of about 260 hectares,” </t>
  </si>
  <si>
    <t>Hebei</t>
  </si>
  <si>
    <t>2024-09-30 Industrial machinery company Metso has signed a contract with Beijing Shougang International Engineering Technology Co. Ltd (BSIET) for the delivery of a traveling grate pelletizing plant for Ruifeng Iron and Steel Group Co., Ltd in Tangshan, Hebei province, China. (...) The three-metre-wide plant will have a capacity of 1.7Mt/yr, with pellet production at the Ruifeng plant estimated to start in 2025.</t>
  </si>
  <si>
    <t>P100000120109</t>
  </si>
  <si>
    <t>Tangshan Ruifeng Iron and Steel (Group) Co Ltd</t>
  </si>
  <si>
    <t>https://www.gem.wiki/Tangshan_Ruifeng_Iron_and_Steel_(Group)_Co_Ltd</t>
  </si>
  <si>
    <t>Ruifeng pelletisation</t>
  </si>
  <si>
    <t>Steel Center Europé</t>
  </si>
  <si>
    <t>2024-09-10 Tata Steel and Steel Center Europe collaborate for carbon-free steel (…) However, no information about the details of the agreement was shared. However, industry commentators suggest that Zeremis, Tata Steel's reduced carbon emission steel brand, could play a key role in this deal.</t>
  </si>
  <si>
    <t>Period of news pubication
1: January to June
2: July to December</t>
  </si>
  <si>
    <t>https://web.archive.org/web/https://www.waikatotimes.co.nz/nz-news/350442607/hundreds-millions-investment-waikato-green-steel-plant</t>
  </si>
  <si>
    <t>Waikato ‘green’ steel plant</t>
  </si>
  <si>
    <t>National steel</t>
  </si>
  <si>
    <t>Australia &amp; Oceania</t>
  </si>
  <si>
    <t>2024-10-08 A previously unheard of plan by a major Auckland metal recycler to invest “hundreds of millions” of dollars into a Waikato “green” steel-making plant has made the Government’s new draft fast track list.</t>
  </si>
  <si>
    <t xml:space="preserve">Memorandum of understanding without concrete timeline.
Biochar production but lacks information about concrete project iron or steel production
H2 Injection to BF alone is insuficient to reach 85% reduction compared to average emission </t>
  </si>
  <si>
    <t>Electric smelting furnace</t>
  </si>
  <si>
    <t>GST</t>
  </si>
  <si>
    <t>Electric Smelting Furnace (ESF)</t>
  </si>
  <si>
    <t xml:space="preserve">The dataset might be used by others under a CC BY license. </t>
  </si>
  <si>
    <t>Please cite as:</t>
  </si>
  <si>
    <r>
      <t>LeadIT. (2024). </t>
    </r>
    <r>
      <rPr>
        <i/>
        <sz val="12"/>
        <rFont val="Arial"/>
        <family val="2"/>
      </rPr>
      <t>Green Steel Tracker</t>
    </r>
    <r>
      <rPr>
        <sz val="12"/>
        <rFont val="Arial"/>
        <family val="2"/>
      </rPr>
      <t>. Leadership Group for Industry Transition. https://www.industrytransition.org/green-steel-tracker/</t>
    </r>
  </si>
  <si>
    <t>How to explore the dataset</t>
  </si>
  <si>
    <r>
      <rPr>
        <b/>
        <sz val="10"/>
        <color theme="1"/>
        <rFont val="Arial"/>
        <family val="2"/>
      </rPr>
      <t>Important:</t>
    </r>
    <r>
      <rPr>
        <b/>
        <sz val="10"/>
        <rFont val="Arial"/>
        <family val="2"/>
      </rPr>
      <t xml:space="preserve"> </t>
    </r>
    <r>
      <rPr>
        <sz val="10"/>
        <color theme="0"/>
        <rFont val="Arial"/>
        <family val="2"/>
      </rPr>
      <t>The projects in this sheet (3. Unqualified) are presented for transparency purposes. The projects were screened but do not match the tracker's methodology requirements</t>
    </r>
  </si>
  <si>
    <r>
      <rPr>
        <sz val="10"/>
        <color rgb="FFFF0000"/>
        <rFont val="Arial"/>
        <family val="2"/>
      </rPr>
      <t>New</t>
    </r>
    <r>
      <rPr>
        <sz val="10"/>
        <rFont val="Arial"/>
        <family val="2"/>
      </rPr>
      <t xml:space="preserve"> project in this update</t>
    </r>
  </si>
  <si>
    <t>Colour code for new project additions to the current update</t>
  </si>
  <si>
    <t>Small capture to large project (not 85% reduction)</t>
  </si>
  <si>
    <t>GST-P-056</t>
  </si>
  <si>
    <t>Further details of grant award are needed to be in active projects</t>
  </si>
  <si>
    <t>Categories to follow-up transparency</t>
  </si>
  <si>
    <t>ESF</t>
  </si>
  <si>
    <t>GST-063</t>
  </si>
  <si>
    <t>GST-064</t>
  </si>
  <si>
    <t>Year</t>
  </si>
  <si>
    <t>MT Steel</t>
  </si>
  <si>
    <t>https://www.methanol.org/renewable/</t>
  </si>
  <si>
    <t>Feedstock</t>
  </si>
  <si>
    <t>Status</t>
  </si>
  <si>
    <t>Capacity</t>
  </si>
  <si>
    <t>Biomass+H2</t>
  </si>
  <si>
    <t>CO2+H2</t>
  </si>
  <si>
    <t>Engineering</t>
  </si>
  <si>
    <t>Waste+H2</t>
  </si>
  <si>
    <t>Under construction</t>
  </si>
  <si>
    <t>Waste</t>
  </si>
  <si>
    <t>Biomethane</t>
  </si>
  <si>
    <t>Denmark</t>
  </si>
  <si>
    <t>Waste+Biomass</t>
  </si>
  <si>
    <t>Operational</t>
  </si>
  <si>
    <t>Black liquor</t>
  </si>
  <si>
    <t>Estonia</t>
  </si>
  <si>
    <t>Cumulative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</si>
</sst>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 mmmm\ yyyy"/>
    <numFmt numFmtId="165" formatCode="0.000"/>
    <numFmt numFmtId="166" formatCode="0.0000"/>
    <numFmt numFmtId="167" formatCode="mm&quot;/&quot;dd&quot;/&quot;yyyy"/>
    <numFmt numFmtId="168" formatCode="&quot;$&quot;#,##0.00"/>
    <numFmt numFmtId="169" formatCode="0.000000"/>
    <numFmt numFmtId="170" formatCode="0.00000000"/>
    <numFmt numFmtId="171" formatCode="0.00000"/>
    <numFmt numFmtId="172" formatCode="[$-F800]dddd\,\ mmmm\ dd\,\ yyyy"/>
  </numFmts>
  <fonts count="48" x14ac:knownFonts="1">
    <font>
      <sz val="10"/>
      <color rgb="FF000000"/>
      <name val="Arial"/>
    </font>
    <font>
      <b/>
      <sz val="10"/>
      <color theme="1"/>
      <name val="Arial"/>
      <family val="2"/>
    </font>
    <font>
      <sz val="10"/>
      <color theme="1"/>
      <name val="Arial"/>
      <family val="2"/>
    </font>
    <font>
      <sz val="10"/>
      <color rgb="FF000000"/>
      <name val="Arial"/>
      <family val="2"/>
    </font>
    <font>
      <u/>
      <sz val="10"/>
      <color theme="10"/>
      <name val="Arial"/>
      <family val="2"/>
    </font>
    <font>
      <b/>
      <sz val="10"/>
      <color rgb="FF000000"/>
      <name val="Arial"/>
      <family val="2"/>
    </font>
    <font>
      <sz val="8"/>
      <name val="Arial"/>
      <family val="2"/>
    </font>
    <font>
      <sz val="10"/>
      <color rgb="FF000000"/>
      <name val="Arial"/>
      <family val="2"/>
    </font>
    <font>
      <sz val="9"/>
      <color rgb="FF000000"/>
      <name val="Cascadia Code"/>
      <family val="3"/>
    </font>
    <font>
      <b/>
      <sz val="9"/>
      <color rgb="FF000000"/>
      <name val="Arial"/>
      <family val="2"/>
    </font>
    <font>
      <sz val="10"/>
      <color rgb="FF000000"/>
      <name val="Arial"/>
      <family val="2"/>
      <scheme val="major"/>
    </font>
    <font>
      <sz val="8"/>
      <name val="Arial"/>
      <family val="2"/>
    </font>
    <font>
      <i/>
      <sz val="10"/>
      <name val="Arial"/>
      <family val="2"/>
      <scheme val="minor"/>
    </font>
    <font>
      <sz val="10"/>
      <color rgb="FF000000"/>
      <name val="Arial"/>
      <family val="2"/>
      <scheme val="minor"/>
    </font>
    <font>
      <i/>
      <sz val="10"/>
      <name val="Arial"/>
      <family val="2"/>
      <scheme val="major"/>
    </font>
    <font>
      <sz val="10"/>
      <name val="Arial"/>
      <family val="2"/>
      <scheme val="major"/>
    </font>
    <font>
      <sz val="10"/>
      <color theme="0"/>
      <name val="Arial"/>
      <family val="2"/>
    </font>
    <font>
      <sz val="10"/>
      <color theme="10"/>
      <name val="Arial"/>
      <family val="2"/>
      <scheme val="major"/>
    </font>
    <font>
      <sz val="10"/>
      <color theme="10"/>
      <name val="Arial"/>
      <family val="2"/>
    </font>
    <font>
      <sz val="10"/>
      <color theme="0" tint="-4.9989318521683403E-2"/>
      <name val="Arial"/>
      <family val="2"/>
      <scheme val="major"/>
    </font>
    <font>
      <i/>
      <sz val="10"/>
      <color rgb="FF000000"/>
      <name val="Arial"/>
      <family val="2"/>
    </font>
    <font>
      <i/>
      <sz val="10"/>
      <color rgb="FFFF0000"/>
      <name val="Arial"/>
      <family val="2"/>
      <scheme val="major"/>
    </font>
    <font>
      <i/>
      <sz val="10"/>
      <color theme="0" tint="-0.34998626667073579"/>
      <name val="Arial"/>
      <family val="2"/>
      <scheme val="major"/>
    </font>
    <font>
      <sz val="9"/>
      <color rgb="FF000000"/>
      <name val="Arial"/>
      <family val="2"/>
      <scheme val="major"/>
    </font>
    <font>
      <sz val="11"/>
      <color rgb="FF000000"/>
      <name val="Arial"/>
      <family val="2"/>
      <scheme val="major"/>
    </font>
    <font>
      <sz val="10"/>
      <color rgb="FFFF0000"/>
      <name val="Arial"/>
      <family val="2"/>
    </font>
    <font>
      <u/>
      <sz val="9"/>
      <color theme="10"/>
      <name val="Arial"/>
      <family val="2"/>
    </font>
    <font>
      <sz val="10"/>
      <name val="Arial"/>
      <family val="2"/>
    </font>
    <font>
      <sz val="9"/>
      <name val="Arial"/>
      <family val="2"/>
      <scheme val="major"/>
    </font>
    <font>
      <i/>
      <sz val="10"/>
      <color rgb="FF000000"/>
      <name val="Arial"/>
      <family val="2"/>
      <scheme val="major"/>
    </font>
    <font>
      <b/>
      <sz val="9"/>
      <color rgb="FF000000"/>
      <name val="Arial"/>
      <family val="2"/>
      <scheme val="major"/>
    </font>
    <font>
      <sz val="8"/>
      <name val="Arial"/>
      <family val="2"/>
    </font>
    <font>
      <sz val="18"/>
      <name val="Arial"/>
      <family val="2"/>
    </font>
    <font>
      <b/>
      <sz val="12"/>
      <name val="Arial"/>
      <family val="2"/>
    </font>
    <font>
      <sz val="12"/>
      <name val="Arial"/>
      <family val="2"/>
    </font>
    <font>
      <i/>
      <sz val="10"/>
      <name val="Arial"/>
      <family val="2"/>
    </font>
    <font>
      <b/>
      <sz val="10"/>
      <name val="Arial"/>
      <family val="2"/>
    </font>
    <font>
      <vertAlign val="subscript"/>
      <sz val="10"/>
      <name val="Arial"/>
      <family val="2"/>
    </font>
    <font>
      <sz val="9"/>
      <color theme="10"/>
      <name val="Arial"/>
      <family val="2"/>
    </font>
    <font>
      <u/>
      <sz val="10"/>
      <name val="Arial"/>
      <family val="2"/>
    </font>
    <font>
      <sz val="10"/>
      <name val="Arial"/>
      <family val="2"/>
    </font>
    <font>
      <sz val="10"/>
      <color theme="4" tint="0.79998168889431442"/>
      <name val="Arial"/>
      <family val="2"/>
      <scheme val="major"/>
    </font>
    <font>
      <sz val="9"/>
      <name val="Cascadia Code"/>
      <family val="3"/>
    </font>
    <font>
      <sz val="11"/>
      <name val="Arial"/>
      <family val="2"/>
    </font>
    <font>
      <b/>
      <i/>
      <sz val="12"/>
      <name val="Arial"/>
      <family val="2"/>
    </font>
    <font>
      <i/>
      <sz val="12"/>
      <name val="Arial"/>
      <family val="2"/>
    </font>
    <font>
      <b/>
      <sz val="10"/>
      <color rgb="FF004680"/>
      <name val="Arial"/>
      <family val="2"/>
    </font>
    <font>
      <sz val="9"/>
      <color indexed="81"/>
      <name val="Tahoma"/>
      <charset val="1"/>
    </font>
  </fonts>
  <fills count="1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2F2F2"/>
      </patternFill>
    </fill>
    <fill>
      <patternFill patternType="solid">
        <fgColor theme="7"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bgColor rgb="FF0B5394"/>
      </patternFill>
    </fill>
    <fill>
      <patternFill patternType="solid">
        <fgColor theme="0"/>
        <bgColor rgb="FFD0E0E3"/>
      </patternFill>
    </fill>
    <fill>
      <patternFill patternType="solid">
        <fgColor theme="0" tint="-4.9989318521683403E-2"/>
        <bgColor rgb="FFD0E0E3"/>
      </patternFill>
    </fill>
    <fill>
      <patternFill patternType="solid">
        <fgColor theme="9" tint="0.79998168889431442"/>
        <bgColor theme="0"/>
      </patternFill>
    </fill>
    <fill>
      <patternFill patternType="solid">
        <fgColor theme="9" tint="0.79998168889431442"/>
        <bgColor indexed="64"/>
      </patternFill>
    </fill>
    <fill>
      <patternFill patternType="solid">
        <fgColor theme="4" tint="-0.249977111117893"/>
        <bgColor indexed="64"/>
      </patternFill>
    </fill>
    <fill>
      <patternFill patternType="solid">
        <fgColor theme="0"/>
        <bgColor theme="0"/>
      </patternFill>
    </fill>
    <fill>
      <patternFill patternType="solid">
        <fgColor rgb="FFFF6565"/>
        <bgColor indexed="64"/>
      </patternFill>
    </fill>
    <fill>
      <patternFill patternType="solid">
        <fgColor theme="9" tint="0.79998168889431442"/>
        <bgColor theme="9" tint="0.79998168889431442"/>
      </patternFill>
    </fill>
  </fills>
  <borders count="24">
    <border>
      <left/>
      <right/>
      <top/>
      <bottom/>
      <diagonal/>
    </border>
    <border>
      <left/>
      <right/>
      <top/>
      <bottom style="thin">
        <color theme="1"/>
      </bottom>
      <diagonal/>
    </border>
    <border>
      <left/>
      <right/>
      <top/>
      <bottom style="thin">
        <color rgb="FF00000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3743705557422"/>
      </left>
      <right style="thin">
        <color theme="0" tint="-0.14993743705557422"/>
      </right>
      <top style="thin">
        <color theme="0" tint="-0.14993743705557422"/>
      </top>
      <bottom/>
      <diagonal/>
    </border>
    <border>
      <left/>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3743705557422"/>
      </left>
      <right style="thin">
        <color theme="0" tint="-0.14993743705557422"/>
      </right>
      <top/>
      <bottom style="thin">
        <color theme="0" tint="-0.14993743705557422"/>
      </bottom>
      <diagonal/>
    </border>
    <border>
      <left style="thin">
        <color theme="0" tint="-0.14996795556505021"/>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right style="thin">
        <color theme="0" tint="-0.14993743705557422"/>
      </right>
      <top/>
      <bottom/>
      <diagonal/>
    </border>
    <border>
      <left style="thin">
        <color theme="0" tint="-0.14993743705557422"/>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s>
  <cellStyleXfs count="4">
    <xf numFmtId="0" fontId="0" fillId="0" borderId="0"/>
    <xf numFmtId="0" fontId="4" fillId="0" borderId="0" applyNumberFormat="0" applyFill="0" applyBorder="0" applyAlignment="0" applyProtection="0"/>
    <xf numFmtId="0" fontId="12" fillId="5" borderId="0" applyNumberFormat="0" applyAlignment="0"/>
    <xf numFmtId="43" fontId="7" fillId="0" borderId="0" applyFont="0" applyFill="0" applyBorder="0" applyAlignment="0" applyProtection="0"/>
  </cellStyleXfs>
  <cellXfs count="256">
    <xf numFmtId="0" fontId="0" fillId="0" borderId="0" xfId="0"/>
    <xf numFmtId="0" fontId="3" fillId="0" borderId="0" xfId="0" applyFont="1"/>
    <xf numFmtId="14" fontId="0" fillId="0" borderId="0" xfId="0" applyNumberFormat="1"/>
    <xf numFmtId="14" fontId="3" fillId="0" borderId="0" xfId="0" applyNumberFormat="1" applyFont="1"/>
    <xf numFmtId="0" fontId="5" fillId="0" borderId="0" xfId="0" applyFont="1"/>
    <xf numFmtId="0" fontId="2" fillId="0" borderId="0" xfId="0" applyFont="1" applyAlignment="1">
      <alignment horizontal="left"/>
    </xf>
    <xf numFmtId="0" fontId="0" fillId="0" borderId="0" xfId="0" applyAlignment="1">
      <alignment wrapText="1"/>
    </xf>
    <xf numFmtId="0" fontId="3" fillId="4" borderId="0" xfId="0" applyFont="1" applyFill="1"/>
    <xf numFmtId="0" fontId="0" fillId="4" borderId="0" xfId="0" applyFill="1"/>
    <xf numFmtId="0" fontId="9" fillId="0" borderId="0" xfId="0" applyFont="1"/>
    <xf numFmtId="0" fontId="3" fillId="0" borderId="0" xfId="0" applyFont="1" applyAlignment="1">
      <alignment wrapText="1"/>
    </xf>
    <xf numFmtId="0" fontId="0" fillId="4" borderId="0" xfId="0" applyFill="1" applyAlignment="1">
      <alignment horizontal="center"/>
    </xf>
    <xf numFmtId="0" fontId="0" fillId="0" borderId="0" xfId="0" applyAlignment="1">
      <alignment horizontal="center"/>
    </xf>
    <xf numFmtId="0" fontId="1" fillId="0" borderId="1" xfId="0" applyFont="1" applyBorder="1"/>
    <xf numFmtId="0" fontId="3" fillId="4" borderId="0" xfId="0" applyFont="1" applyFill="1" applyAlignment="1">
      <alignment horizontal="center"/>
    </xf>
    <xf numFmtId="0" fontId="10" fillId="0" borderId="0" xfId="0" applyFont="1"/>
    <xf numFmtId="0" fontId="0" fillId="8" borderId="0" xfId="0" applyFill="1"/>
    <xf numFmtId="0" fontId="3" fillId="0" borderId="0" xfId="0" applyFont="1" applyAlignment="1">
      <alignment horizontal="left"/>
    </xf>
    <xf numFmtId="49" fontId="3" fillId="0" borderId="0" xfId="0" applyNumberFormat="1" applyFont="1" applyAlignment="1">
      <alignment horizontal="left"/>
    </xf>
    <xf numFmtId="0" fontId="3" fillId="7" borderId="0" xfId="0" applyFont="1" applyFill="1" applyAlignment="1">
      <alignment horizontal="left"/>
    </xf>
    <xf numFmtId="0" fontId="10" fillId="6" borderId="0" xfId="0" applyFont="1" applyFill="1"/>
    <xf numFmtId="0" fontId="3" fillId="0" borderId="2" xfId="0" applyFont="1" applyBorder="1" applyAlignment="1">
      <alignment horizontal="left"/>
    </xf>
    <xf numFmtId="0" fontId="5" fillId="0" borderId="2" xfId="0" applyFont="1" applyBorder="1" applyAlignment="1">
      <alignment horizontal="left"/>
    </xf>
    <xf numFmtId="167" fontId="3" fillId="0" borderId="0" xfId="0" applyNumberFormat="1" applyFont="1" applyAlignment="1">
      <alignment horizontal="left"/>
    </xf>
    <xf numFmtId="168" fontId="3" fillId="0" borderId="0" xfId="0" applyNumberFormat="1" applyFont="1" applyAlignment="1">
      <alignment horizontal="left"/>
    </xf>
    <xf numFmtId="0" fontId="14" fillId="5" borderId="0" xfId="2" applyFont="1"/>
    <xf numFmtId="2" fontId="10" fillId="0" borderId="0" xfId="0" applyNumberFormat="1" applyFont="1" applyAlignment="1">
      <alignment horizontal="left"/>
    </xf>
    <xf numFmtId="0" fontId="16" fillId="0" borderId="0" xfId="0" applyFont="1" applyAlignment="1">
      <alignment wrapText="1"/>
    </xf>
    <xf numFmtId="2" fontId="16" fillId="0" borderId="0" xfId="0" applyNumberFormat="1" applyFont="1" applyAlignment="1">
      <alignment wrapText="1"/>
    </xf>
    <xf numFmtId="0" fontId="17" fillId="0" borderId="0" xfId="1" applyFont="1" applyFill="1"/>
    <xf numFmtId="165" fontId="10" fillId="0" borderId="0" xfId="0" applyNumberFormat="1" applyFont="1"/>
    <xf numFmtId="0" fontId="18" fillId="0" borderId="0" xfId="1" applyFont="1" applyFill="1"/>
    <xf numFmtId="2" fontId="10" fillId="0" borderId="0" xfId="0" applyNumberFormat="1" applyFont="1" applyAlignment="1">
      <alignment horizontal="right"/>
    </xf>
    <xf numFmtId="14" fontId="10" fillId="0" borderId="0" xfId="0" applyNumberFormat="1" applyFont="1"/>
    <xf numFmtId="0" fontId="3" fillId="8" borderId="0" xfId="0" applyFont="1" applyFill="1"/>
    <xf numFmtId="2" fontId="15" fillId="0" borderId="0" xfId="0" applyNumberFormat="1" applyFont="1"/>
    <xf numFmtId="0" fontId="14" fillId="5" borderId="3" xfId="2" applyFont="1" applyBorder="1"/>
    <xf numFmtId="0" fontId="14" fillId="5" borderId="5" xfId="2" applyFont="1" applyBorder="1"/>
    <xf numFmtId="0" fontId="14" fillId="5" borderId="4" xfId="2" applyFont="1" applyBorder="1"/>
    <xf numFmtId="0" fontId="15" fillId="0" borderId="0" xfId="2" applyFont="1" applyFill="1"/>
    <xf numFmtId="0" fontId="16" fillId="0" borderId="0" xfId="0" applyFont="1"/>
    <xf numFmtId="0" fontId="14" fillId="5" borderId="3" xfId="2" applyFont="1" applyBorder="1" applyAlignment="1"/>
    <xf numFmtId="0" fontId="14" fillId="5" borderId="5" xfId="2" applyFont="1" applyBorder="1" applyAlignment="1"/>
    <xf numFmtId="0" fontId="14" fillId="5" borderId="4" xfId="2" applyFont="1" applyBorder="1" applyAlignment="1"/>
    <xf numFmtId="0" fontId="14" fillId="5" borderId="0" xfId="2" applyFont="1" applyAlignment="1"/>
    <xf numFmtId="0" fontId="17" fillId="0" borderId="0" xfId="1" applyFont="1" applyFill="1" applyBorder="1"/>
    <xf numFmtId="0" fontId="14" fillId="5" borderId="6" xfId="2" applyFont="1" applyBorder="1"/>
    <xf numFmtId="0" fontId="14" fillId="5" borderId="7" xfId="2" applyFont="1" applyBorder="1"/>
    <xf numFmtId="0" fontId="14" fillId="5" borderId="0" xfId="2" applyNumberFormat="1" applyFont="1"/>
    <xf numFmtId="0" fontId="14" fillId="0" borderId="3" xfId="2" applyFont="1" applyFill="1" applyBorder="1"/>
    <xf numFmtId="0" fontId="14" fillId="0" borderId="5" xfId="2" applyFont="1" applyFill="1" applyBorder="1"/>
    <xf numFmtId="0" fontId="14" fillId="0" borderId="4" xfId="2" applyFont="1" applyFill="1" applyBorder="1"/>
    <xf numFmtId="0" fontId="14" fillId="0" borderId="0" xfId="2" applyFont="1" applyFill="1"/>
    <xf numFmtId="2" fontId="3" fillId="0" borderId="0" xfId="0" applyNumberFormat="1" applyFont="1" applyAlignment="1">
      <alignment horizontal="left"/>
    </xf>
    <xf numFmtId="0" fontId="20" fillId="0" borderId="0" xfId="0" applyFont="1"/>
    <xf numFmtId="0" fontId="14" fillId="5" borderId="3" xfId="2" applyNumberFormat="1" applyFont="1" applyBorder="1"/>
    <xf numFmtId="0" fontId="14" fillId="5" borderId="5" xfId="2" applyNumberFormat="1" applyFont="1" applyBorder="1"/>
    <xf numFmtId="0" fontId="14" fillId="5" borderId="4" xfId="2" applyNumberFormat="1" applyFont="1" applyBorder="1"/>
    <xf numFmtId="2" fontId="0" fillId="0" borderId="0" xfId="0" applyNumberFormat="1"/>
    <xf numFmtId="2" fontId="0" fillId="0" borderId="0" xfId="0" applyNumberFormat="1" applyAlignment="1">
      <alignment horizontal="left"/>
    </xf>
    <xf numFmtId="171" fontId="0" fillId="0" borderId="0" xfId="0" applyNumberFormat="1"/>
    <xf numFmtId="0" fontId="19" fillId="0" borderId="0" xfId="0" applyFont="1" applyAlignment="1">
      <alignment horizontal="center"/>
    </xf>
    <xf numFmtId="0" fontId="14" fillId="0" borderId="6" xfId="2" applyFont="1" applyFill="1" applyBorder="1"/>
    <xf numFmtId="0" fontId="14" fillId="0" borderId="7" xfId="2" applyFont="1" applyFill="1" applyBorder="1"/>
    <xf numFmtId="0" fontId="14" fillId="0" borderId="8" xfId="2" applyFont="1" applyFill="1" applyBorder="1"/>
    <xf numFmtId="0" fontId="14" fillId="0" borderId="9" xfId="2" applyFont="1" applyFill="1" applyBorder="1"/>
    <xf numFmtId="0" fontId="14" fillId="0" borderId="10" xfId="2" applyFont="1" applyFill="1" applyBorder="1"/>
    <xf numFmtId="2" fontId="15" fillId="0" borderId="0" xfId="0" applyNumberFormat="1" applyFont="1" applyAlignment="1">
      <alignment horizontal="right"/>
    </xf>
    <xf numFmtId="0" fontId="15" fillId="0" borderId="0" xfId="0" applyFont="1"/>
    <xf numFmtId="0" fontId="0" fillId="0" borderId="0" xfId="0" applyAlignment="1">
      <alignment horizontal="right"/>
    </xf>
    <xf numFmtId="0" fontId="16" fillId="0" borderId="0" xfId="0" applyFont="1" applyAlignment="1">
      <alignment horizontal="right" wrapText="1"/>
    </xf>
    <xf numFmtId="0" fontId="10" fillId="0" borderId="0" xfId="0" applyFont="1" applyAlignment="1">
      <alignment horizontal="right"/>
    </xf>
    <xf numFmtId="0" fontId="22" fillId="0" borderId="0" xfId="2" applyFont="1" applyFill="1"/>
    <xf numFmtId="0" fontId="22" fillId="0" borderId="3" xfId="2" applyFont="1" applyFill="1" applyBorder="1"/>
    <xf numFmtId="0" fontId="24" fillId="0" borderId="0" xfId="0" applyFont="1"/>
    <xf numFmtId="0" fontId="24" fillId="0" borderId="0" xfId="0" applyFont="1" applyAlignment="1">
      <alignment horizontal="right"/>
    </xf>
    <xf numFmtId="2" fontId="24" fillId="0" borderId="0" xfId="0" applyNumberFormat="1" applyFont="1"/>
    <xf numFmtId="2" fontId="24" fillId="0" borderId="0" xfId="0" applyNumberFormat="1" applyFont="1" applyAlignment="1">
      <alignment horizontal="left"/>
    </xf>
    <xf numFmtId="0" fontId="15" fillId="6" borderId="0" xfId="0" applyFont="1" applyFill="1"/>
    <xf numFmtId="0" fontId="21" fillId="0" borderId="4" xfId="2" applyFont="1" applyFill="1" applyBorder="1"/>
    <xf numFmtId="0" fontId="21" fillId="0" borderId="3" xfId="2" applyFont="1" applyFill="1" applyBorder="1"/>
    <xf numFmtId="0" fontId="21" fillId="0" borderId="5" xfId="2" applyFont="1" applyFill="1" applyBorder="1"/>
    <xf numFmtId="0" fontId="14" fillId="6" borderId="0" xfId="2" applyFont="1" applyFill="1"/>
    <xf numFmtId="0" fontId="14" fillId="5" borderId="7" xfId="2" applyNumberFormat="1" applyFont="1" applyBorder="1"/>
    <xf numFmtId="0" fontId="14" fillId="5" borderId="6" xfId="2" applyNumberFormat="1" applyFont="1" applyBorder="1"/>
    <xf numFmtId="0" fontId="14" fillId="5" borderId="11" xfId="2" applyNumberFormat="1" applyFont="1" applyBorder="1"/>
    <xf numFmtId="2" fontId="10" fillId="0" borderId="0" xfId="0" applyNumberFormat="1" applyFont="1"/>
    <xf numFmtId="2" fontId="14" fillId="2" borderId="0" xfId="2" applyNumberFormat="1" applyFont="1" applyFill="1" applyAlignment="1">
      <alignment horizontal="right"/>
    </xf>
    <xf numFmtId="2" fontId="27" fillId="0" borderId="0" xfId="0" applyNumberFormat="1" applyFont="1"/>
    <xf numFmtId="0" fontId="27" fillId="0" borderId="0" xfId="0" applyFont="1"/>
    <xf numFmtId="43" fontId="27" fillId="0" borderId="0" xfId="3" applyFont="1" applyFill="1" applyBorder="1"/>
    <xf numFmtId="2" fontId="15" fillId="0" borderId="0" xfId="0" applyNumberFormat="1" applyFont="1" applyAlignment="1">
      <alignment horizontal="right" vertical="top"/>
    </xf>
    <xf numFmtId="172" fontId="29" fillId="3" borderId="0" xfId="0" applyNumberFormat="1" applyFont="1" applyFill="1" applyAlignment="1">
      <alignment horizontal="right"/>
    </xf>
    <xf numFmtId="0" fontId="3" fillId="0" borderId="0" xfId="1" applyFont="1"/>
    <xf numFmtId="0" fontId="8" fillId="0" borderId="0" xfId="0" applyFont="1" applyAlignment="1">
      <alignment horizontal="left" vertical="center"/>
    </xf>
    <xf numFmtId="0" fontId="23" fillId="6" borderId="0" xfId="0" applyFont="1" applyFill="1" applyAlignment="1">
      <alignment horizontal="left" vertical="center"/>
    </xf>
    <xf numFmtId="0" fontId="23" fillId="9" borderId="0" xfId="0" applyFont="1" applyFill="1" applyAlignment="1">
      <alignment horizontal="left" vertical="center"/>
    </xf>
    <xf numFmtId="0" fontId="23" fillId="0" borderId="0" xfId="0" applyFont="1" applyAlignment="1">
      <alignment horizontal="left" vertical="center"/>
    </xf>
    <xf numFmtId="2" fontId="8" fillId="0" borderId="0" xfId="0" applyNumberFormat="1" applyFont="1" applyAlignment="1">
      <alignment horizontal="left" vertical="center"/>
    </xf>
    <xf numFmtId="0" fontId="28" fillId="6" borderId="0" xfId="0" applyFont="1" applyFill="1" applyAlignment="1">
      <alignment horizontal="left" vertical="center"/>
    </xf>
    <xf numFmtId="22" fontId="0" fillId="0" borderId="0" xfId="0" applyNumberFormat="1"/>
    <xf numFmtId="2" fontId="16" fillId="0" borderId="0" xfId="0" applyNumberFormat="1" applyFont="1" applyAlignment="1">
      <alignment vertical="top" wrapText="1"/>
    </xf>
    <xf numFmtId="0" fontId="16" fillId="0" borderId="0" xfId="0" applyFont="1" applyAlignment="1">
      <alignment vertical="top" wrapText="1"/>
    </xf>
    <xf numFmtId="2" fontId="16" fillId="0" borderId="0" xfId="0" applyNumberFormat="1" applyFont="1" applyAlignment="1">
      <alignment horizontal="left" vertical="top" wrapText="1"/>
    </xf>
    <xf numFmtId="0" fontId="16" fillId="0" borderId="0" xfId="0" applyFont="1" applyAlignment="1">
      <alignment vertical="top"/>
    </xf>
    <xf numFmtId="0" fontId="14" fillId="6" borderId="0" xfId="2" applyFont="1" applyFill="1" applyAlignment="1"/>
    <xf numFmtId="0" fontId="14" fillId="5" borderId="0" xfId="2" applyNumberFormat="1" applyFont="1" applyAlignment="1"/>
    <xf numFmtId="0" fontId="27" fillId="0" borderId="0" xfId="0" applyFont="1" applyAlignment="1">
      <alignment vertical="top" wrapText="1"/>
    </xf>
    <xf numFmtId="0" fontId="27" fillId="0" borderId="0" xfId="0" applyFont="1" applyAlignment="1">
      <alignment wrapText="1"/>
    </xf>
    <xf numFmtId="2" fontId="27" fillId="0" borderId="0" xfId="0" applyNumberFormat="1" applyFont="1" applyAlignment="1">
      <alignment vertical="top" wrapText="1"/>
    </xf>
    <xf numFmtId="2" fontId="27" fillId="0" borderId="0" xfId="0" applyNumberFormat="1" applyFont="1" applyAlignment="1">
      <alignment horizontal="left" vertical="top" wrapText="1"/>
    </xf>
    <xf numFmtId="0" fontId="27" fillId="0" borderId="0" xfId="0" applyFont="1" applyAlignment="1">
      <alignment vertical="top"/>
    </xf>
    <xf numFmtId="0" fontId="32" fillId="10" borderId="0" xfId="0" applyFont="1" applyFill="1"/>
    <xf numFmtId="0" fontId="33" fillId="10" borderId="0" xfId="0" applyFont="1" applyFill="1"/>
    <xf numFmtId="0" fontId="27" fillId="2" borderId="0" xfId="0" applyFont="1" applyFill="1"/>
    <xf numFmtId="0" fontId="34" fillId="10" borderId="0" xfId="0" applyFont="1" applyFill="1"/>
    <xf numFmtId="0" fontId="27" fillId="11" borderId="0" xfId="0" applyFont="1" applyFill="1" applyAlignment="1">
      <alignment horizontal="center"/>
    </xf>
    <xf numFmtId="0" fontId="27" fillId="11" borderId="0" xfId="0" applyFont="1" applyFill="1" applyAlignment="1">
      <alignment horizontal="left"/>
    </xf>
    <xf numFmtId="0" fontId="36" fillId="2" borderId="0" xfId="0" applyFont="1" applyFill="1"/>
    <xf numFmtId="0" fontId="27" fillId="2" borderId="0" xfId="0" applyFont="1" applyFill="1" applyAlignment="1">
      <alignment horizontal="left" vertical="top"/>
    </xf>
    <xf numFmtId="0" fontId="36" fillId="2" borderId="0" xfId="0" applyFont="1" applyFill="1" applyAlignment="1">
      <alignment horizontal="left" vertical="top"/>
    </xf>
    <xf numFmtId="0" fontId="36" fillId="11" borderId="0" xfId="0" applyFont="1" applyFill="1" applyAlignment="1">
      <alignment horizontal="center" vertical="center"/>
    </xf>
    <xf numFmtId="0" fontId="36" fillId="12" borderId="0" xfId="0" applyFont="1" applyFill="1" applyAlignment="1">
      <alignment horizontal="left"/>
    </xf>
    <xf numFmtId="0" fontId="27" fillId="3" borderId="0" xfId="0" applyFont="1" applyFill="1"/>
    <xf numFmtId="0" fontId="27" fillId="12" borderId="0" xfId="0" applyFont="1" applyFill="1" applyAlignment="1">
      <alignment horizontal="left"/>
    </xf>
    <xf numFmtId="0" fontId="35" fillId="13" borderId="0" xfId="0" applyFont="1" applyFill="1" applyAlignment="1">
      <alignment horizontal="left"/>
    </xf>
    <xf numFmtId="164" fontId="35" fillId="14" borderId="0" xfId="0" applyNumberFormat="1" applyFont="1" applyFill="1" applyAlignment="1">
      <alignment horizontal="left"/>
    </xf>
    <xf numFmtId="0" fontId="14" fillId="5" borderId="4" xfId="2" applyFont="1" applyBorder="1" applyAlignment="1">
      <alignment horizontal="right"/>
    </xf>
    <xf numFmtId="0" fontId="14" fillId="5" borderId="4" xfId="2" applyNumberFormat="1" applyFont="1" applyBorder="1" applyAlignment="1">
      <alignment horizontal="right"/>
    </xf>
    <xf numFmtId="0" fontId="14" fillId="5" borderId="7" xfId="2" applyFont="1" applyBorder="1" applyAlignment="1">
      <alignment horizontal="right"/>
    </xf>
    <xf numFmtId="0" fontId="14" fillId="5" borderId="7" xfId="2" applyNumberFormat="1" applyFont="1" applyBorder="1" applyAlignment="1">
      <alignment horizontal="right"/>
    </xf>
    <xf numFmtId="0" fontId="14" fillId="3" borderId="0" xfId="2" applyFont="1" applyFill="1"/>
    <xf numFmtId="0" fontId="14" fillId="3" borderId="0" xfId="2" applyFont="1" applyFill="1" applyAlignment="1"/>
    <xf numFmtId="0" fontId="14" fillId="3" borderId="0" xfId="2" applyNumberFormat="1" applyFont="1" applyFill="1" applyAlignment="1"/>
    <xf numFmtId="0" fontId="14" fillId="3" borderId="0" xfId="2" applyNumberFormat="1" applyFont="1" applyFill="1"/>
    <xf numFmtId="0" fontId="30" fillId="2" borderId="12" xfId="0" applyFont="1" applyFill="1" applyBorder="1" applyAlignment="1">
      <alignment horizontal="center" vertical="center" wrapText="1"/>
    </xf>
    <xf numFmtId="2" fontId="23" fillId="0" borderId="0" xfId="0" applyNumberFormat="1" applyFont="1" applyAlignment="1">
      <alignment horizontal="left" vertical="center"/>
    </xf>
    <xf numFmtId="0" fontId="25" fillId="0" borderId="0" xfId="0" applyFont="1"/>
    <xf numFmtId="0" fontId="27" fillId="2" borderId="0" xfId="0" applyFont="1" applyFill="1" applyAlignment="1">
      <alignment wrapText="1"/>
    </xf>
    <xf numFmtId="0" fontId="35" fillId="2" borderId="0" xfId="0" applyFont="1" applyFill="1" applyAlignment="1">
      <alignment horizontal="left" indent="1"/>
    </xf>
    <xf numFmtId="0" fontId="35" fillId="2" borderId="0" xfId="0" applyFont="1" applyFill="1" applyAlignment="1">
      <alignment horizontal="left" wrapText="1" indent="1"/>
    </xf>
    <xf numFmtId="0" fontId="27" fillId="2" borderId="0" xfId="0" applyFont="1" applyFill="1" applyAlignment="1">
      <alignment vertical="center"/>
    </xf>
    <xf numFmtId="0" fontId="25" fillId="2" borderId="0" xfId="0" applyFont="1" applyFill="1"/>
    <xf numFmtId="0" fontId="4" fillId="11" borderId="0" xfId="1" applyFill="1" applyBorder="1" applyAlignment="1">
      <alignment horizontal="center"/>
    </xf>
    <xf numFmtId="0" fontId="4" fillId="11" borderId="0" xfId="1" applyFill="1" applyAlignment="1">
      <alignment horizontal="center"/>
    </xf>
    <xf numFmtId="0" fontId="14" fillId="6" borderId="13" xfId="2" applyFont="1" applyFill="1" applyBorder="1"/>
    <xf numFmtId="0" fontId="8" fillId="0" borderId="0" xfId="0" applyFont="1" applyAlignment="1">
      <alignment horizontal="left" vertical="center" wrapText="1"/>
    </xf>
    <xf numFmtId="0" fontId="39" fillId="0" borderId="0" xfId="1" applyFont="1"/>
    <xf numFmtId="0" fontId="27" fillId="6" borderId="0" xfId="0" applyFont="1" applyFill="1"/>
    <xf numFmtId="14" fontId="27" fillId="0" borderId="0" xfId="0" applyNumberFormat="1" applyFont="1"/>
    <xf numFmtId="0" fontId="14" fillId="5" borderId="15" xfId="2" applyNumberFormat="1" applyFont="1" applyBorder="1"/>
    <xf numFmtId="0" fontId="14" fillId="0" borderId="0" xfId="2" applyNumberFormat="1" applyFont="1" applyFill="1"/>
    <xf numFmtId="0" fontId="14" fillId="5" borderId="6" xfId="2" applyFont="1" applyBorder="1" applyAlignment="1"/>
    <xf numFmtId="0" fontId="14" fillId="5" borderId="6" xfId="2" applyNumberFormat="1" applyFont="1" applyBorder="1" applyAlignment="1"/>
    <xf numFmtId="0" fontId="14" fillId="5" borderId="14" xfId="2" applyFont="1" applyBorder="1"/>
    <xf numFmtId="0" fontId="14" fillId="5" borderId="11" xfId="2" applyNumberFormat="1" applyFont="1" applyBorder="1" applyAlignment="1"/>
    <xf numFmtId="0" fontId="14" fillId="5" borderId="7" xfId="2" applyNumberFormat="1" applyFont="1" applyBorder="1" applyAlignment="1"/>
    <xf numFmtId="0" fontId="4" fillId="0" borderId="0" xfId="1"/>
    <xf numFmtId="0" fontId="4" fillId="0" borderId="0" xfId="1" applyFill="1" applyBorder="1"/>
    <xf numFmtId="49" fontId="0" fillId="0" borderId="0" xfId="0" applyNumberFormat="1"/>
    <xf numFmtId="49" fontId="8" fillId="0" borderId="0" xfId="0" applyNumberFormat="1" applyFont="1" applyAlignment="1">
      <alignment horizontal="left" vertical="center"/>
    </xf>
    <xf numFmtId="49" fontId="27" fillId="0" borderId="0" xfId="0" applyNumberFormat="1" applyFont="1" applyAlignment="1">
      <alignment vertical="top" wrapText="1"/>
    </xf>
    <xf numFmtId="49" fontId="10" fillId="0" borderId="0" xfId="0" applyNumberFormat="1" applyFont="1"/>
    <xf numFmtId="0" fontId="14" fillId="0" borderId="4" xfId="2" applyNumberFormat="1" applyFont="1" applyFill="1" applyBorder="1"/>
    <xf numFmtId="0" fontId="14" fillId="0" borderId="3" xfId="2" applyNumberFormat="1" applyFont="1" applyFill="1" applyBorder="1"/>
    <xf numFmtId="0" fontId="14" fillId="0" borderId="5" xfId="2" applyNumberFormat="1" applyFont="1" applyFill="1" applyBorder="1"/>
    <xf numFmtId="0" fontId="14" fillId="0" borderId="7" xfId="2" applyNumberFormat="1" applyFont="1" applyFill="1" applyBorder="1"/>
    <xf numFmtId="0" fontId="14" fillId="0" borderId="6" xfId="2" applyNumberFormat="1" applyFont="1" applyFill="1" applyBorder="1"/>
    <xf numFmtId="0" fontId="14" fillId="0" borderId="11" xfId="2" applyNumberFormat="1" applyFont="1" applyFill="1" applyBorder="1"/>
    <xf numFmtId="0" fontId="40" fillId="0" borderId="0" xfId="0" applyFont="1"/>
    <xf numFmtId="14" fontId="40" fillId="0" borderId="0" xfId="0" applyNumberFormat="1" applyFont="1"/>
    <xf numFmtId="2" fontId="16" fillId="0" borderId="0" xfId="0" applyNumberFormat="1" applyFont="1" applyAlignment="1">
      <alignment horizontal="left" wrapText="1"/>
    </xf>
    <xf numFmtId="2" fontId="15" fillId="0" borderId="0" xfId="2" applyNumberFormat="1" applyFont="1" applyFill="1" applyAlignment="1">
      <alignment horizontal="right"/>
    </xf>
    <xf numFmtId="0" fontId="14" fillId="0" borderId="11" xfId="2" applyFont="1" applyFill="1" applyBorder="1"/>
    <xf numFmtId="0" fontId="14" fillId="0" borderId="17" xfId="2" applyNumberFormat="1" applyFont="1" applyFill="1" applyBorder="1"/>
    <xf numFmtId="0" fontId="18" fillId="0" borderId="0" xfId="1" applyFont="1" applyFill="1" applyBorder="1"/>
    <xf numFmtId="0" fontId="14" fillId="5" borderId="18" xfId="2" applyNumberFormat="1" applyFont="1" applyBorder="1"/>
    <xf numFmtId="0" fontId="14" fillId="5" borderId="0" xfId="2" applyFont="1" applyAlignment="1">
      <alignment horizontal="right"/>
    </xf>
    <xf numFmtId="0" fontId="15" fillId="0" borderId="0" xfId="2" applyFont="1" applyFill="1" applyAlignment="1">
      <alignment horizontal="right"/>
    </xf>
    <xf numFmtId="170" fontId="15" fillId="0" borderId="0" xfId="0" applyNumberFormat="1" applyFont="1" applyAlignment="1">
      <alignment horizontal="right"/>
    </xf>
    <xf numFmtId="0" fontId="14" fillId="5" borderId="0" xfId="2" applyNumberFormat="1" applyFont="1" applyAlignment="1">
      <alignment horizontal="right"/>
    </xf>
    <xf numFmtId="166" fontId="15" fillId="0" borderId="0" xfId="0" applyNumberFormat="1" applyFont="1" applyAlignment="1">
      <alignment horizontal="right"/>
    </xf>
    <xf numFmtId="165" fontId="15" fillId="0" borderId="0" xfId="0" applyNumberFormat="1" applyFont="1" applyAlignment="1">
      <alignment horizontal="right"/>
    </xf>
    <xf numFmtId="2" fontId="15" fillId="2" borderId="0" xfId="2" applyNumberFormat="1" applyFont="1" applyFill="1" applyAlignment="1">
      <alignment horizontal="right"/>
    </xf>
    <xf numFmtId="0" fontId="14" fillId="5" borderId="4" xfId="2" applyFont="1" applyBorder="1" applyAlignment="1">
      <alignment horizontal="left"/>
    </xf>
    <xf numFmtId="0" fontId="14" fillId="5" borderId="3" xfId="2" applyFont="1" applyBorder="1" applyAlignment="1">
      <alignment horizontal="left"/>
    </xf>
    <xf numFmtId="0" fontId="14" fillId="5" borderId="5" xfId="2" applyFont="1" applyBorder="1" applyAlignment="1">
      <alignment horizontal="left"/>
    </xf>
    <xf numFmtId="0" fontId="14" fillId="5" borderId="4" xfId="2" applyNumberFormat="1" applyFont="1" applyBorder="1" applyAlignment="1">
      <alignment horizontal="left"/>
    </xf>
    <xf numFmtId="0" fontId="14" fillId="5" borderId="3" xfId="2" applyNumberFormat="1" applyFont="1" applyBorder="1" applyAlignment="1">
      <alignment horizontal="left"/>
    </xf>
    <xf numFmtId="0" fontId="14" fillId="5" borderId="5" xfId="2" applyNumberFormat="1" applyFont="1" applyBorder="1" applyAlignment="1">
      <alignment horizontal="left"/>
    </xf>
    <xf numFmtId="0" fontId="14" fillId="5" borderId="16" xfId="2" applyNumberFormat="1" applyFont="1" applyBorder="1" applyAlignment="1">
      <alignment horizontal="left"/>
    </xf>
    <xf numFmtId="0" fontId="16" fillId="0" borderId="0" xfId="0" applyFont="1" applyAlignment="1">
      <alignment horizontal="left" vertical="top" wrapText="1"/>
    </xf>
    <xf numFmtId="0" fontId="15" fillId="0" borderId="0" xfId="2" applyFont="1" applyFill="1" applyAlignment="1">
      <alignment horizontal="left"/>
    </xf>
    <xf numFmtId="0" fontId="41" fillId="15" borderId="0" xfId="0" applyFont="1" applyFill="1"/>
    <xf numFmtId="0" fontId="42" fillId="0" borderId="0" xfId="0" applyFont="1" applyAlignment="1">
      <alignment horizontal="left" vertical="center"/>
    </xf>
    <xf numFmtId="14" fontId="15" fillId="0" borderId="0" xfId="0" applyNumberFormat="1" applyFont="1"/>
    <xf numFmtId="14" fontId="14" fillId="3" borderId="0" xfId="0" applyNumberFormat="1" applyFont="1" applyFill="1" applyAlignment="1">
      <alignment horizontal="right"/>
    </xf>
    <xf numFmtId="0" fontId="15" fillId="2" borderId="0" xfId="0" applyFont="1" applyFill="1"/>
    <xf numFmtId="0" fontId="27" fillId="0" borderId="0" xfId="1" applyFont="1"/>
    <xf numFmtId="0" fontId="15" fillId="0" borderId="0" xfId="1" applyFont="1"/>
    <xf numFmtId="14" fontId="14" fillId="0" borderId="0" xfId="0" applyNumberFormat="1" applyFont="1" applyAlignment="1">
      <alignment horizontal="right"/>
    </xf>
    <xf numFmtId="0" fontId="27" fillId="0" borderId="0" xfId="0" applyFont="1" applyAlignment="1">
      <alignment horizontal="left"/>
    </xf>
    <xf numFmtId="0" fontId="15" fillId="0" borderId="0" xfId="0" applyFont="1" applyAlignment="1">
      <alignment horizontal="right"/>
    </xf>
    <xf numFmtId="2" fontId="15" fillId="0" borderId="0" xfId="0" applyNumberFormat="1" applyFont="1" applyAlignment="1">
      <alignment horizontal="left"/>
    </xf>
    <xf numFmtId="2" fontId="14" fillId="0" borderId="0" xfId="2" applyNumberFormat="1" applyFont="1" applyFill="1" applyAlignment="1">
      <alignment horizontal="right"/>
    </xf>
    <xf numFmtId="169" fontId="15" fillId="0" borderId="0" xfId="0" applyNumberFormat="1" applyFont="1" applyAlignment="1">
      <alignment horizontal="right"/>
    </xf>
    <xf numFmtId="0" fontId="27" fillId="0" borderId="0" xfId="0" applyFont="1" applyAlignment="1">
      <alignment horizontal="right"/>
    </xf>
    <xf numFmtId="0" fontId="39" fillId="0" borderId="0" xfId="1" applyFont="1" applyFill="1" applyAlignment="1">
      <alignment horizontal="right"/>
    </xf>
    <xf numFmtId="171" fontId="15" fillId="0" borderId="0" xfId="0" applyNumberFormat="1" applyFont="1" applyAlignment="1">
      <alignment horizontal="right"/>
    </xf>
    <xf numFmtId="2" fontId="15" fillId="0" borderId="0" xfId="3" applyNumberFormat="1" applyFont="1" applyFill="1" applyBorder="1" applyAlignment="1">
      <alignment horizontal="right"/>
    </xf>
    <xf numFmtId="165" fontId="15" fillId="0" borderId="0" xfId="3" applyNumberFormat="1" applyFont="1" applyFill="1" applyBorder="1" applyAlignment="1">
      <alignment horizontal="right"/>
    </xf>
    <xf numFmtId="0" fontId="15" fillId="0" borderId="0" xfId="1" applyFont="1" applyFill="1"/>
    <xf numFmtId="165" fontId="15" fillId="0" borderId="0" xfId="0" applyNumberFormat="1" applyFont="1"/>
    <xf numFmtId="0" fontId="27" fillId="0" borderId="0" xfId="1" applyFont="1" applyFill="1" applyAlignment="1"/>
    <xf numFmtId="0" fontId="27" fillId="0" borderId="0" xfId="1" applyFont="1" applyFill="1"/>
    <xf numFmtId="0" fontId="15" fillId="0" borderId="0" xfId="1" applyFont="1" applyFill="1" applyAlignment="1"/>
    <xf numFmtId="0" fontId="15" fillId="6" borderId="13" xfId="0" applyFont="1" applyFill="1" applyBorder="1"/>
    <xf numFmtId="0" fontId="15" fillId="0" borderId="0" xfId="1" applyFont="1" applyFill="1" applyBorder="1"/>
    <xf numFmtId="2" fontId="15" fillId="6" borderId="0" xfId="0" applyNumberFormat="1" applyFont="1" applyFill="1"/>
    <xf numFmtId="0" fontId="14" fillId="5" borderId="0" xfId="2" applyFont="1" applyAlignment="1">
      <alignment horizontal="center" vertical="center"/>
    </xf>
    <xf numFmtId="0" fontId="12" fillId="5" borderId="0" xfId="2" applyNumberFormat="1" applyAlignment="1">
      <alignment horizontal="center" vertical="center"/>
    </xf>
    <xf numFmtId="49" fontId="15" fillId="0" borderId="0" xfId="0" applyNumberFormat="1" applyFont="1"/>
    <xf numFmtId="0" fontId="15" fillId="0" borderId="0" xfId="0" applyFont="1" applyAlignment="1">
      <alignment wrapText="1"/>
    </xf>
    <xf numFmtId="14" fontId="15" fillId="0" borderId="0" xfId="0" applyNumberFormat="1" applyFont="1" applyAlignment="1">
      <alignment horizontal="right" wrapText="1"/>
    </xf>
    <xf numFmtId="172" fontId="14" fillId="3" borderId="0" xfId="0" applyNumberFormat="1" applyFont="1" applyFill="1" applyAlignment="1">
      <alignment horizontal="right"/>
    </xf>
    <xf numFmtId="2" fontId="15" fillId="6" borderId="0" xfId="0" applyNumberFormat="1" applyFont="1" applyFill="1" applyAlignment="1">
      <alignment horizontal="left"/>
    </xf>
    <xf numFmtId="0" fontId="41" fillId="15" borderId="19" xfId="0" applyFont="1" applyFill="1" applyBorder="1"/>
    <xf numFmtId="0" fontId="43" fillId="2" borderId="0" xfId="0" applyFont="1" applyFill="1"/>
    <xf numFmtId="0" fontId="35" fillId="16" borderId="0" xfId="0" applyFont="1" applyFill="1" applyAlignment="1">
      <alignment horizontal="left"/>
    </xf>
    <xf numFmtId="0" fontId="44" fillId="16" borderId="20" xfId="0" applyFont="1" applyFill="1" applyBorder="1" applyAlignment="1">
      <alignment horizontal="center" vertical="center"/>
    </xf>
    <xf numFmtId="0" fontId="34" fillId="0" borderId="21" xfId="0" applyFont="1" applyBorder="1" applyAlignment="1">
      <alignment horizontal="left" vertical="center"/>
    </xf>
    <xf numFmtId="0" fontId="27" fillId="2" borderId="21" xfId="0" applyFont="1" applyFill="1" applyBorder="1"/>
    <xf numFmtId="0" fontId="25" fillId="2" borderId="21" xfId="0" applyFont="1" applyFill="1" applyBorder="1"/>
    <xf numFmtId="0" fontId="27" fillId="2" borderId="22" xfId="0" applyFont="1" applyFill="1" applyBorder="1"/>
    <xf numFmtId="0" fontId="46" fillId="0" borderId="0" xfId="0" applyFont="1" applyAlignment="1">
      <alignment horizontal="left" vertical="center" wrapText="1"/>
    </xf>
    <xf numFmtId="164" fontId="35" fillId="2" borderId="0" xfId="0" applyNumberFormat="1" applyFont="1" applyFill="1" applyAlignment="1">
      <alignment horizontal="left"/>
    </xf>
    <xf numFmtId="0" fontId="33" fillId="10" borderId="0" xfId="0" applyFont="1" applyFill="1" applyAlignment="1">
      <alignment horizontal="center"/>
    </xf>
    <xf numFmtId="0" fontId="0" fillId="17" borderId="0" xfId="0" applyFill="1"/>
    <xf numFmtId="2" fontId="0" fillId="17" borderId="0" xfId="0" applyNumberFormat="1" applyFill="1"/>
    <xf numFmtId="0" fontId="3" fillId="17" borderId="0" xfId="0" applyFont="1" applyFill="1"/>
    <xf numFmtId="2" fontId="27" fillId="17" borderId="0" xfId="0" applyNumberFormat="1" applyFont="1" applyFill="1"/>
    <xf numFmtId="2" fontId="0" fillId="17" borderId="0" xfId="0" applyNumberFormat="1" applyFill="1" applyAlignment="1">
      <alignment horizontal="left"/>
    </xf>
    <xf numFmtId="0" fontId="14" fillId="5" borderId="6" xfId="2" applyNumberFormat="1" applyFont="1" applyBorder="1" applyAlignment="1">
      <alignment horizontal="left"/>
    </xf>
    <xf numFmtId="0" fontId="14" fillId="5" borderId="11" xfId="2" applyNumberFormat="1" applyFont="1" applyBorder="1" applyAlignment="1">
      <alignment horizontal="left"/>
    </xf>
    <xf numFmtId="0" fontId="14" fillId="5" borderId="18" xfId="2" applyNumberFormat="1" applyFont="1" applyBorder="1" applyAlignment="1">
      <alignment horizontal="left"/>
    </xf>
    <xf numFmtId="0" fontId="14" fillId="0" borderId="18" xfId="2" applyFont="1" applyFill="1" applyBorder="1"/>
    <xf numFmtId="14" fontId="29" fillId="3" borderId="0" xfId="0" applyNumberFormat="1" applyFont="1" applyFill="1" applyAlignment="1">
      <alignment horizontal="right"/>
    </xf>
    <xf numFmtId="0" fontId="27" fillId="2" borderId="0" xfId="0" applyFont="1" applyFill="1" applyAlignment="1">
      <alignment horizontal="left" vertical="top" wrapText="1"/>
    </xf>
    <xf numFmtId="0" fontId="38" fillId="0" borderId="0" xfId="1" applyFont="1" applyFill="1" applyAlignment="1">
      <alignment horizontal="center" vertical="center" wrapText="1"/>
    </xf>
    <xf numFmtId="0" fontId="26" fillId="3" borderId="0" xfId="1" applyFont="1" applyFill="1" applyAlignment="1">
      <alignment horizontal="left" vertical="center" wrapText="1"/>
    </xf>
    <xf numFmtId="0" fontId="16" fillId="17" borderId="0" xfId="0" applyFont="1" applyFill="1" applyAlignment="1">
      <alignment horizontal="center" vertical="center" wrapText="1"/>
    </xf>
    <xf numFmtId="0" fontId="15" fillId="6" borderId="23" xfId="0" applyFont="1" applyFill="1" applyBorder="1"/>
    <xf numFmtId="2" fontId="15" fillId="18" borderId="23" xfId="0" applyNumberFormat="1" applyFont="1" applyFill="1" applyBorder="1" applyAlignment="1">
      <alignment horizontal="right"/>
    </xf>
    <xf numFmtId="2" fontId="15" fillId="0" borderId="23" xfId="0" applyNumberFormat="1" applyFont="1" applyBorder="1" applyAlignment="1">
      <alignment horizontal="right"/>
    </xf>
    <xf numFmtId="2" fontId="15" fillId="0" borderId="23" xfId="0" applyNumberFormat="1" applyFont="1" applyBorder="1" applyAlignment="1">
      <alignment horizontal="right" vertical="top"/>
    </xf>
    <xf numFmtId="2" fontId="15" fillId="18" borderId="23" xfId="3" applyNumberFormat="1" applyFont="1" applyFill="1" applyBorder="1" applyAlignment="1">
      <alignment horizontal="right"/>
    </xf>
  </cellXfs>
  <cellStyles count="4">
    <cellStyle name="Calculation" xfId="2" builtinId="22" customBuiltin="1"/>
    <cellStyle name="Comma" xfId="3" builtinId="3"/>
    <cellStyle name="Hyperlink" xfId="1" builtinId="8"/>
    <cellStyle name="Normal" xfId="0" builtinId="0"/>
  </cellStyles>
  <dxfs count="322">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ont>
        <color rgb="FF9C0006"/>
      </font>
    </dxf>
    <dxf>
      <font>
        <color rgb="FF9C5700"/>
      </font>
      <fill>
        <patternFill>
          <bgColor rgb="FFFFEB9C"/>
        </patternFill>
      </fill>
    </dxf>
    <dxf>
      <font>
        <color rgb="FF9C5700"/>
      </font>
      <fill>
        <patternFill>
          <bgColor rgb="FFFFEB9C"/>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major"/>
      </font>
    </dxf>
    <dxf>
      <font>
        <b val="0"/>
        <i val="0"/>
        <strike val="0"/>
        <condense val="0"/>
        <extend val="0"/>
        <outline val="0"/>
        <shadow val="0"/>
        <u val="none"/>
        <vertAlign val="baseline"/>
        <sz val="10"/>
        <color auto="1"/>
        <name val="Arial"/>
        <family val="2"/>
        <scheme val="major"/>
      </font>
    </dxf>
    <dxf>
      <font>
        <b val="0"/>
        <i val="0"/>
        <strike val="0"/>
        <condense val="0"/>
        <extend val="0"/>
        <outline val="0"/>
        <shadow val="0"/>
        <u val="none"/>
        <vertAlign val="baseline"/>
        <sz val="10"/>
        <color auto="1"/>
        <name val="Arial"/>
        <family val="2"/>
        <scheme val="major"/>
      </font>
    </dxf>
    <dxf>
      <font>
        <b val="0"/>
        <i val="0"/>
        <strike val="0"/>
        <condense val="0"/>
        <extend val="0"/>
        <outline val="0"/>
        <shadow val="0"/>
        <u val="none"/>
        <vertAlign val="baseline"/>
        <sz val="10"/>
        <color auto="1"/>
        <name val="Arial"/>
        <family val="2"/>
        <scheme val="major"/>
      </font>
    </dxf>
    <dxf>
      <font>
        <b val="0"/>
        <i val="0"/>
        <strike val="0"/>
        <condense val="0"/>
        <extend val="0"/>
        <outline val="0"/>
        <shadow val="0"/>
        <u val="none"/>
        <vertAlign val="baseline"/>
        <sz val="10"/>
        <color auto="1"/>
        <name val="Arial"/>
        <family val="2"/>
        <scheme val="major"/>
      </font>
    </dxf>
    <dxf>
      <font>
        <b val="0"/>
        <i val="0"/>
        <strike val="0"/>
        <condense val="0"/>
        <extend val="0"/>
        <outline val="0"/>
        <shadow val="0"/>
        <u val="none"/>
        <vertAlign val="baseline"/>
        <sz val="10"/>
        <color auto="1"/>
        <name val="Arial"/>
        <family val="2"/>
        <scheme val="major"/>
      </font>
    </dxf>
    <dxf>
      <font>
        <b val="0"/>
        <i val="0"/>
        <strike val="0"/>
        <condense val="0"/>
        <extend val="0"/>
        <outline val="0"/>
        <shadow val="0"/>
        <u val="none"/>
        <vertAlign val="baseline"/>
        <sz val="10"/>
        <color auto="1"/>
        <name val="Arial"/>
        <family val="2"/>
        <scheme val="major"/>
      </font>
      <numFmt numFmtId="173" formatCode="yyyy/mm/dd"/>
    </dxf>
    <dxf>
      <font>
        <b val="0"/>
        <i/>
        <strike val="0"/>
        <condense val="0"/>
        <extend val="0"/>
        <outline val="0"/>
        <shadow val="0"/>
        <u val="none"/>
        <vertAlign val="baseline"/>
        <sz val="10"/>
        <color auto="1"/>
        <name val="Arial"/>
        <family val="2"/>
        <scheme val="major"/>
      </font>
      <numFmt numFmtId="173" formatCode="yyyy/mm/dd"/>
      <fill>
        <patternFill>
          <fgColor indexed="64"/>
          <bgColor theme="0" tint="-4.9989318521683403E-2"/>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major"/>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major"/>
      </font>
    </dxf>
    <dxf>
      <font>
        <b val="0"/>
        <i val="0"/>
        <strike val="0"/>
        <condense val="0"/>
        <extend val="0"/>
        <outline val="0"/>
        <shadow val="0"/>
        <u val="none"/>
        <vertAlign val="baseline"/>
        <sz val="10"/>
        <color auto="1"/>
        <name val="Arial"/>
        <family val="2"/>
        <scheme val="major"/>
      </font>
    </dxf>
    <dxf>
      <font>
        <b val="0"/>
        <i val="0"/>
        <strike val="0"/>
        <condense val="0"/>
        <extend val="0"/>
        <outline val="0"/>
        <shadow val="0"/>
        <u val="none"/>
        <vertAlign val="baseline"/>
        <sz val="10"/>
        <color auto="1"/>
        <name val="Arial"/>
        <family val="2"/>
        <scheme val="major"/>
      </font>
      <numFmt numFmtId="173" formatCode="yyyy/mm/dd"/>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b val="0"/>
        <i/>
        <strike val="0"/>
        <condense val="0"/>
        <extend val="0"/>
        <outline val="0"/>
        <shadow val="0"/>
        <u val="none"/>
        <vertAlign val="baseline"/>
        <sz val="10"/>
        <color auto="1"/>
        <name val="Arial"/>
        <scheme val="major"/>
      </font>
      <numFmt numFmtId="0" formatCode="General"/>
    </dxf>
    <dxf>
      <font>
        <b val="0"/>
        <i val="0"/>
        <strike val="0"/>
        <condense val="0"/>
        <extend val="0"/>
        <outline val="0"/>
        <shadow val="0"/>
        <u val="none"/>
        <vertAlign val="baseline"/>
        <sz val="10"/>
        <color auto="1"/>
        <name val="Arial"/>
        <scheme val="major"/>
      </font>
      <numFmt numFmtId="2" formatCode="0.00"/>
      <alignment horizontal="left" vertical="bottom" textRotation="0" wrapText="0" indent="0" justifyLastLine="0" shrinkToFit="0" readingOrder="0"/>
    </dxf>
    <dxf>
      <font>
        <b val="0"/>
        <i/>
        <strike val="0"/>
        <condense val="0"/>
        <extend val="0"/>
        <outline val="0"/>
        <shadow val="0"/>
        <u val="none"/>
        <vertAlign val="baseline"/>
        <sz val="10"/>
        <color auto="1"/>
        <name val="Arial"/>
        <scheme val="major"/>
      </font>
      <numFmt numFmtId="2" formatCode="0.00"/>
      <fill>
        <patternFill patternType="solid">
          <fgColor indexed="64"/>
          <bgColor theme="0"/>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scheme val="major"/>
      </font>
      <numFmt numFmtId="0" formatCode="General"/>
      <alignment horizontal="right" textRotation="0" wrapText="0" indent="0" justifyLastLine="0" shrinkToFit="0" readingOrder="0"/>
    </dxf>
    <dxf>
      <font>
        <b val="0"/>
        <i val="0"/>
        <strike val="0"/>
        <condense val="0"/>
        <extend val="0"/>
        <outline val="0"/>
        <shadow val="0"/>
        <u val="none"/>
        <vertAlign val="baseline"/>
        <sz val="10"/>
        <color auto="1"/>
        <name val="Arial"/>
        <scheme val="major"/>
      </font>
      <fill>
        <patternFill patternType="none">
          <fgColor indexed="64"/>
          <bgColor auto="1"/>
        </patternFill>
      </fill>
      <alignment horizontal="right" textRotation="0" wrapText="0" indent="0" justifyLastLine="0" shrinkToFit="0" readingOrder="0"/>
    </dxf>
    <dxf>
      <font>
        <b val="0"/>
        <i/>
        <strike val="0"/>
        <condense val="0"/>
        <extend val="0"/>
        <outline val="0"/>
        <shadow val="0"/>
        <u val="none"/>
        <vertAlign val="baseline"/>
        <sz val="10"/>
        <color auto="1"/>
        <name val="Arial"/>
        <scheme val="major"/>
      </font>
      <numFmt numFmtId="0" formatCode="General"/>
      <alignment horizontal="right" textRotation="0" wrapText="0" indent="0" justifyLastLine="0" shrinkToFit="0" readingOrder="0"/>
    </dxf>
    <dxf>
      <font>
        <b val="0"/>
        <i val="0"/>
        <strike val="0"/>
        <condense val="0"/>
        <extend val="0"/>
        <outline val="0"/>
        <shadow val="0"/>
        <u val="none"/>
        <vertAlign val="baseline"/>
        <sz val="10"/>
        <color auto="1"/>
        <name val="Arial"/>
        <scheme val="maj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maj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major"/>
      </font>
      <fill>
        <patternFill patternType="none">
          <fgColor indexed="64"/>
          <bgColor auto="1"/>
        </patternFill>
      </fill>
      <alignment horizontal="right" textRotation="0" wrapText="0" indent="0" justifyLastLine="0" shrinkToFit="0" readingOrder="0"/>
    </dxf>
    <dxf>
      <font>
        <b val="0"/>
        <i/>
        <strike val="0"/>
        <condense val="0"/>
        <extend val="0"/>
        <outline val="0"/>
        <shadow val="0"/>
        <u val="none"/>
        <vertAlign val="baseline"/>
        <sz val="10"/>
        <color auto="1"/>
        <name val="Arial"/>
        <scheme val="major"/>
      </font>
      <numFmt numFmtId="0" formatCode="General"/>
      <alignment horizontal="right" textRotation="0" wrapText="0" indent="0" justifyLastLine="0" shrinkToFit="0" readingOrder="0"/>
    </dxf>
    <dxf>
      <font>
        <b val="0"/>
        <i val="0"/>
        <strike val="0"/>
        <condense val="0"/>
        <extend val="0"/>
        <outline val="0"/>
        <shadow val="0"/>
        <u val="none"/>
        <vertAlign val="baseline"/>
        <sz val="10"/>
        <color auto="1"/>
        <name val="Arial"/>
        <scheme val="major"/>
      </font>
      <numFmt numFmtId="2" formatCode="0.00"/>
      <fill>
        <patternFill patternType="none">
          <fgColor indexed="64"/>
          <bgColor auto="1"/>
        </patternFill>
      </fill>
      <alignment horizontal="right" vertical="top" textRotation="0" wrapText="0" indent="0" justifyLastLine="0" shrinkToFit="0" readingOrder="0"/>
    </dxf>
    <dxf>
      <font>
        <b val="0"/>
        <i val="0"/>
        <strike val="0"/>
        <condense val="0"/>
        <extend val="0"/>
        <outline val="0"/>
        <shadow val="0"/>
        <u val="none"/>
        <vertAlign val="baseline"/>
        <sz val="10"/>
        <color auto="1"/>
        <name val="Arial"/>
        <scheme val="major"/>
      </font>
      <numFmt numFmtId="2" formatCode="0.00"/>
      <fill>
        <patternFill patternType="none">
          <fgColor indexed="64"/>
          <bgColor auto="1"/>
        </patternFill>
      </fill>
      <alignment horizontal="right" textRotation="0" wrapText="0" indent="0" justifyLastLine="0" shrinkToFit="0" readingOrder="0"/>
    </dxf>
    <dxf>
      <font>
        <b val="0"/>
        <i val="0"/>
        <strike val="0"/>
        <condense val="0"/>
        <extend val="0"/>
        <outline val="0"/>
        <shadow val="0"/>
        <u val="none"/>
        <vertAlign val="baseline"/>
        <sz val="10"/>
        <color auto="1"/>
        <name val="Arial"/>
        <scheme val="major"/>
      </font>
    </dxf>
    <dxf>
      <font>
        <b val="0"/>
        <i val="0"/>
        <strike val="0"/>
        <condense val="0"/>
        <extend val="0"/>
        <outline val="0"/>
        <shadow val="0"/>
        <u val="none"/>
        <vertAlign val="baseline"/>
        <sz val="10"/>
        <color auto="1"/>
        <name val="Arial"/>
        <scheme val="major"/>
      </font>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major"/>
      </font>
    </dxf>
    <dxf>
      <font>
        <b val="0"/>
        <i val="0"/>
        <strike val="0"/>
        <condense val="0"/>
        <extend val="0"/>
        <outline val="0"/>
        <shadow val="0"/>
        <u val="none"/>
        <vertAlign val="baseline"/>
        <sz val="10"/>
        <color auto="1"/>
        <name val="Arial"/>
        <scheme val="major"/>
      </font>
      <numFmt numFmtId="165" formatCode="0.000"/>
    </dxf>
    <dxf>
      <font>
        <b val="0"/>
        <i val="0"/>
        <strike val="0"/>
        <condense val="0"/>
        <extend val="0"/>
        <outline val="0"/>
        <shadow val="0"/>
        <u val="none"/>
        <vertAlign val="baseline"/>
        <sz val="10"/>
        <color auto="1"/>
        <name val="Arial"/>
        <scheme val="major"/>
      </font>
      <numFmt numFmtId="165" formatCode="0.000"/>
    </dxf>
    <dxf>
      <font>
        <b val="0"/>
        <i val="0"/>
        <strike val="0"/>
        <condense val="0"/>
        <extend val="0"/>
        <outline val="0"/>
        <shadow val="0"/>
        <u val="none"/>
        <vertAlign val="baseline"/>
        <sz val="10"/>
        <color auto="1"/>
        <name val="Arial"/>
        <scheme val="major"/>
      </font>
      <fill>
        <patternFill patternType="none">
          <fgColor indexed="64"/>
          <bgColor indexed="65"/>
        </patternFill>
      </fill>
    </dxf>
    <dxf>
      <font>
        <b val="0"/>
        <i/>
        <strike val="0"/>
        <condense val="0"/>
        <extend val="0"/>
        <outline val="0"/>
        <shadow val="0"/>
        <u val="none"/>
        <vertAlign val="baseline"/>
        <sz val="10"/>
        <color auto="1"/>
        <name val="Arial"/>
        <scheme val="major"/>
      </font>
      <fill>
        <patternFill patternType="none">
          <fgColor indexed="64"/>
          <bgColor auto="1"/>
        </patternFill>
      </fill>
    </dxf>
    <dxf>
      <font>
        <b val="0"/>
        <i/>
        <strike val="0"/>
        <condense val="0"/>
        <extend val="0"/>
        <outline val="0"/>
        <shadow val="0"/>
        <u val="none"/>
        <vertAlign val="baseline"/>
        <sz val="10"/>
        <color auto="1"/>
        <name val="Arial"/>
        <scheme val="major"/>
      </font>
      <fill>
        <patternFill patternType="none">
          <fgColor indexed="64"/>
          <bgColor auto="1"/>
        </patternFill>
      </fill>
    </dxf>
    <dxf>
      <font>
        <b val="0"/>
        <i/>
        <strike val="0"/>
        <condense val="0"/>
        <extend val="0"/>
        <outline val="0"/>
        <shadow val="0"/>
        <u val="none"/>
        <vertAlign val="baseline"/>
        <sz val="10"/>
        <color auto="1"/>
        <name val="Arial"/>
        <scheme val="major"/>
      </font>
      <fill>
        <patternFill patternType="none">
          <fgColor indexed="64"/>
          <bgColor auto="1"/>
        </patternFill>
      </fill>
    </dxf>
    <dxf>
      <font>
        <b val="0"/>
        <i/>
        <strike val="0"/>
        <condense val="0"/>
        <extend val="0"/>
        <outline val="0"/>
        <shadow val="0"/>
        <u val="none"/>
        <vertAlign val="baseline"/>
        <sz val="10"/>
        <color auto="1"/>
        <name val="Arial"/>
        <scheme val="major"/>
      </font>
      <numFmt numFmtId="0" formatCode="General"/>
      <border diagonalUp="0" diagonalDown="0" outline="0">
        <left style="thin">
          <color theme="0" tint="-0.14993743705557422"/>
        </left>
        <right/>
        <top style="thin">
          <color theme="0" tint="-0.14993743705557422"/>
        </top>
        <bottom style="thin">
          <color theme="0" tint="-0.14993743705557422"/>
        </bottom>
      </border>
    </dxf>
    <dxf>
      <font>
        <b val="0"/>
        <i/>
        <strike val="0"/>
        <condense val="0"/>
        <extend val="0"/>
        <outline val="0"/>
        <shadow val="0"/>
        <u val="none"/>
        <vertAlign val="baseline"/>
        <sz val="10"/>
        <color auto="1"/>
        <name val="Arial"/>
        <scheme val="major"/>
      </font>
      <numFmt numFmtId="0" formatCode="General"/>
      <border diagonalUp="0" diagonalDown="0" outline="0">
        <left style="thin">
          <color theme="0" tint="-0.14996795556505021"/>
        </left>
        <right/>
        <top style="thin">
          <color theme="0" tint="-0.14996795556505021"/>
        </top>
        <bottom style="thin">
          <color theme="0" tint="-0.14996795556505021"/>
        </bottom>
      </border>
    </dxf>
    <dxf>
      <font>
        <b val="0"/>
        <i/>
        <strike val="0"/>
        <condense val="0"/>
        <extend val="0"/>
        <outline val="0"/>
        <shadow val="0"/>
        <u val="none"/>
        <vertAlign val="baseline"/>
        <sz val="10"/>
        <color auto="1"/>
        <name val="Arial"/>
        <scheme val="major"/>
      </font>
      <numFmt numFmtId="0" formatCode="General"/>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strike val="0"/>
        <condense val="0"/>
        <extend val="0"/>
        <outline val="0"/>
        <shadow val="0"/>
        <u val="none"/>
        <vertAlign val="baseline"/>
        <sz val="10"/>
        <color auto="1"/>
        <name val="Arial"/>
        <scheme val="major"/>
      </font>
      <numFmt numFmtId="0" formatCode="General"/>
      <border diagonalUp="0" diagonalDown="0" outline="0">
        <left style="thin">
          <color theme="0" tint="-0.14993743705557422"/>
        </left>
        <right style="thin">
          <color theme="0" tint="-0.14996795556505021"/>
        </right>
        <top style="thin">
          <color theme="0" tint="-0.14996795556505021"/>
        </top>
        <bottom style="thin">
          <color theme="0" tint="-0.14996795556505021"/>
        </bottom>
      </border>
    </dxf>
    <dxf>
      <font>
        <b val="0"/>
        <i/>
        <strike val="0"/>
        <condense val="0"/>
        <extend val="0"/>
        <outline val="0"/>
        <shadow val="0"/>
        <u val="none"/>
        <vertAlign val="baseline"/>
        <sz val="10"/>
        <color auto="1"/>
        <name val="Arial"/>
        <scheme val="major"/>
      </font>
      <numFmt numFmtId="0" formatCode="General"/>
      <alignment horizontal="right" vertical="bottom" textRotation="0" wrapText="0" indent="0" justifyLastLine="0" shrinkToFit="0" readingOrder="0"/>
      <border diagonalUp="0" diagonalDown="0" outline="0">
        <left style="thin">
          <color theme="0" tint="-0.14993743705557422"/>
        </left>
        <right style="thin">
          <color theme="0" tint="-0.14993743705557422"/>
        </right>
        <top style="thin">
          <color theme="0" tint="-0.14993743705557422"/>
        </top>
        <bottom style="thin">
          <color theme="0" tint="-0.14993743705557422"/>
        </bottom>
      </border>
    </dxf>
    <dxf>
      <font>
        <b val="0"/>
        <i/>
        <strike val="0"/>
        <condense val="0"/>
        <extend val="0"/>
        <outline val="0"/>
        <shadow val="0"/>
        <u val="none"/>
        <vertAlign val="baseline"/>
        <sz val="10"/>
        <color auto="1"/>
        <name val="Arial"/>
        <scheme val="major"/>
      </font>
      <fill>
        <patternFill patternType="solid">
          <fgColor indexed="64"/>
          <bgColor theme="7" tint="0.79998168889431442"/>
        </patternFill>
      </fill>
      <border outline="0">
        <right style="thin">
          <color theme="0" tint="-0.14993743705557422"/>
        </right>
      </border>
    </dxf>
    <dxf>
      <font>
        <b val="0"/>
        <i/>
        <strike val="0"/>
        <condense val="0"/>
        <extend val="0"/>
        <outline val="0"/>
        <shadow val="0"/>
        <u val="none"/>
        <vertAlign val="baseline"/>
        <sz val="10"/>
        <color auto="1"/>
        <name val="Arial"/>
        <scheme val="major"/>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major"/>
      </font>
    </dxf>
    <dxf>
      <font>
        <b val="0"/>
        <i val="0"/>
        <strike val="0"/>
        <condense val="0"/>
        <extend val="0"/>
        <outline val="0"/>
        <shadow val="0"/>
        <u val="none"/>
        <vertAlign val="baseline"/>
        <sz val="10"/>
        <color auto="1"/>
        <name val="Arial"/>
        <scheme val="major"/>
      </font>
    </dxf>
    <dxf>
      <font>
        <b val="0"/>
        <i val="0"/>
        <strike val="0"/>
        <condense val="0"/>
        <extend val="0"/>
        <outline val="0"/>
        <shadow val="0"/>
        <u val="none"/>
        <vertAlign val="baseline"/>
        <sz val="10"/>
        <color auto="1"/>
        <name val="Arial"/>
        <scheme val="major"/>
      </font>
      <fill>
        <patternFill patternType="none">
          <fgColor indexed="64"/>
          <bgColor indexed="65"/>
        </patternFill>
      </fill>
    </dxf>
    <dxf>
      <font>
        <b val="0"/>
        <i val="0"/>
        <strike val="0"/>
        <condense val="0"/>
        <extend val="0"/>
        <outline val="0"/>
        <shadow val="0"/>
        <u val="none"/>
        <vertAlign val="baseline"/>
        <sz val="10"/>
        <color auto="1"/>
        <name val="Arial"/>
        <scheme val="major"/>
      </font>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major"/>
      </font>
      <fill>
        <patternFill patternType="solid">
          <fgColor indexed="64"/>
          <bgColor theme="7" tint="0.79998168889431442"/>
        </patternFill>
      </fill>
    </dxf>
    <dxf>
      <font>
        <i/>
        <strike val="0"/>
        <outline val="0"/>
        <shadow val="0"/>
        <u val="none"/>
        <vertAlign val="baseline"/>
        <sz val="10"/>
        <color auto="1"/>
        <name val="Arial"/>
      </font>
      <numFmt numFmtId="0" formatCode="General"/>
      <alignment horizontal="center" vertical="center" textRotation="0" wrapText="0" indent="0" justifyLastLine="0" shrinkToFit="0" readingOrder="0"/>
    </dxf>
    <dxf>
      <font>
        <b val="0"/>
        <i/>
        <strike val="0"/>
        <condense val="0"/>
        <extend val="0"/>
        <outline val="0"/>
        <shadow val="0"/>
        <u val="none"/>
        <vertAlign val="baseline"/>
        <sz val="10"/>
        <color auto="1"/>
        <name val="Arial"/>
        <scheme val="major"/>
      </font>
      <numFmt numFmtId="0" formatCode="General"/>
      <fill>
        <patternFill patternType="solid">
          <fgColor indexed="64"/>
          <bgColor theme="0" tint="-4.9989318521683403E-2"/>
        </patternFill>
      </fill>
    </dxf>
    <dxf>
      <font>
        <b val="0"/>
        <i val="0"/>
        <strike val="0"/>
        <condense val="0"/>
        <extend val="0"/>
        <outline val="0"/>
        <shadow val="0"/>
        <u val="none"/>
        <vertAlign val="baseline"/>
        <sz val="10"/>
        <color auto="1"/>
        <name val="Arial"/>
        <scheme val="major"/>
      </font>
      <fill>
        <patternFill patternType="none">
          <fgColor indexed="64"/>
          <bgColor indexed="65"/>
        </patternFill>
      </fill>
    </dxf>
    <dxf>
      <font>
        <b val="0"/>
        <i val="0"/>
        <strike val="0"/>
        <condense val="0"/>
        <extend val="0"/>
        <outline val="0"/>
        <shadow val="0"/>
        <u val="none"/>
        <vertAlign val="baseline"/>
        <sz val="10"/>
        <color auto="1"/>
        <name val="Arial"/>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theme="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rgb="FF000000"/>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border outline="0">
        <top style="thin">
          <color theme="1"/>
        </top>
      </border>
    </dxf>
    <dxf>
      <border outline="0">
        <bottom style="thin">
          <color theme="1"/>
        </bottom>
      </border>
    </dxf>
    <dxf>
      <font>
        <b/>
        <i val="0"/>
        <strike val="0"/>
        <condense val="0"/>
        <extend val="0"/>
        <outline val="0"/>
        <shadow val="0"/>
        <u val="none"/>
        <vertAlign val="baseline"/>
        <sz val="10"/>
        <color theme="1"/>
        <name val="Arial"/>
        <family val="2"/>
        <scheme val="none"/>
      </font>
    </dxf>
    <dxf>
      <border outline="0">
        <top style="thin">
          <color theme="1"/>
        </top>
      </border>
    </dxf>
    <dxf>
      <border outline="0">
        <bottom style="thin">
          <color theme="1"/>
        </bottom>
      </border>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border outline="0">
        <top style="thin">
          <color theme="1"/>
        </top>
      </border>
    </dxf>
    <dxf>
      <font>
        <b val="0"/>
        <i val="0"/>
        <strike val="0"/>
        <condense val="0"/>
        <extend val="0"/>
        <outline val="0"/>
        <shadow val="0"/>
        <u val="none"/>
        <vertAlign val="baseline"/>
        <sz val="10"/>
        <color rgb="FF000000"/>
        <name val="Arial"/>
        <family val="2"/>
        <scheme val="none"/>
      </font>
    </dxf>
    <dxf>
      <border outline="0">
        <bottom style="thin">
          <color theme="1"/>
        </bottom>
      </border>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numFmt numFmtId="173" formatCode="yyyy/mm/dd"/>
    </dxf>
    <dxf>
      <font>
        <b val="0"/>
        <i/>
        <strike val="0"/>
        <condense val="0"/>
        <extend val="0"/>
        <outline val="0"/>
        <shadow val="0"/>
        <u val="none"/>
        <vertAlign val="baseline"/>
        <sz val="10"/>
        <color rgb="FF000000"/>
        <name val="Arial"/>
        <family val="2"/>
        <scheme val="major"/>
      </font>
      <numFmt numFmtId="173" formatCode="yyyy/mm/dd"/>
      <fill>
        <patternFill>
          <fgColor indexed="64"/>
          <bgColor theme="0" tint="-4.9989318521683403E-2"/>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Arial"/>
        <family val="2"/>
        <scheme val="major"/>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numFmt numFmtId="173" formatCode="yyyy/mm/dd"/>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rgb="FF000000"/>
        <name val="Arial"/>
        <family val="2"/>
        <scheme val="major"/>
      </font>
      <numFmt numFmtId="2" formatCode="0.00"/>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maj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rgb="FF000000"/>
        <name val="Arial"/>
        <family val="2"/>
        <scheme val="maj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major"/>
      </font>
      <fill>
        <patternFill patternType="none">
          <fgColor indexed="64"/>
          <bgColor auto="1"/>
        </patternFill>
      </fill>
    </dxf>
    <dxf>
      <font>
        <b val="0"/>
        <i val="0"/>
        <strike val="0"/>
        <condense val="0"/>
        <extend val="0"/>
        <outline val="0"/>
        <shadow val="0"/>
        <u val="none"/>
        <vertAlign val="baseline"/>
        <sz val="10"/>
        <color auto="1"/>
        <name val="Arial"/>
        <scheme val="major"/>
      </font>
      <numFmt numFmtId="2" formatCode="0.00"/>
      <fill>
        <patternFill patternType="none">
          <fgColor indexed="64"/>
          <bgColor auto="1"/>
        </patternFill>
      </fill>
      <alignment horizontal="right" vertical="top" textRotation="0" wrapText="0" indent="0" justifyLastLine="0" shrinkToFit="0" readingOrder="0"/>
    </dxf>
    <dxf>
      <font>
        <b val="0"/>
        <i val="0"/>
        <strike val="0"/>
        <condense val="0"/>
        <extend val="0"/>
        <outline val="0"/>
        <shadow val="0"/>
        <u val="none"/>
        <vertAlign val="baseline"/>
        <sz val="10"/>
        <color auto="1"/>
        <name val="Arial"/>
        <scheme val="major"/>
      </font>
      <numFmt numFmtId="2" formatCode="0.00"/>
      <fill>
        <patternFill patternType="none">
          <fgColor indexed="64"/>
          <bgColor auto="1"/>
        </patternFill>
      </fill>
      <alignment horizontal="right" textRotation="0" wrapText="0" indent="0" justifyLastLine="0" shrinkToFit="0" readingOrder="0"/>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numFmt numFmtId="165" formatCode="0.000"/>
    </dxf>
    <dxf>
      <font>
        <b val="0"/>
        <i val="0"/>
        <strike val="0"/>
        <condense val="0"/>
        <extend val="0"/>
        <outline val="0"/>
        <shadow val="0"/>
        <u val="none"/>
        <vertAlign val="baseline"/>
        <sz val="10"/>
        <color rgb="FF000000"/>
        <name val="Arial"/>
        <family val="2"/>
        <scheme val="major"/>
      </font>
      <numFmt numFmtId="165" formatCode="0.000"/>
    </dxf>
    <dxf>
      <font>
        <b val="0"/>
        <i val="0"/>
        <strike val="0"/>
        <condense val="0"/>
        <extend val="0"/>
        <outline val="0"/>
        <shadow val="0"/>
        <u val="none"/>
        <vertAlign val="baseline"/>
        <sz val="10"/>
        <color rgb="FF000000"/>
        <name val="Arial"/>
        <family val="2"/>
        <scheme val="major"/>
      </font>
      <fill>
        <patternFill patternType="none">
          <fgColor indexed="64"/>
          <bgColor indexed="65"/>
        </patternFill>
      </fill>
    </dxf>
    <dxf>
      <font>
        <b val="0"/>
        <i/>
        <strike val="0"/>
        <condense val="0"/>
        <extend val="0"/>
        <outline val="0"/>
        <shadow val="0"/>
        <u val="none"/>
        <vertAlign val="baseline"/>
        <sz val="10"/>
        <color auto="1"/>
        <name val="Arial"/>
        <family val="2"/>
        <scheme val="major"/>
      </font>
      <fill>
        <patternFill patternType="none">
          <fgColor indexed="64"/>
          <bgColor auto="1"/>
        </patternFill>
      </fill>
    </dxf>
    <dxf>
      <font>
        <b val="0"/>
        <i/>
        <strike val="0"/>
        <condense val="0"/>
        <extend val="0"/>
        <outline val="0"/>
        <shadow val="0"/>
        <u val="none"/>
        <vertAlign val="baseline"/>
        <sz val="10"/>
        <color auto="1"/>
        <name val="Arial"/>
        <family val="2"/>
        <scheme val="major"/>
      </font>
      <fill>
        <patternFill patternType="none">
          <fgColor indexed="64"/>
          <bgColor auto="1"/>
        </patternFill>
      </fill>
    </dxf>
    <dxf>
      <font>
        <b val="0"/>
        <i/>
        <strike val="0"/>
        <condense val="0"/>
        <extend val="0"/>
        <outline val="0"/>
        <shadow val="0"/>
        <u val="none"/>
        <vertAlign val="baseline"/>
        <sz val="10"/>
        <color auto="1"/>
        <name val="Arial"/>
        <family val="2"/>
        <scheme val="major"/>
      </font>
      <fill>
        <patternFill patternType="none">
          <fgColor indexed="64"/>
          <bgColor auto="1"/>
        </patternFill>
      </fill>
    </dxf>
    <dxf>
      <font>
        <b val="0"/>
        <i/>
        <strike val="0"/>
        <condense val="0"/>
        <extend val="0"/>
        <outline val="0"/>
        <shadow val="0"/>
        <u val="none"/>
        <vertAlign val="baseline"/>
        <sz val="10"/>
        <color auto="1"/>
        <name val="Arial"/>
        <family val="2"/>
        <scheme val="major"/>
      </font>
      <numFmt numFmtId="0" formatCode="General"/>
      <alignment horizontal="left" vertical="bottom" textRotation="0" wrapText="0" indent="0" justifyLastLine="0" shrinkToFit="0" readingOrder="0"/>
      <border diagonalUp="0" diagonalDown="0" outline="0">
        <left style="thin">
          <color theme="0" tint="-0.14993743705557422"/>
        </left>
        <right/>
        <top style="thin">
          <color theme="0" tint="-0.14993743705557422"/>
        </top>
        <bottom style="thin">
          <color theme="0" tint="-0.14993743705557422"/>
        </bottom>
      </border>
    </dxf>
    <dxf>
      <font>
        <b val="0"/>
        <i/>
        <strike val="0"/>
        <condense val="0"/>
        <extend val="0"/>
        <outline val="0"/>
        <shadow val="0"/>
        <u val="none"/>
        <vertAlign val="baseline"/>
        <sz val="10"/>
        <color auto="1"/>
        <name val="Arial"/>
        <family val="2"/>
        <scheme val="major"/>
      </font>
      <numFmt numFmtId="0" formatCode="General"/>
      <alignment horizontal="left" vertical="bottom" textRotation="0" wrapText="0" indent="0" justifyLastLine="0" shrinkToFit="0" readingOrder="0"/>
      <border diagonalUp="0" diagonalDown="0" outline="0">
        <left style="thin">
          <color theme="0" tint="-0.14996795556505021"/>
        </left>
        <right/>
        <top style="thin">
          <color theme="0" tint="-0.14996795556505021"/>
        </top>
        <bottom style="thin">
          <color theme="0" tint="-0.14996795556505021"/>
        </bottom>
      </border>
    </dxf>
    <dxf>
      <font>
        <b val="0"/>
        <i/>
        <strike val="0"/>
        <condense val="0"/>
        <extend val="0"/>
        <outline val="0"/>
        <shadow val="0"/>
        <u val="none"/>
        <vertAlign val="baseline"/>
        <sz val="10"/>
        <color auto="1"/>
        <name val="Arial"/>
        <family val="2"/>
        <scheme val="major"/>
      </font>
      <numFmt numFmtId="0" formatCode="General"/>
      <alignment horizontal="left" vertical="bottom"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strike val="0"/>
        <condense val="0"/>
        <extend val="0"/>
        <outline val="0"/>
        <shadow val="0"/>
        <u val="none"/>
        <vertAlign val="baseline"/>
        <sz val="10"/>
        <color auto="1"/>
        <name val="Arial"/>
        <family val="2"/>
        <scheme val="major"/>
      </font>
      <numFmt numFmtId="0" formatCode="General"/>
      <alignment horizontal="left" vertical="bottom"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strike val="0"/>
        <condense val="0"/>
        <extend val="0"/>
        <outline val="0"/>
        <shadow val="0"/>
        <u val="none"/>
        <vertAlign val="baseline"/>
        <sz val="10"/>
        <color auto="1"/>
        <name val="Arial"/>
        <family val="2"/>
        <scheme val="major"/>
      </font>
      <numFmt numFmtId="0" formatCode="General"/>
      <alignment horizontal="right" vertical="bottom" textRotation="0" wrapText="0" indent="0" justifyLastLine="0" shrinkToFit="0" readingOrder="0"/>
      <border diagonalUp="0" diagonalDown="0" outline="0">
        <left style="thin">
          <color theme="0" tint="-0.14993743705557422"/>
        </left>
        <right style="thin">
          <color theme="0" tint="-0.14993743705557422"/>
        </right>
        <top style="thin">
          <color theme="0" tint="-0.14993743705557422"/>
        </top>
        <bottom style="thin">
          <color theme="0" tint="-0.14993743705557422"/>
        </bottom>
      </border>
    </dxf>
    <dxf>
      <font>
        <b val="0"/>
        <i/>
        <strike val="0"/>
        <condense val="0"/>
        <extend val="0"/>
        <outline val="0"/>
        <shadow val="0"/>
        <u val="none"/>
        <vertAlign val="baseline"/>
        <sz val="10"/>
        <color auto="1"/>
        <name val="Arial"/>
        <family val="2"/>
        <scheme val="major"/>
      </font>
      <fill>
        <patternFill patternType="solid">
          <fgColor indexed="64"/>
          <bgColor theme="7" tint="0.79998168889431442"/>
        </patternFill>
      </fill>
    </dxf>
    <dxf>
      <font>
        <b val="0"/>
        <i/>
        <strike val="0"/>
        <condense val="0"/>
        <extend val="0"/>
        <outline val="0"/>
        <shadow val="0"/>
        <u val="none"/>
        <vertAlign val="baseline"/>
        <sz val="10"/>
        <color auto="1"/>
        <name val="Arial"/>
        <family val="2"/>
        <scheme val="major"/>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theme="10"/>
        <name val="Arial"/>
        <family val="2"/>
        <scheme val="major"/>
      </font>
      <fill>
        <patternFill patternType="none">
          <fgColor indexed="64"/>
          <bgColor indexed="65"/>
        </patternFill>
      </fill>
    </dxf>
    <dxf>
      <font>
        <b val="0"/>
        <i val="0"/>
        <strike val="0"/>
        <condense val="0"/>
        <extend val="0"/>
        <outline val="0"/>
        <shadow val="0"/>
        <u val="none"/>
        <vertAlign val="baseline"/>
        <sz val="10"/>
        <color rgb="FF000000"/>
        <name val="Arial"/>
        <family val="2"/>
        <scheme val="major"/>
      </font>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rgb="FF000000"/>
        <name val="Arial"/>
        <family val="2"/>
        <scheme val="major"/>
      </font>
      <fill>
        <patternFill patternType="solid">
          <fgColor indexed="64"/>
          <bgColor theme="7" tint="0.79998168889431442"/>
        </patternFill>
      </fill>
    </dxf>
    <dxf>
      <font>
        <b val="0"/>
        <i val="0"/>
        <strike val="0"/>
        <condense val="0"/>
        <extend val="0"/>
        <outline val="0"/>
        <shadow val="0"/>
        <u val="none"/>
        <vertAlign val="baseline"/>
        <sz val="10"/>
        <color theme="10"/>
        <name val="Arial"/>
        <family val="2"/>
        <scheme val="major"/>
      </font>
      <fill>
        <patternFill patternType="none">
          <fgColor indexed="64"/>
          <bgColor indexed="65"/>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ill>
        <patternFill patternType="none">
          <fgColor indexed="64"/>
          <bgColor auto="1"/>
        </patternFill>
      </fill>
      <alignment textRotation="0" wrapText="1" indent="0" justifyLastLine="0" shrinkToFit="0" readingOrder="0"/>
    </dxf>
    <dxf>
      <font>
        <b val="0"/>
        <i val="0"/>
        <strike val="0"/>
        <condense val="0"/>
        <extend val="0"/>
        <outline val="0"/>
        <shadow val="0"/>
        <u val="none"/>
        <vertAlign val="baseline"/>
        <sz val="10"/>
        <color rgb="FF000000"/>
        <name val="Arial"/>
        <family val="2"/>
        <scheme val="major"/>
      </font>
      <numFmt numFmtId="30" formatCode="@"/>
    </dxf>
    <dxf>
      <font>
        <b val="0"/>
        <i val="0"/>
        <strike val="0"/>
        <condense val="0"/>
        <extend val="0"/>
        <outline val="0"/>
        <shadow val="0"/>
        <u val="none"/>
        <vertAlign val="baseline"/>
        <sz val="10"/>
        <color rgb="FF000000"/>
        <name val="Arial"/>
        <family val="2"/>
        <scheme val="major"/>
      </font>
      <numFmt numFmtId="0" formatCode="Genera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173" formatCode="yyyy/mm/dd"/>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fill>
        <patternFill patternType="solid">
          <fgColor indexed="64"/>
          <bgColor theme="7" tint="0.79998168889431442"/>
        </patternFill>
      </fill>
    </dxf>
    <dxf>
      <font>
        <strike val="0"/>
        <outline val="0"/>
        <shadow val="0"/>
        <vertAlign val="baseline"/>
        <sz val="10"/>
        <color auto="1"/>
        <name val="Arial"/>
        <scheme val="none"/>
      </font>
      <numFmt numFmtId="0" formatCode="General"/>
      <fill>
        <patternFill patternType="solid">
          <fgColor indexed="64"/>
          <bgColor theme="7" tint="0.79998168889431442"/>
        </patternFill>
      </fil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dxf>
    <dxf>
      <font>
        <strike val="0"/>
        <outline val="0"/>
        <shadow val="0"/>
        <vertAlign val="baseline"/>
        <sz val="10"/>
        <color auto="1"/>
        <name val="Arial"/>
        <scheme val="none"/>
      </font>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numFmt numFmtId="0" formatCode="General"/>
    </dxf>
    <dxf>
      <font>
        <strike val="0"/>
        <outline val="0"/>
        <shadow val="0"/>
        <vertAlign val="baseline"/>
        <sz val="10"/>
        <color auto="1"/>
        <name val="Arial"/>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4" formatCode="yyyy/mm/dd\ hh:mm"/>
    </dxf>
    <dxf>
      <numFmt numFmtId="0" formatCode="General"/>
    </dxf>
    <dxf>
      <numFmt numFmtId="0" formatCode="General"/>
    </dxf>
    <dxf>
      <numFmt numFmtId="0" formatCode="General"/>
    </dxf>
    <dxf>
      <numFmt numFmtId="174" formatCode="yyyy/mm/dd\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numFmt numFmtId="173" formatCode="yyyy/mm/dd"/>
      <fill>
        <patternFill patternType="none">
          <fgColor indexed="64"/>
          <bgColor auto="1"/>
        </patternFill>
      </fill>
    </dxf>
    <dxf>
      <font>
        <b val="0"/>
        <i/>
        <strike val="0"/>
        <condense val="0"/>
        <extend val="0"/>
        <outline val="0"/>
        <shadow val="0"/>
        <u val="none"/>
        <vertAlign val="baseline"/>
        <sz val="10"/>
        <color rgb="FF000000"/>
        <name val="Arial"/>
        <family val="2"/>
        <scheme val="major"/>
      </font>
      <numFmt numFmtId="173" formatCode="yyyy/mm/dd"/>
      <fill>
        <patternFill patternType="solid">
          <fgColor indexed="64"/>
          <bgColor theme="0" tint="-4.9989318521683403E-2"/>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numFmt numFmtId="173" formatCode="yyyy/mm/dd"/>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strike val="0"/>
        <condense val="0"/>
        <extend val="0"/>
        <outline val="0"/>
        <shadow val="0"/>
        <u val="none"/>
        <vertAlign val="baseline"/>
        <sz val="10"/>
        <color theme="0" tint="-0.34998626667073579"/>
        <name val="Arial"/>
        <family val="2"/>
        <scheme val="major"/>
      </font>
      <numFmt numFmtId="0" formatCode="General"/>
      <fill>
        <patternFill patternType="none">
          <fgColor indexed="64"/>
          <bgColor indexed="65"/>
        </patternFill>
      </fill>
    </dxf>
    <dxf>
      <font>
        <b val="0"/>
        <i/>
        <strike val="0"/>
        <condense val="0"/>
        <extend val="0"/>
        <outline val="0"/>
        <shadow val="0"/>
        <u val="none"/>
        <vertAlign val="baseline"/>
        <sz val="10"/>
        <color theme="0" tint="-0.34998626667073579"/>
        <name val="Arial"/>
        <family val="2"/>
        <scheme val="major"/>
      </font>
      <numFmt numFmtId="0" formatCode="General"/>
      <fill>
        <patternFill patternType="none">
          <fgColor indexed="64"/>
          <bgColor indexed="65"/>
        </patternFill>
      </fill>
    </dxf>
    <dxf>
      <font>
        <b val="0"/>
        <i val="0"/>
        <strike val="0"/>
        <condense val="0"/>
        <extend val="0"/>
        <outline val="0"/>
        <shadow val="0"/>
        <u val="none"/>
        <vertAlign val="baseline"/>
        <sz val="10"/>
        <color rgb="FF000000"/>
        <name val="Arial"/>
        <family val="2"/>
        <scheme val="major"/>
      </font>
      <numFmt numFmtId="2" formatCode="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major"/>
      </font>
      <numFmt numFmtId="2" formatCode="0.00"/>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major"/>
      </font>
      <numFmt numFmtId="0" formatCode="General"/>
      <fill>
        <patternFill patternType="none">
          <fgColor indexed="64"/>
          <bgColor auto="1"/>
        </patternFill>
      </fill>
    </dxf>
    <dxf>
      <font>
        <b val="0"/>
        <i val="0"/>
        <strike val="0"/>
        <condense val="0"/>
        <extend val="0"/>
        <outline val="0"/>
        <shadow val="0"/>
        <u val="none"/>
        <vertAlign val="baseline"/>
        <sz val="10"/>
        <color auto="1"/>
        <name val="Arial"/>
        <family val="2"/>
        <scheme val="major"/>
      </font>
      <fill>
        <patternFill patternType="none">
          <fgColor indexed="64"/>
          <bgColor auto="1"/>
        </patternFill>
      </fill>
    </dxf>
    <dxf>
      <font>
        <b val="0"/>
        <i/>
        <strike val="0"/>
        <condense val="0"/>
        <extend val="0"/>
        <outline val="0"/>
        <shadow val="0"/>
        <u val="none"/>
        <vertAlign val="baseline"/>
        <sz val="10"/>
        <color auto="1"/>
        <name val="Arial"/>
        <family val="2"/>
        <scheme val="major"/>
      </font>
      <numFmt numFmtId="0" formatCode="General"/>
      <fill>
        <patternFill patternType="none">
          <fgColor indexed="64"/>
          <bgColor auto="1"/>
        </patternFill>
      </fill>
    </dxf>
    <dxf>
      <font>
        <b val="0"/>
        <i val="0"/>
        <strike val="0"/>
        <condense val="0"/>
        <extend val="0"/>
        <outline val="0"/>
        <shadow val="0"/>
        <u val="none"/>
        <vertAlign val="baseline"/>
        <sz val="10"/>
        <color rgb="FF000000"/>
        <name val="Arial"/>
        <family val="2"/>
        <scheme val="maj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Arial"/>
        <family val="2"/>
        <scheme val="maj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major"/>
      </font>
      <fill>
        <patternFill patternType="none">
          <fgColor indexed="64"/>
          <bgColor auto="1"/>
        </patternFill>
      </fill>
    </dxf>
    <dxf>
      <font>
        <b val="0"/>
        <i/>
        <strike val="0"/>
        <condense val="0"/>
        <extend val="0"/>
        <outline val="0"/>
        <shadow val="0"/>
        <u val="none"/>
        <vertAlign val="baseline"/>
        <sz val="10"/>
        <color auto="1"/>
        <name val="Arial"/>
        <family val="2"/>
        <scheme val="major"/>
      </font>
      <numFmt numFmtId="0" formatCode="General"/>
      <fill>
        <patternFill patternType="none">
          <fgColor indexed="64"/>
          <bgColor auto="1"/>
        </patternFill>
      </fill>
    </dxf>
    <dxf>
      <font>
        <b val="0"/>
        <i val="0"/>
        <strike val="0"/>
        <condense val="0"/>
        <extend val="0"/>
        <outline val="0"/>
        <shadow val="0"/>
        <u val="none"/>
        <vertAlign val="baseline"/>
        <sz val="10"/>
        <color auto="1"/>
        <name val="Arial"/>
        <family val="2"/>
        <scheme val="major"/>
      </font>
      <numFmt numFmtId="2" formatCode="0.00"/>
      <fill>
        <patternFill patternType="none">
          <fgColor indexed="64"/>
          <bgColor auto="1"/>
        </patternFill>
      </fill>
      <alignment horizontal="right" vertical="top" textRotation="0" wrapText="0" indent="0" justifyLastLine="0" shrinkToFit="0" readingOrder="0"/>
    </dxf>
    <dxf>
      <font>
        <b val="0"/>
        <i val="0"/>
        <strike val="0"/>
        <condense val="0"/>
        <extend val="0"/>
        <outline val="0"/>
        <shadow val="0"/>
        <u val="none"/>
        <vertAlign val="baseline"/>
        <sz val="10"/>
        <color auto="1"/>
        <name val="Arial"/>
        <family val="2"/>
        <scheme val="major"/>
      </font>
      <numFmt numFmtId="2" formatCode="0.00"/>
      <fill>
        <patternFill patternType="none">
          <fgColor indexed="64"/>
          <bgColor auto="1"/>
        </patternFill>
      </fill>
      <alignment horizontal="right" textRotation="0" wrapText="0" indent="0" justifyLastLine="0" shrinkToFit="0" readingOrder="0"/>
    </dxf>
    <dxf>
      <font>
        <b val="0"/>
        <i/>
        <strike val="0"/>
        <condense val="0"/>
        <extend val="0"/>
        <outline val="0"/>
        <shadow val="0"/>
        <u val="none"/>
        <vertAlign val="baseline"/>
        <sz val="10"/>
        <color theme="0" tint="-0.34998626667073579"/>
        <name val="Arial"/>
        <family val="2"/>
        <scheme val="major"/>
      </font>
      <numFmt numFmtId="0" formatCode="General"/>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numFmt numFmtId="165" formatCode="0.000"/>
      <fill>
        <patternFill patternType="none">
          <fgColor indexed="64"/>
          <bgColor auto="1"/>
        </patternFill>
      </fill>
    </dxf>
    <dxf>
      <font>
        <b val="0"/>
        <i val="0"/>
        <strike val="0"/>
        <condense val="0"/>
        <extend val="0"/>
        <outline val="0"/>
        <shadow val="0"/>
        <u val="none"/>
        <vertAlign val="baseline"/>
        <sz val="10"/>
        <color rgb="FF000000"/>
        <name val="Arial"/>
        <family val="2"/>
        <scheme val="major"/>
      </font>
      <numFmt numFmtId="165" formatCode="0.000"/>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strike val="0"/>
        <condense val="0"/>
        <extend val="0"/>
        <outline val="0"/>
        <shadow val="0"/>
        <u val="none"/>
        <vertAlign val="baseline"/>
        <sz val="10"/>
        <color auto="1"/>
        <name val="Arial"/>
        <family val="2"/>
        <scheme val="major"/>
      </font>
      <fill>
        <patternFill patternType="none">
          <fgColor indexed="64"/>
          <bgColor indexed="65"/>
        </patternFill>
      </fill>
    </dxf>
    <dxf>
      <font>
        <b val="0"/>
        <i/>
        <strike val="0"/>
        <condense val="0"/>
        <extend val="0"/>
        <outline val="0"/>
        <shadow val="0"/>
        <u val="none"/>
        <vertAlign val="baseline"/>
        <sz val="10"/>
        <color auto="1"/>
        <name val="Arial"/>
        <family val="2"/>
        <scheme val="major"/>
      </font>
      <fill>
        <patternFill patternType="none">
          <fgColor indexed="64"/>
          <bgColor indexed="65"/>
        </patternFill>
      </fill>
    </dxf>
    <dxf>
      <font>
        <b val="0"/>
        <i val="0"/>
        <strike val="0"/>
        <condense val="0"/>
        <extend val="0"/>
        <outline val="0"/>
        <shadow val="0"/>
        <u val="none"/>
        <vertAlign val="baseline"/>
        <sz val="10"/>
        <color auto="1"/>
        <name val="Arial"/>
        <family val="2"/>
        <scheme val="major"/>
      </font>
      <fill>
        <patternFill patternType="none">
          <fgColor indexed="64"/>
          <bgColor indexed="65"/>
        </patternFill>
      </fill>
    </dxf>
    <dxf>
      <font>
        <b val="0"/>
        <i/>
        <strike val="0"/>
        <condense val="0"/>
        <extend val="0"/>
        <outline val="0"/>
        <shadow val="0"/>
        <u val="none"/>
        <vertAlign val="baseline"/>
        <sz val="10"/>
        <color auto="1"/>
        <name val="Arial"/>
        <family val="2"/>
        <scheme val="major"/>
      </font>
      <fill>
        <patternFill patternType="none">
          <fgColor indexed="64"/>
          <bgColor indexed="65"/>
        </patternFill>
      </fill>
      <border diagonalUp="0" diagonalDown="0" outline="0">
        <left style="thin">
          <color theme="0" tint="-0.14993743705557422"/>
        </left>
        <right/>
        <top style="thin">
          <color theme="0" tint="-0.14993743705557422"/>
        </top>
        <bottom style="thin">
          <color theme="0" tint="-0.14993743705557422"/>
        </bottom>
      </border>
    </dxf>
    <dxf>
      <font>
        <b val="0"/>
        <i/>
        <strike val="0"/>
        <condense val="0"/>
        <extend val="0"/>
        <outline val="0"/>
        <shadow val="0"/>
        <u val="none"/>
        <vertAlign val="baseline"/>
        <sz val="10"/>
        <color auto="1"/>
        <name val="Arial"/>
        <family val="2"/>
        <scheme val="major"/>
      </font>
      <numFmt numFmtId="0" formatCode="General"/>
      <fill>
        <patternFill patternType="none">
          <fgColor indexed="64"/>
          <bgColor indexed="65"/>
        </patternFill>
      </fill>
      <border diagonalUp="0" diagonalDown="0">
        <left style="thin">
          <color theme="0" tint="-0.14996795556505021"/>
        </left>
        <right/>
        <top style="thin">
          <color theme="0" tint="-0.14996795556505021"/>
        </top>
        <bottom style="thin">
          <color theme="0" tint="-0.14996795556505021"/>
        </bottom>
        <vertical/>
        <horizontal/>
      </border>
    </dxf>
    <dxf>
      <font>
        <b val="0"/>
        <i/>
        <strike val="0"/>
        <condense val="0"/>
        <extend val="0"/>
        <outline val="0"/>
        <shadow val="0"/>
        <u val="none"/>
        <vertAlign val="baseline"/>
        <sz val="10"/>
        <color auto="1"/>
        <name val="Arial"/>
        <family val="2"/>
        <scheme val="major"/>
      </font>
      <numFmt numFmtId="0" formatCode="General"/>
      <fill>
        <patternFill patternType="none">
          <fgColor indexed="64"/>
          <bgColor indexed="65"/>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strike val="0"/>
        <condense val="0"/>
        <extend val="0"/>
        <outline val="0"/>
        <shadow val="0"/>
        <u val="none"/>
        <vertAlign val="baseline"/>
        <sz val="10"/>
        <color auto="1"/>
        <name val="Arial"/>
        <family val="2"/>
        <scheme val="major"/>
      </font>
      <numFmt numFmtId="0" formatCode="General"/>
      <fill>
        <patternFill patternType="none">
          <fgColor indexed="64"/>
          <bgColor indexed="65"/>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strike val="0"/>
        <condense val="0"/>
        <extend val="0"/>
        <outline val="0"/>
        <shadow val="0"/>
        <u val="none"/>
        <vertAlign val="baseline"/>
        <sz val="10"/>
        <color auto="1"/>
        <name val="Arial"/>
        <family val="2"/>
        <scheme val="major"/>
      </font>
      <numFmt numFmtId="0" formatCode="General"/>
      <fill>
        <patternFill patternType="none">
          <fgColor indexed="64"/>
          <bgColor indexed="65"/>
        </patternFill>
      </fill>
      <border diagonalUp="0" diagonalDown="0" outline="0">
        <left/>
        <right style="thin">
          <color theme="0" tint="-0.14993743705557422"/>
        </right>
        <top style="thin">
          <color theme="0" tint="-0.14993743705557422"/>
        </top>
        <bottom style="thin">
          <color theme="0" tint="-0.14993743705557422"/>
        </bottom>
      </border>
    </dxf>
    <dxf>
      <font>
        <b val="0"/>
        <i val="0"/>
        <strike val="0"/>
        <condense val="0"/>
        <extend val="0"/>
        <outline val="0"/>
        <shadow val="0"/>
        <u val="none"/>
        <vertAlign val="baseline"/>
        <sz val="10"/>
        <color auto="1"/>
        <name val="Arial"/>
        <family val="2"/>
        <scheme val="major"/>
      </font>
      <fill>
        <patternFill patternType="none">
          <fgColor indexed="64"/>
          <bgColor indexed="65"/>
        </patternFill>
      </fill>
    </dxf>
    <dxf>
      <font>
        <b val="0"/>
        <i/>
        <strike val="0"/>
        <condense val="0"/>
        <extend val="0"/>
        <outline val="0"/>
        <shadow val="0"/>
        <u val="none"/>
        <vertAlign val="baseline"/>
        <sz val="10"/>
        <color auto="1"/>
        <name val="Arial"/>
        <family val="2"/>
        <scheme val="major"/>
      </font>
      <fill>
        <patternFill patternType="none">
          <fgColor indexed="64"/>
          <bgColor indexed="65"/>
        </patternFill>
      </fill>
      <border diagonalUp="0" diagonalDown="0" outline="0">
        <left style="thin">
          <color theme="0" tint="-0.14996795556505021"/>
        </left>
        <right/>
        <top style="thin">
          <color theme="0" tint="-0.14996795556505021"/>
        </top>
        <bottom style="thin">
          <color theme="0" tint="-0.14996795556505021"/>
        </bottom>
      </border>
    </dxf>
    <dxf>
      <font>
        <b val="0"/>
        <i val="0"/>
        <strike val="0"/>
        <condense val="0"/>
        <extend val="0"/>
        <outline val="0"/>
        <shadow val="0"/>
        <u val="none"/>
        <vertAlign val="baseline"/>
        <sz val="10"/>
        <color auto="1"/>
        <name val="Arial"/>
        <family val="2"/>
        <scheme val="major"/>
      </font>
      <fill>
        <patternFill patternType="none">
          <fgColor indexed="64"/>
          <bgColor indexed="65"/>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theme="1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0"/>
        <color theme="10"/>
        <name val="Arial"/>
        <family val="2"/>
        <scheme val="major"/>
      </font>
      <fill>
        <patternFill patternType="none">
          <fgColor indexed="64"/>
          <bgColor auto="1"/>
        </patternFill>
      </fill>
    </dxf>
    <dxf>
      <font>
        <b val="0"/>
        <i val="0"/>
        <strike val="0"/>
        <condense val="0"/>
        <extend val="0"/>
        <outline val="0"/>
        <shadow val="0"/>
        <u val="none"/>
        <vertAlign val="baseline"/>
        <sz val="10"/>
        <color theme="1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fill>
        <patternFill patternType="none">
          <fgColor indexed="64"/>
          <bgColor auto="1"/>
        </patternFill>
      </fill>
    </dxf>
    <dxf>
      <font>
        <b val="0"/>
        <i val="0"/>
        <strike val="0"/>
        <condense val="0"/>
        <extend val="0"/>
        <outline val="0"/>
        <shadow val="0"/>
        <u val="none"/>
        <vertAlign val="baseline"/>
        <sz val="10"/>
        <color rgb="FF000000"/>
        <name val="Arial"/>
        <family val="2"/>
        <scheme val="major"/>
      </font>
      <numFmt numFmtId="0" formatCode="General"/>
      <fill>
        <patternFill patternType="none">
          <fgColor indexed="64"/>
          <bgColor auto="1"/>
        </patternFill>
      </fill>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Active projects '!$M$79</c:f>
              <c:strCache>
                <c:ptCount val="1"/>
                <c:pt idx="0">
                  <c:v>MT Steel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 Active projects '!$H$80:$H$91</c:f>
              <c:numCache>
                <c:formatCode>General</c:formatCode>
                <c:ptCount val="12"/>
                <c:pt idx="0">
                  <c:v>2022</c:v>
                </c:pt>
                <c:pt idx="1">
                  <c:v>2025</c:v>
                </c:pt>
                <c:pt idx="2">
                  <c:v>2026</c:v>
                </c:pt>
                <c:pt idx="3">
                  <c:v>2026</c:v>
                </c:pt>
                <c:pt idx="4">
                  <c:v>2026</c:v>
                </c:pt>
                <c:pt idx="5">
                  <c:v>2026</c:v>
                </c:pt>
                <c:pt idx="6">
                  <c:v>2026</c:v>
                </c:pt>
                <c:pt idx="7">
                  <c:v>2026</c:v>
                </c:pt>
                <c:pt idx="8">
                  <c:v>2027</c:v>
                </c:pt>
                <c:pt idx="9">
                  <c:v>2028</c:v>
                </c:pt>
                <c:pt idx="10">
                  <c:v>2033</c:v>
                </c:pt>
                <c:pt idx="11">
                  <c:v>2045</c:v>
                </c:pt>
              </c:numCache>
            </c:numRef>
          </c:xVal>
          <c:yVal>
            <c:numRef>
              <c:f>'1. Active projects '!$M$80:$M$91</c:f>
              <c:numCache>
                <c:formatCode>0.00</c:formatCode>
                <c:ptCount val="12"/>
                <c:pt idx="0" formatCode="General">
                  <c:v>0</c:v>
                </c:pt>
                <c:pt idx="1">
                  <c:v>5</c:v>
                </c:pt>
                <c:pt idx="2">
                  <c:v>6.75</c:v>
                </c:pt>
                <c:pt idx="3">
                  <c:v>8.5</c:v>
                </c:pt>
                <c:pt idx="4">
                  <c:v>9.6</c:v>
                </c:pt>
                <c:pt idx="5">
                  <c:v>13.35</c:v>
                </c:pt>
                <c:pt idx="6">
                  <c:v>14.85</c:v>
                </c:pt>
                <c:pt idx="7">
                  <c:v>14.855255999999999</c:v>
                </c:pt>
                <c:pt idx="8">
                  <c:v>17.355255999999997</c:v>
                </c:pt>
                <c:pt idx="9">
                  <c:v>19.655255999999998</c:v>
                </c:pt>
                <c:pt idx="10">
                  <c:v>21.555255999999996</c:v>
                </c:pt>
                <c:pt idx="11">
                  <c:v>26.255255999999996</c:v>
                </c:pt>
              </c:numCache>
            </c:numRef>
          </c:yVal>
          <c:smooth val="0"/>
          <c:extLst>
            <c:ext xmlns:c16="http://schemas.microsoft.com/office/drawing/2014/chart" uri="{C3380CC4-5D6E-409C-BE32-E72D297353CC}">
              <c16:uniqueId val="{00000000-A793-4BBE-BD21-2680791D9C3A}"/>
            </c:ext>
          </c:extLst>
        </c:ser>
        <c:dLbls>
          <c:showLegendKey val="0"/>
          <c:showVal val="0"/>
          <c:showCatName val="0"/>
          <c:showSerName val="0"/>
          <c:showPercent val="0"/>
          <c:showBubbleSize val="0"/>
        </c:dLbls>
        <c:axId val="230404160"/>
        <c:axId val="230405120"/>
      </c:scatterChart>
      <c:valAx>
        <c:axId val="23040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05120"/>
        <c:crosses val="autoZero"/>
        <c:crossBetween val="midCat"/>
      </c:valAx>
      <c:valAx>
        <c:axId val="23040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04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'Methanol projects'!$F$4</c:f>
              <c:strCache>
                <c:ptCount val="1"/>
                <c:pt idx="0">
                  <c:v>Cumulative Capacity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'Methanol projects'!$E$5:$E$22</c:f>
              <c:numCache>
                <c:formatCode>General</c:formatCode>
                <c:ptCount val="18"/>
                <c:pt idx="0">
                  <c:v>2018</c:v>
                </c:pt>
                <c:pt idx="1">
                  <c:v>2023</c:v>
                </c:pt>
                <c:pt idx="2">
                  <c:v>2025</c:v>
                </c:pt>
                <c:pt idx="3">
                  <c:v>2025</c:v>
                </c:pt>
                <c:pt idx="4">
                  <c:v>2025</c:v>
                </c:pt>
                <c:pt idx="5">
                  <c:v>2025</c:v>
                </c:pt>
                <c:pt idx="6">
                  <c:v>2026</c:v>
                </c:pt>
                <c:pt idx="7">
                  <c:v>2026</c:v>
                </c:pt>
                <c:pt idx="8">
                  <c:v>2027</c:v>
                </c:pt>
                <c:pt idx="9">
                  <c:v>2027</c:v>
                </c:pt>
                <c:pt idx="10">
                  <c:v>2027</c:v>
                </c:pt>
                <c:pt idx="11">
                  <c:v>2028</c:v>
                </c:pt>
                <c:pt idx="12">
                  <c:v>2028</c:v>
                </c:pt>
                <c:pt idx="13">
                  <c:v>2028</c:v>
                </c:pt>
                <c:pt idx="14">
                  <c:v>2028</c:v>
                </c:pt>
                <c:pt idx="15">
                  <c:v>2028</c:v>
                </c:pt>
                <c:pt idx="16">
                  <c:v>2029</c:v>
                </c:pt>
                <c:pt idx="17">
                  <c:v>2029</c:v>
                </c:pt>
              </c:numCache>
            </c:numRef>
          </c:xVal>
          <c:yVal>
            <c:numRef>
              <c:f>'Methanol projects'!$F$5:$F$22</c:f>
              <c:numCache>
                <c:formatCode>General</c:formatCode>
                <c:ptCount val="18"/>
                <c:pt idx="0">
                  <c:v>1.6500000000000001E-2</c:v>
                </c:pt>
                <c:pt idx="1">
                  <c:v>6.4000000000000001E-2</c:v>
                </c:pt>
                <c:pt idx="2">
                  <c:v>9.6000000000000002E-2</c:v>
                </c:pt>
                <c:pt idx="3">
                  <c:v>9.7000000000000003E-2</c:v>
                </c:pt>
                <c:pt idx="4">
                  <c:v>0.10400000000000001</c:v>
                </c:pt>
                <c:pt idx="5">
                  <c:v>0.11600000000000001</c:v>
                </c:pt>
                <c:pt idx="6">
                  <c:v>0.19600000000000001</c:v>
                </c:pt>
                <c:pt idx="7">
                  <c:v>0.39600000000000002</c:v>
                </c:pt>
                <c:pt idx="8">
                  <c:v>0.67600000000000005</c:v>
                </c:pt>
                <c:pt idx="9">
                  <c:v>0.76350000000000007</c:v>
                </c:pt>
                <c:pt idx="10">
                  <c:v>0.77350000000000008</c:v>
                </c:pt>
                <c:pt idx="11">
                  <c:v>0.81350000000000011</c:v>
                </c:pt>
                <c:pt idx="12">
                  <c:v>0.93850000000000011</c:v>
                </c:pt>
                <c:pt idx="13">
                  <c:v>1.0535000000000001</c:v>
                </c:pt>
                <c:pt idx="14">
                  <c:v>1.1435000000000002</c:v>
                </c:pt>
                <c:pt idx="15">
                  <c:v>1.2435000000000003</c:v>
                </c:pt>
                <c:pt idx="16">
                  <c:v>1.4805000000000001</c:v>
                </c:pt>
                <c:pt idx="17">
                  <c:v>1.5805000000000002</c:v>
                </c:pt>
              </c:numCache>
            </c:numRef>
          </c:yVal>
          <c:smooth val="0"/>
          <c:extLst>
            <c:ext xmlns:c16="http://schemas.microsoft.com/office/drawing/2014/chart" uri="{C3380CC4-5D6E-409C-BE32-E72D297353CC}">
              <c16:uniqueId val="{00000000-C3AA-4BD6-8D11-1DDA88EA9719}"/>
            </c:ext>
          </c:extLst>
        </c:ser>
        <c:dLbls>
          <c:showLegendKey val="0"/>
          <c:showVal val="0"/>
          <c:showCatName val="0"/>
          <c:showSerName val="0"/>
          <c:showPercent val="0"/>
          <c:showBubbleSize val="0"/>
        </c:dLbls>
        <c:axId val="223150816"/>
        <c:axId val="223151776"/>
      </c:scatterChart>
      <c:valAx>
        <c:axId val="22315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51776"/>
        <c:crosses val="autoZero"/>
        <c:crossBetween val="midCat"/>
      </c:valAx>
      <c:valAx>
        <c:axId val="22315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5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885589</xdr:colOff>
      <xdr:row>0</xdr:row>
      <xdr:rowOff>9525</xdr:rowOff>
    </xdr:from>
    <xdr:to>
      <xdr:col>9</xdr:col>
      <xdr:colOff>969645</xdr:colOff>
      <xdr:row>4</xdr:row>
      <xdr:rowOff>15240</xdr:rowOff>
    </xdr:to>
    <xdr:pic>
      <xdr:nvPicPr>
        <xdr:cNvPr id="3" name="Picture 2">
          <a:extLst>
            <a:ext uri="{FF2B5EF4-FFF2-40B4-BE49-F238E27FC236}">
              <a16:creationId xmlns:a16="http://schemas.microsoft.com/office/drawing/2014/main" id="{4EA1ED6A-CFAD-E662-C25C-D728DB7B3F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064" y="9525"/>
          <a:ext cx="1082276"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298738</xdr:colOff>
      <xdr:row>77</xdr:row>
      <xdr:rowOff>866</xdr:rowOff>
    </xdr:from>
    <xdr:to>
      <xdr:col>22</xdr:col>
      <xdr:colOff>506556</xdr:colOff>
      <xdr:row>93</xdr:row>
      <xdr:rowOff>111702</xdr:rowOff>
    </xdr:to>
    <xdr:graphicFrame macro="">
      <xdr:nvGraphicFramePr>
        <xdr:cNvPr id="2" name="Chart 1">
          <a:extLst>
            <a:ext uri="{FF2B5EF4-FFF2-40B4-BE49-F238E27FC236}">
              <a16:creationId xmlns:a16="http://schemas.microsoft.com/office/drawing/2014/main" id="{937C8747-5313-091C-CC89-50C1FA49B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152400</xdr:colOff>
      <xdr:row>2</xdr:row>
      <xdr:rowOff>123825</xdr:rowOff>
    </xdr:from>
    <xdr:to>
      <xdr:col>14</xdr:col>
      <xdr:colOff>457200</xdr:colOff>
      <xdr:row>19</xdr:row>
      <xdr:rowOff>114300</xdr:rowOff>
    </xdr:to>
    <xdr:graphicFrame macro="">
      <xdr:nvGraphicFramePr>
        <xdr:cNvPr id="2" name="Chart 1">
          <a:extLst>
            <a:ext uri="{FF2B5EF4-FFF2-40B4-BE49-F238E27FC236}">
              <a16:creationId xmlns:a16="http://schemas.microsoft.com/office/drawing/2014/main" id="{A336ED93-AB8A-39AC-E383-26129C0CA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EI / CS" id="{625C4CAF-E7FA-4C73-9C06-6236FFC5193B}" userId="SEI / CS" providerId="None"/>
  <person displayName="Eileen Torres Morales" id="{462F5982-CABF-495F-99EC-7E5B292FEF75}" userId="Eileen Torres Morales" providerId="None"/>
  <person displayName="Eileen Torres Morales" id="{A0088021-7B2B-4BA7-8F3B-ADF4E5939FE4}" userId="S::eileen.torres@sei.org::aed18349-ee23-4bb3-a2d6-dc49d58d720e"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3" xr16:uid="{B8B65DC4-779D-40FF-A9FA-FA578F3C2989}" autoFormatId="16" applyNumberFormats="0" applyBorderFormats="0" applyFontFormats="0" applyPatternFormats="0" applyAlignmentFormats="0" applyWidthHeightFormats="0">
  <queryTableRefresh nextId="80">
    <queryTableFields count="63">
      <queryTableField id="1" name="Internal ID" tableColumnId="1"/>
      <queryTableField id="3" name="Project name" tableColumnId="3"/>
      <queryTableField id="4" name="Project website" tableColumnId="4"/>
      <queryTableField id="69" name="Technology category" tableColumnId="31"/>
      <queryTableField id="70" name="Announcement transparency" tableColumnId="44"/>
      <queryTableField id="5" name="Project scale" tableColumnId="5"/>
      <queryTableField id="6" name="Year to be online" tableColumnId="6"/>
      <queryTableField id="7" name="Technology to be used" tableColumnId="7"/>
      <queryTableField id="8" name="Technology details" tableColumnId="8"/>
      <queryTableField id="9" name="[ref] Project scale" tableColumnId="9"/>
      <queryTableField id="10" name="[ref] Year to be online" tableColumnId="10"/>
      <queryTableField id="11" name="[ref] Technology to be used" tableColumnId="11"/>
      <queryTableField id="12" name="Company" tableColumnId="12"/>
      <queryTableField id="13" name="Company type" tableColumnId="13"/>
      <queryTableField id="14" name="Project type" tableColumnId="14"/>
      <queryTableField id="15" name="Company production" tableColumnId="15"/>
      <queryTableField id="16" name="Climate 2030" tableColumnId="16"/>
      <queryTableField id="17" name="Climate 2050" tableColumnId="17"/>
      <queryTableField id="18" name="[ref] Climate targets" tableColumnId="18"/>
      <queryTableField id="19" name="Company has climate goals?" tableColumnId="19"/>
      <queryTableField id="20" name="Production plant" tableColumnId="20"/>
      <queryTableField id="22" name="Updated GEM Plant ID" tableColumnId="22"/>
      <queryTableField id="23" name="GEM wiki page link" tableColumnId="23"/>
      <queryTableField id="24" name="Location" tableColumnId="24"/>
      <queryTableField id="25" name="Latitude" tableColumnId="25"/>
      <queryTableField id="26" name="Longitude" tableColumnId="26"/>
      <queryTableField id="27" name="Coordinate accuracy" tableColumnId="27"/>
      <queryTableField id="28" name="Continent" tableColumnId="28"/>
      <queryTableField id="29" name="Country" tableColumnId="29"/>
      <queryTableField id="30" name="[ref] Location" tableColumnId="30"/>
      <queryTableField id="32" name="Iron production capacity (million tonnes per year)" tableColumnId="32"/>
      <queryTableField id="33" name="Steel production capacity (million tonnes per year)" tableColumnId="33"/>
      <queryTableField id="34" name="States iron &amp; steel capacity?" tableColumnId="34"/>
      <queryTableField id="35" name="[ref] Iron or steel capacity" tableColumnId="35"/>
      <queryTableField id="36" name="CO2 capture (million tonnes CO2 per year)" tableColumnId="36"/>
      <queryTableField id="37" name="Hydrogen generation capacity (MW)" tableColumnId="37"/>
      <queryTableField id="38" name="States CC &amp; H2 capacity?" tableColumnId="38"/>
      <queryTableField id="39" name="[ref] CC or H2 capacity" tableColumnId="39"/>
      <queryTableField id="40" name="Project execution details assessment" tableColumnId="40"/>
      <queryTableField id="41" name="Investment Size (m USD)" tableColumnId="41"/>
      <queryTableField id="42" name="[ref] Investment" tableColumnId="42"/>
      <queryTableField id="43" name="Investments disclosure assessment" tableColumnId="43"/>
      <queryTableField id="45" name="Business proposed" tableColumnId="45"/>
      <queryTableField id="46" name="Project status" tableColumnId="46"/>
      <queryTableField id="47" name="Construction year" tableColumnId="47"/>
      <queryTableField id="77" name="Final investment decision (planned)" tableColumnId="63"/>
      <queryTableField id="48" name="Actual start year" tableColumnId="48"/>
      <queryTableField id="49" name="Date of announcement (yyyy-mm-dd)" tableColumnId="49"/>
      <queryTableField id="50" name="[ref] Date of announcement  " tableColumnId="50"/>
      <queryTableField id="51" name="Partners" tableColumnId="51"/>
      <queryTableField id="52" name="Comments" tableColumnId="52"/>
      <queryTableField id="53" name="Lastest project news (yyyy-mm-dd)" tableColumnId="53"/>
      <queryTableField id="54" name="Lastly updated (yyyy-mm-dd)" tableColumnId="54"/>
      <queryTableField id="55" name="References 1" tableColumnId="55"/>
      <queryTableField id="56" name="References 2" tableColumnId="56"/>
      <queryTableField id="57" name="References 3" tableColumnId="57"/>
      <queryTableField id="58" name="References 4" tableColumnId="58"/>
      <queryTableField id="59" name="References 5" tableColumnId="59"/>
      <queryTableField id="60" name="References 6" tableColumnId="60"/>
      <queryTableField id="61" name="References 7" tableColumnId="61"/>
      <queryTableField id="73" name="References 8" tableColumnId="2"/>
      <queryTableField id="74" name="References 9" tableColumnId="62"/>
      <queryTableField id="67" name="Justification" tableColumnId="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016C38F8-6D38-46CB-8EF3-7D6C01534BF1}" autoFormatId="16" applyNumberFormats="0" applyBorderFormats="0" applyFontFormats="0" applyPatternFormats="0" applyAlignmentFormats="0" applyWidthHeightFormats="0">
  <queryTableRefresh nextId="2">
    <queryTableFields count="1">
      <queryTableField id="1" name="Technology"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9343DC0-E4CF-4EBE-8A48-86E163BE74F9}" autoFormatId="16" applyNumberFormats="0" applyBorderFormats="0" applyFontFormats="0" applyPatternFormats="0" applyAlignmentFormats="0" applyWidthHeightFormats="0">
  <queryTableRefresh nextId="8">
    <queryTableFields count="7">
      <queryTableField id="1" name="Company" tableColumnId="1"/>
      <queryTableField id="2" name="Headquarters" tableColumnId="2"/>
      <queryTableField id="3" name="2023" tableColumnId="3"/>
      <queryTableField id="4" name="2022" tableColumnId="4"/>
      <queryTableField id="5" name="Column5" tableColumnId="5"/>
      <queryTableField id="6" name="2023_1" tableColumnId="6"/>
      <queryTableField id="7" name="2022_2" tableColumnId="7"/>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D758A76-AFD0-4F13-A980-46FB5008869D}" name="Green_Steel_Projects" displayName="Green_Steel_Projects" ref="A6:BJ71" totalsRowShown="0" headerRowDxfId="88" dataDxfId="87">
  <autoFilter ref="A6:BJ71" xr:uid="{6C9682C9-C132-45F2-8BF2-0EBF45642BFB}">
    <filterColumn colId="7">
      <filters>
        <filter val="H2 production"/>
        <filter val="H-DRI"/>
        <filter val="H-DRI + EAF"/>
        <filter val="H-DRI + ESF"/>
        <filter val="NG-DRI to H-DRI"/>
        <filter val="NG-DRI to H-DRI + EAF"/>
      </filters>
    </filterColumn>
    <filterColumn colId="28">
      <filters>
        <filter val="Austria"/>
        <filter val="Belgium"/>
        <filter val="Finland"/>
        <filter val="France"/>
        <filter val="Germany"/>
        <filter val="Netherlands"/>
        <filter val="Spain"/>
        <filter val="Sweden"/>
      </filters>
    </filterColumn>
    <filterColumn colId="31">
      <filters>
        <filter val="0.01"/>
        <filter val="1.10"/>
        <filter val="1.50"/>
        <filter val="1.75"/>
        <filter val="1.90"/>
        <filter val="2.30"/>
        <filter val="2.50"/>
        <filter val="3.75"/>
        <filter val="4.70"/>
        <filter val="5.00"/>
      </filters>
    </filterColumn>
  </autoFilter>
  <tableColumns count="62">
    <tableColumn id="47" xr3:uid="{C896508A-873C-4EAB-9B5B-1A4618E7CBFC}" name="Internal ID" dataDxfId="86"/>
    <tableColumn id="2" xr3:uid="{892D14C8-2792-4407-A40D-620F60079E4C}" name="Project name" dataDxfId="85"/>
    <tableColumn id="3" xr3:uid="{E2C5A59D-3AFC-4CD5-BAE4-2B0133F2EEBE}" name="Project website" dataDxfId="84" dataCellStyle="Hyperlink"/>
    <tableColumn id="22" xr3:uid="{F5DBB095-F804-409B-A635-39557BDFBA98}" name="Technology category" dataDxfId="83" dataCellStyle="Calculation">
      <calculatedColumnFormula>IF(OR(ISBLANK(N7), ISBLANK(T7), ISBLANK(H7)), "",
   IF(AND(N7="existing", ISNUMBER(MATCH(TRIM(H7), Main[Technology], 0))),
      "Phasing out BF",
      IF(AND(N7="existing", ISNUMBER(MATCH(TRIM(H7), Complementary[Technology], 0))),
         "Complementing conventional steelmaking",
            IF(AND(N7="emerging", ISNUMBER(MATCH(TRIM(H7), Main[Technology], 0))),
               "Phasing out BF",
                 IF(AND(N7="emerging", ISNUMBER(MATCH(TRIM(H7), Complementary[Technology], 0))),
                    "Complementing conventional steelmaking",
                      IF(N7="existing", "INVALID Technology Selection")
                  )
               )
            )
         )
)</calculatedColumnFormula>
    </tableColumn>
    <tableColumn id="67" xr3:uid="{C87BA3C0-37C4-4356-BC89-D8946AFCC95C}" name="Announcement transparency" dataDxfId="82" dataCellStyle="Calculation">
      <calculatedColumnFormula>IF(OR(ISBLANK(D7), ISBLANK(AM7), ISBLANK(AP7)), "",
IF(
OR(D7="Phasing out BF", D7="Complementing conventional steelmaking"),
 IF(
  AND(AM7="Discloses technology capacity", AP7="Discloses investments"), "High",
       IF(
            AND(AM7="Discloses technology capacity", AP7="Lacks investment information"), "Medium",
                 IF(
                        AND(AM7="Lacks technology capacity", OR(AP7="Lacks investment information", AP7="Discloses investments")), "Low",
                                  "CHECK")
            )
      ), ""
)
)</calculatedColumnFormula>
    </tableColumn>
    <tableColumn id="4" xr3:uid="{604DF87F-CF58-4D3C-952F-C3414D8C93F8}" name="Project scale" dataDxfId="81"/>
    <tableColumn id="5" xr3:uid="{A2BDCF6B-5C59-49C5-B093-C6250E4D9772}" name="Year to be online" dataDxfId="80"/>
    <tableColumn id="6" xr3:uid="{EAAE6F12-9F22-449B-9808-96D66C4B1ED0}" name="Technology to be used" dataDxfId="79"/>
    <tableColumn id="7" xr3:uid="{6AB83B55-28A2-4A1D-A311-71B2356927CD}" name="Technology details" dataDxfId="78"/>
    <tableColumn id="49" xr3:uid="{911F3285-7F0E-4BF1-8E37-D9FBFCB13606}" name="[ref] Project scale" dataDxfId="77" dataCellStyle="Hyperlink"/>
    <tableColumn id="50" xr3:uid="{BE461EC3-165A-4B89-965C-1BE3AC3FB40D}" name="[ref] Year to be online" dataDxfId="76"/>
    <tableColumn id="51" xr3:uid="{65E86877-683F-433C-848B-82B1E4A9C416}" name="[ref] Technology to be used" dataDxfId="75"/>
    <tableColumn id="14" xr3:uid="{51A5008F-8586-42AE-BB47-B49BA3B2DC97}" name="Company" dataDxfId="74"/>
    <tableColumn id="15" xr3:uid="{6967BBD4-45FA-4D6D-8765-9D9101E07559}" name="Company type" dataDxfId="73" dataCellStyle="Calculation">
      <calculatedColumnFormula>IF(ISBLANK(M7), "", IFERROR(VLOOKUP(M7, '2. Company details'!A:F, 3, FALSE), "ADD NEW COMPANY MANUALLY"))</calculatedColumnFormula>
    </tableColumn>
    <tableColumn id="21" xr3:uid="{4FA60843-77A6-43AA-9DBC-2E826AB01102}" name="Project type" dataDxfId="72" dataCellStyle="Calculation"/>
    <tableColumn id="19" xr3:uid="{916377A8-6F4D-4B2C-B634-94F6423488A0}" name="Company production" dataDxfId="71" dataCellStyle="Calculation">
      <calculatedColumnFormula>IF(ISBLANK(M7), "", IFERROR(VLOOKUP(M7, '2. Company details'!A:X, 4, FALSE), "ADD NEW COMPANY MANUALLY"))</calculatedColumnFormula>
    </tableColumn>
    <tableColumn id="16" xr3:uid="{C55AD4D8-563C-4841-8B13-D18824E2E1E0}" name="Climate 2030" dataDxfId="70" dataCellStyle="Calculation">
      <calculatedColumnFormula>IF(ISBLANK(M7), "", IFERROR(VLOOKUP(M7, '2. Company details'!A:X, 15, FALSE), "ADD NEW COMPANY MANUALLY"))</calculatedColumnFormula>
    </tableColumn>
    <tableColumn id="17" xr3:uid="{A0920D8E-D5AF-43A7-A7CF-EF07842EBDA3}" name="Climate 2050" dataDxfId="69" dataCellStyle="Calculation">
      <calculatedColumnFormula>IF(ISBLANK(M7), "", IFERROR(VLOOKUP(M7, '2. Company details'!A:X, 16, FALSE), "ADD NEW COMPANY MANUALLY"))</calculatedColumnFormula>
    </tableColumn>
    <tableColumn id="18" xr3:uid="{2CBA7E69-FF02-4B62-9D85-153AC5FB7BEC}" name="[ref] Climate targets" dataDxfId="68" dataCellStyle="Calculation">
      <calculatedColumnFormula>IF(ISBLANK(M7), "", IFERROR(VLOOKUP(M7, '2. Company details'!A:X, 14, FALSE), "ADD NEW COMPANY MANUALLY"))</calculatedColumnFormula>
    </tableColumn>
    <tableColumn id="20" xr3:uid="{15F92111-23DC-4D47-A6A0-8CA075BC5890}" name="Company has climate goals?" dataDxfId="67" dataCellStyle="Calculation">
      <calculatedColumnFormula>IF(OR(ISBLANK(N7), ISBLANK(R7)), "", IF(N7="Emerging", "Not applicable for emerging", IF(N7="Existing", IF(OR(ISNUMBER(SEARCH("Not", R7)), ISNUMBER(SEARCH("N/A", R7))), "No", "Yes"), "")))</calculatedColumnFormula>
    </tableColumn>
    <tableColumn id="34" xr3:uid="{688A303A-74F4-4054-B0FB-1B23F8A13B98}" name="Production plant" dataDxfId="66" dataCellStyle="Calculation"/>
    <tableColumn id="63" xr3:uid="{41656558-37A0-4E2F-90EA-54BC3F0033D3}" name="Updated GEM Plant ID" dataDxfId="65" dataCellStyle="Calculation"/>
    <tableColumn id="64" xr3:uid="{0F8D9E06-5CA3-4D34-B3A5-300C3F5965BF}" name="GEM wiki page link" dataDxfId="64" dataCellStyle="Calculation"/>
    <tableColumn id="8" xr3:uid="{FAE2BAA0-22BA-4597-908E-7C6F71558261}" name="Location" dataDxfId="63"/>
    <tableColumn id="9" xr3:uid="{0AC535C8-F45F-420B-AAF5-4D9229465EB4}" name="Latitude" dataDxfId="62"/>
    <tableColumn id="10" xr3:uid="{2F49C6A1-E496-43D6-9ED2-0FA07E918C2B}" name="Longitude" dataDxfId="61"/>
    <tableColumn id="11" xr3:uid="{F4851F96-6BFB-4B5F-83D5-C3BBE0316626}" name="Coordinate accuracy" dataDxfId="60"/>
    <tableColumn id="43" xr3:uid="{FF22E9AC-F5AB-47AF-8EF6-5898B9E8464F}" name="Continent" dataDxfId="59"/>
    <tableColumn id="13" xr3:uid="{364D9C8F-FDB0-4096-863D-46FBBBDD18AF}" name="Country" dataDxfId="58"/>
    <tableColumn id="52" xr3:uid="{F3D57CE7-5ABB-4A71-836B-A7C25B888992}" name="[ref] Location" dataDxfId="57"/>
    <tableColumn id="23" xr3:uid="{5E1EBF19-A2CF-49F0-ACB6-DC295B2C28B4}" name="Iron production capacity (million tonnes per year)" dataDxfId="56"/>
    <tableColumn id="24" xr3:uid="{8BDC0F99-7BA4-48A2-AB9C-7744CEE4695F}" name="Steel production capacity (million tonnes per year)" dataDxfId="55"/>
    <tableColumn id="25" xr3:uid="{80F3752F-72B4-4DD8-A939-83FEF4E9F9A2}" name="States iron &amp; steel capacity?" dataDxfId="54" dataCellStyle="Calculation">
      <calculatedColumnFormula>IF(
    OR(
        ISBLANK(D7),
        ISBLANK(AE7),
        ISBLANK(AF7)
    ),
    "",
    IF(
        AND(
            OR(D7="Complementing conventional steelmaking", D7="Phasing out BF", D7="Weak Tracking"),
            OR(ISNUMBER(AE7), ISNUMBER(AF7))
        ),
        "Yes",
        IF(
            AND(
                OR(D7="Phasing out BF", D7="Complementing conventional steelmaking", D7="Weak Tracking"),
                OR(AE7="Not stated", AF7="Not stated")
            ),
            "No",
            IF(
                AND(
                    OR(D7="Complementing conventional steelmaking", D7="Phasing out BF", D7="Weak Tracking"),
                    OR(AE7="Not applicable", AF7="Not applicable")
                ),
                "Not applicable",
                "No"
            )
        )
    )
)</calculatedColumnFormula>
    </tableColumn>
    <tableColumn id="54" xr3:uid="{4A6EA398-E3FC-41ED-A48F-C23340745125}" name="[ref] Iron or steel capacity" dataDxfId="53" dataCellStyle="Calculation"/>
    <tableColumn id="26" xr3:uid="{0488BD14-0F9D-4602-BFF1-6930590448AD}" name="CO2 capture (million tonnes CO2 per year)" dataDxfId="52"/>
    <tableColumn id="27" xr3:uid="{367D7C13-CB48-492C-8745-296117D85B05}" name="Hydrogen generation capacity (MW)" dataDxfId="51"/>
    <tableColumn id="28" xr3:uid="{888F7176-7B7C-4C8B-AA51-3D26BEC84D0F}" name="States CC &amp; H2 capacity?" dataDxfId="50" dataCellStyle="Calculation">
      <calculatedColumnFormula>IF(
    OR(
        ISBLANK(D7),
        ISBLANK(AI7),
        ISBLANK(AJ7)
    ),
    "",
    IF(
        AND(
            OR(D7="Complementing conventional steelmaking", D7="Phasing out BF", D7="Weak Tracking"),
            OR(ISNUMBER(AI7), ISNUMBER(AJ7))
        ),
        "Yes",
        IF(
            AND(
                OR(D7="Phasing out BF", D7="Complementing conventional steelmaking", D7="Weak Tracking"),
                OR(AI7="Not stated", AJ7="Not stated")
            ),
            "No",
            IF(
                AND(
                    OR(D7="Complementing conventional steelmaking", D7="Phasing out BF", D7="Weak Tracking"),
                    OR(AI7="Not applicable", AJ7="Not applicable")
                ),
                "Not applicable",
                "No"
            )
        )
    )
)</calculatedColumnFormula>
    </tableColumn>
    <tableColumn id="55" xr3:uid="{230DF209-DAB9-4A4A-A09D-3D0962AB3AC9}" name="[ref] CC or H2 capacity" dataDxfId="49" dataCellStyle="Calculation"/>
    <tableColumn id="30" xr3:uid="{AC146629-EF3E-4EC9-A89D-57E117608265}" name="Project execution details assessment" dataDxfId="48" dataCellStyle="Calculation">
      <calculatedColumnFormula>IF(
    OR(ISBLANK(D7), ISBLANK(AG7), ISBLANK(AK7)),
    "",
    IF(
        AND(AG7="Yes", D7="Phasing out BF"),
        "Discloses technology capacity",
        IF(
            AND(AG7="Not applicable", D7="Phasing out BF"),
            "Lacks technology capacity",
            IF(
                AND(AK7="Yes", D7="Complementing conventional steelmaking"),
                "Discloses technology capacity",
                IF(
                    AND(AK7="No", D7="Complementing conventional steelmaking"),
                    "Lacks technology capacity",
                    IF(
                        AND(AK7="Not applicable", AG7="Yes", D7="Complementing conventional steelmaking"),
                        "Discloses technology capacity",
                        IF(
                            AND(AK7="Not applicable", AG7="No", D7="Complementing conventional steelmaking"),
                            "Lacks technology capacity",
                            IF(
                                AND(AG7="No", D7="Phasing out BF"),
                                "Lacks technology capacity",
                                IF(
                                    D7="Weak Tracking",
                                    "Weak Project",
                                    "CHECK INPUT DATA"
                                )
                            )
                        )
                    )
                )
            )
        )
    )
)</calculatedColumnFormula>
    </tableColumn>
    <tableColumn id="56" xr3:uid="{97D1E1FA-A7F0-475F-AF8D-AC2247F6DC22}" name="Investment Size (m USD)" dataDxfId="47" dataCellStyle="Calculation"/>
    <tableColumn id="57" xr3:uid="{AC10A043-A6C0-4D04-AD87-89F585FCA4FE}" name="[ref] Investment" dataDxfId="46"/>
    <tableColumn id="66" xr3:uid="{C0D565DF-FCDA-4CAB-B7A9-93ADE7A418CB}" name="Investments disclosure assessment" dataDxfId="45" dataCellStyle="Calculation">
      <calculatedColumnFormula>IF(OR(ISBLANK(AM7), ISBLANK(AN7)), "",
IF(ISNUMBER(AN7), "Discloses investments",
IF(AN7="Not stated", "Lacks investment information", "")
))</calculatedColumnFormula>
    </tableColumn>
    <tableColumn id="33" xr3:uid="{283EB1D6-FFD8-49D7-AE4F-B99ED483E62D}" name="Business proposed" dataDxfId="44"/>
    <tableColumn id="36" xr3:uid="{5552234D-862F-4F99-BBE2-3BCAAE5CF1A4}" name="Project status" dataDxfId="43"/>
    <tableColumn id="37" xr3:uid="{5F4653DA-D54E-4F83-BD14-87B3C3B9D79A}" name="Construction year" dataDxfId="42"/>
    <tableColumn id="32" xr3:uid="{F7FAB360-0E53-49DE-95B0-751ADB19AB25}" name="Final investment decision (planned)" dataDxfId="41"/>
    <tableColumn id="38" xr3:uid="{491DDBD4-9066-4FA2-A22B-91855E0C4ABB}" name="Actual start year" dataDxfId="40"/>
    <tableColumn id="39" xr3:uid="{13873159-798E-48ED-941D-5CC133419D46}" name="Date of announcement (yyyy-mm-dd)" dataDxfId="39"/>
    <tableColumn id="58" xr3:uid="{D4B80B41-601B-4A3F-9E74-11292C0DCF23}" name="[ref] Date of announcement  " dataDxfId="38"/>
    <tableColumn id="40" xr3:uid="{46EEB498-BB50-40BE-BA5F-521EDF23BF0D}" name="Partners" dataDxfId="37"/>
    <tableColumn id="41" xr3:uid="{A90DB120-3E0A-49C4-A4D3-C451BCEDE8F4}" name="Comments" dataDxfId="36"/>
    <tableColumn id="12" xr3:uid="{5BBE2040-3E16-4720-842B-7D5240EDF7D5}" name="Lastest project news (yyyy-mm-dd)" dataDxfId="35">
      <calculatedColumnFormula>LEFT(Green_Steel_Projects[[#This Row],[Comments]],10)</calculatedColumnFormula>
    </tableColumn>
    <tableColumn id="42" xr3:uid="{B5F6D5BE-87B5-4593-979B-9BDE0F43DC28}" name="Lastly updated (yyyy-mm-dd)" dataDxfId="34"/>
    <tableColumn id="46" xr3:uid="{C0797951-615E-4E71-B82D-4F8C19E29935}" name="References 1" dataDxfId="33"/>
    <tableColumn id="48" xr3:uid="{A40AB97E-09CB-4071-915C-770DD8BCBC7A}" name="References 2" dataDxfId="32"/>
    <tableColumn id="53" xr3:uid="{CC44CA4D-FD78-410D-AE8A-87C84CF1DDBF}" name="References 3" dataDxfId="31"/>
    <tableColumn id="60" xr3:uid="{2376E37C-0937-4333-9F59-EE7F2B33CABD}" name="References 4" dataDxfId="30"/>
    <tableColumn id="61" xr3:uid="{C46D020B-DD97-4448-AE29-408B6DDCB6C2}" name="References 5" dataDxfId="29"/>
    <tableColumn id="62" xr3:uid="{38D7551C-B154-478E-884B-DC1D168B557B}" name="References 6" dataDxfId="28"/>
    <tableColumn id="44" xr3:uid="{C9241E9A-D30C-46BC-8D72-ECCD95DF9A9A}" name="References 7" dataDxfId="27"/>
    <tableColumn id="31" xr3:uid="{44B0EA3D-2E07-4437-9834-D1522D186218}" name="References 8" dataDxfId="26"/>
    <tableColumn id="29" xr3:uid="{26A4F096-1BDB-4109-B3C5-8534B9AA6E15}" name="References 9" dataDxfId="2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DB37F3-DB5C-494E-9F32-E36E2F0F6BD5}" name="Scale_list" displayName="Scale_list" ref="B4:B8" totalsRowShown="0" headerRowDxfId="124" dataDxfId="123">
  <autoFilter ref="B4:B8" xr:uid="{50DB37F3-DB5C-494E-9F32-E36E2F0F6BD5}"/>
  <sortState xmlns:xlrd2="http://schemas.microsoft.com/office/spreadsheetml/2017/richdata2" ref="B5:B8">
    <sortCondition descending="1" ref="B4:B8"/>
  </sortState>
  <tableColumns count="1">
    <tableColumn id="1" xr3:uid="{4181C813-7E3F-402E-9842-D468FDC42058}" name="Options" dataDxfId="122"/>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B39815-A775-4F6F-85FC-D0EA84B63B20}" name="Years_list" displayName="Years_list" ref="H4:H46" totalsRowShown="0">
  <autoFilter ref="H4:H46" xr:uid="{15B39815-A775-4F6F-85FC-D0EA84B63B20}"/>
  <tableColumns count="1">
    <tableColumn id="1" xr3:uid="{3E36A153-187A-4175-8B40-CED3CE23FCC4}" name="Options"/>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5E97ABB-812F-4B55-AFC6-329CAA6FE069}" name="C_type_list" displayName="C_type_list" ref="J4:J7" totalsRowShown="0" headerRowDxfId="121" dataDxfId="120">
  <autoFilter ref="J4:J7" xr:uid="{85E97ABB-812F-4B55-AFC6-329CAA6FE069}"/>
  <tableColumns count="1">
    <tableColumn id="1" xr3:uid="{7208CB89-908C-4238-A9E0-8F0865E0A9B7}" name="Options" dataDxfId="119"/>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BD268A9-80DF-489F-829D-A44D4FE93DC2}" name="Yes_no" displayName="Yes_no" ref="L4:L7" totalsRowShown="0" headerRowDxfId="118" dataDxfId="117">
  <autoFilter ref="L4:L7" xr:uid="{6BD268A9-80DF-489F-829D-A44D4FE93DC2}"/>
  <tableColumns count="1">
    <tableColumn id="1" xr3:uid="{8A8EB0B3-F417-4E0F-8541-C7BF020A2C84}" name="Options" dataDxfId="116"/>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03CEDF-7ACF-4481-B46F-4B016361BE30}" name="Continents_List" displayName="Continents_List" ref="N4:N11" totalsRowShown="0" headerRowDxfId="115" dataDxfId="113" headerRowBorderDxfId="114" tableBorderDxfId="112">
  <autoFilter ref="N4:N11" xr:uid="{D403CEDF-7ACF-4481-B46F-4B016361BE30}"/>
  <tableColumns count="1">
    <tableColumn id="1" xr3:uid="{5E8685E2-A463-4855-906D-6E7A4BD9C0C9}" name="Options" dataDxfId="111"/>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D89BB27-E0F4-430A-A08F-5FCD9811C690}" name="Green_Brown" displayName="Green_Brown" ref="P4:P8" totalsRowShown="0" headerRowDxfId="110">
  <autoFilter ref="P4:P8" xr:uid="{2D89BB27-E0F4-430A-A08F-5FCD9811C690}"/>
  <tableColumns count="1">
    <tableColumn id="1" xr3:uid="{4C85C083-F588-466F-85A1-F58BA5D2FC1E}" name="Options"/>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F97217-A544-499C-8899-6DD97C57D77C}" name="Business_proposed" displayName="Business_proposed" ref="R4:R13" totalsRowShown="0" headerRowDxfId="109" headerRowBorderDxfId="108" tableBorderDxfId="107">
  <autoFilter ref="R4:R13" xr:uid="{92F97217-A544-499C-8899-6DD97C57D77C}"/>
  <tableColumns count="1">
    <tableColumn id="1" xr3:uid="{73B8D146-D544-4C75-8B13-7A1B762BC713}" name="Options"/>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612E0E4-B6DD-46FC-8400-13F8E1769BF0}" name="Project_Status" displayName="Project_Status" ref="B14:B20" totalsRowShown="0" headerRowDxfId="106" headerRowBorderDxfId="105" tableBorderDxfId="104">
  <autoFilter ref="B14:B20" xr:uid="{E612E0E4-B6DD-46FC-8400-13F8E1769BF0}"/>
  <tableColumns count="1">
    <tableColumn id="1" xr3:uid="{1CB026F4-C8B1-4400-B1C9-2B70EC399A43}" name="Options"/>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A912DE-48B4-41CB-96B6-CA77B335043C}" name="climate_2030" displayName="climate_2030" ref="T4:T11" totalsRowShown="0" dataDxfId="103">
  <autoFilter ref="T4:T11" xr:uid="{8DA912DE-48B4-41CB-96B6-CA77B335043C}"/>
  <tableColumns count="1">
    <tableColumn id="1" xr3:uid="{A566871B-33F9-4509-95C3-C07090F979B9}" name="Options" dataDxfId="102"/>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3ECA723-702A-4B7F-9CCE-B6C1FE8D297C}" name="climate_2050" displayName="climate_2050" ref="V4:V11" totalsRowShown="0" headerRowDxfId="101" dataDxfId="100">
  <autoFilter ref="V4:V11" xr:uid="{43ECA723-702A-4B7F-9CCE-B6C1FE8D297C}"/>
  <tableColumns count="1">
    <tableColumn id="1" xr3:uid="{5830B37F-061B-435C-961D-02F7550FFB31}" name="Options" dataDxfId="9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8C22F94-6F4F-4015-97E5-32A61FECDA91}" name="GST_Prospective" displayName="GST_Prospective" ref="A4:BH60" totalsRowShown="0" headerRowDxfId="321" dataDxfId="320">
  <autoFilter ref="A4:BH60" xr:uid="{6C9682C9-C132-45F2-8BF2-0EBF45642BFB}"/>
  <sortState xmlns:xlrd2="http://schemas.microsoft.com/office/spreadsheetml/2017/richdata2" ref="A5:BG42">
    <sortCondition ref="AV4:AV42"/>
  </sortState>
  <tableColumns count="60">
    <tableColumn id="1" xr3:uid="{F2903C55-AE1B-4FBB-954D-E9CE72A24C10}" name="Internal ID" dataDxfId="319">
      <calculatedColumnFormula>"GST-Prosp-" &amp;#REF!</calculatedColumnFormula>
    </tableColumn>
    <tableColumn id="43" xr3:uid="{48DCEE1F-5CBB-4DAC-94A2-942DE74C0BC3}" name="Justification" dataDxfId="318"/>
    <tableColumn id="2" xr3:uid="{ED8173A4-FD1C-4A39-852E-D5B40C784706}" name="Project name" dataDxfId="317"/>
    <tableColumn id="3" xr3:uid="{7B63B2AE-B961-4109-AEE6-12413E5F3A59}" name="Project website" dataDxfId="316" dataCellStyle="Hyperlink"/>
    <tableColumn id="44" xr3:uid="{16D7C1F7-3913-4637-9FC9-A17C834E230C}" name="Project scale" dataDxfId="315" dataCellStyle="Hyperlink"/>
    <tableColumn id="5" xr3:uid="{79EEDDCB-9CBF-4745-8278-75D49B11DD33}" name="Year to be online" dataDxfId="314"/>
    <tableColumn id="6" xr3:uid="{B7356A9C-FEF4-42F1-880C-3044DD801B71}" name="Technology to be used" dataDxfId="313"/>
    <tableColumn id="7" xr3:uid="{D3456B22-D755-4B4C-AA48-AD3BB272DCB4}" name="Technology details" dataDxfId="312"/>
    <tableColumn id="49" xr3:uid="{332566E6-A304-43DF-A282-F5586BA37A65}" name="[ref] Project scale" dataDxfId="311" dataCellStyle="Hyperlink"/>
    <tableColumn id="50" xr3:uid="{48BD9983-34CC-44C5-9E4D-57780FEA438E}" name="[ref] Year to be online" dataDxfId="310"/>
    <tableColumn id="51" xr3:uid="{411A35F3-6340-4EC3-A3C5-42673A8DDDFE}" name="[ref] Technology to be used" dataDxfId="309"/>
    <tableColumn id="14" xr3:uid="{38783B0E-D8D7-4248-919C-6B0130401EDE}" name="Company" dataDxfId="308"/>
    <tableColumn id="15" xr3:uid="{8BA8CE22-C75E-4689-A495-0A201F242D07}" name="Company type" dataDxfId="307" dataCellStyle="Calculation">
      <calculatedColumnFormula>IF(ISBLANK(L5), "", IFERROR(VLOOKUP(L5, '2. Company details'!A:F, 3, FALSE), "ADD NEW COMPANY MANUALLY"))</calculatedColumnFormula>
    </tableColumn>
    <tableColumn id="21" xr3:uid="{ED9D56FE-DC55-4E17-9ED1-8AD736673107}" name="Project type" dataDxfId="306" dataCellStyle="Calculation"/>
    <tableColumn id="19" xr3:uid="{1978DABE-7DC6-4096-B4EB-518B67001C66}" name="Company production" dataDxfId="305" dataCellStyle="Calculation">
      <calculatedColumnFormula>IF(ISBLANK(L5), "", IFERROR(VLOOKUP(L5, '2. Company details'!A:X, 4, FALSE), "ADD NEW COMPANY MANUALLY"))</calculatedColumnFormula>
    </tableColumn>
    <tableColumn id="16" xr3:uid="{E2B67985-E57D-49A9-A7CC-DA267ED1F50C}" name="Climate 2030" dataDxfId="304" dataCellStyle="Calculation">
      <calculatedColumnFormula>IF(ISBLANK(L5), "", IFERROR(VLOOKUP(L5, '2. Company details'!A:X, 15, FALSE), "ADD NEW COMPANY MANUALLY"))</calculatedColumnFormula>
    </tableColumn>
    <tableColumn id="17" xr3:uid="{F7C230A7-298E-4F48-8588-1925270D8E36}" name="Climate 2050" dataDxfId="303" dataCellStyle="Calculation">
      <calculatedColumnFormula>IF(ISBLANK(L5), "", IFERROR(VLOOKUP(L5, '2. Company details'!A:X, 16, FALSE), "ADD NEW COMPANY MANUALLY"))</calculatedColumnFormula>
    </tableColumn>
    <tableColumn id="18" xr3:uid="{91377F29-ACED-4229-914D-335430EE7FFB}" name="[ref] Climate targets" dataDxfId="302" dataCellStyle="Calculation">
      <calculatedColumnFormula>IF(ISBLANK(L5), "", IFERROR(VLOOKUP(L5, '2. Company details'!A:X, 14, FALSE), "ADD NEW COMPANY MANUALLY"))</calculatedColumnFormula>
    </tableColumn>
    <tableColumn id="20" xr3:uid="{862AD204-D204-4D75-8AA2-371B12E0B6CB}" name="Company has climate goals?" dataDxfId="301" dataCellStyle="Calculation">
      <calculatedColumnFormula>IF(OR(ISBLANK(M5), ISBLANK(Q5)), "", IF(M5="Emerging", "Not applicable for emerging", IF(M5="Existing", IF(OR(ISNUMBER(SEARCH("Not", Q5)), ISNUMBER(SEARCH("N/A", Q5))), "No", "Yes"), "")))</calculatedColumnFormula>
    </tableColumn>
    <tableColumn id="34" xr3:uid="{A5525D82-12D3-4A7A-A48D-BBF08B66CE54}" name="Production plant" dataDxfId="300" dataCellStyle="Calculation"/>
    <tableColumn id="45" xr3:uid="{A175AB5F-2F7A-4EB3-9A86-0D74AFA873BE}" name="Updated GEM Plant ID" dataDxfId="299" dataCellStyle="Calculation"/>
    <tableColumn id="47" xr3:uid="{C3F0E496-AC52-44CA-9689-C0712BF45E09}" name="GEM wiki page link" dataDxfId="298" dataCellStyle="Calculation"/>
    <tableColumn id="8" xr3:uid="{C9D1E39F-753A-473D-881C-A4DF0599728F}" name="Location" dataDxfId="297"/>
    <tableColumn id="9" xr3:uid="{BE6FC14A-9FB4-419E-A9A4-F196BDB17AA3}" name="Latitude" dataDxfId="296"/>
    <tableColumn id="10" xr3:uid="{70AA967B-8559-44B0-918E-3EB30B4D85D8}" name="Longitude" dataDxfId="295"/>
    <tableColumn id="11" xr3:uid="{30FB6E17-164C-47C4-8EB7-5C53AB01F520}" name="Coordinate accuracy" dataDxfId="294"/>
    <tableColumn id="12" xr3:uid="{96762500-9EC5-4BE9-9008-4BBCD21FA155}" name="Continent" dataDxfId="293"/>
    <tableColumn id="13" xr3:uid="{765881A8-6610-48C4-8C49-5D34F0057279}" name="Country" dataDxfId="292"/>
    <tableColumn id="52" xr3:uid="{8A544948-6505-4E76-827F-9CE066AF4E1C}" name="[ref] Location" dataDxfId="291"/>
    <tableColumn id="22" xr3:uid="{AEC239D7-1ED4-4223-BEB1-49669D568C36}" name="Technology category" dataDxfId="290" dataCellStyle="Calculation"/>
    <tableColumn id="23" xr3:uid="{A2DF1F19-8313-4A60-9536-072F7BF0E212}" name="Iron production capacity (million tonnes per year)" dataDxfId="289"/>
    <tableColumn id="24" xr3:uid="{42F7BFCF-0457-40F4-9448-8C8CC4F78456}" name="Steel production capacity (million tonnes per year)" dataDxfId="288"/>
    <tableColumn id="25" xr3:uid="{FC7AF0B9-1DE6-4872-BFEE-1EB01BF636B7}" name="States iron &amp; steel capacity?" dataDxfId="287" dataCellStyle="Calculation">
      <calculatedColumnFormula>IF(
    OR(
        ISBLANK(AE5),
        ISBLANK(AF5)
    ),
    "",
    IF(
        AND(
             OR(ISNUMBER(AE5), ISNUMBER(AF5))
        ),
        "Yes",
        IF(
            AND(
                OR(AE5="Not stated", AF5="Not stated")
            ),
            "No",
            IF(
                AND(
                    OR(AE5="Not applicable", AF5="Not applicable")
                ),
                "Not applicable",
                "No"
            )
        )
    )
)</calculatedColumnFormula>
    </tableColumn>
    <tableColumn id="54" xr3:uid="{F9FEEE20-ECB5-41E1-99CC-7EE830B3F4FB}" name="[ref] Iron or steel capacity" dataDxfId="286" dataCellStyle="Calculation"/>
    <tableColumn id="26" xr3:uid="{8A2CB240-B66F-4536-97D4-F304F5EE63BE}" name="CO2 capture (million tonnes CO2 per year)" dataDxfId="285"/>
    <tableColumn id="27" xr3:uid="{9CED88D7-E009-4BEA-9CF3-B8E1E2A50A32}" name="Hydrogen generation capacity (MW)" dataDxfId="284"/>
    <tableColumn id="28" xr3:uid="{ABE5A512-D341-46F7-9931-A0E6848EAAF1}" name="States CC &amp; H2 capacity?" dataDxfId="283" dataCellStyle="Calculation">
      <calculatedColumnFormula>IF(
    OR(
        ISBLANK(AI5),
        ISBLANK(AJ5)
    ),
    "",
    IF(
        AND(
             OR(ISNUMBER(AI5), ISNUMBER(AJ5))
        ),
        "Yes",
        IF(
            AND(
                OR(AI5="Not stated", AJ5="Not stated")
            ),
            "No",
            IF(
                AND(
                    OR(AI5="Not applicable", AJ5="Not applicable")
                ),
                "Not applicable",
                "No"
            )
        )
    )
)</calculatedColumnFormula>
    </tableColumn>
    <tableColumn id="55" xr3:uid="{65F9C7C8-F118-4527-B001-3D2AB29C0156}" name="[ref] CC or H2 capacity" dataDxfId="282" dataCellStyle="Calculation"/>
    <tableColumn id="30" xr3:uid="{C01F4D18-CD3A-4D2E-9446-0F782EBA71A4}" name="Project execution details assessment" dataDxfId="281" dataCellStyle="Calculation"/>
    <tableColumn id="56" xr3:uid="{7AC958BB-86D7-4973-8C97-8E9E0E10DDC1}" name="Investment Size (m USD)" dataDxfId="280" dataCellStyle="Calculation"/>
    <tableColumn id="57" xr3:uid="{9D5C256C-97A6-44ED-A35E-204732777183}" name="[ref] Investment" dataDxfId="279"/>
    <tableColumn id="31" xr3:uid="{47CE3413-A39C-4790-B3DB-9B4687FD031C}" name="Investments disclosure assessment" dataDxfId="278" dataCellStyle="Calculation"/>
    <tableColumn id="32" xr3:uid="{EFCBF8AE-CB4D-4540-8901-67411FBFCB9A}" name="Announcement transparency" dataDxfId="277" dataCellStyle="Calculation"/>
    <tableColumn id="33" xr3:uid="{7E29530F-F657-493F-88C3-36E23B35F29D}" name="Business proposed" dataDxfId="276"/>
    <tableColumn id="36" xr3:uid="{B4D65ABA-6E4F-4402-91C0-F2446B227AA9}" name="Project status" dataDxfId="275"/>
    <tableColumn id="37" xr3:uid="{3DD23255-A953-4A60-9556-7F8BE148B2E0}" name="Construction year" dataDxfId="274"/>
    <tableColumn id="38" xr3:uid="{64962B70-46E3-4453-9DB2-CB424B71F9E2}" name="Actual start year" dataDxfId="273"/>
    <tableColumn id="39" xr3:uid="{677ECECE-C62E-4859-84BF-87965078C364}" name="Date of announcement (yyyy-mm-dd)" dataDxfId="272"/>
    <tableColumn id="58" xr3:uid="{71D978B7-920F-46AC-BBF4-B2452094FD14}" name="[ref] Date of announcement  " dataDxfId="271"/>
    <tableColumn id="40" xr3:uid="{5087961F-3668-4C18-80C6-CB4B679A45E4}" name="Partners" dataDxfId="270"/>
    <tableColumn id="41" xr3:uid="{AF0570F0-9AE0-43F6-96B5-41497823238B}" name="Comments" dataDxfId="269"/>
    <tableColumn id="4" xr3:uid="{B598DED9-37CA-4DD7-BF13-2ED7B22B1F5C}" name="Lastest project news (yyyy-mm-dd)" dataDxfId="268">
      <calculatedColumnFormula>LEFT(Green_Steel_Projects[[#This Row],[Comments]],10)</calculatedColumnFormula>
    </tableColumn>
    <tableColumn id="42" xr3:uid="{20D2C206-FE70-43E4-B4DA-99BBBA224F78}" name="Lastly updated (yyyy-mm-dd)" dataDxfId="267"/>
    <tableColumn id="46" xr3:uid="{78F2FBFA-FA85-49FA-8B64-33FC1E712C71}" name="References 1" dataDxfId="266"/>
    <tableColumn id="48" xr3:uid="{4C1040E2-0CAD-48F9-A79D-45F1E647ED62}" name="References 2" dataDxfId="265"/>
    <tableColumn id="53" xr3:uid="{9D701D1A-7980-4887-AE2A-67C89D4BE799}" name="References 3" dataDxfId="264"/>
    <tableColumn id="60" xr3:uid="{5D8DB0C3-A530-40BE-A5AE-C00158DA737A}" name="References 4" dataDxfId="263"/>
    <tableColumn id="61" xr3:uid="{1781E248-F87D-4D26-96DB-D264AEF3D9AB}" name="References 5" dataDxfId="262"/>
    <tableColumn id="62" xr3:uid="{60243B46-B891-4E5B-A009-A045A62848CC}" name="References 6" dataDxfId="261"/>
    <tableColumn id="59" xr3:uid="{D59C7A64-3629-48BA-BDB6-740CBD2E97BF}" name="References 7" dataDxfId="260"/>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DDFAD4C-6D5B-4362-A1F2-A85E726C8FF5}" name="GEM_Plants" displayName="GEM_Plants" ref="A3:G1436" totalsRowShown="0" headerRowDxfId="98" dataDxfId="96" headerRowBorderDxfId="97">
  <autoFilter ref="A3:G1436" xr:uid="{4DDFAD4C-6D5B-4362-A1F2-A85E726C8FF5}"/>
  <tableColumns count="7">
    <tableColumn id="1" xr3:uid="{ADF966E8-591C-4205-9A63-B9C4906EFCB6}" name="Plant ID" dataDxfId="95"/>
    <tableColumn id="2" xr3:uid="{5FEC68AB-7C58-4599-B8F8-128CD9A27DB1}" name="Plant name (English)" dataDxfId="94"/>
    <tableColumn id="3" xr3:uid="{22268664-2177-43E7-B21D-47D5E0CE12AD}" name="Other plant names (English)" dataDxfId="93"/>
    <tableColumn id="4" xr3:uid="{E83D589E-B856-425F-A10C-BB4682ADA83A}" name="Parent [formula]" dataDxfId="92"/>
    <tableColumn id="5" xr3:uid="{6727FE54-584E-4651-A042-4C43C667489B}" name="Parent PermID [formula]" dataDxfId="91"/>
    <tableColumn id="6" xr3:uid="{B238B5DF-066E-45D1-8FCA-98F73A6B2531}" name="Owner" dataDxfId="90"/>
    <tableColumn id="7" xr3:uid="{4AAC2F92-3D94-484E-85FA-8B193F252045}" name="Country" dataDxfId="8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58D379-0AD2-4B97-B385-CAB4784AEA9D}" name="Append_All_projects__2" displayName="Append_All_projects__2" ref="A1:BK122" tableType="queryTable" totalsRowShown="0">
  <autoFilter ref="A1:BK122" xr:uid="{A858D379-0AD2-4B97-B385-CAB4784AEA9D}"/>
  <sortState xmlns:xlrd2="http://schemas.microsoft.com/office/spreadsheetml/2017/richdata2" ref="A2:BK122">
    <sortCondition ref="A1:A121"/>
  </sortState>
  <tableColumns count="63">
    <tableColumn id="1" xr3:uid="{2446644E-07A0-4DB1-97C8-A37F82453973}" uniqueName="1" name="Internal ID" queryTableFieldId="1" dataDxfId="259"/>
    <tableColumn id="3" xr3:uid="{FAF7D809-5BEC-4D0E-9D67-534FAC5A7964}" uniqueName="3" name="Project name" queryTableFieldId="3" dataDxfId="258"/>
    <tableColumn id="4" xr3:uid="{45E99D35-042B-403E-8462-4DFFC42F53B8}" uniqueName="4" name="Project website" queryTableFieldId="4" dataDxfId="257"/>
    <tableColumn id="31" xr3:uid="{CAF90B43-6311-4FA4-A7C8-2996B731AD83}" uniqueName="31" name="Technology category" queryTableFieldId="69" dataDxfId="256"/>
    <tableColumn id="44" xr3:uid="{CAC4DEA3-9005-4C08-874A-AA2B0490CC5B}" uniqueName="44" name="Announcement transparency" queryTableFieldId="70" dataDxfId="255"/>
    <tableColumn id="5" xr3:uid="{6B00655D-D24D-4E38-8B03-22F8B5351293}" uniqueName="5" name="Project scale" queryTableFieldId="5" dataDxfId="254"/>
    <tableColumn id="6" xr3:uid="{C3F8E17F-FB80-4FBA-AAC9-DE1EC69481DA}" uniqueName="6" name="Year to be online" queryTableFieldId="6"/>
    <tableColumn id="7" xr3:uid="{0C2DD2D7-608C-452F-AE12-A6DF3306B25F}" uniqueName="7" name="Technology to be used" queryTableFieldId="7" dataDxfId="253"/>
    <tableColumn id="8" xr3:uid="{0D748816-836C-4584-8F3A-6BAAA319BB9E}" uniqueName="8" name="Technology details" queryTableFieldId="8" dataDxfId="252"/>
    <tableColumn id="9" xr3:uid="{90DE473C-6689-4CA9-A9F1-3A0E74097E9A}" uniqueName="9" name="[ref] Project scale" queryTableFieldId="9" dataDxfId="251"/>
    <tableColumn id="10" xr3:uid="{535A7C4B-6199-4777-A812-4810A5A03B9C}" uniqueName="10" name="[ref] Year to be online" queryTableFieldId="10" dataDxfId="250"/>
    <tableColumn id="11" xr3:uid="{006FDD53-B318-43C1-A9C8-7F41D1F0F94E}" uniqueName="11" name="[ref] Technology to be used" queryTableFieldId="11" dataDxfId="249"/>
    <tableColumn id="12" xr3:uid="{83231ECB-CC7D-42EA-89A0-AEF81703A45F}" uniqueName="12" name="Company" queryTableFieldId="12" dataDxfId="248"/>
    <tableColumn id="13" xr3:uid="{BE3BA894-CFBA-43B2-82FC-4FA368DB15CD}" uniqueName="13" name="Company type" queryTableFieldId="13" dataDxfId="247"/>
    <tableColumn id="14" xr3:uid="{DD1A4E2B-E5A0-453E-BBDC-B75C7A6766D2}" uniqueName="14" name="Project type" queryTableFieldId="14" dataDxfId="246"/>
    <tableColumn id="15" xr3:uid="{EA7DBE99-D21E-4A45-823C-9FF769E1B364}" uniqueName="15" name="Company production" queryTableFieldId="15"/>
    <tableColumn id="16" xr3:uid="{28209642-D519-4AC8-8514-953B98A965FD}" uniqueName="16" name="Climate 2030" queryTableFieldId="16"/>
    <tableColumn id="17" xr3:uid="{1E52970B-C5DE-4552-B00B-37CD755A5052}" uniqueName="17" name="Climate 2050" queryTableFieldId="17"/>
    <tableColumn id="18" xr3:uid="{3E039A7F-C8B5-4700-8E18-3565F92D4C77}" uniqueName="18" name="[ref] Climate targets" queryTableFieldId="18"/>
    <tableColumn id="19" xr3:uid="{AF253C4E-E6E0-4CF6-BC2C-47DCE3709895}" uniqueName="19" name="Company has climate goals?" queryTableFieldId="19" dataDxfId="245"/>
    <tableColumn id="20" xr3:uid="{2CF9044B-E2D2-4390-BB18-B27CEEECFF14}" uniqueName="20" name="Production plant" queryTableFieldId="20" dataDxfId="244"/>
    <tableColumn id="22" xr3:uid="{5DD8FAE9-63E6-4C5A-8F69-4E456671B3E0}" uniqueName="22" name="Updated GEM Plant ID" queryTableFieldId="22" dataDxfId="243"/>
    <tableColumn id="23" xr3:uid="{865388CF-A038-4793-BD08-532EFEDDA7A8}" uniqueName="23" name="GEM wiki page link" queryTableFieldId="23"/>
    <tableColumn id="24" xr3:uid="{F866804A-6978-4492-A2D4-B15B4A601FF0}" uniqueName="24" name="Location" queryTableFieldId="24" dataDxfId="242"/>
    <tableColumn id="25" xr3:uid="{88D59463-17B6-476B-80B9-585EC480DB51}" uniqueName="25" name="Latitude" queryTableFieldId="25"/>
    <tableColumn id="26" xr3:uid="{B071ACF1-DAC0-4A1D-96D9-BE0BD533DBCD}" uniqueName="26" name="Longitude" queryTableFieldId="26"/>
    <tableColumn id="27" xr3:uid="{26E076FC-2FCB-4E3E-9F03-9BB4EFBAE0C7}" uniqueName="27" name="Coordinate accuracy" queryTableFieldId="27" dataDxfId="241"/>
    <tableColumn id="28" xr3:uid="{FB6AA626-87B7-4430-B9E2-0135686B5FD0}" uniqueName="28" name="Continent" queryTableFieldId="28" dataDxfId="240"/>
    <tableColumn id="29" xr3:uid="{4F6E7750-C382-4430-9376-CD55696E2A3A}" uniqueName="29" name="Country" queryTableFieldId="29" dataDxfId="239"/>
    <tableColumn id="30" xr3:uid="{D2647457-1C48-4BAB-BB98-94AE91288BF6}" uniqueName="30" name="[ref] Location" queryTableFieldId="30" dataDxfId="238"/>
    <tableColumn id="32" xr3:uid="{DE0735C0-72FD-4E57-AD33-47C75D6F718E}" uniqueName="32" name="Iron production capacity (million tonnes per year)" queryTableFieldId="32"/>
    <tableColumn id="33" xr3:uid="{D6B5A89F-DF64-48E0-B754-20C05CF305CB}" uniqueName="33" name="Steel production capacity (million tonnes per year)" queryTableFieldId="33"/>
    <tableColumn id="34" xr3:uid="{4618BD13-E010-4098-843E-935EE547D512}" uniqueName="34" name="States iron &amp; steel capacity?" queryTableFieldId="34" dataDxfId="237"/>
    <tableColumn id="35" xr3:uid="{7256A539-76D4-4FA3-A39E-CF9DB33B11A2}" uniqueName="35" name="[ref] Iron or steel capacity" queryTableFieldId="35" dataDxfId="236"/>
    <tableColumn id="36" xr3:uid="{9FD54C48-05E4-4D58-B098-C2E50F90B106}" uniqueName="36" name="CO2 capture (million tonnes CO2 per year)" queryTableFieldId="36"/>
    <tableColumn id="37" xr3:uid="{1FC01B2F-D784-49C8-AC4E-721556A56D91}" uniqueName="37" name="Hydrogen generation capacity (MW)" queryTableFieldId="37"/>
    <tableColumn id="38" xr3:uid="{ED497AD5-BE32-469F-98BC-C354262AA65C}" uniqueName="38" name="States CC &amp; H2 capacity?" queryTableFieldId="38" dataDxfId="235"/>
    <tableColumn id="39" xr3:uid="{9E0DA878-471B-453B-B4A3-D3B8CEB0AE4D}" uniqueName="39" name="[ref] CC or H2 capacity" queryTableFieldId="39" dataDxfId="234"/>
    <tableColumn id="40" xr3:uid="{51BF5DB5-455B-4322-9AE5-1313B5EBA684}" uniqueName="40" name="Project execution details assessment" queryTableFieldId="40" dataDxfId="233"/>
    <tableColumn id="41" xr3:uid="{A28A45D1-05B0-40DF-843D-F213FF5AB85C}" uniqueName="41" name="Investment Size (m USD)" queryTableFieldId="41"/>
    <tableColumn id="42" xr3:uid="{82F78DD1-17A6-4096-8608-4946ED897B2F}" uniqueName="42" name="[ref] Investment" queryTableFieldId="42" dataDxfId="232"/>
    <tableColumn id="43" xr3:uid="{4B088E8B-ED6C-4B81-818B-7DD5CEF50949}" uniqueName="43" name="Investments disclosure assessment" queryTableFieldId="43" dataDxfId="231"/>
    <tableColumn id="45" xr3:uid="{74F69338-9F1E-44B9-96C5-E033618B9253}" uniqueName="45" name="Business proposed" queryTableFieldId="45" dataDxfId="230"/>
    <tableColumn id="46" xr3:uid="{DBB3B7A4-37F3-4CBD-94FB-F98363758159}" uniqueName="46" name="Project status" queryTableFieldId="46" dataDxfId="229"/>
    <tableColumn id="47" xr3:uid="{6813B26C-A530-49E9-8D12-D03EBCE1E3E7}" uniqueName="47" name="Construction year" queryTableFieldId="47"/>
    <tableColumn id="63" xr3:uid="{B586C563-549C-408F-B694-25EF54BC9D0F}" uniqueName="63" name="Final investment decision (planned)" queryTableFieldId="77"/>
    <tableColumn id="48" xr3:uid="{1195E20B-5384-4CB0-9778-51E6DA7D7414}" uniqueName="48" name="Actual start year" queryTableFieldId="48"/>
    <tableColumn id="49" xr3:uid="{B0BDE02F-FE7D-4138-9790-FB3A4EBB4787}" uniqueName="49" name="Date of announcement (yyyy-mm-dd)" queryTableFieldId="49" dataDxfId="228"/>
    <tableColumn id="50" xr3:uid="{732B9C5C-C9D8-4D4B-9C9F-F5EDD5DD1413}" uniqueName="50" name="[ref] Date of announcement  " queryTableFieldId="50" dataDxfId="227"/>
    <tableColumn id="51" xr3:uid="{55C8A92C-BD9B-4376-B21D-80741640FD25}" uniqueName="51" name="Partners" queryTableFieldId="51" dataDxfId="226"/>
    <tableColumn id="52" xr3:uid="{83C51FA2-101F-4E16-8838-15D9DAC87CF1}" uniqueName="52" name="Comments" queryTableFieldId="52" dataDxfId="225"/>
    <tableColumn id="53" xr3:uid="{C8FAEDB1-BA35-4E0A-967F-5840F4EA3201}" uniqueName="53" name="Lastest project news (yyyy-mm-dd)" queryTableFieldId="53"/>
    <tableColumn id="54" xr3:uid="{BFA5F97E-0F34-4600-B3BC-7B8D478DAB3D}" uniqueName="54" name="Lastly updated (yyyy-mm-dd)" queryTableFieldId="54" dataDxfId="224"/>
    <tableColumn id="55" xr3:uid="{A7071EFC-9616-4459-A5F5-726B6AA2A08D}" uniqueName="55" name="References 1" queryTableFieldId="55" dataDxfId="223"/>
    <tableColumn id="56" xr3:uid="{A4511C9F-C785-461D-9508-BD055961D83C}" uniqueName="56" name="References 2" queryTableFieldId="56" dataDxfId="222"/>
    <tableColumn id="57" xr3:uid="{E04DF40A-DD64-495A-9387-80AE0267B4D0}" uniqueName="57" name="References 3" queryTableFieldId="57" dataDxfId="221"/>
    <tableColumn id="58" xr3:uid="{FCC8043A-1100-41C0-AB6B-7B2EF7C5082D}" uniqueName="58" name="References 4" queryTableFieldId="58" dataDxfId="220"/>
    <tableColumn id="59" xr3:uid="{29918A92-78DA-4C34-9859-8F9327D1B961}" uniqueName="59" name="References 5" queryTableFieldId="59" dataDxfId="219"/>
    <tableColumn id="60" xr3:uid="{22BDB44D-78DB-4146-824A-A74C5E168B9C}" uniqueName="60" name="References 6" queryTableFieldId="60"/>
    <tableColumn id="61" xr3:uid="{0F3DB346-D51D-415B-9E68-4E3F88B160E9}" uniqueName="61" name="References 7" queryTableFieldId="61"/>
    <tableColumn id="2" xr3:uid="{2FBEEBBA-BDC6-4E0D-8EEE-8BADC149285B}" uniqueName="2" name="References 8" queryTableFieldId="73"/>
    <tableColumn id="62" xr3:uid="{ABD77375-252D-415A-A334-6701DE811D8C}" uniqueName="62" name="References 9" queryTableFieldId="74"/>
    <tableColumn id="64" xr3:uid="{AFFCEC24-5AF7-43DA-BB5F-19482F827212}" uniqueName="64" name="Justification" queryTableFieldId="67" dataDxfId="2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726B6F-52D3-4F73-B079-208DFEFF27A8}" name="Steel_Production_and_Targets" displayName="Steel_Production_and_Targets" ref="A1:W143" totalsRowShown="0" dataDxfId="217">
  <autoFilter ref="A1:W143" xr:uid="{32726B6F-52D3-4F73-B079-208DFEFF27A8}"/>
  <sortState xmlns:xlrd2="http://schemas.microsoft.com/office/spreadsheetml/2017/richdata2" ref="A2:W142">
    <sortCondition ref="H1:H142"/>
  </sortState>
  <tableColumns count="23">
    <tableColumn id="1" xr3:uid="{2336EB55-8EB5-457C-A988-45704E99EE92}" name="Company" dataDxfId="216"/>
    <tableColumn id="2" xr3:uid="{447F92B4-C709-453E-B600-37E0E8FF5CA8}" name="Headquarters" dataDxfId="215"/>
    <tableColumn id="10" xr3:uid="{157AB389-1E05-4EB6-88C9-FDF4529A1935}" name="Company type" dataDxfId="214"/>
    <tableColumn id="11" xr3:uid="{F3952C1B-B55E-42BA-B323-7A427DF49CCD}" name="Mt crude steel" dataDxfId="213">
      <calculatedColumnFormula>Steel_Production_and_Targets[[#This Row],[Mt 2023]]</calculatedColumnFormula>
    </tableColumn>
    <tableColumn id="8" xr3:uid="{38BEB611-2971-427B-A2AD-7F81CBD1105B}" name="Mt 2023" dataDxfId="212">
      <calculatedColumnFormula>VLOOKUP(Steel_Production_and_Targets[[#This Row],[Company]],WS_2023_2022_Top_steel[],3,FALSE)</calculatedColumnFormula>
    </tableColumn>
    <tableColumn id="3" xr3:uid="{5B4CF227-D421-4B50-B3C0-0A981283E5D8}" name="Mt 2022" dataDxfId="211"/>
    <tableColumn id="4" xr3:uid="{D0D23467-47E8-4994-AED5-E656FD3CA1F0}" name="Mt 2021" dataDxfId="210"/>
    <tableColumn id="9" xr3:uid="{6D98EF66-0E72-4A40-924B-CE6444AD2655}" name="Ranking_x000a_2023" dataDxfId="209">
      <calculatedColumnFormula>VLOOKUP(Steel_Production_and_Targets[[#This Row],[Company]],WS_2023_2022_Top_steel[],6,FALSE)</calculatedColumnFormula>
    </tableColumn>
    <tableColumn id="6" xr3:uid="{12D2FFF3-6ACF-4403-B424-FD4839607173}" name="Ranking_x000a_20222" dataDxfId="208"/>
    <tableColumn id="7" xr3:uid="{BDA8620D-90A0-4A02-9700-02030D59EA0C}" name="Ranking_x000a_2021" dataDxfId="207"/>
    <tableColumn id="12" xr3:uid="{8DA5DE76-6A8F-4C7C-B6FF-CB0226EF1877}" name="2030 climate target - Details" dataDxfId="206"/>
    <tableColumn id="14" xr3:uid="{3B99E7AE-27D4-4731-95B7-E9D19F16E500}" name="2050 climate target - Details" dataDxfId="205"/>
    <tableColumn id="19" xr3:uid="{86B57179-D933-4501-AED4-CA10A26EC38A}" name="Climate target [ref]" dataDxfId="204"/>
    <tableColumn id="15" xr3:uid="{82BEA954-AFB2-4580-985D-026648B38F63}" name="Climate target [ref]2" dataDxfId="203"/>
    <tableColumn id="16" xr3:uid="{A191386E-2DC3-4EDC-B73C-B8FFB90191C2}" name="2030 - Summary" dataDxfId="202"/>
    <tableColumn id="17" xr3:uid="{F6EA92D5-BFAF-42D3-97E9-94CF37ACC474}" name="2050 - Summary" dataDxfId="201"/>
    <tableColumn id="18" xr3:uid="{340E0506-4FE8-47AD-B650-7EDB5718CDFB}" name="Emission scope of target" dataDxfId="200"/>
    <tableColumn id="20" xr3:uid="{9FBF13BE-4190-49F4-9094-0867F3D0D0BC}" name="Emission scope of target [ref]" dataDxfId="199"/>
    <tableColumn id="21" xr3:uid="{CF4746AC-99B0-4911-9EBE-EADD74FDAE96}" name="Date published  (yyyy-mm-dd)" dataDxfId="198"/>
    <tableColumn id="22" xr3:uid="{AE656D2A-4183-409D-816C-629E6E2C6A3B}" name="Comment" dataDxfId="197"/>
    <tableColumn id="5" xr3:uid="{1DF721E1-3913-48D7-BE4D-44DF6F0E29B0}" name="Lastly Revised" dataDxfId="196"/>
    <tableColumn id="23" xr3:uid="{51DA4A60-3744-4B80-AD4D-F3BE6D86BC32}" name="Link (1)" dataDxfId="195"/>
    <tableColumn id="24" xr3:uid="{B3E40787-E931-4F0E-863E-C35556F0C038}" name="Link (2)" dataDxfId="19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8AEBA3C-6D6F-45AD-BB1C-C87A78C8C7B7}" name="Technologies" displayName="Technologies" ref="A1:A28" tableType="queryTable" totalsRowShown="0">
  <autoFilter ref="A1:A28" xr:uid="{48AEBA3C-6D6F-45AD-BB1C-C87A78C8C7B7}"/>
  <tableColumns count="1">
    <tableColumn id="1" xr3:uid="{E9ABC4D1-5122-47C1-945F-631868EBE34E}" uniqueName="1" name="Technology" queryTableFieldId="1" dataDxfId="19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84385-42EC-4A99-ABC4-1989DAB5BE25}" name="WS_2023_2022_Top_steel" displayName="WS_2023_2022_Top_steel" ref="A1:G65" tableType="queryTable" totalsRowShown="0">
  <autoFilter ref="A1:G65" xr:uid="{C3384385-42EC-4A99-ABC4-1989DAB5BE25}"/>
  <tableColumns count="7">
    <tableColumn id="1" xr3:uid="{1D866549-3F58-458C-872D-75C8F26E6F71}" uniqueName="1" name="Company" queryTableFieldId="1" dataDxfId="192"/>
    <tableColumn id="2" xr3:uid="{61ACB6BB-67CA-41C1-8438-0F2E839166DC}" uniqueName="2" name="Headquarters" queryTableFieldId="2" dataDxfId="191"/>
    <tableColumn id="3" xr3:uid="{DE886751-EAD0-4AD3-A594-BBE1872E280F}" uniqueName="3" name="2023" queryTableFieldId="3" dataDxfId="190"/>
    <tableColumn id="4" xr3:uid="{5ADF7E19-FF22-47B3-9955-14C307604F1E}" uniqueName="4" name="2022" queryTableFieldId="4" dataDxfId="189"/>
    <tableColumn id="5" xr3:uid="{59ED1FD0-7576-41AD-9B2E-13940D2867ED}" uniqueName="5" name="Column5" queryTableFieldId="5" dataDxfId="188"/>
    <tableColumn id="6" xr3:uid="{21558A23-F108-4C7D-A423-8A8CD95D1B3D}" uniqueName="6" name="2023_1" queryTableFieldId="6"/>
    <tableColumn id="7" xr3:uid="{23CE20A0-B3C5-4764-8216-38C0206A3347}" uniqueName="7" name="2022_2" queryTableField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4E40CB-3BC1-476B-85EC-5110771BE146}" name="GST_Unqualified" displayName="GST_Unqualified" ref="A5:BC20" totalsRowShown="0" headerRowDxfId="187" dataDxfId="186">
  <autoFilter ref="A5:BC20" xr:uid="{6C9682C9-C132-45F2-8BF2-0EBF45642BFB}"/>
  <sortState xmlns:xlrd2="http://schemas.microsoft.com/office/spreadsheetml/2017/richdata2" ref="A6:BC7">
    <sortCondition ref="AQ5:AQ8"/>
  </sortState>
  <tableColumns count="55">
    <tableColumn id="1" xr3:uid="{B1433294-BEC4-421B-BB47-C24AAB06358A}" name="Internal ID" dataDxfId="185">
      <calculatedColumnFormula>"GST-Unqualified-" &amp; ROW()-5</calculatedColumnFormula>
    </tableColumn>
    <tableColumn id="29" xr3:uid="{2CB2A211-1980-4DE3-BAFA-88EA48CEEE47}" name="Period of news pubication_x000a_1: January to June_x000a_2: July to December" dataDxfId="184"/>
    <tableColumn id="45" xr3:uid="{E14CC555-83A1-4192-BEF4-1AB5A9593AB9}" name="Unqualified Justification" dataDxfId="183"/>
    <tableColumn id="2" xr3:uid="{4D1C852F-8257-4BBC-857F-21EFFD71CC0F}" name="Project name" dataDxfId="182"/>
    <tableColumn id="3" xr3:uid="{F8D9DCD1-7187-45AA-9442-B5A52C4162FB}" name="Project website" dataDxfId="181" dataCellStyle="Hyperlink"/>
    <tableColumn id="4" xr3:uid="{E0F43135-70A9-45B4-9368-B0D872D153EC}" name="Project scale" dataDxfId="180"/>
    <tableColumn id="5" xr3:uid="{C9F444E7-0A51-43E2-A68F-AF1F8CDC42FD}" name="Year to be online" dataDxfId="179"/>
    <tableColumn id="6" xr3:uid="{B97F5845-69C5-4E86-B1EB-BE33382B3BEF}" name="Technology to be used" dataDxfId="178"/>
    <tableColumn id="7" xr3:uid="{1D8B791A-65ED-4963-8ACD-7625870280E3}" name="Technology details" dataDxfId="177"/>
    <tableColumn id="49" xr3:uid="{10D73A8A-7D13-4A85-9331-93384B98A89A}" name="[ref] Project scale" dataDxfId="176" dataCellStyle="Hyperlink"/>
    <tableColumn id="50" xr3:uid="{E1123FE8-8C39-42C0-A4D6-132B2F9D4CB8}" name="[ref] Year to be online" dataDxfId="175"/>
    <tableColumn id="51" xr3:uid="{AF74AC65-4413-4652-BA90-7FC395096549}" name="[ref] Technology to be used" dataDxfId="174"/>
    <tableColumn id="14" xr3:uid="{5293619A-9586-4D83-A552-D3BBA0BE5BFA}" name="Company" dataDxfId="173"/>
    <tableColumn id="15" xr3:uid="{19AB718B-009A-4294-8B63-B7380D1BD9D8}" name="Company type" dataDxfId="172" dataCellStyle="Calculation">
      <calculatedColumnFormula>IF(ISBLANK(M6), "", IFERROR(VLOOKUP(M6, '2. Company details'!A:F, 3, FALSE), "ADD NEW COMPANY MANUALLY"))</calculatedColumnFormula>
    </tableColumn>
    <tableColumn id="21" xr3:uid="{354792CB-FDE8-4C40-B665-C801FDA86B8E}" name="Project type" dataDxfId="171" dataCellStyle="Calculation"/>
    <tableColumn id="19" xr3:uid="{4E2EEE2D-3C2A-4664-BEAC-9C51CE8ACD8D}" name="Company production" dataDxfId="170" dataCellStyle="Calculation">
      <calculatedColumnFormula>IF(ISBLANK(M6), "", IFERROR(VLOOKUP(M6, '2. Company details'!A:X, 4, FALSE), "ADD NEW COMPANY MANUALLY"))</calculatedColumnFormula>
    </tableColumn>
    <tableColumn id="16" xr3:uid="{8583DB8C-4A84-49DE-9E10-1B0227EB06AF}" name="Climate 2030" dataDxfId="169" dataCellStyle="Calculation">
      <calculatedColumnFormula>IF(ISBLANK(M6), "", IFERROR(VLOOKUP(M6, '2. Company details'!A:X, 15, FALSE), "ADD NEW COMPANY MANUALLY"))</calculatedColumnFormula>
    </tableColumn>
    <tableColumn id="17" xr3:uid="{14D1719A-C431-4869-9580-51C6BC8411D7}" name="Climate 2050" dataDxfId="168" dataCellStyle="Calculation">
      <calculatedColumnFormula>IF(ISBLANK(M6), "", IFERROR(VLOOKUP(M6, '2. Company details'!A:X, 16, FALSE), "ADD NEW COMPANY MANUALLY"))</calculatedColumnFormula>
    </tableColumn>
    <tableColumn id="18" xr3:uid="{4881A5EA-6082-4104-B86A-8495F46FF45E}" name="[ref] Climate targets" dataDxfId="167" dataCellStyle="Calculation">
      <calculatedColumnFormula>IF(ISBLANK(M6), "", IFERROR(VLOOKUP(M6, '2. Company details'!A:X, 14, FALSE), "ADD NEW COMPANY MANUALLY"))</calculatedColumnFormula>
    </tableColumn>
    <tableColumn id="20" xr3:uid="{CE586563-A25B-4380-A2A6-BD5390094F08}" name="Company has climate goals?" dataDxfId="166" dataCellStyle="Calculation">
      <calculatedColumnFormula>IF(OR(ISBLANK(N6), ISBLANK(R6)), "", IF(N6="Emerging", "Not applicable for emerging", IF(N6="Existing", IF(OR(ISNUMBER(SEARCH("Not", R6)), ISNUMBER(SEARCH("N/A", R6))), "No", "Yes"), "")))</calculatedColumnFormula>
    </tableColumn>
    <tableColumn id="34" xr3:uid="{8A261853-41B2-44BC-9778-19092F53DF79}" name="Production plant" dataDxfId="165" dataCellStyle="Calculation"/>
    <tableColumn id="63" xr3:uid="{CBC2BC2A-A56D-4613-AB7E-E45F6445C47C}" name="Updated GEM Plant ID" dataDxfId="164" dataCellStyle="Calculation"/>
    <tableColumn id="64" xr3:uid="{59F1C20E-36D0-4739-88B1-1723A0408C18}" name="GEM wiki page link" dataDxfId="163" dataCellStyle="Calculation"/>
    <tableColumn id="8" xr3:uid="{B70A5842-141E-4987-92FF-D7DADD9FD03E}" name="Location" dataDxfId="162"/>
    <tableColumn id="9" xr3:uid="{59D26F74-EA1D-433F-B916-863BC496D70E}" name="Latitude" dataDxfId="161"/>
    <tableColumn id="10" xr3:uid="{314EA277-3BAC-44E7-B862-9A2CE544CC22}" name="Longitude" dataDxfId="160"/>
    <tableColumn id="11" xr3:uid="{565D1AEB-1439-453C-A8AF-A282A3B1DE8E}" name="Coordinate accuracy" dataDxfId="159"/>
    <tableColumn id="43" xr3:uid="{637B2951-9E03-4FAD-831E-22D024CDCB3D}" name="Continent" dataDxfId="158"/>
    <tableColumn id="13" xr3:uid="{8A2B161D-2498-4767-8255-192AA40E1C0A}" name="Country" dataDxfId="157"/>
    <tableColumn id="52" xr3:uid="{C06712E5-A9E2-4575-8356-F7A730DC6687}" name="[ref] Location" dataDxfId="156"/>
    <tableColumn id="23" xr3:uid="{653E0D49-7923-4E0B-BDFE-F913B6C4E82B}" name="Iron production capacity (million tonnes per year)" dataDxfId="155"/>
    <tableColumn id="24" xr3:uid="{367A25AA-2CAF-4322-B891-D07A58D79C51}" name="Steel production capacity (million tonnes per year)" dataDxfId="154"/>
    <tableColumn id="54" xr3:uid="{66DEE168-FE07-48DE-A219-BB93A7B9AFA0}" name="[ref] Iron or steel capacity" dataDxfId="153" dataCellStyle="Calculation"/>
    <tableColumn id="26" xr3:uid="{A1C6FE95-12FD-40AD-A5C1-D4742274EB62}" name="CO2 capture (million tonnes CO2 per year)" dataDxfId="152"/>
    <tableColumn id="27" xr3:uid="{0595B22D-5112-42A4-A513-E76BD003A6B1}" name="Hydrogen generation capacity (MW)" dataDxfId="151"/>
    <tableColumn id="55" xr3:uid="{473CDE3C-0972-41AF-8C8F-BB8837433093}" name="[ref] CC or H2 capacity" dataDxfId="150" dataCellStyle="Calculation"/>
    <tableColumn id="56" xr3:uid="{A1147604-161E-4765-8F4E-95B6C6D512BC}" name="Investment Size (m USD)" dataDxfId="149" dataCellStyle="Calculation"/>
    <tableColumn id="57" xr3:uid="{F88C4518-6532-49EC-B8AB-88D6C274F5EE}" name="[ref] Investment" dataDxfId="148"/>
    <tableColumn id="33" xr3:uid="{19355375-4AA1-4F41-B1C8-BD4F13185DF6}" name="Business proposed" dataDxfId="147"/>
    <tableColumn id="36" xr3:uid="{62CD763F-87E4-41BB-9C44-09F50C5E9BDF}" name="Project status" dataDxfId="146"/>
    <tableColumn id="37" xr3:uid="{B18F2171-8ADA-44DB-8669-033727C7510E}" name="Construction year" dataDxfId="145"/>
    <tableColumn id="38" xr3:uid="{AADB0B63-7487-4B6A-BE7B-98F1D2DFB790}" name="Actual start year" dataDxfId="144"/>
    <tableColumn id="39" xr3:uid="{64D5E24E-5A10-49AF-AA94-0B231A0A5697}" name="Date of announcement (yyyy-mm-dd)" dataDxfId="143"/>
    <tableColumn id="58" xr3:uid="{0DADDF5F-337E-407A-AA50-3A18E0534111}" name="[ref] Date of announcement  " dataDxfId="142"/>
    <tableColumn id="40" xr3:uid="{E951BBC7-A58A-4027-A9D7-691018E66902}" name="Partners" dataDxfId="141"/>
    <tableColumn id="41" xr3:uid="{C2D36755-641C-46E3-8C12-65E131D5A67E}" name="Comments" dataDxfId="140"/>
    <tableColumn id="12" xr3:uid="{4CF4226F-45F4-4C74-A623-422410B153C1}" name="Lastest project news (yyyy-mm-dd)" dataDxfId="139">
      <calculatedColumnFormula>LEFT(Green_Steel_Projects[[#This Row],[Comments]],10)</calculatedColumnFormula>
    </tableColumn>
    <tableColumn id="42" xr3:uid="{988D7B71-78D0-472A-B68B-C4F56C638764}" name="Lastly updated (yyyy-mm-dd)" dataDxfId="138"/>
    <tableColumn id="46" xr3:uid="{9802E475-4F6B-42E4-8DAD-43A682881A80}" name="References 1" dataDxfId="137"/>
    <tableColumn id="48" xr3:uid="{6AC12BF0-AD2C-4592-8C31-4ED014D432DB}" name="References 2" dataDxfId="136"/>
    <tableColumn id="53" xr3:uid="{9D7BD641-E2D7-48D7-9168-A9BB4482841E}" name="References 3" dataDxfId="135"/>
    <tableColumn id="60" xr3:uid="{3F2F41B5-3BBC-4C01-84DB-3F21AD272993}" name="References 4" dataDxfId="134"/>
    <tableColumn id="61" xr3:uid="{2CC180F9-8E18-475C-8545-A636D19CB990}" name="References 5" dataDxfId="133"/>
    <tableColumn id="62" xr3:uid="{97439ADE-C604-4055-96E2-640FA281D372}" name="References 6" dataDxfId="132"/>
    <tableColumn id="44" xr3:uid="{BCEC2AF3-5BC8-4AF1-B62B-6817139BDF38}" name="References 7" dataDxfId="13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80B2BD-A82F-447F-A6D5-17138234C6AB}" name="Main" displayName="Main" ref="D5:D18" totalsRowShown="0" headerRowDxfId="130" dataDxfId="129">
  <autoFilter ref="D5:D18" xr:uid="{9A80B2BD-A82F-447F-A6D5-17138234C6AB}"/>
  <tableColumns count="1">
    <tableColumn id="1" xr3:uid="{BD55162F-2EDD-4470-BCF9-E985A41F2682}" name="Technology" dataDxfId="128"/>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6DCFF29-3D24-4816-A347-5E76C18E60B7}" name="Complementary" displayName="Complementary" ref="F5:F19" totalsRowShown="0" headerRowDxfId="127" dataDxfId="126">
  <autoFilter ref="F5:F19" xr:uid="{46DCFF29-3D24-4816-A347-5E76C18E60B7}"/>
  <tableColumns count="1">
    <tableColumn id="1" xr3:uid="{3092CD11-099F-4D5D-9952-8D9A68C03CB5}" name="Technology" dataDxfId="125"/>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LeadIT Trackers">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000000"/>
      </a:hlink>
      <a:folHlink>
        <a:srgbClr val="000000"/>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6" dT="2024-03-08T16:11:30.94" personId="{A0088021-7B2B-4BA7-8F3B-ADF4E5939FE4}" id="{A8AE0510-6F03-4BA8-8080-702C4898BFD2}">
    <text>Ordered by date of announcement</text>
  </threadedComment>
  <threadedComment ref="E6" dT="2024-04-23T14:03:14.96" personId="{A0088021-7B2B-4BA7-8F3B-ADF4E5939FE4}" id="{F2827B60-9962-439E-98A2-F4A56DAA84D5}">
    <text>High: discloses project outline, capacity and investments
Medium: discloses project outline and capacity
Low: only discloses project outline</text>
  </threadedComment>
  <threadedComment ref="AJ6" dT="2024-02-27T09:10:08.92" personId="{A0088021-7B2B-4BA7-8F3B-ADF4E5939FE4}" id="{7F407F2A-AFA1-4A79-9721-F21684211FAC}">
    <text>Fon conversions:
XY tons * (33 MWh/(24 hr*365 days*30%))
- Assuming 30% of 8760 hours a year
- A tonne of hydrogen delivers about 33 MWh and a million tonnes about 33 terawatt hours (TWh)  https://genh2hydrogen.com/blog/hydrogen-from-a-to-z-t-for-1tpd/#:~:text=The%20energy%20value%20of%20kilograms,33%20terawatt%20hours%20(TWh).</text>
    <extLst>
      <x:ext xmlns:xltc2="http://schemas.microsoft.com/office/spreadsheetml/2020/threadedcomments2" uri="{F7C98A9C-CBB3-438F-8F68-D28B6AF4A901}">
        <xltc2:checksum>4087721524</xltc2:checksum>
        <xltc2:hyperlink startIndex="189" length="139" url="https://genh2hydrogen.com/blog/hydrogen-from-a-to-z-t-for-1tpd/#:~:text=The%20energy%20value%20of%20kilograms,33%20terawatt%20hours%20(TWh)"/>
      </x:ext>
    </extLst>
  </threadedComment>
  <threadedComment ref="AU6" dT="2024-04-23T08:48:39.25" personId="{A0088021-7B2B-4BA7-8F3B-ADF4E5939FE4}" id="{01701A23-C178-46A7-8A0E-245078E99F43}">
    <text>If operating or finalized research</text>
  </threadedComment>
  <threadedComment ref="AN7" personId="{00000000-0000-0000-0000-000000000000}" id="{0B928B9C-9D4B-457D-A300-2C5DB826571D}">
    <text>75 million EUR</text>
  </threadedComment>
  <threadedComment ref="AN8" personId="{462F5982-CABF-495F-99EC-7E5B292FEF75}" id="{52AFABC5-33CA-4817-B13F-E0825F502E02}">
    <text>165 million EUR</text>
  </threadedComment>
  <threadedComment ref="AE9" dT="2024-02-29T13:19:01.68" personId="{A0088021-7B2B-4BA7-8F3B-ADF4E5939FE4}" id="{2F7CE240-7919-4C11-B4F3-EA8696937A61}">
    <text xml:space="preserve">90 kilos of ore </text>
  </threadedComment>
  <threadedComment ref="AF10" personId="{00000000-0000-0000-0000-000000000000}" id="{072EFB1A-5360-45F7-ABC4-B77612D16BEE}">
    <text xml:space="preserve">50 kg/day * 365 day = 18,25 tonne/year ~ 0,000018 Mtonne/year 
</text>
  </threadedComment>
  <threadedComment ref="AN10" personId="{00000000-0000-0000-0000-000000000000}" id="{1A0A2665-B907-44D7-8E88-133BE2508C31}">
    <text xml:space="preserve">6,8 million EUR budget 
(2,2 million EUR allocated for pilot)
</text>
  </threadedComment>
  <threadedComment ref="AN11" dT="2024-02-22T13:36:07.69" personId="{A0088021-7B2B-4BA7-8F3B-ADF4E5939FE4}" id="{2679E40F-6643-4D47-9AF4-617B871FFBC7}">
    <text>19,3 million EUR (including 14,8 million EUR in EU subsidies)</text>
  </threadedComment>
  <threadedComment ref="AJ12" dT="2024-03-04T08:13:07.82" personId="{A0088021-7B2B-4BA7-8F3B-ADF4E5939FE4}" id="{D609A153-8792-44AB-93A6-906620875953}">
    <text>Actually produced: 100 tonnes ; Assuming 8760 hours a year
 200 Nm³/h
1 Nm3 = 0,08988 kg</text>
  </threadedComment>
  <threadedComment ref="AN12" dT="2024-03-04T08:14:09.20" personId="{A0088021-7B2B-4BA7-8F3B-ADF4E5939FE4}" id="{87D0F9A6-63AD-4C0E-95FF-C30C14AC0F24}">
    <text>5.,5 EUR million</text>
  </threadedComment>
  <threadedComment ref="AN13" personId="{00000000-0000-0000-0000-000000000000}" id="{8BCDCB07-EEBB-47F7-AA53-78E61A3C8473}">
    <text>110 million EUR</text>
  </threadedComment>
  <threadedComment ref="AN14" personId="{00000000-0000-0000-0000-000000000000}" id="{83EFD0CC-3E57-4CB5-8CC7-CED120E61221}">
    <text>18 million EUR</text>
  </threadedComment>
  <threadedComment ref="AN15" personId="{462F5982-CABF-495F-99EC-7E5B292FEF75}" id="{8535B798-EF9B-4187-9455-367A83C870A9}">
    <text>EUR 50 million</text>
  </threadedComment>
  <threadedComment ref="G16" dT="2024-11-21T10:42:35.92" personId="{A0088021-7B2B-4BA7-8F3B-ADF4E5939FE4}" id="{6C4E2E13-B058-4E7E-BA16-BA6413EF2B34}">
    <text>Was before 2024</text>
  </threadedComment>
  <threadedComment ref="AN16" personId="{462F5982-CABF-495F-99EC-7E5B292FEF75}" id="{F66DABC1-8C5E-4D6B-A4F9-459FFB185E1D}">
    <text>1 billion AUD</text>
  </threadedComment>
  <threadedComment ref="G17" dT="2024-11-21T10:44:10.01" personId="{A0088021-7B2B-4BA7-8F3B-ADF4E5939FE4}" id="{4C33459D-F498-4452-B229-B72810ABEF83}">
    <text>Was before 2024</text>
  </threadedComment>
  <threadedComment ref="AN17" dT="2024-02-22T16:00:19.83" personId="{A0088021-7B2B-4BA7-8F3B-ADF4E5939FE4}" id="{EB56941C-3372-40F8-9831-8AC4CE44D276}">
    <text>30 million EUR</text>
  </threadedComment>
  <threadedComment ref="AN18" dT="2024-02-28T10:20:01.09" personId="{A0088021-7B2B-4BA7-8F3B-ADF4E5939FE4}" id="{91A563D4-79F7-4A4A-BF18-D91692268C5B}">
    <text>2 billion EUR</text>
  </threadedComment>
  <threadedComment ref="AJ20" dT="2024-02-27T09:11:44.17" personId="{A0088021-7B2B-4BA7-8F3B-ADF4E5939FE4}" id="{5CD21527-3C9E-431B-808F-FD61CD7E4A51}">
    <text>5 million tons</text>
  </threadedComment>
  <threadedComment ref="AN21" dT="2024-07-12T08:55:38.45" personId="{A0088021-7B2B-4BA7-8F3B-ADF4E5939FE4}" id="{F598CA11-6166-41B7-BC73-7BFBDD590D13}">
    <text xml:space="preserve">6.2 SEK billion </text>
  </threadedComment>
  <threadedComment ref="AV21" dT="2024-04-03T18:11:36.98" personId="{A0088021-7B2B-4BA7-8F3B-ADF4E5939FE4}" id="{214541FD-9390-4881-83F9-8D0D47BF6F62}">
    <text>Initially announced on 2020-12-23 but Investment decision made on 2023-06-02</text>
  </threadedComment>
  <threadedComment ref="AE22" dT="2024-02-29T12:48:27.08" personId="{A0088021-7B2B-4BA7-8F3B-ADF4E5939FE4}" id="{A08CD69E-7004-4086-B9B9-9563DE764EDD}">
    <text>200 kg of HBI per hour. (Assuming 24 hr, 365 days operation)</text>
  </threadedComment>
  <threadedComment ref="AN23" personId="{00000000-0000-0000-0000-000000000000}" id="{4F9E24FC-8483-4E3A-9B68-93E839FD9BDE}">
    <text xml:space="preserve">The result shown is the sum of all Series C2 funding campaing = 20 million
IFC (World Bank) 20 million
Series C1.2 funding campaign = 140 million USD
Arcelormitaa
Series C1.1 funding campaign = 120 million USD
Series B funding campaign = 50-60 million USD
Series A was 20 million USD
</text>
  </threadedComment>
  <threadedComment ref="G24" dT="2024-03-04T14:17:54.68" personId="{A0088021-7B2B-4BA7-8F3B-ADF4E5939FE4}" id="{AAF2EB4D-794A-4489-8064-0BCA4D98978D}">
    <text>2024-03-04: Was 2023 but now the project has a name and is scheduled for 2025</text>
  </threadedComment>
  <threadedComment ref="AE24" dT="2024-03-04T14:22:40.90" personId="{A0088021-7B2B-4BA7-8F3B-ADF4E5939FE4}" id="{D38E4CAE-ED6D-4B15-9BC7-ECD1D93FF11A}">
    <text>1500 tonne</text>
  </threadedComment>
  <threadedComment ref="AF25" personId="{00000000-0000-0000-0000-000000000000}" id="{6C8D6A97-EB54-4083-B1B0-A45BE02B8CC3}">
    <text>5 by 2030</text>
  </threadedComment>
  <threadedComment ref="AN25" personId="{00000000-0000-0000-0000-000000000000}" id="{49D7661C-2C2A-46B9-A90E-139224934DC3}">
    <text>Update 2024-09-20
-- Total: €6.5 billion + 100 million = 6.6 billion--
Equity funding to date amounts to €2.1 billion. 
EU innovation fund: €250 million grant 
Swedish Energy Agency, Industrial Leap: €100 million 
Debt financing agreements: €4.2 billion 
https://www.norran.se/english/engelska/artikel/100-million-grant-boosts-stegras-green-hydrogen-steel-plant/r2do9w2j
https://www.h2greensteel.com/latestnews/h2-green-steel-raises-more-than-4-billion-in-debt-financing-for-the-worlds-first-large-scale-green-steel-plant#:~:text=Total%20equity%20funding%20to%20date,steel%20plant%20in%20Northern%20Sweden.</text>
    <extLst>
      <x:ext xmlns:xltc2="http://schemas.microsoft.com/office/spreadsheetml/2020/threadedcomments2" uri="{F7C98A9C-CBB3-438F-8F68-D28B6AF4A901}">
        <xltc2:checksum>1806741222</xltc2:checksum>
        <xltc2:hyperlink startIndex="256" length="115" url="https://www.norran.se/english/engelska/artikel/100-million-grant-boosts-stegras-green-hydrogen-steel-plant/r2do9w2j"/>
        <xltc2:hyperlink startIndex="373" length="234" url="https://www.h2greensteel.com/latestnews/h2-green-steel-raises-more-than-4-billion-in-debt-financing-for-the-worlds-first-large-scale-green-steel-plant#:~:text=Total%20equity%20funding%20to%20date,steel%20plant%20in%20Northern%20Sweden"/>
      </x:ext>
    </extLst>
  </threadedComment>
  <threadedComment ref="AF26" personId="{625C4CAF-E7FA-4C73-9C06-6236FFC5193B}" id="{98078EAE-0D28-42AD-8064-8FEECEBE6E7D}">
    <text xml:space="preserve">3,5 assumed to be evenly distributed between Bremen and Eisenhuttenstadt </text>
  </threadedComment>
  <threadedComment ref="AN26" personId="{625C4CAF-E7FA-4C73-9C06-6236FFC5193B}" id="{03051E6A-7823-452B-87BD-8F206FC6D710}">
    <text>1-1,5 billion EUR
Assumed to be split equally between Bremen and Eisenhuttenstadt</text>
  </threadedComment>
  <threadedComment ref="AF27" personId="{625C4CAF-E7FA-4C73-9C06-6236FFC5193B}" id="{AB9AF36F-611B-46BA-A69E-507DF635BF0E}">
    <text xml:space="preserve">3,5 assumed to be evenly distributed between Bremen and Eisenhuttenstadt </text>
  </threadedComment>
  <threadedComment ref="AN27" personId="{625C4CAF-E7FA-4C73-9C06-6236FFC5193B}" id="{01A1E64C-256D-4CCB-9C3E-17D787DDD5FB}">
    <text>1-1,5 billion EUR
Assumed to be split equally between Bremen and Eisenhuttenstadt</text>
  </threadedComment>
  <threadedComment ref="AJ28" dT="2024-03-04T09:52:58.28" personId="{A0088021-7B2B-4BA7-8F3B-ADF4E5939FE4}" id="{33CBEE60-4DFB-4421-9302-0974BA69C18E}">
    <text xml:space="preserve">two Siemens 1.25 megawatt PEM electrolyzer units on its plant site that are capable of producing around 450 m3 an hour of ultra pure hydrogen </text>
  </threadedComment>
  <threadedComment ref="AN28" dT="2024-03-04T09:55:44.81" personId="{A0088021-7B2B-4BA7-8F3B-ADF4E5939FE4}" id="{DABFD3B6-225C-4809-A705-A2D659C2F11F}">
    <text xml:space="preserve">50  EUR million </text>
  </threadedComment>
  <threadedComment ref="AI29" dT="2024-02-22T14:09:24.55" personId="{A0088021-7B2B-4BA7-8F3B-ADF4E5939FE4}" id="{60508471-EF5A-4756-A7D8-C4C55A04A653}">
    <text>See project 3D</text>
  </threadedComment>
  <threadedComment ref="AN29" personId="{462F5982-CABF-495F-99EC-7E5B292FEF75}" id="{815A3158-9CC6-46C4-91E3-005A1EBC641B}">
    <text xml:space="preserve">1.7 billion EUR - 2022 ArcelorMittal divided by 2 (Dunkirk and Fos-sur-Mer) 
+
850 million EUR -  2023 EU commission </text>
  </threadedComment>
  <threadedComment ref="AE30" dT="2024-02-27T14:53:14.99" personId="{A0088021-7B2B-4BA7-8F3B-ADF4E5939FE4}" id="{C52608CE-10BD-44BC-9AE3-EE4AD8D3719A}">
    <text>Future full scale: 2,7 mtpa</text>
  </threadedComment>
  <threadedComment ref="AN30" dT="2024-02-27T15:26:56.13" personId="{A0088021-7B2B-4BA7-8F3B-ADF4E5939FE4}" id="{95692FFE-63A3-4234-883A-EFE2F7F1C723}">
    <text>Pilot: 1,4 billion SEK
Demo: 15 billion SEK
Fully commercial unit: 20 billion SEK
https://www.sei.org/wp-content/uploads/2020/07/bigger-is-sometimes-better.pdf</text>
    <extLst>
      <x:ext xmlns:xltc2="http://schemas.microsoft.com/office/spreadsheetml/2020/threadedcomments2" uri="{F7C98A9C-CBB3-438F-8F68-D28B6AF4A901}">
        <xltc2:checksum>450905916</xltc2:checksum>
        <xltc2:hyperlink startIndex="83" length="77" url="https://www.sei.org/wp-content/uploads/2020/07/bigger-is-sometimes-better.pdf"/>
      </x:ext>
    </extLst>
  </threadedComment>
  <threadedComment ref="AN33" dT="2024-03-05T10:31:34.14" personId="{A0088021-7B2B-4BA7-8F3B-ADF4E5939FE4}" id="{BE79FC4B-0180-4475-A068-A4972995B362}">
    <text>33,9 SEK million</text>
  </threadedComment>
  <threadedComment ref="AE34" dT="2024-03-04T07:52:01.79" personId="{A0088021-7B2B-4BA7-8F3B-ADF4E5939FE4}" id="{86BCDC47-BC96-44D9-8C5C-6C547460E08F}">
    <text>2500 kg/d , calculated assuming operation 80% of year</text>
  </threadedComment>
  <threadedComment ref="AN34" personId="{00000000-0000-0000-0000-000000000000}" id="{A10B937A-2292-4954-B116-C0185D2163BF}">
    <text xml:space="preserve">€ 13,6 million
</text>
  </threadedComment>
  <threadedComment ref="AN35" personId="{00000000-0000-0000-0000-000000000000}" id="{59F13CFB-C12F-40C7-8527-CB9CECE6A8E7}">
    <text xml:space="preserve">2023-02-20: 460 million EUR
2021-06-13: 1 billion EUR
</text>
  </threadedComment>
  <threadedComment ref="AF36" dT="2024-07-12T08:06:54.37" personId="{A0088021-7B2B-4BA7-8F3B-ADF4E5939FE4}" id="{49A456D1-9F43-4CE3-B298-9C1E6B00D87B}">
    <text xml:space="preserve">Around 1 million tonnes of DRI will be transported to Sestao to be used a feedstock for its two EAFs. 
https://corporate.arcelormittal.com/media/press-releases/arcelormittal-sestao-to-become-the-world-s-first-full-scale-zero-carbon-emissions-steel-plant
Eileen comment: meaning the rest is scrap?
</text>
    <extLst>
      <x:ext xmlns:xltc2="http://schemas.microsoft.com/office/spreadsheetml/2020/threadedcomments2" uri="{F7C98A9C-CBB3-438F-8F68-D28B6AF4A901}">
        <xltc2:checksum>1326999648</xltc2:checksum>
        <xltc2:hyperlink startIndex="104" length="150" url="https://corporate.arcelormittal.com/media/press-releases/arcelormittal-sestao-to-become-the-world-s-first-full-scale-zero-carbon-emissions-steel-plant"/>
      </x:ext>
    </extLst>
  </threadedComment>
  <threadedComment ref="AN36" personId="{00000000-0000-0000-0000-000000000000}" id="{C23580FB-23AF-47FA-98F3-AE4F3E99587E}">
    <text>50 million EUR</text>
  </threadedComment>
  <threadedComment ref="AN37" personId="{00000000-0000-0000-0000-000000000000}" id="{CBCF2330-527F-4D21-9482-B6CD225B9AFD}">
    <text>CAD 1.765 billion</text>
  </threadedComment>
  <threadedComment ref="AJ38" dT="2024-07-11T10:42:25.72" personId="{A0088021-7B2B-4BA7-8F3B-ADF4E5939FE4}" id="{D037DB34-C865-465A-BF9D-51293B7AE4C1}">
    <text>75000 tonnes</text>
  </threadedComment>
  <threadedComment ref="AN38" personId="{462F5982-CABF-495F-99EC-7E5B292FEF75}" id="{AF4F8AF3-F0DF-487B-BCAC-3F6433F852A6}">
    <text>65 million EUR</text>
  </threadedComment>
  <threadedComment ref="AN39" personId="{00000000-0000-0000-0000-000000000000}" id="{E385762B-B25D-4E40-943A-FDA0544DF2F2}">
    <text xml:space="preserve">EUR 1,1 billion
</text>
  </threadedComment>
  <threadedComment ref="AF40" personId="{625C4CAF-E7FA-4C73-9C06-6236FFC5193B}" id="{DA53D11B-4303-4A54-84FC-04C8F3CD7DB0}">
    <text xml:space="preserve">Average of 2.5 - 5 million cited
</text>
  </threadedComment>
  <threadedComment ref="AN40" personId="{462F5982-CABF-495F-99EC-7E5B292FEF75}" id="{2D737D32-661C-4726-84D1-5D9781570422}">
    <text>2.3 billion EUR</text>
  </threadedComment>
  <threadedComment ref="AN43" personId="{462F5982-CABF-495F-99EC-7E5B292FEF75}" id="{074B2531-AA8F-4271-9D23-50FF16575173}">
    <text>1.86 million AUS</text>
  </threadedComment>
  <threadedComment ref="G44" dT="2024-07-11T13:04:20.95" personId="{A0088021-7B2B-4BA7-8F3B-ADF4E5939FE4}" id="{51961C65-609D-41B1-9A37-1DA7094CBCF8}">
    <text>Was before 2027 (https://web.archive.org/web/20231123111407/https://gravithy.eu/wp-content/uploads/2022/06/220630-GravitHy-PR-vFINAL-launch-day-updated-Pan-EU.pdf)</text>
    <extLst>
      <x:ext xmlns:xltc2="http://schemas.microsoft.com/office/spreadsheetml/2020/threadedcomments2" uri="{F7C98A9C-CBB3-438F-8F68-D28B6AF4A901}">
        <xltc2:checksum>1440366916</xltc2:checksum>
        <xltc2:hyperlink startIndex="17" length="145" url="https://web.archive.org/web/20231123111407/https://gravithy.eu/wp-content/uploads/2022/06/220630-GravitHy-PR-vFINAL-launch-day-updated-Pan-EU.pdf"/>
      </x:ext>
    </extLst>
  </threadedComment>
  <threadedComment ref="AN44" dT="2024-03-07T10:39:43.47" personId="{A0088021-7B2B-4BA7-8F3B-ADF4E5939FE4}" id="{D74F92EB-8DDD-49A5-8615-3FB1F862AC05}">
    <text>2,2 billion EUR</text>
  </threadedComment>
  <threadedComment ref="G45" dT="2024-03-08T09:46:52.71" personId="{A0088021-7B2B-4BA7-8F3B-ADF4E5939FE4}" id="{7CAFBE92-26FB-4DB7-9CD0-86D2D19311D8}">
    <text>Announcement states construction is on-going and started in 2022</text>
  </threadedComment>
  <threadedComment ref="AI45" dT="2024-03-08T09:49:00.06" personId="{A0088021-7B2B-4BA7-8F3B-ADF4E5939FE4}" id="{391F9A9D-F70B-4D70-BC26-5E4E5DEDC838}">
    <text xml:space="preserve">Finalized project total capacity of 2 million tonnes </text>
  </threadedComment>
  <threadedComment ref="AN45" personId="{462F5982-CABF-495F-99EC-7E5B292FEF75}" id="{B5C4B829-4BC9-4A3B-8D8A-54AD07ECA67A}">
    <text>180 million CNY</text>
  </threadedComment>
  <threadedComment ref="AN47" personId="{462F5982-CABF-495F-99EC-7E5B292FEF75}" id="{976CA921-68AD-48C8-9348-937B2DA6C37C}">
    <text>723 million EUR (quiti funds)
1 billion EUR (EU funding)</text>
  </threadedComment>
  <threadedComment ref="AN48" personId="{462F5982-CABF-495F-99EC-7E5B292FEF75}" id="{CE107E3D-FE12-424D-8391-3DEC595E4AFC}">
    <text>947.035 AUS</text>
  </threadedComment>
  <threadedComment ref="AE49" dT="2024-07-11T13:40:23.45" personId="{A0088021-7B2B-4BA7-8F3B-ADF4E5939FE4}" id="{FC3499AB-EAA9-4BC4-A7A2-1297BD3A406D}">
    <text>They plan to have a pelletizing plant in UK or Norway, able to produce 6 mtpa of Iron (not reduced)</text>
  </threadedComment>
  <threadedComment ref="AN49" personId="{462F5982-CABF-495F-99EC-7E5B292FEF75}" id="{5B0DBD81-4873-4085-AC14-06E56FB0A5ED}">
    <text xml:space="preserve">4 billion EUR
</text>
  </threadedComment>
  <threadedComment ref="AF50" dT="2024-03-07T10:16:23.94" personId="{A0088021-7B2B-4BA7-8F3B-ADF4E5939FE4}" id="{56A64D3E-29F0-4EBC-BDD7-F7809101270B}">
    <text xml:space="preserve">Begin producing 1.5 million tons of rolled steel in 2026, and it is projected to have an annual capacity of 2.6 million tons starting from 2030.  </text>
  </threadedComment>
  <threadedComment ref="AN50" personId="{462F5982-CABF-495F-99EC-7E5B292FEF75}" id="{0FD417A0-0E8A-484C-A54B-451EE4A597A4}">
    <text>1 billion EUR</text>
  </threadedComment>
  <threadedComment ref="AN51" personId="{462F5982-CABF-495F-99EC-7E5B292FEF75}" id="{6B2B8784-6BDB-4CF5-9E2D-470A322A0C4F}">
    <text xml:space="preserve">Total of 1.5 billion euros, divided in 2 equal parts for Linz and Donawitz </text>
  </threadedComment>
  <threadedComment ref="AN52" personId="{462F5982-CABF-495F-99EC-7E5B292FEF75}" id="{4E98A39F-4B03-4F1E-9E2B-8C3CA5331B5A}">
    <text xml:space="preserve">Total of 1.5 billion euros, divided in 2 equal parts for Linz and Donawitz </text>
  </threadedComment>
  <threadedComment ref="G53" dT="2024-11-08T08:59:22.98" personId="{A0088021-7B2B-4BA7-8F3B-ADF4E5939FE4}" id="{E163637B-16AD-4506-84A4-FBEECFD640BA}">
    <text xml:space="preserve">According to official website: 2027
According to reuters: 2028 https://www.reuters.com/markets/commodities/new-green-steel-firms-could-reap-rewards-eu-carbon-tariffs-loom-2024-11-08/
</text>
    <extLst>
      <x:ext xmlns:xltc2="http://schemas.microsoft.com/office/spreadsheetml/2020/threadedcomments2" uri="{F7C98A9C-CBB3-438F-8F68-D28B6AF4A901}">
        <xltc2:checksum>2027884209</xltc2:checksum>
        <xltc2:hyperlink startIndex="63" length="119" url="https://www.reuters.com/markets/commodities/new-green-steel-firms-could-reap-rewards-eu-carbon-tariffs-loom-2024-11-08/"/>
      </x:ext>
    </extLst>
  </threadedComment>
  <threadedComment ref="AE58" dT="2024-03-07T13:42:54.29" personId="{A0088021-7B2B-4BA7-8F3B-ADF4E5939FE4}" id="{F24FFA9D-061E-4848-8B7D-A2958325BAB3}">
    <text>500 kg of direct reduced iron per hour</text>
  </threadedComment>
  <threadedComment ref="AE58" dT="2024-07-11T13:58:11.72" personId="{A0088021-7B2B-4BA7-8F3B-ADF4E5939FE4}" id="{1DDA4ED5-31F4-4B3B-8992-F8D819135265}" parentId="{F24FFA9D-061E-4848-8B7D-A2958325BAB3}">
    <text>Calculated Assuming 8 hours per day, 80% of the year</text>
  </threadedComment>
  <threadedComment ref="AN58" personId="{462F5982-CABF-495F-99EC-7E5B292FEF75}" id="{680DE82F-B0C5-4E91-BDA6-EEA8FC1927EB}">
    <text>3 million EUR</text>
  </threadedComment>
  <threadedComment ref="AJ59" dT="2024-02-27T11:02:00.07" personId="{A0088021-7B2B-4BA7-8F3B-ADF4E5939FE4}" id="{EC3C16F3-996F-4506-BE52-DA32C3ACF7D5}">
    <text>between 20,000 and 40,000 tons</text>
  </threadedComment>
  <threadedComment ref="AE60" dT="2024-02-26T10:18:14.89" personId="{A0088021-7B2B-4BA7-8F3B-ADF4E5939FE4}" id="{14705B95-9894-4454-B036-95DF86CB2279}">
    <text xml:space="preserve">2× 500,000-mt green hydrogen vertical reduction furnaces for iron production </text>
  </threadedComment>
  <threadedComment ref="AN60" dT="2024-02-26T10:19:13.54" personId="{A0088021-7B2B-4BA7-8F3B-ADF4E5939FE4}" id="{7337DE37-3C2A-40D0-9020-D1A9A2856F0A}">
    <text>5 billion CNY</text>
  </threadedComment>
  <threadedComment ref="AJ63" dT="2024-03-13T12:59:56.58" personId="{A0088021-7B2B-4BA7-8F3B-ADF4E5939FE4}" id="{2849AAA3-325E-4192-BE70-09F96297A68D}">
    <text>The facility will produce 16.5 kg of hydrogen per hour, which will be used in processes such as the direct reduction of iron ore at the µDral pilot plant. 
Assuming 24/7 production</text>
    <extLst>
      <x:ext xmlns:xltc2="http://schemas.microsoft.com/office/spreadsheetml/2020/threadedcomments2" uri="{F7C98A9C-CBB3-438F-8F68-D28B6AF4A901}">
        <xltc2:checksum>1672588564</xltc2:checksum>
        <xltc2:hyperlink startIndex="136" length="5" url="https://salcos.salzgitter-ag.com/en/mydral.html"/>
      </x:ext>
    </extLst>
  </threadedComment>
  <threadedComment ref="AJ63" dT="2024-07-22T09:36:59.95" personId="{A0088021-7B2B-4BA7-8F3B-ADF4E5939FE4}" id="{DC0A7E97-62CF-416F-A774-7C3DC814B064}" parentId="{2849AAA3-325E-4192-BE70-09F96297A68D}">
    <text xml:space="preserve">Eight of the modules are now being replaced after clocking in over 19,000 operating hours and producing 190 metric tons of hydrogen. Two new test modules with an electrolysis output of 540 kW will be integrated into the existing infrastructure.  </text>
  </threadedComment>
  <threadedComment ref="AJ64" dT="2024-11-14T09:45:21.37" personId="{A0088021-7B2B-4BA7-8F3B-ADF4E5939FE4}" id="{E36B98E5-7CED-4F65-91FF-BC8DA090AEC1}">
    <text>50000 tonnes</text>
  </threadedComment>
  <threadedComment ref="AN64" dT="2024-03-13T12:27:58.22" personId="{A0088021-7B2B-4BA7-8F3B-ADF4E5939FE4}" id="{BD808979-E729-49D4-B394-D50713CAEB1C}">
    <text xml:space="preserve">German planned funding totaling EUR 2.6 billion  </text>
  </threadedComment>
  <threadedComment ref="AN67" dT="2024-04-03T18:05:16.70" personId="{A0088021-7B2B-4BA7-8F3B-ADF4E5939FE4}" id="{2463EB73-E2BE-406C-BEE2-8414023F2F6E}">
    <text>4,5 EUR billion</text>
  </threadedComment>
  <threadedComment ref="AN68" dT="2024-08-29T18:08:23.22" personId="{A0088021-7B2B-4BA7-8F3B-ADF4E5939FE4}" id="{DB098BFA-DA5A-4D7B-A6AA-83DC5F59BE5B}">
    <text>1,5 AUD</text>
  </threadedComment>
  <threadedComment ref="AE69" dT="2024-11-08T15:40:58.95" personId="{A0088021-7B2B-4BA7-8F3B-ADF4E5939FE4}" id="{5F0C6E0B-69D5-48F8-9C3D-BC7D9F2F8188}">
    <text>2 tonne per hour
(Assuming 24 hr, 365 days operation, 30% of year)</text>
  </threadedComment>
  <threadedComment ref="AF69" dT="2024-11-08T15:40:58.95" personId="{A0088021-7B2B-4BA7-8F3B-ADF4E5939FE4}" id="{4DAA6319-3672-40B8-9E71-8175093EDBF9}">
    <text>2 tonne per hour
(Assuming 24 hr, 365 days operation, 30% of year)</text>
  </threadedComment>
  <threadedComment ref="AN69" dT="2024-11-08T15:21:51.64" personId="{A0088021-7B2B-4BA7-8F3B-ADF4E5939FE4}" id="{E0FDF517-690F-4C33-BCF9-079EDF0437E0}">
    <text>120 million EUR CAPEX
50 million EUR OPEX</text>
  </threadedComment>
  <threadedComment ref="AF71" dT="2024-11-08T15:40:58.95" personId="{A0088021-7B2B-4BA7-8F3B-ADF4E5939FE4}" id="{95A1C6B2-C1E5-4F3B-8A51-018AC403E6AA}">
    <text>2 tonne per hour
(Assuming 24 hr, 365 days operation, 30% of year)</text>
  </threadedComment>
  <threadedComment ref="AN71" dT="2024-11-19T15:19:43.68" personId="{A0088021-7B2B-4BA7-8F3B-ADF4E5939FE4}" id="{98D999C6-45DC-4482-BFF9-0B3DA0966F4E}">
    <text>8 million EUR</text>
  </threadedComment>
  <threadedComment ref="I81" personId="{00000000-0000-0000-0000-000000000000}" id="{FDFF1B23-EA73-4922-9FFE-B919DC5C6AE7}">
    <text>5 by 2030</text>
  </threadedComment>
  <threadedComment ref="I82" personId="{625C4CAF-E7FA-4C73-9C06-6236FFC5193B}" id="{475C3174-6F8D-4FD0-8DEC-BB8761A771D5}">
    <text xml:space="preserve">3,5 assumed to be evenly distributed between Bremen and Eisenhuttenstadt </text>
  </threadedComment>
  <threadedComment ref="I83" personId="{625C4CAF-E7FA-4C73-9C06-6236FFC5193B}" id="{71871D79-AE43-4C00-9240-606DDA498C50}">
    <text xml:space="preserve">3,5 assumed to be evenly distributed between Bremen and Eisenhuttenstadt </text>
  </threadedComment>
  <threadedComment ref="I85" personId="{625C4CAF-E7FA-4C73-9C06-6236FFC5193B}" id="{71E09589-5732-4020-9CDF-4C1CBF7C5FD8}">
    <text xml:space="preserve">Average of 2.5 - 5 million cited
</text>
  </threadedComment>
  <threadedComment ref="I86" dT="2024-03-07T10:16:23.94" personId="{A0088021-7B2B-4BA7-8F3B-ADF4E5939FE4}" id="{88DC9351-06A5-4160-AF5A-DF85B38B1D5C}">
    <text xml:space="preserve">Begin producing 1.5 million tons of rolled steel in 2026, and it is projected to have an annual capacity of 2.6 million tons starting from 2030.  </text>
  </threadedComment>
  <threadedComment ref="I87" dT="2024-11-08T15:40:58.95" personId="{A0088021-7B2B-4BA7-8F3B-ADF4E5939FE4}" id="{18240B56-2326-4EF5-8F94-5840B1B982D1}">
    <text>2 tonne per hour
(Assuming 24 hr, 365 days operation, 30% of year)</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4-03-08T16:11:54.60" personId="{A0088021-7B2B-4BA7-8F3B-ADF4E5939FE4}" id="{4F140EC9-D966-4FE3-969D-5944381A90F1}">
    <text>Ordered by date of announcement</text>
  </threadedComment>
  <threadedComment ref="AG4" dT="2024-03-08T13:57:50.53" personId="{A0088021-7B2B-4BA7-8F3B-ADF4E5939FE4}" id="{69C0594E-721F-42D3-95BE-C4FABF7BE939}">
    <text>For archive tab, this formula does not evaluare type of tracking</text>
  </threadedComment>
  <threadedComment ref="AJ4" dT="2024-02-27T09:10:08.92" personId="{A0088021-7B2B-4BA7-8F3B-ADF4E5939FE4}" id="{2D0C6749-A51B-4175-99F2-51989A58228E}">
    <text>Fon conversions:
XY tons * (33 MWh/(24 hr*365 days))
- Assuming 8760 hours a year
- A tonne of hydrogen delivers about 33 MWh and a million tonnes about 33 terawatt hours (TWh)  https://genh2hydrogen.com/blog/hydrogen-from-a-to-z-t-for-1tpd/#:~:text=The%20energy%20value%20of%20kilograms,33%20terawatt%20hours%20(TWh).</text>
    <extLst>
      <x:ext xmlns:xltc2="http://schemas.microsoft.com/office/spreadsheetml/2020/threadedcomments2" uri="{F7C98A9C-CBB3-438F-8F68-D28B6AF4A901}">
        <xltc2:checksum>1423697628</xltc2:checksum>
        <xltc2:hyperlink startIndex="178" length="139" url="https://genh2hydrogen.com/blog/hydrogen-from-a-to-z-t-for-1tpd/#:~:text=The%20energy%20value%20of%20kilograms,33%20terawatt%20hours%20(TWh)"/>
      </x:ext>
    </extLst>
  </threadedComment>
  <threadedComment ref="AN7" personId="{462F5982-CABF-495F-99EC-7E5B292FEF75}" id="{1A520166-9095-47F3-A2AE-E29DE8E77911}">
    <text xml:space="preserve">1 billion EUR
</text>
  </threadedComment>
  <threadedComment ref="AN9" personId="{462F5982-CABF-495F-99EC-7E5B292FEF75}" id="{F67F441B-6B16-48FC-BC0D-FDCCF8990DAF}">
    <text xml:space="preserve">1470 million EUR </text>
  </threadedComment>
  <threadedComment ref="AN10" personId="{00000000-0000-0000-0000-000000000000}" id="{F941C389-5E32-4FD9-9200-37363DBF23F4}">
    <text>75 million GBP
For whole Humber region project not just H2H Saltend</text>
  </threadedComment>
  <threadedComment ref="AN12" personId="{00000000-0000-0000-0000-000000000000}" id="{80F78845-C928-4E6C-ACDA-DE69C36E048C}">
    <text xml:space="preserve">Hybrit 
LKAB: 10 - 20 billion a year (over a period of around 10-20 years) average (18000-47000 million US) </text>
  </threadedComment>
  <threadedComment ref="AJ19" dT="2024-02-28T13:26:43.62" personId="{A0088021-7B2B-4BA7-8F3B-ADF4E5939FE4}" id="{BCCB7A62-AC6F-461E-87A3-82D5303E006C}">
    <text xml:space="preserve">The maximum capacity of 520 MW will be available after three development stages </text>
  </threadedComment>
  <threadedComment ref="AN19" personId="{00000000-0000-0000-0000-000000000000}" id="{187B75F3-3F8C-45AA-877F-ED07E1981C5C}">
    <text>500 million EUR</text>
  </threadedComment>
  <threadedComment ref="AN20" personId="{00000000-0000-0000-0000-000000000000}" id="{B57AB229-ACC0-43C5-865A-606DFA479D95}">
    <text>10 trillion KRW</text>
  </threadedComment>
  <threadedComment ref="AN23" personId="{00000000-0000-0000-0000-000000000000}" id="{2D81411F-8193-4E3C-9F16-7246031A90BF}">
    <text>Estimate of approx. 10 billion SEK</text>
  </threadedComment>
  <threadedComment ref="AN24" personId="{00000000-0000-0000-0000-000000000000}" id="{ED7BC089-5BA4-4FE5-92C9-BB2180CFE34B}">
    <text>1.4 billion SEK</text>
  </threadedComment>
  <threadedComment ref="AN27" personId="{00000000-0000-0000-0000-000000000000}" id="{D4F72F00-6DCD-4353-BE56-3864F1331381}">
    <text>CAD 700 million</text>
  </threadedComment>
  <threadedComment ref="AN29" personId="{00000000-0000-0000-0000-000000000000}" id="{CB2CEA74-F40E-47B6-9F8C-E7C149C50C97}">
    <text>10,7 million EUR</text>
  </threadedComment>
  <threadedComment ref="AN33" personId="{462F5982-CABF-495F-99EC-7E5B292FEF75}" id="{2939C7CD-56BE-428D-A043-E7D185BE2684}">
    <text>1.7 billion EUR divided by 2 (Dunkirk and Fos-sur-Mer)</text>
  </threadedComment>
  <threadedComment ref="AN37" personId="{462F5982-CABF-495F-99EC-7E5B292FEF75}" id="{A7095F4A-88A1-434C-93A9-6E9E6E995C8F}">
    <text>2 billion EUR</text>
  </threadedComment>
  <threadedComment ref="F45" dT="2024-11-08T10:45:41.38" personId="{A0088021-7B2B-4BA7-8F3B-ADF4E5939FE4}" id="{D146D0B4-512E-4F4E-9697-607C36775ACE}">
    <text xml:space="preserve">These pilot projects are likely to be commissioned in next 3 years </text>
  </threadedComment>
  <threadedComment ref="AE45" dT="2024-11-08T10:32:46.21" personId="{A0088021-7B2B-4BA7-8F3B-ADF4E5939FE4}" id="{AB998AC5-51FE-4102-A3E0-FCC636420F61}">
    <text xml:space="preserve">50 tonne per day (Assuming 24 hr, 365 days operation)
</text>
  </threadedComment>
  <threadedComment ref="F46" dT="2024-11-08T10:45:41.38" personId="{A0088021-7B2B-4BA7-8F3B-ADF4E5939FE4}" id="{ADD4F532-3613-4EAD-A0B4-BC4B8D0D6945}">
    <text xml:space="preserve">These pilot projects are likely to be commissioned in next 3 years </text>
  </threadedComment>
  <threadedComment ref="AE46" dT="2024-11-08T10:32:46.21" personId="{A0088021-7B2B-4BA7-8F3B-ADF4E5939FE4}" id="{A672E10E-C958-4DBD-8B23-C51D99BFA454}">
    <text xml:space="preserve">40 tonne per day (Assuming 24 hr, 365 days operation)
</text>
  </threadedComment>
  <threadedComment ref="F47" dT="2024-11-08T10:45:41.38" personId="{A0088021-7B2B-4BA7-8F3B-ADF4E5939FE4}" id="{40961E56-DA21-4861-A049-9B1CF590F766}">
    <text xml:space="preserve">These pilot projects are likely to be commissioned in next 3 years </text>
  </threadedComment>
  <threadedComment ref="AE47" dT="2024-11-08T10:32:46.21" personId="{A0088021-7B2B-4BA7-8F3B-ADF4E5939FE4}" id="{9E4B847A-DD47-4142-9EEC-4F651088B4B4}">
    <text xml:space="preserve">3200  tonne per day (Assuming 24 hr, 365 days operation)
</text>
  </threadedComment>
  <threadedComment ref="AN50" dT="2024-11-18T09:51:39.77" personId="{A0088021-7B2B-4BA7-8F3B-ADF4E5939FE4}" id="{8D22726E-99D1-4180-90F5-52A367522C76}">
    <text xml:space="preserve">1 billion EUR </text>
  </threadedComment>
  <threadedComment ref="AI57" dT="2024-11-19T13:25:43.19" personId="{A0088021-7B2B-4BA7-8F3B-ADF4E5939FE4}" id="{35C890A2-94FF-4A60-AB51-091596C6D311}">
    <text>If feasibility study completed</text>
  </threadedComment>
  <threadedComment ref="F60" dT="2024-11-29T17:35:45.89" personId="{A0088021-7B2B-4BA7-8F3B-ADF4E5939FE4}" id="{800ACD55-C520-456A-A039-1CF1FCE95692}">
    <text>Finalize phase 1 and begin phase 2</text>
  </threadedComment>
  <threadedComment ref="AN60" dT="2024-11-08T14:03:43.77" personId="{A0088021-7B2B-4BA7-8F3B-ADF4E5939FE4}" id="{86C653FF-E092-4FA2-8F27-2EE76714E8D7}">
    <text xml:space="preserve">» Total OCED Cost Share: Up to $500 million
 » Phase 1 Total Project Amount: $19,100,000*
 » Phase 1 OCED Award Amount: $9,500,000**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4-02-15T10:16:34.33" personId="{A0088021-7B2B-4BA7-8F3B-ADF4E5939FE4}" id="{63BA5B32-DB96-44E4-AD94-A71DD0F1FE27}">
    <text>Manually update the company type</text>
  </threadedComment>
  <threadedComment ref="D1" dT="2024-02-15T10:16:18.08" personId="{A0088021-7B2B-4BA7-8F3B-ADF4E5939FE4}" id="{D3101B8A-2C04-433A-9E7E-128D095D9E59}">
    <text>Update formula to latest data from Worldsteel</text>
  </threadedComment>
  <threadedComment ref="H1" dT="2024-08-10T09:08:15.97" personId="{A0088021-7B2B-4BA7-8F3B-ADF4E5939FE4}" id="{0E891A2F-827C-4547-A98E-E0D484AC0A37}">
    <text>Update formula to latest data from Worldsteel</text>
  </threadedComment>
  <threadedComment ref="A15" dT="2024-02-20T10:16:38.17" personId="{A0088021-7B2B-4BA7-8F3B-ADF4E5939FE4}" id="{4AB74873-2FF2-442E-A46F-C0490BA18A13}">
    <text>Also known as Hunan Valin</text>
  </threadedComment>
  <threadedComment ref="A36" dT="2024-08-13T08:32:37.65" personId="{A0088021-7B2B-4BA7-8F3B-ADF4E5939FE4}" id="{2A79C178-A277-455E-9540-3594811F7A1C}">
    <text xml:space="preserve">Also known as Anyang Iron and Steel Group Co., Ltd. </text>
  </threadedComment>
  <threadedComment ref="A46" dT="2024-08-13T09:46:44.58" personId="{A0088021-7B2B-4BA7-8F3B-ADF4E5939FE4}" id="{16F38C6E-CB1E-4F44-ABA3-ED7F3053F699}">
    <text xml:space="preserve">Also known as Hebei Donghai Special Steel Group Co., Ltd. </text>
  </threadedComment>
  <threadedComment ref="A51" dT="2024-08-13T10:02:36.74" personId="{A0088021-7B2B-4BA7-8F3B-ADF4E5939FE4}" id="{39527399-8D70-41C7-BD25-5F3CE33EF633}">
    <text>Also known as Shanxi Jinnan Iron and Steel Group Co Ltd</text>
  </threadedComment>
  <threadedComment ref="A114" dT="2024-02-21T12:55:13.28" personId="{A0088021-7B2B-4BA7-8F3B-ADF4E5939FE4}" id="{10DE626C-2E38-4D7A-9A7E-76354FD094AA}">
    <text>Dillinger is subsidiary</text>
  </threadedComment>
</ThreadedComments>
</file>

<file path=xl/threadedComments/threadedComment4.xml><?xml version="1.0" encoding="utf-8"?>
<ThreadedComments xmlns="http://schemas.microsoft.com/office/spreadsheetml/2018/threadedcomments" xmlns:x="http://schemas.openxmlformats.org/spreadsheetml/2006/main">
  <threadedComment ref="A5" dT="2024-03-08T16:11:30.94" personId="{A0088021-7B2B-4BA7-8F3B-ADF4E5939FE4}" id="{03F58CE0-278A-4E8B-873B-0B42BD91EEBA}">
    <text>Ordered by date of announcement</text>
  </threadedComment>
  <threadedComment ref="AI5" dT="2024-02-27T09:10:08.92" personId="{A0088021-7B2B-4BA7-8F3B-ADF4E5939FE4}" id="{4AB3FD0F-EDEB-4730-AE92-80FE9B0B2856}">
    <text>Fon conversions:
XY tons * (33 MWh/(24 hr*365 days))
- Assuming 8760 hours a year
- A tonne of hydrogen delivers about 33 MWh and a million tonnes about 33 terawatt hours (TWh)  https://genh2hydrogen.com/blog/hydrogen-from-a-to-z-t-for-1tpd/#:~:text=The%20energy%20value%20of%20kilograms,33%20terawatt%20hours%20(TWh).</text>
    <extLst>
      <x:ext xmlns:xltc2="http://schemas.microsoft.com/office/spreadsheetml/2020/threadedcomments2" uri="{F7C98A9C-CBB3-438F-8F68-D28B6AF4A901}">
        <xltc2:checksum>1423697628</xltc2:checksum>
        <xltc2:hyperlink startIndex="178" length="139" url="https://genh2hydrogen.com/blog/hydrogen-from-a-to-z-t-for-1tpd/#:~:text=The%20energy%20value%20of%20kilograms,33%20terawatt%20hours%20(TWh)"/>
      </x:ext>
    </extLst>
  </threadedComment>
  <threadedComment ref="AK6" personId="{00000000-0000-0000-0000-000000000000}" id="{BD301E82-119E-4811-8DE3-CEFDE1498D56}">
    <text xml:space="preserve">40 billion RUB
</text>
  </threadedComment>
  <threadedComment ref="AK7" dT="2024-02-26T13:55:25.51" personId="{A0088021-7B2B-4BA7-8F3B-ADF4E5939FE4}" id="{E321A7F3-18B5-4384-BF14-4527CB1C8D9D}">
    <text xml:space="preserve">193,5 JPY billion </text>
  </threadedComment>
  <threadedComment ref="AE8" dT="2024-03-08T10:33:58.88" personId="{A0088021-7B2B-4BA7-8F3B-ADF4E5939FE4}" id="{1AF592BD-F983-4D16-A8FF-CB898776AF2B}">
    <text xml:space="preserve">(DRI) capacity of 5.0 mtpa, comprising of two modules of 2.50 mtpa each </text>
  </threadedComment>
  <threadedComment ref="AF8" dT="2024-03-08T10:33:44.49" personId="{A0088021-7B2B-4BA7-8F3B-ADF4E5939FE4}" id="{0DAB6CE7-F332-439E-9739-A443E9330A3B}">
    <text xml:space="preserve">4.0 mtpa hot strip capacity, as well as 1.0 million tonnes of cold rolling  </text>
  </threadedComment>
  <threadedComment ref="AK11" dT="2024-11-08T08:24:01.19" personId="{A0088021-7B2B-4BA7-8F3B-ADF4E5939FE4}" id="{152D209F-7920-4E29-AF61-64F793CCA17E}">
    <text>2.3 billion EUR</text>
  </threadedComment>
  <threadedComment ref="AF12" dT="2024-11-19T08:14:00.24" personId="{A0088021-7B2B-4BA7-8F3B-ADF4E5939FE4}" id="{6B58F68F-8260-4A20-9D55-FB8283ECABED}">
    <text xml:space="preserve">1.667m t/y of slab, and 1.5m t/y of thick plate </text>
  </threadedComment>
</ThreadedComments>
</file>

<file path=xl/threadedComments/threadedComment5.xml><?xml version="1.0" encoding="utf-8"?>
<ThreadedComments xmlns="http://schemas.microsoft.com/office/spreadsheetml/2018/threadedcomments" xmlns:x="http://schemas.openxmlformats.org/spreadsheetml/2006/main">
  <threadedComment ref="F15" dT="2024-11-19T08:44:04.78" personId="{A0088021-7B2B-4BA7-8F3B-ADF4E5939FE4}" id="{E38F0FFD-5B0E-4F64-B7E2-C7C6FBABBF57}">
    <text>For unqualified</text>
  </threadedComment>
  <threadedComment ref="F16" dT="2024-04-23T08:12:47.78" personId="{A0088021-7B2B-4BA7-8F3B-ADF4E5939FE4}" id="{5955F273-22CE-4F58-9C3C-BC6D8AAE7D94}">
    <text>For unqualified</text>
  </threadedComment>
  <threadedComment ref="F18" dT="2024-04-23T08:12:51.97" personId="{A0088021-7B2B-4BA7-8F3B-ADF4E5939FE4}" id="{6589D0E8-9DDD-4945-91AC-3388B6BFD8A0}">
    <text>For unqualified</text>
  </threadedComment>
  <threadedComment ref="F19" dT="2024-03-12T10:33:46.77" personId="{A0088021-7B2B-4BA7-8F3B-ADF4E5939FE4}" id="{7D004B40-FDCE-4D35-876B-C43FC63B2637}">
    <text>Only for prospective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4-02-16T08:47:33.94" personId="{A0088021-7B2B-4BA7-8F3B-ADF4E5939FE4}" id="{6A100EF6-EEB0-4D96-80A5-48B76BE3AABB}">
    <text>Source: GEM Steel Plant Tracker.
Update when new versions of the tracker are released.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2" Type="http://schemas.openxmlformats.org/officeDocument/2006/relationships/table" Target="../tables/table8.xml"/><Relationship Id="rId1" Type="http://schemas.openxmlformats.org/officeDocument/2006/relationships/vmlDrawing" Target="../drawings/vmlDrawing5.vml"/><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5" Type="http://schemas.microsoft.com/office/2017/10/relationships/threadedComment" Target="../threadedComments/threadedComment5.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20.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7" Type="http://schemas.microsoft.com/office/2017/10/relationships/threadedComment" Target="../threadedComments/threadedComment1.xml"/><Relationship Id="rId2" Type="http://schemas.openxmlformats.org/officeDocument/2006/relationships/hyperlink" Target="https://www.gem.wiki/AG_der_Dillinger_H%C3%BCttenwerke_Dillingen_steel_plant" TargetMode="External"/><Relationship Id="rId1" Type="http://schemas.openxmlformats.org/officeDocument/2006/relationships/hyperlink" Target="https://web.archive.org/web/https:/www.blastr.no/BusinessAreas/"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68"/>
  <sheetViews>
    <sheetView topLeftCell="A2" workbookViewId="0">
      <selection activeCell="A3" sqref="A3"/>
    </sheetView>
  </sheetViews>
  <sheetFormatPr defaultColWidth="14.42578125" defaultRowHeight="15.75" customHeight="1" x14ac:dyDescent="0.2"/>
  <cols>
    <col min="1" max="1" width="5.7109375" style="114" customWidth="1"/>
    <col min="2" max="2" width="24.28515625" style="114" customWidth="1"/>
    <col min="3" max="3" width="27.140625" style="114" customWidth="1"/>
    <col min="4" max="4" width="18.7109375" style="114" customWidth="1"/>
    <col min="5" max="5" width="14.42578125" style="114"/>
    <col min="6" max="8" width="14.28515625" style="114" customWidth="1"/>
    <col min="9" max="16384" width="14.42578125" style="114"/>
  </cols>
  <sheetData>
    <row r="1" spans="1:26" ht="15.75" customHeight="1" x14ac:dyDescent="0.35">
      <c r="A1" s="112"/>
      <c r="B1" s="113" t="s">
        <v>0</v>
      </c>
      <c r="C1" s="112"/>
      <c r="D1" s="112"/>
      <c r="E1" s="112"/>
      <c r="F1" s="112"/>
      <c r="G1" s="112"/>
      <c r="H1" s="112"/>
      <c r="I1" s="112"/>
      <c r="J1" s="112"/>
      <c r="K1" s="112"/>
      <c r="L1" s="112"/>
      <c r="M1" s="112"/>
      <c r="N1" s="112"/>
      <c r="O1" s="112"/>
      <c r="P1" s="112"/>
      <c r="Q1" s="112"/>
      <c r="R1" s="112"/>
      <c r="S1" s="112"/>
      <c r="T1" s="112"/>
      <c r="U1" s="112"/>
      <c r="V1" s="112"/>
      <c r="W1" s="112"/>
      <c r="X1" s="112"/>
      <c r="Y1" s="112"/>
      <c r="Z1" s="112"/>
    </row>
    <row r="2" spans="1:26" ht="15.75" customHeight="1" x14ac:dyDescent="0.35">
      <c r="A2" s="112"/>
      <c r="B2" s="115" t="s">
        <v>1</v>
      </c>
      <c r="C2" s="112"/>
      <c r="D2" s="112"/>
      <c r="E2" s="112"/>
      <c r="F2" s="112"/>
      <c r="G2" s="112"/>
      <c r="H2" s="112"/>
      <c r="I2" s="112"/>
      <c r="J2" s="112"/>
      <c r="K2" s="112"/>
      <c r="L2" s="112"/>
      <c r="M2" s="112"/>
      <c r="N2" s="112"/>
      <c r="O2" s="112"/>
      <c r="P2" s="112"/>
      <c r="Q2" s="112"/>
      <c r="R2" s="112"/>
      <c r="S2" s="112"/>
      <c r="T2" s="112"/>
      <c r="U2" s="112"/>
      <c r="V2" s="112"/>
      <c r="W2" s="112"/>
      <c r="X2" s="112"/>
      <c r="Y2" s="112"/>
      <c r="Z2" s="112"/>
    </row>
    <row r="3" spans="1:26" ht="15.75" customHeight="1" x14ac:dyDescent="0.2">
      <c r="B3" s="125" t="s">
        <v>511</v>
      </c>
      <c r="C3" s="126">
        <v>45629</v>
      </c>
      <c r="E3" s="142"/>
    </row>
    <row r="5" spans="1:26" ht="15.75" customHeight="1" x14ac:dyDescent="0.2">
      <c r="B5" s="227" t="s">
        <v>7780</v>
      </c>
      <c r="C5" s="227"/>
      <c r="E5" s="142"/>
    </row>
    <row r="6" spans="1:26" ht="15.75" customHeight="1" x14ac:dyDescent="0.2">
      <c r="B6" s="228"/>
      <c r="C6"/>
      <c r="E6" s="142"/>
    </row>
    <row r="7" spans="1:26" ht="15.75" customHeight="1" x14ac:dyDescent="0.2">
      <c r="B7" s="229" t="s">
        <v>7781</v>
      </c>
      <c r="C7" s="230" t="s">
        <v>7782</v>
      </c>
      <c r="D7" s="231"/>
      <c r="E7" s="232"/>
      <c r="F7" s="231"/>
      <c r="G7" s="231"/>
      <c r="H7" s="231"/>
      <c r="I7" s="231"/>
      <c r="J7" s="233"/>
    </row>
    <row r="8" spans="1:26" ht="15.75" customHeight="1" x14ac:dyDescent="0.2">
      <c r="B8" s="228"/>
      <c r="C8" s="234"/>
      <c r="E8" s="142"/>
    </row>
    <row r="9" spans="1:26" ht="15.75" customHeight="1" x14ac:dyDescent="0.2">
      <c r="B9" s="228"/>
      <c r="C9" s="235"/>
      <c r="E9" s="142"/>
    </row>
    <row r="10" spans="1:26" ht="15.75" customHeight="1" x14ac:dyDescent="0.25">
      <c r="C10" s="235"/>
      <c r="D10" s="236" t="s">
        <v>7783</v>
      </c>
      <c r="E10" s="142"/>
    </row>
    <row r="11" spans="1:26" ht="15.75" customHeight="1" x14ac:dyDescent="0.2">
      <c r="B11" s="121" t="s">
        <v>6692</v>
      </c>
      <c r="C11" s="121" t="s">
        <v>6685</v>
      </c>
      <c r="D11" s="121" t="s">
        <v>6664</v>
      </c>
    </row>
    <row r="12" spans="1:26" ht="15.75" customHeight="1" x14ac:dyDescent="0.2">
      <c r="B12" s="116">
        <v>0</v>
      </c>
      <c r="C12" s="117" t="s">
        <v>2</v>
      </c>
      <c r="D12" s="117" t="s">
        <v>391</v>
      </c>
    </row>
    <row r="13" spans="1:26" ht="15.75" customHeight="1" x14ac:dyDescent="0.2">
      <c r="B13" s="122" t="s">
        <v>6613</v>
      </c>
      <c r="C13" s="123"/>
      <c r="D13" s="124"/>
      <c r="E13" s="123"/>
      <c r="F13" s="123"/>
      <c r="G13" s="123"/>
      <c r="H13" s="123"/>
      <c r="I13" s="123"/>
      <c r="J13" s="123"/>
    </row>
    <row r="14" spans="1:26" ht="15.75" customHeight="1" x14ac:dyDescent="0.2">
      <c r="B14" s="143" t="s">
        <v>6612</v>
      </c>
      <c r="C14" s="117" t="s">
        <v>6694</v>
      </c>
      <c r="D14" s="117" t="s">
        <v>6695</v>
      </c>
    </row>
    <row r="15" spans="1:26" ht="15" customHeight="1" x14ac:dyDescent="0.2">
      <c r="B15" s="143" t="s">
        <v>6585</v>
      </c>
      <c r="C15" s="117" t="s">
        <v>6696</v>
      </c>
      <c r="D15" s="117" t="s">
        <v>6770</v>
      </c>
    </row>
    <row r="16" spans="1:26" ht="15.75" customHeight="1" x14ac:dyDescent="0.2">
      <c r="B16" s="143" t="s">
        <v>6669</v>
      </c>
      <c r="C16" s="117" t="s">
        <v>6670</v>
      </c>
      <c r="D16" s="117" t="s">
        <v>6671</v>
      </c>
    </row>
    <row r="17" spans="2:10" ht="15.75" customHeight="1" x14ac:dyDescent="0.2">
      <c r="B17" s="122" t="s">
        <v>6614</v>
      </c>
      <c r="C17" s="123"/>
      <c r="D17" s="124"/>
      <c r="E17" s="123"/>
      <c r="F17" s="123"/>
      <c r="G17" s="123"/>
      <c r="H17" s="123"/>
      <c r="I17" s="123"/>
      <c r="J17" s="123"/>
    </row>
    <row r="18" spans="2:10" ht="15.75" customHeight="1" x14ac:dyDescent="0.2">
      <c r="B18" s="143">
        <v>2</v>
      </c>
      <c r="C18" s="117" t="s">
        <v>6660</v>
      </c>
      <c r="D18" s="117" t="s">
        <v>6661</v>
      </c>
    </row>
    <row r="19" spans="2:10" ht="15.75" customHeight="1" x14ac:dyDescent="0.2">
      <c r="B19" s="122" t="s">
        <v>6662</v>
      </c>
      <c r="C19" s="123"/>
      <c r="D19" s="124"/>
      <c r="E19" s="123"/>
      <c r="F19" s="123"/>
      <c r="G19" s="123"/>
      <c r="H19" s="123"/>
      <c r="I19" s="123"/>
      <c r="J19" s="123"/>
    </row>
    <row r="20" spans="2:10" ht="15.75" customHeight="1" x14ac:dyDescent="0.2">
      <c r="B20" s="144">
        <v>3</v>
      </c>
      <c r="C20" s="117" t="s">
        <v>6663</v>
      </c>
      <c r="D20" s="117" t="s">
        <v>6769</v>
      </c>
    </row>
    <row r="22" spans="2:10" ht="15.75" customHeight="1" x14ac:dyDescent="0.2">
      <c r="B22" s="118" t="s">
        <v>597</v>
      </c>
    </row>
    <row r="23" spans="2:10" ht="15.75" customHeight="1" x14ac:dyDescent="0.2">
      <c r="B23" s="114" t="s">
        <v>41</v>
      </c>
      <c r="C23" s="114" t="s">
        <v>594</v>
      </c>
      <c r="D23" s="114" t="s">
        <v>595</v>
      </c>
    </row>
    <row r="24" spans="2:10" ht="15.75" customHeight="1" x14ac:dyDescent="0.2">
      <c r="B24" s="114" t="s">
        <v>47</v>
      </c>
      <c r="C24" s="114" t="s">
        <v>47</v>
      </c>
      <c r="D24" s="114" t="s">
        <v>596</v>
      </c>
    </row>
    <row r="25" spans="2:10" ht="15.75" customHeight="1" x14ac:dyDescent="0.2">
      <c r="B25" s="114" t="s">
        <v>486</v>
      </c>
      <c r="C25" s="114" t="s">
        <v>486</v>
      </c>
      <c r="D25" s="114" t="s">
        <v>6691</v>
      </c>
    </row>
    <row r="26" spans="2:10" ht="15.75" customHeight="1" x14ac:dyDescent="0.2">
      <c r="B26" s="226" t="s">
        <v>7778</v>
      </c>
      <c r="C26" s="114" t="s">
        <v>7785</v>
      </c>
      <c r="D26" s="114" t="s">
        <v>7786</v>
      </c>
    </row>
    <row r="28" spans="2:10" ht="15.75" customHeight="1" x14ac:dyDescent="0.2">
      <c r="B28" s="118" t="s">
        <v>7790</v>
      </c>
    </row>
    <row r="29" spans="2:10" ht="16.899999999999999" customHeight="1" x14ac:dyDescent="0.2">
      <c r="B29" s="138" t="s">
        <v>6744</v>
      </c>
      <c r="C29" s="114" t="s">
        <v>6760</v>
      </c>
    </row>
    <row r="30" spans="2:10" ht="15.75" customHeight="1" x14ac:dyDescent="0.2">
      <c r="B30" s="139" t="s">
        <v>6752</v>
      </c>
      <c r="C30" s="114" t="s">
        <v>6761</v>
      </c>
    </row>
    <row r="31" spans="2:10" ht="15.75" customHeight="1" x14ac:dyDescent="0.2">
      <c r="B31" s="139" t="s">
        <v>6756</v>
      </c>
      <c r="C31" s="114" t="s">
        <v>6762</v>
      </c>
    </row>
    <row r="32" spans="2:10" ht="15.75" customHeight="1" x14ac:dyDescent="0.2">
      <c r="B32" s="139" t="s">
        <v>6758</v>
      </c>
      <c r="C32" s="114" t="s">
        <v>6763</v>
      </c>
    </row>
    <row r="34" spans="2:4" ht="15.75" customHeight="1" x14ac:dyDescent="0.2">
      <c r="B34" s="114" t="s">
        <v>6743</v>
      </c>
      <c r="C34" s="114" t="s">
        <v>6766</v>
      </c>
    </row>
    <row r="35" spans="2:4" ht="15.75" customHeight="1" x14ac:dyDescent="0.2">
      <c r="B35" s="139" t="s">
        <v>6755</v>
      </c>
      <c r="C35" s="114" t="s">
        <v>6764</v>
      </c>
    </row>
    <row r="36" spans="2:4" ht="31.15" customHeight="1" x14ac:dyDescent="0.2">
      <c r="B36" s="140" t="s">
        <v>6751</v>
      </c>
      <c r="C36" s="141" t="s">
        <v>6765</v>
      </c>
    </row>
    <row r="38" spans="2:4" ht="15.75" customHeight="1" x14ac:dyDescent="0.2">
      <c r="B38" s="118" t="s">
        <v>6693</v>
      </c>
    </row>
    <row r="39" spans="2:4" ht="15.75" customHeight="1" x14ac:dyDescent="0.2">
      <c r="B39" s="119" t="s">
        <v>3</v>
      </c>
      <c r="C39" s="119" t="s">
        <v>4</v>
      </c>
      <c r="D39" s="119"/>
    </row>
    <row r="40" spans="2:4" ht="15.75" customHeight="1" x14ac:dyDescent="0.2">
      <c r="B40" s="119" t="s">
        <v>5</v>
      </c>
      <c r="C40" s="119" t="s">
        <v>6</v>
      </c>
      <c r="D40" s="119"/>
    </row>
    <row r="41" spans="2:4" ht="15.75" customHeight="1" x14ac:dyDescent="0.2">
      <c r="B41" s="119" t="s">
        <v>87</v>
      </c>
      <c r="C41" s="119" t="s">
        <v>6688</v>
      </c>
      <c r="D41" s="119"/>
    </row>
    <row r="42" spans="2:4" ht="15.75" customHeight="1" x14ac:dyDescent="0.2">
      <c r="B42" s="119" t="s">
        <v>7</v>
      </c>
      <c r="C42" s="119" t="s">
        <v>6689</v>
      </c>
      <c r="D42" s="119"/>
    </row>
    <row r="43" spans="2:4" ht="15.75" customHeight="1" x14ac:dyDescent="0.2">
      <c r="B43" s="119" t="s">
        <v>6686</v>
      </c>
      <c r="C43" s="119" t="s">
        <v>8</v>
      </c>
      <c r="D43" s="119"/>
    </row>
    <row r="44" spans="2:4" ht="15.75" customHeight="1" x14ac:dyDescent="0.2">
      <c r="B44" s="119" t="s">
        <v>9</v>
      </c>
      <c r="C44" s="119" t="s">
        <v>10</v>
      </c>
      <c r="D44" s="119"/>
    </row>
    <row r="45" spans="2:4" ht="15.75" customHeight="1" x14ac:dyDescent="0.2">
      <c r="B45" s="119" t="s">
        <v>11</v>
      </c>
      <c r="C45" s="119" t="s">
        <v>12</v>
      </c>
      <c r="D45" s="119"/>
    </row>
    <row r="46" spans="2:4" ht="15.75" customHeight="1" x14ac:dyDescent="0.2">
      <c r="B46" s="119" t="s">
        <v>13</v>
      </c>
      <c r="C46" s="119" t="s">
        <v>14</v>
      </c>
      <c r="D46" s="119"/>
    </row>
    <row r="47" spans="2:4" ht="15.6" customHeight="1" x14ac:dyDescent="0.2">
      <c r="B47" s="119" t="s">
        <v>518</v>
      </c>
      <c r="C47" s="119" t="s">
        <v>6683</v>
      </c>
      <c r="D47" s="119"/>
    </row>
    <row r="48" spans="2:4" ht="15.6" customHeight="1" x14ac:dyDescent="0.2">
      <c r="B48" s="119" t="s">
        <v>7791</v>
      </c>
      <c r="C48" s="119" t="s">
        <v>7777</v>
      </c>
      <c r="D48" s="119"/>
    </row>
    <row r="49" spans="2:8" ht="15.6" customHeight="1" x14ac:dyDescent="0.2">
      <c r="B49" s="119" t="s">
        <v>15</v>
      </c>
      <c r="C49" s="247" t="s">
        <v>6687</v>
      </c>
      <c r="D49" s="247"/>
      <c r="E49" s="247"/>
      <c r="F49" s="247"/>
      <c r="G49" s="247"/>
      <c r="H49" s="247"/>
    </row>
    <row r="50" spans="2:8" ht="15.75" customHeight="1" x14ac:dyDescent="0.2">
      <c r="B50" s="119" t="s">
        <v>16</v>
      </c>
      <c r="C50" s="119" t="s">
        <v>17</v>
      </c>
      <c r="D50" s="119"/>
    </row>
    <row r="51" spans="2:8" ht="15.75" customHeight="1" x14ac:dyDescent="0.2">
      <c r="B51" s="119" t="s">
        <v>18</v>
      </c>
      <c r="C51" s="119" t="s">
        <v>19</v>
      </c>
      <c r="D51" s="119"/>
    </row>
    <row r="52" spans="2:8" ht="15.75" customHeight="1" x14ac:dyDescent="0.2">
      <c r="B52" s="119" t="s">
        <v>6690</v>
      </c>
      <c r="C52" s="119" t="s">
        <v>20</v>
      </c>
      <c r="D52" s="119"/>
    </row>
    <row r="53" spans="2:8" ht="15.75" customHeight="1" x14ac:dyDescent="0.2">
      <c r="B53" s="119" t="s">
        <v>21</v>
      </c>
      <c r="C53" s="119" t="s">
        <v>22</v>
      </c>
      <c r="D53" s="119"/>
    </row>
    <row r="54" spans="2:8" ht="15.75" customHeight="1" x14ac:dyDescent="0.2">
      <c r="B54" s="119" t="s">
        <v>592</v>
      </c>
      <c r="C54" s="119" t="s">
        <v>593</v>
      </c>
      <c r="D54" s="119"/>
    </row>
    <row r="55" spans="2:8" ht="15.75" customHeight="1" x14ac:dyDescent="0.2">
      <c r="B55" s="119" t="s">
        <v>23</v>
      </c>
      <c r="C55" s="119" t="s">
        <v>24</v>
      </c>
      <c r="D55" s="119"/>
    </row>
    <row r="56" spans="2:8" ht="15.75" customHeight="1" x14ac:dyDescent="0.2">
      <c r="B56" s="119" t="s">
        <v>25</v>
      </c>
      <c r="C56" s="119" t="s">
        <v>26</v>
      </c>
      <c r="D56" s="119"/>
    </row>
    <row r="57" spans="2:8" ht="15.75" customHeight="1" x14ac:dyDescent="0.2">
      <c r="B57" s="119" t="s">
        <v>317</v>
      </c>
      <c r="C57" s="119" t="s">
        <v>318</v>
      </c>
      <c r="D57" s="119"/>
    </row>
    <row r="58" spans="2:8" ht="15.75" customHeight="1" x14ac:dyDescent="0.2">
      <c r="B58" s="119" t="s">
        <v>27</v>
      </c>
      <c r="C58" s="119" t="s">
        <v>28</v>
      </c>
    </row>
    <row r="60" spans="2:8" ht="15.75" customHeight="1" x14ac:dyDescent="0.2">
      <c r="B60" s="120" t="s">
        <v>351</v>
      </c>
    </row>
    <row r="61" spans="2:8" ht="15.75" customHeight="1" x14ac:dyDescent="0.2">
      <c r="B61" s="114" t="s">
        <v>338</v>
      </c>
      <c r="C61" s="114" t="s">
        <v>342</v>
      </c>
    </row>
    <row r="62" spans="2:8" ht="15.75" customHeight="1" x14ac:dyDescent="0.2">
      <c r="B62" s="114" t="s">
        <v>337</v>
      </c>
      <c r="C62" s="114" t="s">
        <v>343</v>
      </c>
    </row>
    <row r="63" spans="2:8" ht="15.75" customHeight="1" x14ac:dyDescent="0.2">
      <c r="B63" s="114" t="s">
        <v>339</v>
      </c>
      <c r="C63" s="114" t="s">
        <v>350</v>
      </c>
    </row>
    <row r="64" spans="2:8" ht="15.75" customHeight="1" x14ac:dyDescent="0.2">
      <c r="B64" s="114" t="s">
        <v>340</v>
      </c>
      <c r="C64" s="114" t="s">
        <v>344</v>
      </c>
    </row>
    <row r="65" spans="2:3" ht="15.75" customHeight="1" x14ac:dyDescent="0.2">
      <c r="B65" s="114" t="s">
        <v>341</v>
      </c>
      <c r="C65" s="114" t="s">
        <v>345</v>
      </c>
    </row>
    <row r="66" spans="2:3" ht="15.75" customHeight="1" x14ac:dyDescent="0.2">
      <c r="B66" s="114" t="s">
        <v>346</v>
      </c>
      <c r="C66" s="114" t="s">
        <v>347</v>
      </c>
    </row>
    <row r="67" spans="2:3" ht="15.75" customHeight="1" x14ac:dyDescent="0.2">
      <c r="B67" s="114" t="s">
        <v>348</v>
      </c>
      <c r="C67" s="114" t="s">
        <v>349</v>
      </c>
    </row>
    <row r="68" spans="2:3" ht="15.75" customHeight="1" x14ac:dyDescent="0.2">
      <c r="B68" s="114" t="s">
        <v>661</v>
      </c>
      <c r="C68" s="114" t="s">
        <v>662</v>
      </c>
    </row>
  </sheetData>
  <mergeCells count="1">
    <mergeCell ref="C49:H49"/>
  </mergeCells>
  <hyperlinks>
    <hyperlink ref="B14" location="'1. Active projects '!A1" display="1.0" xr:uid="{952485E0-5118-4EE4-90A5-B95A05937ECE}"/>
    <hyperlink ref="B15" location="'1.1 Prospective projects '!A1" display="1.1" xr:uid="{9B3FB861-1047-47BC-8C25-6DF537692EFB}"/>
    <hyperlink ref="B18" location="'2. Company details'!A1" display="'2. Company details'!A1" xr:uid="{706D2F12-D198-4475-B5F2-0788A967943D}"/>
    <hyperlink ref="B16" location="'1.2 Consolidate (1+1.1)'!A1" display="1.2" xr:uid="{C49FF6DC-13DF-4DEE-9598-E29B811EEBF4}"/>
    <hyperlink ref="B20" location="'3. Unqualified projects'!A1" display="'3. Unqualified projects'!A1" xr:uid="{B0EB73D5-EED5-4D09-8DF0-00595F24A8C7}"/>
  </hyperlinks>
  <pageMargins left="0.7" right="0.7" top="0.75" bottom="0.75" header="0.3" footer="0.3"/>
  <pageSetup orientation="portrait"/>
  <ignoredErrors>
    <ignoredError sqref="B14:B16" numberStoredAsText="1"/>
  </ignoredError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D7B52-77BF-4386-A520-CF491A1E917E}">
  <dimension ref="B2:V46"/>
  <sheetViews>
    <sheetView workbookViewId="0">
      <selection activeCell="D10" sqref="D10"/>
    </sheetView>
  </sheetViews>
  <sheetFormatPr defaultRowHeight="12.75" x14ac:dyDescent="0.2"/>
  <cols>
    <col min="1" max="1" width="8.85546875" customWidth="1"/>
    <col min="2" max="2" width="12.7109375" bestFit="1" customWidth="1"/>
    <col min="3" max="3" width="8.85546875" customWidth="1"/>
    <col min="4" max="4" width="16.28515625" bestFit="1" customWidth="1"/>
    <col min="5" max="5" width="8.85546875" customWidth="1"/>
    <col min="6" max="6" width="22.7109375" bestFit="1" customWidth="1"/>
    <col min="7" max="7" width="8.85546875" customWidth="1"/>
    <col min="8" max="8" width="9" customWidth="1"/>
    <col min="9" max="9" width="8.85546875" customWidth="1"/>
    <col min="10" max="10" width="12.7109375" bestFit="1" customWidth="1"/>
    <col min="11" max="11" width="8.85546875" customWidth="1"/>
    <col min="12" max="12" width="9" customWidth="1"/>
    <col min="13" max="13" width="8.85546875" customWidth="1"/>
    <col min="14" max="14" width="13.140625" bestFit="1" customWidth="1"/>
    <col min="15" max="15" width="8.85546875" customWidth="1"/>
    <col min="16" max="16" width="9" customWidth="1"/>
    <col min="18" max="18" width="25.7109375" bestFit="1" customWidth="1"/>
    <col min="20" max="20" width="20.28515625" bestFit="1" customWidth="1"/>
    <col min="22" max="22" width="25.85546875" bestFit="1" customWidth="1"/>
  </cols>
  <sheetData>
    <row r="2" spans="2:22" x14ac:dyDescent="0.2">
      <c r="B2" s="11" t="s">
        <v>35</v>
      </c>
      <c r="C2" s="12"/>
      <c r="D2" s="8"/>
      <c r="E2" s="11" t="s">
        <v>668</v>
      </c>
      <c r="F2" s="8"/>
      <c r="H2" s="7" t="s">
        <v>688</v>
      </c>
      <c r="J2" s="11" t="s">
        <v>608</v>
      </c>
      <c r="L2" s="14" t="s">
        <v>694</v>
      </c>
      <c r="N2" s="14" t="s">
        <v>695</v>
      </c>
      <c r="P2" s="14" t="s">
        <v>671</v>
      </c>
      <c r="R2" s="16" t="s">
        <v>769</v>
      </c>
      <c r="T2" s="34" t="s">
        <v>6147</v>
      </c>
      <c r="V2" s="34" t="s">
        <v>6148</v>
      </c>
    </row>
    <row r="4" spans="2:22" x14ac:dyDescent="0.2">
      <c r="B4" s="4" t="s">
        <v>689</v>
      </c>
      <c r="D4" s="4" t="s">
        <v>6741</v>
      </c>
      <c r="F4" s="4" t="s">
        <v>6742</v>
      </c>
      <c r="H4" s="1" t="s">
        <v>689</v>
      </c>
      <c r="J4" s="1" t="s">
        <v>689</v>
      </c>
      <c r="L4" s="1" t="s">
        <v>689</v>
      </c>
      <c r="N4" s="13" t="s">
        <v>689</v>
      </c>
      <c r="P4" s="1" t="s">
        <v>689</v>
      </c>
      <c r="R4" s="13" t="s">
        <v>689</v>
      </c>
      <c r="T4" s="1" t="s">
        <v>689</v>
      </c>
      <c r="V4" s="1" t="s">
        <v>689</v>
      </c>
    </row>
    <row r="5" spans="2:22" x14ac:dyDescent="0.2">
      <c r="B5" s="1"/>
      <c r="D5" s="9" t="s">
        <v>687</v>
      </c>
      <c r="F5" s="9" t="s">
        <v>687</v>
      </c>
      <c r="H5" s="1"/>
      <c r="J5" s="1"/>
      <c r="L5" s="1"/>
      <c r="N5" s="1"/>
      <c r="P5" s="1"/>
    </row>
    <row r="6" spans="2:22" x14ac:dyDescent="0.2">
      <c r="B6" s="1" t="s">
        <v>674</v>
      </c>
      <c r="D6" s="1"/>
      <c r="F6" s="1"/>
      <c r="H6" s="1" t="s">
        <v>47</v>
      </c>
      <c r="J6" s="1" t="s">
        <v>517</v>
      </c>
      <c r="L6" s="1" t="s">
        <v>683</v>
      </c>
      <c r="N6" s="1" t="s">
        <v>367</v>
      </c>
      <c r="P6" t="s">
        <v>680</v>
      </c>
      <c r="R6" t="s">
        <v>530</v>
      </c>
      <c r="T6" s="1" t="s">
        <v>521</v>
      </c>
      <c r="V6" s="1" t="s">
        <v>7131</v>
      </c>
    </row>
    <row r="7" spans="2:22" x14ac:dyDescent="0.2">
      <c r="B7" s="1" t="s">
        <v>673</v>
      </c>
      <c r="D7" s="1" t="s">
        <v>629</v>
      </c>
      <c r="F7" s="1" t="s">
        <v>678</v>
      </c>
      <c r="H7">
        <v>2011</v>
      </c>
      <c r="J7" s="1" t="s">
        <v>516</v>
      </c>
      <c r="L7" s="1" t="s">
        <v>684</v>
      </c>
      <c r="N7" s="1" t="s">
        <v>7774</v>
      </c>
      <c r="P7" t="s">
        <v>681</v>
      </c>
      <c r="R7" t="s">
        <v>529</v>
      </c>
      <c r="T7" s="1" t="s">
        <v>522</v>
      </c>
      <c r="V7" s="1" t="s">
        <v>7129</v>
      </c>
    </row>
    <row r="8" spans="2:22" x14ac:dyDescent="0.2">
      <c r="B8" s="1" t="s">
        <v>672</v>
      </c>
      <c r="D8" s="1" t="s">
        <v>7383</v>
      </c>
      <c r="F8" s="1" t="s">
        <v>679</v>
      </c>
      <c r="H8">
        <v>2012</v>
      </c>
      <c r="N8" s="1" t="s">
        <v>368</v>
      </c>
      <c r="P8" t="s">
        <v>47</v>
      </c>
      <c r="R8" t="s">
        <v>538</v>
      </c>
      <c r="T8" s="1" t="s">
        <v>7132</v>
      </c>
      <c r="V8" s="1" t="s">
        <v>7130</v>
      </c>
    </row>
    <row r="9" spans="2:22" x14ac:dyDescent="0.2">
      <c r="D9" s="1" t="s">
        <v>7445</v>
      </c>
      <c r="F9" s="1" t="s">
        <v>6143</v>
      </c>
      <c r="H9">
        <v>2013</v>
      </c>
      <c r="N9" s="1" t="s">
        <v>366</v>
      </c>
      <c r="R9" s="1" t="s">
        <v>6179</v>
      </c>
      <c r="T9" s="1" t="s">
        <v>47</v>
      </c>
      <c r="V9" s="1" t="s">
        <v>47</v>
      </c>
    </row>
    <row r="10" spans="2:22" x14ac:dyDescent="0.2">
      <c r="D10" s="1" t="s">
        <v>592</v>
      </c>
      <c r="F10" s="1" t="s">
        <v>676</v>
      </c>
      <c r="H10">
        <v>2014</v>
      </c>
      <c r="N10" s="1" t="s">
        <v>365</v>
      </c>
      <c r="R10" t="s">
        <v>532</v>
      </c>
      <c r="T10" s="1" t="s">
        <v>446</v>
      </c>
      <c r="V10" s="1" t="s">
        <v>446</v>
      </c>
    </row>
    <row r="11" spans="2:22" x14ac:dyDescent="0.2">
      <c r="D11" s="1" t="s">
        <v>329</v>
      </c>
      <c r="F11" s="1" t="s">
        <v>697</v>
      </c>
      <c r="H11">
        <v>2015</v>
      </c>
      <c r="N11" s="1" t="s">
        <v>364</v>
      </c>
      <c r="R11" t="s">
        <v>562</v>
      </c>
      <c r="T11" s="1" t="s">
        <v>486</v>
      </c>
      <c r="V11" t="s">
        <v>486</v>
      </c>
    </row>
    <row r="12" spans="2:22" x14ac:dyDescent="0.2">
      <c r="B12" s="11" t="s">
        <v>6072</v>
      </c>
      <c r="D12" s="1" t="s">
        <v>518</v>
      </c>
      <c r="F12" s="1" t="s">
        <v>6680</v>
      </c>
      <c r="H12">
        <v>2016</v>
      </c>
      <c r="R12" t="s">
        <v>550</v>
      </c>
    </row>
    <row r="13" spans="2:22" x14ac:dyDescent="0.2">
      <c r="D13" s="1" t="s">
        <v>7779</v>
      </c>
      <c r="F13" s="1" t="s">
        <v>6308</v>
      </c>
      <c r="H13">
        <v>2017</v>
      </c>
      <c r="R13" t="s">
        <v>577</v>
      </c>
    </row>
    <row r="14" spans="2:22" x14ac:dyDescent="0.2">
      <c r="B14" s="13" t="s">
        <v>689</v>
      </c>
      <c r="D14" s="1" t="s">
        <v>7440</v>
      </c>
      <c r="F14" s="137" t="s">
        <v>7492</v>
      </c>
      <c r="H14">
        <v>2018</v>
      </c>
    </row>
    <row r="15" spans="2:22" x14ac:dyDescent="0.2">
      <c r="B15" t="s">
        <v>6074</v>
      </c>
      <c r="D15" s="1" t="s">
        <v>675</v>
      </c>
      <c r="F15" s="137" t="s">
        <v>7582</v>
      </c>
      <c r="H15">
        <v>2019</v>
      </c>
    </row>
    <row r="16" spans="2:22" x14ac:dyDescent="0.2">
      <c r="B16" s="10" t="s">
        <v>6075</v>
      </c>
      <c r="D16" s="1" t="s">
        <v>7384</v>
      </c>
      <c r="F16" s="137" t="s">
        <v>6163</v>
      </c>
      <c r="H16">
        <v>2020</v>
      </c>
    </row>
    <row r="17" spans="2:8" x14ac:dyDescent="0.2">
      <c r="B17" t="s">
        <v>6071</v>
      </c>
      <c r="D17" s="1" t="s">
        <v>6423</v>
      </c>
      <c r="F17" s="137" t="s">
        <v>7581</v>
      </c>
      <c r="H17">
        <v>2021</v>
      </c>
    </row>
    <row r="18" spans="2:8" x14ac:dyDescent="0.2">
      <c r="B18" t="s">
        <v>6076</v>
      </c>
      <c r="D18" s="1" t="s">
        <v>6652</v>
      </c>
      <c r="F18" s="137" t="s">
        <v>677</v>
      </c>
      <c r="H18">
        <v>2022</v>
      </c>
    </row>
    <row r="19" spans="2:8" x14ac:dyDescent="0.2">
      <c r="B19" s="1" t="s">
        <v>6356</v>
      </c>
      <c r="F19" s="1" t="s">
        <v>47</v>
      </c>
      <c r="H19">
        <v>2023</v>
      </c>
    </row>
    <row r="20" spans="2:8" x14ac:dyDescent="0.2">
      <c r="B20" t="s">
        <v>6449</v>
      </c>
      <c r="H20">
        <v>2024</v>
      </c>
    </row>
    <row r="21" spans="2:8" x14ac:dyDescent="0.2">
      <c r="H21">
        <v>2025</v>
      </c>
    </row>
    <row r="22" spans="2:8" x14ac:dyDescent="0.2">
      <c r="H22">
        <v>2026</v>
      </c>
    </row>
    <row r="23" spans="2:8" x14ac:dyDescent="0.2">
      <c r="H23">
        <v>2027</v>
      </c>
    </row>
    <row r="24" spans="2:8" x14ac:dyDescent="0.2">
      <c r="H24">
        <v>2028</v>
      </c>
    </row>
    <row r="25" spans="2:8" x14ac:dyDescent="0.2">
      <c r="H25">
        <v>2029</v>
      </c>
    </row>
    <row r="26" spans="2:8" x14ac:dyDescent="0.2">
      <c r="H26">
        <v>2030</v>
      </c>
    </row>
    <row r="27" spans="2:8" x14ac:dyDescent="0.2">
      <c r="H27">
        <v>2031</v>
      </c>
    </row>
    <row r="28" spans="2:8" x14ac:dyDescent="0.2">
      <c r="H28">
        <v>2032</v>
      </c>
    </row>
    <row r="29" spans="2:8" x14ac:dyDescent="0.2">
      <c r="H29">
        <v>2033</v>
      </c>
    </row>
    <row r="30" spans="2:8" x14ac:dyDescent="0.2">
      <c r="H30">
        <v>2034</v>
      </c>
    </row>
    <row r="31" spans="2:8" x14ac:dyDescent="0.2">
      <c r="H31">
        <v>2035</v>
      </c>
    </row>
    <row r="32" spans="2:8" x14ac:dyDescent="0.2">
      <c r="H32">
        <v>2036</v>
      </c>
    </row>
    <row r="33" spans="8:8" x14ac:dyDescent="0.2">
      <c r="H33">
        <v>2037</v>
      </c>
    </row>
    <row r="34" spans="8:8" x14ac:dyDescent="0.2">
      <c r="H34">
        <v>2038</v>
      </c>
    </row>
    <row r="35" spans="8:8" x14ac:dyDescent="0.2">
      <c r="H35">
        <v>2039</v>
      </c>
    </row>
    <row r="36" spans="8:8" x14ac:dyDescent="0.2">
      <c r="H36">
        <v>2040</v>
      </c>
    </row>
    <row r="37" spans="8:8" x14ac:dyDescent="0.2">
      <c r="H37">
        <v>2041</v>
      </c>
    </row>
    <row r="38" spans="8:8" x14ac:dyDescent="0.2">
      <c r="H38">
        <v>2042</v>
      </c>
    </row>
    <row r="39" spans="8:8" x14ac:dyDescent="0.2">
      <c r="H39">
        <v>2043</v>
      </c>
    </row>
    <row r="40" spans="8:8" x14ac:dyDescent="0.2">
      <c r="H40">
        <v>2044</v>
      </c>
    </row>
    <row r="41" spans="8:8" x14ac:dyDescent="0.2">
      <c r="H41">
        <v>2045</v>
      </c>
    </row>
    <row r="42" spans="8:8" x14ac:dyDescent="0.2">
      <c r="H42">
        <v>2046</v>
      </c>
    </row>
    <row r="43" spans="8:8" x14ac:dyDescent="0.2">
      <c r="H43">
        <v>2047</v>
      </c>
    </row>
    <row r="44" spans="8:8" x14ac:dyDescent="0.2">
      <c r="H44">
        <v>2048</v>
      </c>
    </row>
    <row r="45" spans="8:8" x14ac:dyDescent="0.2">
      <c r="H45">
        <v>2049</v>
      </c>
    </row>
    <row r="46" spans="8:8" x14ac:dyDescent="0.2">
      <c r="H46">
        <v>2050</v>
      </c>
    </row>
  </sheetData>
  <pageMargins left="0.7" right="0.7" top="0.75" bottom="0.75" header="0.3" footer="0.3"/>
  <legacyDrawing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609B-E234-404A-8C5E-0F3FFC1D4436}">
  <dimension ref="A1:G1436"/>
  <sheetViews>
    <sheetView workbookViewId="0"/>
  </sheetViews>
  <sheetFormatPr defaultRowHeight="12.75" x14ac:dyDescent="0.2"/>
  <cols>
    <col min="1" max="1" width="11.42578125" customWidth="1"/>
    <col min="2" max="2" width="30.7109375" customWidth="1"/>
    <col min="3" max="3" width="27.28515625" customWidth="1"/>
    <col min="4" max="4" width="33.5703125" customWidth="1"/>
    <col min="5" max="5" width="10.7109375" customWidth="1"/>
    <col min="6" max="6" width="33.5703125" customWidth="1"/>
    <col min="7" max="7" width="20.85546875" bestFit="1" customWidth="1"/>
  </cols>
  <sheetData>
    <row r="1" spans="1:7" x14ac:dyDescent="0.2">
      <c r="A1" s="54" t="s">
        <v>6369</v>
      </c>
    </row>
    <row r="3" spans="1:7" x14ac:dyDescent="0.2">
      <c r="A3" s="21" t="s">
        <v>770</v>
      </c>
      <c r="B3" s="22" t="s">
        <v>771</v>
      </c>
      <c r="C3" s="22" t="s">
        <v>3535</v>
      </c>
      <c r="D3" s="22" t="s">
        <v>4130</v>
      </c>
      <c r="E3" s="22" t="s">
        <v>4131</v>
      </c>
      <c r="F3" s="22" t="s">
        <v>4132</v>
      </c>
      <c r="G3" s="22" t="s">
        <v>392</v>
      </c>
    </row>
    <row r="4" spans="1:7" x14ac:dyDescent="0.2">
      <c r="A4" s="17" t="s">
        <v>772</v>
      </c>
      <c r="B4" s="17" t="s">
        <v>773</v>
      </c>
      <c r="C4" s="17" t="s">
        <v>3536</v>
      </c>
      <c r="D4" s="17" t="s">
        <v>4133</v>
      </c>
      <c r="E4" s="17" t="s">
        <v>4134</v>
      </c>
      <c r="F4" s="17" t="s">
        <v>4135</v>
      </c>
      <c r="G4" s="17" t="s">
        <v>6083</v>
      </c>
    </row>
    <row r="5" spans="1:7" x14ac:dyDescent="0.2">
      <c r="A5" s="17" t="s">
        <v>774</v>
      </c>
      <c r="B5" s="17" t="s">
        <v>775</v>
      </c>
      <c r="C5" s="17"/>
      <c r="D5" s="17" t="s">
        <v>4136</v>
      </c>
      <c r="E5" s="17" t="s">
        <v>4137</v>
      </c>
      <c r="F5" s="17" t="s">
        <v>4138</v>
      </c>
      <c r="G5" s="17" t="s">
        <v>6084</v>
      </c>
    </row>
    <row r="6" spans="1:7" x14ac:dyDescent="0.2">
      <c r="A6" s="17" t="s">
        <v>776</v>
      </c>
      <c r="B6" s="17" t="s">
        <v>777</v>
      </c>
      <c r="C6" s="17" t="s">
        <v>3537</v>
      </c>
      <c r="D6" s="17" t="s">
        <v>4139</v>
      </c>
      <c r="E6" s="17" t="s">
        <v>4140</v>
      </c>
      <c r="F6" s="17" t="s">
        <v>4141</v>
      </c>
      <c r="G6" s="18" t="s">
        <v>97</v>
      </c>
    </row>
    <row r="7" spans="1:7" x14ac:dyDescent="0.2">
      <c r="A7" s="17" t="s">
        <v>778</v>
      </c>
      <c r="B7" s="17" t="s">
        <v>779</v>
      </c>
      <c r="C7" s="17"/>
      <c r="D7" s="17" t="s">
        <v>4142</v>
      </c>
      <c r="E7" s="17" t="s">
        <v>4143</v>
      </c>
      <c r="F7" s="17" t="s">
        <v>4144</v>
      </c>
      <c r="G7" s="18" t="s">
        <v>97</v>
      </c>
    </row>
    <row r="8" spans="1:7" x14ac:dyDescent="0.2">
      <c r="A8" s="17" t="s">
        <v>780</v>
      </c>
      <c r="B8" s="17" t="s">
        <v>781</v>
      </c>
      <c r="C8" s="17"/>
      <c r="D8" s="17" t="s">
        <v>4142</v>
      </c>
      <c r="E8" s="17" t="s">
        <v>4143</v>
      </c>
      <c r="F8" s="17" t="s">
        <v>4144</v>
      </c>
      <c r="G8" s="18" t="s">
        <v>97</v>
      </c>
    </row>
    <row r="9" spans="1:7" x14ac:dyDescent="0.2">
      <c r="A9" s="17" t="s">
        <v>782</v>
      </c>
      <c r="B9" s="17" t="s">
        <v>783</v>
      </c>
      <c r="C9" s="17"/>
      <c r="D9" s="17" t="s">
        <v>4145</v>
      </c>
      <c r="E9" s="17" t="s">
        <v>4146</v>
      </c>
      <c r="F9" s="17" t="s">
        <v>2102</v>
      </c>
      <c r="G9" s="18" t="s">
        <v>97</v>
      </c>
    </row>
    <row r="10" spans="1:7" x14ac:dyDescent="0.2">
      <c r="A10" s="17" t="s">
        <v>784</v>
      </c>
      <c r="B10" s="17" t="s">
        <v>785</v>
      </c>
      <c r="C10" s="17"/>
      <c r="D10" s="17" t="s">
        <v>4142</v>
      </c>
      <c r="E10" s="17" t="s">
        <v>4143</v>
      </c>
      <c r="F10" s="17" t="s">
        <v>4147</v>
      </c>
      <c r="G10" s="18" t="s">
        <v>97</v>
      </c>
    </row>
    <row r="11" spans="1:7" x14ac:dyDescent="0.2">
      <c r="A11" s="17" t="s">
        <v>786</v>
      </c>
      <c r="B11" s="17" t="s">
        <v>785</v>
      </c>
      <c r="C11" s="17"/>
      <c r="D11" s="17" t="s">
        <v>4142</v>
      </c>
      <c r="E11" s="17" t="s">
        <v>4143</v>
      </c>
      <c r="F11" s="17" t="s">
        <v>4147</v>
      </c>
      <c r="G11" s="18" t="s">
        <v>97</v>
      </c>
    </row>
    <row r="12" spans="1:7" x14ac:dyDescent="0.2">
      <c r="A12" s="17" t="s">
        <v>787</v>
      </c>
      <c r="B12" s="17" t="s">
        <v>788</v>
      </c>
      <c r="C12" s="17"/>
      <c r="D12" s="17" t="s">
        <v>4148</v>
      </c>
      <c r="E12" s="17" t="s">
        <v>4149</v>
      </c>
      <c r="F12" s="17" t="s">
        <v>4150</v>
      </c>
      <c r="G12" s="18" t="s">
        <v>97</v>
      </c>
    </row>
    <row r="13" spans="1:7" x14ac:dyDescent="0.2">
      <c r="A13" s="17" t="s">
        <v>789</v>
      </c>
      <c r="B13" s="17" t="s">
        <v>790</v>
      </c>
      <c r="C13" s="17" t="s">
        <v>3538</v>
      </c>
      <c r="D13" s="17" t="s">
        <v>4151</v>
      </c>
      <c r="E13" s="17" t="s">
        <v>4152</v>
      </c>
      <c r="F13" s="17" t="s">
        <v>2687</v>
      </c>
      <c r="G13" s="18" t="s">
        <v>97</v>
      </c>
    </row>
    <row r="14" spans="1:7" x14ac:dyDescent="0.2">
      <c r="A14" s="17" t="s">
        <v>791</v>
      </c>
      <c r="B14" s="17" t="s">
        <v>792</v>
      </c>
      <c r="C14" s="17"/>
      <c r="D14" s="17" t="s">
        <v>4153</v>
      </c>
      <c r="E14" s="17" t="s">
        <v>4154</v>
      </c>
      <c r="F14" s="17" t="s">
        <v>792</v>
      </c>
      <c r="G14" s="18" t="s">
        <v>97</v>
      </c>
    </row>
    <row r="15" spans="1:7" x14ac:dyDescent="0.2">
      <c r="A15" s="17" t="s">
        <v>793</v>
      </c>
      <c r="B15" s="17" t="s">
        <v>794</v>
      </c>
      <c r="C15" s="17"/>
      <c r="D15" s="17" t="s">
        <v>4155</v>
      </c>
      <c r="E15" s="17" t="s">
        <v>4156</v>
      </c>
      <c r="F15" s="17" t="s">
        <v>4157</v>
      </c>
      <c r="G15" s="18" t="s">
        <v>97</v>
      </c>
    </row>
    <row r="16" spans="1:7" x14ac:dyDescent="0.2">
      <c r="A16" s="17" t="s">
        <v>795</v>
      </c>
      <c r="B16" s="17" t="s">
        <v>796</v>
      </c>
      <c r="C16" s="17" t="s">
        <v>3539</v>
      </c>
      <c r="D16" s="17" t="s">
        <v>4158</v>
      </c>
      <c r="E16" s="17" t="s">
        <v>4159</v>
      </c>
      <c r="F16" s="17" t="s">
        <v>1716</v>
      </c>
      <c r="G16" s="18" t="s">
        <v>97</v>
      </c>
    </row>
    <row r="17" spans="1:7" x14ac:dyDescent="0.2">
      <c r="A17" s="17" t="s">
        <v>797</v>
      </c>
      <c r="B17" s="17" t="s">
        <v>798</v>
      </c>
      <c r="C17" s="17"/>
      <c r="D17" s="17" t="s">
        <v>4160</v>
      </c>
      <c r="E17" s="17" t="s">
        <v>4161</v>
      </c>
      <c r="F17" s="17" t="s">
        <v>798</v>
      </c>
      <c r="G17" s="18" t="s">
        <v>97</v>
      </c>
    </row>
    <row r="18" spans="1:7" x14ac:dyDescent="0.2">
      <c r="A18" s="17" t="s">
        <v>799</v>
      </c>
      <c r="B18" s="17" t="s">
        <v>800</v>
      </c>
      <c r="C18" s="17" t="s">
        <v>3540</v>
      </c>
      <c r="D18" s="17" t="s">
        <v>4162</v>
      </c>
      <c r="E18" s="17" t="s">
        <v>4163</v>
      </c>
      <c r="F18" s="17" t="s">
        <v>2503</v>
      </c>
      <c r="G18" s="18" t="s">
        <v>97</v>
      </c>
    </row>
    <row r="19" spans="1:7" x14ac:dyDescent="0.2">
      <c r="A19" s="17" t="s">
        <v>801</v>
      </c>
      <c r="B19" s="17" t="s">
        <v>802</v>
      </c>
      <c r="C19" s="17" t="s">
        <v>3541</v>
      </c>
      <c r="D19" s="17" t="s">
        <v>4164</v>
      </c>
      <c r="E19" s="17" t="s">
        <v>4165</v>
      </c>
      <c r="F19" s="17" t="s">
        <v>1500</v>
      </c>
      <c r="G19" s="18" t="s">
        <v>97</v>
      </c>
    </row>
    <row r="20" spans="1:7" x14ac:dyDescent="0.2">
      <c r="A20" s="17" t="s">
        <v>803</v>
      </c>
      <c r="B20" s="17" t="s">
        <v>804</v>
      </c>
      <c r="C20" s="17" t="s">
        <v>3542</v>
      </c>
      <c r="D20" s="17" t="s">
        <v>4166</v>
      </c>
      <c r="E20" s="17" t="s">
        <v>4167</v>
      </c>
      <c r="F20" s="17" t="s">
        <v>1876</v>
      </c>
      <c r="G20" s="18" t="s">
        <v>97</v>
      </c>
    </row>
    <row r="21" spans="1:7" x14ac:dyDescent="0.2">
      <c r="A21" s="17" t="s">
        <v>805</v>
      </c>
      <c r="B21" s="17" t="s">
        <v>806</v>
      </c>
      <c r="C21" s="17" t="s">
        <v>3543</v>
      </c>
      <c r="D21" s="17" t="s">
        <v>4168</v>
      </c>
      <c r="E21" s="17" t="s">
        <v>4169</v>
      </c>
      <c r="F21" s="17" t="s">
        <v>1508</v>
      </c>
      <c r="G21" s="18" t="s">
        <v>97</v>
      </c>
    </row>
    <row r="22" spans="1:7" x14ac:dyDescent="0.2">
      <c r="A22" s="17" t="s">
        <v>807</v>
      </c>
      <c r="B22" s="17" t="s">
        <v>808</v>
      </c>
      <c r="C22" s="17"/>
      <c r="D22" s="17" t="s">
        <v>4170</v>
      </c>
      <c r="E22" s="17" t="s">
        <v>4171</v>
      </c>
      <c r="F22" s="17" t="s">
        <v>808</v>
      </c>
      <c r="G22" s="18" t="s">
        <v>97</v>
      </c>
    </row>
    <row r="23" spans="1:7" x14ac:dyDescent="0.2">
      <c r="A23" s="17" t="s">
        <v>809</v>
      </c>
      <c r="B23" s="17" t="s">
        <v>810</v>
      </c>
      <c r="C23" s="17" t="s">
        <v>3544</v>
      </c>
      <c r="D23" s="17" t="s">
        <v>4172</v>
      </c>
      <c r="E23" s="17" t="s">
        <v>4173</v>
      </c>
      <c r="F23" s="17" t="s">
        <v>810</v>
      </c>
      <c r="G23" s="18" t="s">
        <v>97</v>
      </c>
    </row>
    <row r="24" spans="1:7" x14ac:dyDescent="0.2">
      <c r="A24" s="17" t="s">
        <v>811</v>
      </c>
      <c r="B24" s="17" t="s">
        <v>812</v>
      </c>
      <c r="C24" s="17" t="s">
        <v>3545</v>
      </c>
      <c r="D24" s="17" t="s">
        <v>4174</v>
      </c>
      <c r="E24" s="17" t="s">
        <v>4175</v>
      </c>
      <c r="F24" s="17" t="s">
        <v>1006</v>
      </c>
      <c r="G24" s="18" t="s">
        <v>97</v>
      </c>
    </row>
    <row r="25" spans="1:7" x14ac:dyDescent="0.2">
      <c r="A25" s="17" t="s">
        <v>813</v>
      </c>
      <c r="B25" s="17" t="s">
        <v>814</v>
      </c>
      <c r="C25" s="17" t="s">
        <v>3545</v>
      </c>
      <c r="D25" s="17" t="s">
        <v>4174</v>
      </c>
      <c r="E25" s="17" t="s">
        <v>4175</v>
      </c>
      <c r="F25" s="17" t="s">
        <v>1006</v>
      </c>
      <c r="G25" s="18" t="s">
        <v>97</v>
      </c>
    </row>
    <row r="26" spans="1:7" x14ac:dyDescent="0.2">
      <c r="A26" s="17" t="s">
        <v>815</v>
      </c>
      <c r="B26" s="17" t="s">
        <v>816</v>
      </c>
      <c r="C26" s="17" t="s">
        <v>3546</v>
      </c>
      <c r="D26" s="17" t="s">
        <v>4176</v>
      </c>
      <c r="E26" s="17" t="s">
        <v>4177</v>
      </c>
      <c r="F26" s="17" t="s">
        <v>1402</v>
      </c>
      <c r="G26" s="18" t="s">
        <v>97</v>
      </c>
    </row>
    <row r="27" spans="1:7" x14ac:dyDescent="0.2">
      <c r="A27" s="17" t="s">
        <v>817</v>
      </c>
      <c r="B27" s="17" t="s">
        <v>818</v>
      </c>
      <c r="C27" s="17" t="s">
        <v>3547</v>
      </c>
      <c r="D27" s="17" t="s">
        <v>4178</v>
      </c>
      <c r="E27" s="17" t="s">
        <v>4179</v>
      </c>
      <c r="F27" s="17" t="s">
        <v>1230</v>
      </c>
      <c r="G27" s="18" t="s">
        <v>97</v>
      </c>
    </row>
    <row r="28" spans="1:7" x14ac:dyDescent="0.2">
      <c r="A28" s="17" t="s">
        <v>819</v>
      </c>
      <c r="B28" s="17" t="s">
        <v>820</v>
      </c>
      <c r="C28" s="17"/>
      <c r="D28" s="17" t="s">
        <v>4180</v>
      </c>
      <c r="E28" s="17" t="s">
        <v>4181</v>
      </c>
      <c r="F28" s="17" t="s">
        <v>1135</v>
      </c>
      <c r="G28" s="18" t="s">
        <v>97</v>
      </c>
    </row>
    <row r="29" spans="1:7" x14ac:dyDescent="0.2">
      <c r="A29" s="17" t="s">
        <v>821</v>
      </c>
      <c r="B29" s="17" t="s">
        <v>822</v>
      </c>
      <c r="C29" s="17"/>
      <c r="D29" s="17" t="s">
        <v>4182</v>
      </c>
      <c r="E29" s="17" t="s">
        <v>4183</v>
      </c>
      <c r="F29" s="17" t="s">
        <v>1208</v>
      </c>
      <c r="G29" s="18" t="s">
        <v>97</v>
      </c>
    </row>
    <row r="30" spans="1:7" x14ac:dyDescent="0.2">
      <c r="A30" s="17" t="s">
        <v>823</v>
      </c>
      <c r="B30" s="17" t="s">
        <v>824</v>
      </c>
      <c r="C30" s="17"/>
      <c r="D30" s="17" t="s">
        <v>4184</v>
      </c>
      <c r="E30" s="17" t="s">
        <v>4185</v>
      </c>
      <c r="F30" s="17" t="s">
        <v>1718</v>
      </c>
      <c r="G30" s="18" t="s">
        <v>97</v>
      </c>
    </row>
    <row r="31" spans="1:7" x14ac:dyDescent="0.2">
      <c r="A31" s="17" t="s">
        <v>825</v>
      </c>
      <c r="B31" s="17" t="s">
        <v>826</v>
      </c>
      <c r="C31" s="17"/>
      <c r="D31" s="17" t="s">
        <v>4186</v>
      </c>
      <c r="E31" s="17" t="s">
        <v>4187</v>
      </c>
      <c r="F31" s="17" t="s">
        <v>1428</v>
      </c>
      <c r="G31" s="18" t="s">
        <v>97</v>
      </c>
    </row>
    <row r="32" spans="1:7" x14ac:dyDescent="0.2">
      <c r="A32" s="17" t="s">
        <v>827</v>
      </c>
      <c r="B32" s="17" t="s">
        <v>828</v>
      </c>
      <c r="C32" s="17"/>
      <c r="D32" s="17" t="s">
        <v>4188</v>
      </c>
      <c r="E32" s="17" t="s">
        <v>4189</v>
      </c>
      <c r="F32" s="17" t="s">
        <v>2048</v>
      </c>
      <c r="G32" s="18" t="s">
        <v>97</v>
      </c>
    </row>
    <row r="33" spans="1:7" x14ac:dyDescent="0.2">
      <c r="A33" s="17" t="s">
        <v>829</v>
      </c>
      <c r="B33" s="17" t="s">
        <v>830</v>
      </c>
      <c r="C33" s="17"/>
      <c r="D33" s="17" t="s">
        <v>4190</v>
      </c>
      <c r="E33" s="17" t="s">
        <v>4191</v>
      </c>
      <c r="F33" s="17" t="s">
        <v>1236</v>
      </c>
      <c r="G33" s="18" t="s">
        <v>97</v>
      </c>
    </row>
    <row r="34" spans="1:7" x14ac:dyDescent="0.2">
      <c r="A34" s="17" t="s">
        <v>831</v>
      </c>
      <c r="B34" s="17" t="s">
        <v>832</v>
      </c>
      <c r="C34" s="17" t="s">
        <v>3548</v>
      </c>
      <c r="D34" s="17" t="s">
        <v>4192</v>
      </c>
      <c r="E34" s="17" t="s">
        <v>4193</v>
      </c>
      <c r="F34" s="17" t="s">
        <v>1952</v>
      </c>
      <c r="G34" s="18" t="s">
        <v>97</v>
      </c>
    </row>
    <row r="35" spans="1:7" x14ac:dyDescent="0.2">
      <c r="A35" s="17" t="s">
        <v>833</v>
      </c>
      <c r="B35" s="17" t="s">
        <v>834</v>
      </c>
      <c r="C35" s="17" t="s">
        <v>3549</v>
      </c>
      <c r="D35" s="17" t="s">
        <v>4194</v>
      </c>
      <c r="E35" s="17" t="s">
        <v>4195</v>
      </c>
      <c r="F35" s="17" t="s">
        <v>4196</v>
      </c>
      <c r="G35" s="18" t="s">
        <v>97</v>
      </c>
    </row>
    <row r="36" spans="1:7" x14ac:dyDescent="0.2">
      <c r="A36" s="17" t="s">
        <v>835</v>
      </c>
      <c r="B36" s="17" t="s">
        <v>836</v>
      </c>
      <c r="C36" s="17"/>
      <c r="D36" s="17" t="s">
        <v>4197</v>
      </c>
      <c r="E36" s="17" t="s">
        <v>4198</v>
      </c>
      <c r="F36" s="17" t="s">
        <v>836</v>
      </c>
      <c r="G36" s="18" t="s">
        <v>97</v>
      </c>
    </row>
    <row r="37" spans="1:7" x14ac:dyDescent="0.2">
      <c r="A37" s="17" t="s">
        <v>837</v>
      </c>
      <c r="B37" s="17" t="s">
        <v>838</v>
      </c>
      <c r="C37" s="17"/>
      <c r="D37" s="17" t="s">
        <v>4199</v>
      </c>
      <c r="E37" s="17" t="s">
        <v>4200</v>
      </c>
      <c r="F37" s="17" t="s">
        <v>1404</v>
      </c>
      <c r="G37" s="18" t="s">
        <v>97</v>
      </c>
    </row>
    <row r="38" spans="1:7" x14ac:dyDescent="0.2">
      <c r="A38" s="17" t="s">
        <v>839</v>
      </c>
      <c r="B38" s="17" t="s">
        <v>838</v>
      </c>
      <c r="C38" s="17"/>
      <c r="D38" s="17" t="s">
        <v>4199</v>
      </c>
      <c r="E38" s="17" t="s">
        <v>4200</v>
      </c>
      <c r="F38" s="17" t="s">
        <v>1404</v>
      </c>
      <c r="G38" s="18" t="s">
        <v>97</v>
      </c>
    </row>
    <row r="39" spans="1:7" x14ac:dyDescent="0.2">
      <c r="A39" s="17" t="s">
        <v>840</v>
      </c>
      <c r="B39" s="17" t="s">
        <v>841</v>
      </c>
      <c r="C39" s="17" t="s">
        <v>3550</v>
      </c>
      <c r="D39" s="17" t="s">
        <v>4201</v>
      </c>
      <c r="E39" s="17" t="s">
        <v>4202</v>
      </c>
      <c r="F39" s="17" t="s">
        <v>1430</v>
      </c>
      <c r="G39" s="18" t="s">
        <v>97</v>
      </c>
    </row>
    <row r="40" spans="1:7" x14ac:dyDescent="0.2">
      <c r="A40" s="17" t="s">
        <v>842</v>
      </c>
      <c r="B40" s="17" t="s">
        <v>843</v>
      </c>
      <c r="C40" s="17"/>
      <c r="D40" s="17" t="s">
        <v>4203</v>
      </c>
      <c r="E40" s="17" t="s">
        <v>4204</v>
      </c>
      <c r="F40" s="17" t="s">
        <v>980</v>
      </c>
      <c r="G40" s="18" t="s">
        <v>97</v>
      </c>
    </row>
    <row r="41" spans="1:7" x14ac:dyDescent="0.2">
      <c r="A41" s="17" t="s">
        <v>844</v>
      </c>
      <c r="B41" s="17" t="s">
        <v>845</v>
      </c>
      <c r="C41" s="17" t="s">
        <v>3551</v>
      </c>
      <c r="D41" s="17" t="s">
        <v>4205</v>
      </c>
      <c r="E41" s="17" t="s">
        <v>4206</v>
      </c>
      <c r="F41" s="17" t="s">
        <v>1956</v>
      </c>
      <c r="G41" s="18" t="s">
        <v>97</v>
      </c>
    </row>
    <row r="42" spans="1:7" x14ac:dyDescent="0.2">
      <c r="A42" s="17" t="s">
        <v>846</v>
      </c>
      <c r="B42" s="17" t="s">
        <v>847</v>
      </c>
      <c r="C42" s="17"/>
      <c r="D42" s="17" t="s">
        <v>4207</v>
      </c>
      <c r="E42" s="17" t="s">
        <v>4208</v>
      </c>
      <c r="F42" s="17" t="s">
        <v>3017</v>
      </c>
      <c r="G42" s="18" t="s">
        <v>97</v>
      </c>
    </row>
    <row r="43" spans="1:7" x14ac:dyDescent="0.2">
      <c r="A43" s="17" t="s">
        <v>848</v>
      </c>
      <c r="B43" s="17" t="s">
        <v>849</v>
      </c>
      <c r="C43" s="17"/>
      <c r="D43" s="17" t="s">
        <v>4209</v>
      </c>
      <c r="E43" s="17" t="s">
        <v>4210</v>
      </c>
      <c r="F43" s="17" t="s">
        <v>4211</v>
      </c>
      <c r="G43" s="18" t="s">
        <v>97</v>
      </c>
    </row>
    <row r="44" spans="1:7" x14ac:dyDescent="0.2">
      <c r="A44" s="17" t="s">
        <v>850</v>
      </c>
      <c r="B44" s="17" t="s">
        <v>851</v>
      </c>
      <c r="C44" s="17"/>
      <c r="D44" s="17" t="s">
        <v>4174</v>
      </c>
      <c r="E44" s="17" t="s">
        <v>4175</v>
      </c>
      <c r="F44" s="17" t="s">
        <v>2689</v>
      </c>
      <c r="G44" s="18" t="s">
        <v>97</v>
      </c>
    </row>
    <row r="45" spans="1:7" x14ac:dyDescent="0.2">
      <c r="A45" s="17" t="s">
        <v>852</v>
      </c>
      <c r="B45" s="17" t="s">
        <v>853</v>
      </c>
      <c r="C45" s="17" t="s">
        <v>3552</v>
      </c>
      <c r="D45" s="17" t="s">
        <v>4212</v>
      </c>
      <c r="E45" s="17" t="s">
        <v>4213</v>
      </c>
      <c r="F45" s="17" t="s">
        <v>1472</v>
      </c>
      <c r="G45" s="18" t="s">
        <v>97</v>
      </c>
    </row>
    <row r="46" spans="1:7" x14ac:dyDescent="0.2">
      <c r="A46" s="17" t="s">
        <v>854</v>
      </c>
      <c r="B46" s="17" t="s">
        <v>855</v>
      </c>
      <c r="C46" s="17"/>
      <c r="D46" s="17" t="s">
        <v>4201</v>
      </c>
      <c r="E46" s="17" t="s">
        <v>4202</v>
      </c>
      <c r="F46" s="17" t="s">
        <v>1121</v>
      </c>
      <c r="G46" s="18" t="s">
        <v>97</v>
      </c>
    </row>
    <row r="47" spans="1:7" x14ac:dyDescent="0.2">
      <c r="A47" s="17" t="s">
        <v>856</v>
      </c>
      <c r="B47" s="17" t="s">
        <v>855</v>
      </c>
      <c r="C47" s="17"/>
      <c r="D47" s="17" t="s">
        <v>4201</v>
      </c>
      <c r="E47" s="17" t="s">
        <v>4202</v>
      </c>
      <c r="F47" s="17" t="s">
        <v>1121</v>
      </c>
      <c r="G47" s="18" t="s">
        <v>97</v>
      </c>
    </row>
    <row r="48" spans="1:7" x14ac:dyDescent="0.2">
      <c r="A48" s="17" t="s">
        <v>857</v>
      </c>
      <c r="B48" s="17" t="s">
        <v>858</v>
      </c>
      <c r="C48" s="17" t="s">
        <v>3553</v>
      </c>
      <c r="D48" s="17" t="s">
        <v>4214</v>
      </c>
      <c r="E48" s="17" t="s">
        <v>4215</v>
      </c>
      <c r="F48" s="17" t="s">
        <v>3553</v>
      </c>
      <c r="G48" s="18" t="s">
        <v>97</v>
      </c>
    </row>
    <row r="49" spans="1:7" x14ac:dyDescent="0.2">
      <c r="A49" s="17" t="s">
        <v>859</v>
      </c>
      <c r="B49" s="17" t="s">
        <v>860</v>
      </c>
      <c r="C49" s="17"/>
      <c r="D49" s="17" t="s">
        <v>4216</v>
      </c>
      <c r="E49" s="17" t="s">
        <v>4217</v>
      </c>
      <c r="F49" s="17" t="s">
        <v>1056</v>
      </c>
      <c r="G49" s="18" t="s">
        <v>97</v>
      </c>
    </row>
    <row r="50" spans="1:7" x14ac:dyDescent="0.2">
      <c r="A50" s="17" t="s">
        <v>861</v>
      </c>
      <c r="B50" s="17" t="s">
        <v>860</v>
      </c>
      <c r="C50" s="17"/>
      <c r="D50" s="17" t="s">
        <v>4216</v>
      </c>
      <c r="E50" s="17" t="s">
        <v>4217</v>
      </c>
      <c r="F50" s="17" t="s">
        <v>1056</v>
      </c>
      <c r="G50" s="18" t="s">
        <v>97</v>
      </c>
    </row>
    <row r="51" spans="1:7" x14ac:dyDescent="0.2">
      <c r="A51" s="17" t="s">
        <v>862</v>
      </c>
      <c r="B51" s="17" t="s">
        <v>863</v>
      </c>
      <c r="C51" s="17" t="s">
        <v>3554</v>
      </c>
      <c r="D51" s="17" t="s">
        <v>4218</v>
      </c>
      <c r="E51" s="17" t="s">
        <v>4219</v>
      </c>
      <c r="F51" s="17" t="s">
        <v>1515</v>
      </c>
      <c r="G51" s="18" t="s">
        <v>97</v>
      </c>
    </row>
    <row r="52" spans="1:7" x14ac:dyDescent="0.2">
      <c r="A52" s="17" t="s">
        <v>864</v>
      </c>
      <c r="B52" s="17" t="s">
        <v>865</v>
      </c>
      <c r="C52" s="17" t="s">
        <v>3555</v>
      </c>
      <c r="D52" s="17" t="s">
        <v>4220</v>
      </c>
      <c r="E52" s="17" t="s">
        <v>4221</v>
      </c>
      <c r="F52" s="17" t="s">
        <v>970</v>
      </c>
      <c r="G52" s="18" t="s">
        <v>97</v>
      </c>
    </row>
    <row r="53" spans="1:7" x14ac:dyDescent="0.2">
      <c r="A53" s="17" t="s">
        <v>866</v>
      </c>
      <c r="B53" s="17" t="s">
        <v>865</v>
      </c>
      <c r="C53" s="17" t="s">
        <v>3555</v>
      </c>
      <c r="D53" s="17" t="s">
        <v>4220</v>
      </c>
      <c r="E53" s="17" t="s">
        <v>4221</v>
      </c>
      <c r="F53" s="17" t="s">
        <v>970</v>
      </c>
      <c r="G53" s="18" t="s">
        <v>97</v>
      </c>
    </row>
    <row r="54" spans="1:7" x14ac:dyDescent="0.2">
      <c r="A54" s="17" t="s">
        <v>867</v>
      </c>
      <c r="B54" s="17" t="s">
        <v>868</v>
      </c>
      <c r="C54" s="17"/>
      <c r="D54" s="17" t="s">
        <v>4222</v>
      </c>
      <c r="E54" s="17" t="s">
        <v>4223</v>
      </c>
      <c r="F54" s="17" t="s">
        <v>1484</v>
      </c>
      <c r="G54" s="18" t="s">
        <v>97</v>
      </c>
    </row>
    <row r="55" spans="1:7" x14ac:dyDescent="0.2">
      <c r="A55" s="17" t="s">
        <v>869</v>
      </c>
      <c r="B55" s="17" t="s">
        <v>870</v>
      </c>
      <c r="C55" s="17"/>
      <c r="D55" s="17" t="s">
        <v>4224</v>
      </c>
      <c r="E55" s="17" t="s">
        <v>4225</v>
      </c>
      <c r="F55" s="17" t="s">
        <v>1486</v>
      </c>
      <c r="G55" s="18" t="s">
        <v>97</v>
      </c>
    </row>
    <row r="56" spans="1:7" x14ac:dyDescent="0.2">
      <c r="A56" s="17" t="s">
        <v>871</v>
      </c>
      <c r="B56" s="17" t="s">
        <v>870</v>
      </c>
      <c r="C56" s="17"/>
      <c r="D56" s="17" t="s">
        <v>4224</v>
      </c>
      <c r="E56" s="17" t="s">
        <v>4225</v>
      </c>
      <c r="F56" s="17" t="s">
        <v>1486</v>
      </c>
      <c r="G56" s="18" t="s">
        <v>97</v>
      </c>
    </row>
    <row r="57" spans="1:7" x14ac:dyDescent="0.2">
      <c r="A57" s="17" t="s">
        <v>872</v>
      </c>
      <c r="B57" s="17" t="s">
        <v>873</v>
      </c>
      <c r="C57" s="17"/>
      <c r="D57" s="17" t="s">
        <v>4224</v>
      </c>
      <c r="E57" s="17" t="s">
        <v>4225</v>
      </c>
      <c r="F57" s="17" t="s">
        <v>1486</v>
      </c>
      <c r="G57" s="18" t="s">
        <v>97</v>
      </c>
    </row>
    <row r="58" spans="1:7" x14ac:dyDescent="0.2">
      <c r="A58" s="17" t="s">
        <v>874</v>
      </c>
      <c r="B58" s="17" t="s">
        <v>875</v>
      </c>
      <c r="C58" s="17"/>
      <c r="D58" s="17" t="s">
        <v>4226</v>
      </c>
      <c r="E58" s="17" t="s">
        <v>4227</v>
      </c>
      <c r="F58" s="17" t="s">
        <v>875</v>
      </c>
      <c r="G58" s="18" t="s">
        <v>97</v>
      </c>
    </row>
    <row r="59" spans="1:7" x14ac:dyDescent="0.2">
      <c r="A59" s="17" t="s">
        <v>876</v>
      </c>
      <c r="B59" s="17" t="s">
        <v>877</v>
      </c>
      <c r="C59" s="17"/>
      <c r="D59" s="17" t="s">
        <v>4228</v>
      </c>
      <c r="E59" s="17" t="s">
        <v>4229</v>
      </c>
      <c r="F59" s="17" t="s">
        <v>1360</v>
      </c>
      <c r="G59" s="18" t="s">
        <v>97</v>
      </c>
    </row>
    <row r="60" spans="1:7" x14ac:dyDescent="0.2">
      <c r="A60" s="17" t="s">
        <v>878</v>
      </c>
      <c r="B60" s="17" t="s">
        <v>879</v>
      </c>
      <c r="C60" s="17"/>
      <c r="D60" s="17" t="s">
        <v>4230</v>
      </c>
      <c r="E60" s="17" t="s">
        <v>4231</v>
      </c>
      <c r="F60" s="17" t="s">
        <v>4232</v>
      </c>
      <c r="G60" s="18" t="s">
        <v>97</v>
      </c>
    </row>
    <row r="61" spans="1:7" x14ac:dyDescent="0.2">
      <c r="A61" s="17" t="s">
        <v>880</v>
      </c>
      <c r="B61" s="17" t="s">
        <v>881</v>
      </c>
      <c r="C61" s="17"/>
      <c r="D61" s="17" t="s">
        <v>4233</v>
      </c>
      <c r="E61" s="17" t="s">
        <v>4234</v>
      </c>
      <c r="F61" s="17" t="s">
        <v>1585</v>
      </c>
      <c r="G61" s="18" t="s">
        <v>97</v>
      </c>
    </row>
    <row r="62" spans="1:7" x14ac:dyDescent="0.2">
      <c r="A62" s="17" t="s">
        <v>882</v>
      </c>
      <c r="B62" s="17" t="s">
        <v>883</v>
      </c>
      <c r="C62" s="17"/>
      <c r="D62" s="17" t="s">
        <v>4235</v>
      </c>
      <c r="E62" s="17" t="s">
        <v>4236</v>
      </c>
      <c r="F62" s="17" t="s">
        <v>883</v>
      </c>
      <c r="G62" s="18" t="s">
        <v>97</v>
      </c>
    </row>
    <row r="63" spans="1:7" x14ac:dyDescent="0.2">
      <c r="A63" s="17" t="s">
        <v>884</v>
      </c>
      <c r="B63" s="17" t="s">
        <v>885</v>
      </c>
      <c r="C63" s="17"/>
      <c r="D63" s="17" t="s">
        <v>4237</v>
      </c>
      <c r="E63" s="17" t="s">
        <v>4238</v>
      </c>
      <c r="F63" s="17" t="s">
        <v>1890</v>
      </c>
      <c r="G63" s="18" t="s">
        <v>97</v>
      </c>
    </row>
    <row r="64" spans="1:7" x14ac:dyDescent="0.2">
      <c r="A64" s="17" t="s">
        <v>886</v>
      </c>
      <c r="B64" s="17" t="s">
        <v>887</v>
      </c>
      <c r="C64" s="17"/>
      <c r="D64" s="17" t="s">
        <v>4239</v>
      </c>
      <c r="E64" s="17" t="s">
        <v>4240</v>
      </c>
      <c r="F64" s="17" t="s">
        <v>887</v>
      </c>
      <c r="G64" s="18" t="s">
        <v>97</v>
      </c>
    </row>
    <row r="65" spans="1:7" x14ac:dyDescent="0.2">
      <c r="A65" s="17" t="s">
        <v>888</v>
      </c>
      <c r="B65" s="17" t="s">
        <v>889</v>
      </c>
      <c r="C65" s="17"/>
      <c r="D65" s="17" t="s">
        <v>4241</v>
      </c>
      <c r="E65" s="17" t="s">
        <v>4242</v>
      </c>
      <c r="F65" s="17" t="s">
        <v>1218</v>
      </c>
      <c r="G65" s="18" t="s">
        <v>97</v>
      </c>
    </row>
    <row r="66" spans="1:7" x14ac:dyDescent="0.2">
      <c r="A66" s="17" t="s">
        <v>890</v>
      </c>
      <c r="B66" s="17" t="s">
        <v>889</v>
      </c>
      <c r="C66" s="17"/>
      <c r="D66" s="17" t="s">
        <v>4241</v>
      </c>
      <c r="E66" s="17" t="s">
        <v>4242</v>
      </c>
      <c r="F66" s="17" t="s">
        <v>1218</v>
      </c>
      <c r="G66" s="18" t="s">
        <v>97</v>
      </c>
    </row>
    <row r="67" spans="1:7" x14ac:dyDescent="0.2">
      <c r="A67" s="17" t="s">
        <v>891</v>
      </c>
      <c r="B67" s="17" t="s">
        <v>892</v>
      </c>
      <c r="C67" s="17" t="s">
        <v>3556</v>
      </c>
      <c r="D67" s="17" t="s">
        <v>4241</v>
      </c>
      <c r="E67" s="17" t="s">
        <v>4242</v>
      </c>
      <c r="F67" s="17" t="s">
        <v>1306</v>
      </c>
      <c r="G67" s="18" t="s">
        <v>97</v>
      </c>
    </row>
    <row r="68" spans="1:7" x14ac:dyDescent="0.2">
      <c r="A68" s="17" t="s">
        <v>893</v>
      </c>
      <c r="B68" s="17" t="s">
        <v>894</v>
      </c>
      <c r="C68" s="17" t="s">
        <v>3556</v>
      </c>
      <c r="D68" s="17" t="s">
        <v>4241</v>
      </c>
      <c r="E68" s="17" t="s">
        <v>4242</v>
      </c>
      <c r="F68" s="17" t="s">
        <v>1306</v>
      </c>
      <c r="G68" s="18" t="s">
        <v>97</v>
      </c>
    </row>
    <row r="69" spans="1:7" x14ac:dyDescent="0.2">
      <c r="A69" s="17" t="s">
        <v>895</v>
      </c>
      <c r="B69" s="17" t="s">
        <v>896</v>
      </c>
      <c r="C69" s="17"/>
      <c r="D69" s="17" t="s">
        <v>4243</v>
      </c>
      <c r="E69" s="17" t="s">
        <v>4244</v>
      </c>
      <c r="F69" s="17" t="s">
        <v>2134</v>
      </c>
      <c r="G69" s="18" t="s">
        <v>97</v>
      </c>
    </row>
    <row r="70" spans="1:7" x14ac:dyDescent="0.2">
      <c r="A70" s="17" t="s">
        <v>897</v>
      </c>
      <c r="B70" s="17" t="s">
        <v>898</v>
      </c>
      <c r="C70" s="17"/>
      <c r="D70" s="17" t="s">
        <v>4245</v>
      </c>
      <c r="E70" s="17" t="s">
        <v>4246</v>
      </c>
      <c r="F70" s="17" t="s">
        <v>4247</v>
      </c>
      <c r="G70" s="17" t="s">
        <v>273</v>
      </c>
    </row>
    <row r="71" spans="1:7" x14ac:dyDescent="0.2">
      <c r="A71" s="17" t="s">
        <v>899</v>
      </c>
      <c r="B71" s="17" t="s">
        <v>900</v>
      </c>
      <c r="C71" s="17" t="s">
        <v>3557</v>
      </c>
      <c r="D71" s="17" t="s">
        <v>4248</v>
      </c>
      <c r="E71" s="17" t="s">
        <v>4249</v>
      </c>
      <c r="F71" s="17" t="s">
        <v>4250</v>
      </c>
      <c r="G71" s="17" t="s">
        <v>273</v>
      </c>
    </row>
    <row r="72" spans="1:7" x14ac:dyDescent="0.2">
      <c r="A72" s="17" t="s">
        <v>901</v>
      </c>
      <c r="B72" s="17" t="s">
        <v>902</v>
      </c>
      <c r="C72" s="17" t="s">
        <v>3558</v>
      </c>
      <c r="D72" s="17" t="s">
        <v>4251</v>
      </c>
      <c r="E72" s="17" t="s">
        <v>4252</v>
      </c>
      <c r="F72" s="17" t="s">
        <v>4253</v>
      </c>
      <c r="G72" s="17" t="s">
        <v>116</v>
      </c>
    </row>
    <row r="73" spans="1:7" x14ac:dyDescent="0.2">
      <c r="A73" s="17" t="s">
        <v>903</v>
      </c>
      <c r="B73" s="17" t="s">
        <v>904</v>
      </c>
      <c r="C73" s="17" t="s">
        <v>3559</v>
      </c>
      <c r="D73" s="17" t="s">
        <v>4254</v>
      </c>
      <c r="E73" s="17" t="s">
        <v>4255</v>
      </c>
      <c r="F73" s="17" t="s">
        <v>4256</v>
      </c>
      <c r="G73" s="17" t="s">
        <v>273</v>
      </c>
    </row>
    <row r="74" spans="1:7" x14ac:dyDescent="0.2">
      <c r="A74" s="17" t="s">
        <v>905</v>
      </c>
      <c r="B74" s="17" t="s">
        <v>906</v>
      </c>
      <c r="C74" s="17" t="s">
        <v>3559</v>
      </c>
      <c r="D74" s="17" t="s">
        <v>4254</v>
      </c>
      <c r="E74" s="17" t="s">
        <v>4255</v>
      </c>
      <c r="F74" s="17" t="s">
        <v>4256</v>
      </c>
      <c r="G74" s="17" t="s">
        <v>273</v>
      </c>
    </row>
    <row r="75" spans="1:7" x14ac:dyDescent="0.2">
      <c r="A75" s="17" t="s">
        <v>907</v>
      </c>
      <c r="B75" s="17" t="s">
        <v>908</v>
      </c>
      <c r="C75" s="17" t="s">
        <v>3560</v>
      </c>
      <c r="D75" s="17" t="s">
        <v>4257</v>
      </c>
      <c r="E75" s="17" t="s">
        <v>4258</v>
      </c>
      <c r="F75" s="17" t="s">
        <v>4259</v>
      </c>
      <c r="G75" s="17" t="s">
        <v>500</v>
      </c>
    </row>
    <row r="76" spans="1:7" x14ac:dyDescent="0.2">
      <c r="A76" s="17" t="s">
        <v>909</v>
      </c>
      <c r="B76" s="17" t="s">
        <v>910</v>
      </c>
      <c r="C76" s="17"/>
      <c r="D76" s="17" t="s">
        <v>4260</v>
      </c>
      <c r="E76" s="17" t="s">
        <v>4261</v>
      </c>
      <c r="F76" s="17" t="s">
        <v>46</v>
      </c>
      <c r="G76" s="17" t="s">
        <v>168</v>
      </c>
    </row>
    <row r="77" spans="1:7" x14ac:dyDescent="0.2">
      <c r="A77" s="17" t="s">
        <v>911</v>
      </c>
      <c r="B77" s="17" t="s">
        <v>912</v>
      </c>
      <c r="C77" s="17"/>
      <c r="D77" s="17" t="s">
        <v>4260</v>
      </c>
      <c r="E77" s="17" t="s">
        <v>4261</v>
      </c>
      <c r="F77" s="17" t="s">
        <v>46</v>
      </c>
      <c r="G77" s="17" t="s">
        <v>168</v>
      </c>
    </row>
    <row r="78" spans="1:7" x14ac:dyDescent="0.2">
      <c r="A78" s="17" t="s">
        <v>913</v>
      </c>
      <c r="B78" s="17" t="s">
        <v>914</v>
      </c>
      <c r="C78" s="17"/>
      <c r="D78" s="17" t="s">
        <v>4262</v>
      </c>
      <c r="E78" s="17" t="s">
        <v>4263</v>
      </c>
      <c r="F78" s="17" t="s">
        <v>4264</v>
      </c>
      <c r="G78" s="17" t="s">
        <v>43</v>
      </c>
    </row>
    <row r="79" spans="1:7" x14ac:dyDescent="0.2">
      <c r="A79" s="17" t="s">
        <v>915</v>
      </c>
      <c r="B79" s="17" t="s">
        <v>916</v>
      </c>
      <c r="C79" s="17"/>
      <c r="D79" s="17" t="s">
        <v>4265</v>
      </c>
      <c r="E79" s="17" t="s">
        <v>4266</v>
      </c>
      <c r="F79" s="17" t="s">
        <v>4267</v>
      </c>
      <c r="G79" s="17" t="s">
        <v>6085</v>
      </c>
    </row>
    <row r="80" spans="1:7" x14ac:dyDescent="0.2">
      <c r="A80" s="17" t="s">
        <v>917</v>
      </c>
      <c r="B80" s="17" t="s">
        <v>918</v>
      </c>
      <c r="C80" s="17"/>
      <c r="D80" s="17" t="s">
        <v>4268</v>
      </c>
      <c r="E80" s="17" t="s">
        <v>4269</v>
      </c>
      <c r="F80" s="17" t="s">
        <v>4270</v>
      </c>
      <c r="G80" s="17" t="s">
        <v>6086</v>
      </c>
    </row>
    <row r="81" spans="1:7" x14ac:dyDescent="0.2">
      <c r="A81" s="17" t="s">
        <v>919</v>
      </c>
      <c r="B81" s="17" t="s">
        <v>920</v>
      </c>
      <c r="C81" s="17" t="s">
        <v>3561</v>
      </c>
      <c r="D81" s="17" t="s">
        <v>4268</v>
      </c>
      <c r="E81" s="17" t="s">
        <v>4269</v>
      </c>
      <c r="F81" s="17" t="s">
        <v>4271</v>
      </c>
      <c r="G81" s="17" t="s">
        <v>6086</v>
      </c>
    </row>
    <row r="82" spans="1:7" x14ac:dyDescent="0.2">
      <c r="A82" s="17" t="s">
        <v>921</v>
      </c>
      <c r="B82" s="17" t="s">
        <v>922</v>
      </c>
      <c r="C82" s="17" t="s">
        <v>3562</v>
      </c>
      <c r="D82" s="17" t="s">
        <v>4268</v>
      </c>
      <c r="E82" s="17" t="s">
        <v>4269</v>
      </c>
      <c r="F82" s="17" t="s">
        <v>4272</v>
      </c>
      <c r="G82" s="17" t="s">
        <v>6086</v>
      </c>
    </row>
    <row r="83" spans="1:7" x14ac:dyDescent="0.2">
      <c r="A83" s="17" t="s">
        <v>923</v>
      </c>
      <c r="B83" s="17" t="s">
        <v>924</v>
      </c>
      <c r="C83" s="17" t="s">
        <v>3563</v>
      </c>
      <c r="D83" s="17" t="s">
        <v>4268</v>
      </c>
      <c r="E83" s="17" t="s">
        <v>4269</v>
      </c>
      <c r="F83" s="17" t="s">
        <v>4273</v>
      </c>
      <c r="G83" s="17" t="s">
        <v>6086</v>
      </c>
    </row>
    <row r="84" spans="1:7" x14ac:dyDescent="0.2">
      <c r="A84" s="17" t="s">
        <v>925</v>
      </c>
      <c r="B84" s="17" t="s">
        <v>926</v>
      </c>
      <c r="C84" s="17" t="s">
        <v>3564</v>
      </c>
      <c r="D84" s="17" t="s">
        <v>4268</v>
      </c>
      <c r="E84" s="17" t="s">
        <v>4269</v>
      </c>
      <c r="F84" s="17" t="s">
        <v>4274</v>
      </c>
      <c r="G84" s="17" t="s">
        <v>6086</v>
      </c>
    </row>
    <row r="85" spans="1:7" x14ac:dyDescent="0.2">
      <c r="A85" s="17" t="s">
        <v>927</v>
      </c>
      <c r="B85" s="17" t="s">
        <v>928</v>
      </c>
      <c r="C85" s="17" t="s">
        <v>3565</v>
      </c>
      <c r="D85" s="17" t="s">
        <v>4275</v>
      </c>
      <c r="E85" s="17" t="s">
        <v>4276</v>
      </c>
      <c r="F85" s="17" t="s">
        <v>4277</v>
      </c>
      <c r="G85" s="17" t="s">
        <v>162</v>
      </c>
    </row>
    <row r="86" spans="1:7" x14ac:dyDescent="0.2">
      <c r="A86" s="17" t="s">
        <v>929</v>
      </c>
      <c r="B86" s="17" t="s">
        <v>930</v>
      </c>
      <c r="C86" s="17" t="s">
        <v>3565</v>
      </c>
      <c r="D86" s="17" t="s">
        <v>4275</v>
      </c>
      <c r="E86" s="17" t="s">
        <v>4276</v>
      </c>
      <c r="F86" s="17" t="s">
        <v>4277</v>
      </c>
      <c r="G86" s="17" t="s">
        <v>162</v>
      </c>
    </row>
    <row r="87" spans="1:7" x14ac:dyDescent="0.2">
      <c r="A87" s="17" t="s">
        <v>931</v>
      </c>
      <c r="B87" s="17" t="s">
        <v>932</v>
      </c>
      <c r="C87" s="17" t="s">
        <v>3566</v>
      </c>
      <c r="D87" s="17" t="s">
        <v>4278</v>
      </c>
      <c r="E87" s="17" t="s">
        <v>4279</v>
      </c>
      <c r="F87" s="17" t="s">
        <v>4280</v>
      </c>
      <c r="G87" s="17" t="s">
        <v>162</v>
      </c>
    </row>
    <row r="88" spans="1:7" x14ac:dyDescent="0.2">
      <c r="A88" s="17" t="s">
        <v>568</v>
      </c>
      <c r="B88" s="17" t="s">
        <v>569</v>
      </c>
      <c r="C88" s="17" t="s">
        <v>3567</v>
      </c>
      <c r="D88" s="17" t="s">
        <v>4281</v>
      </c>
      <c r="E88" s="17" t="s">
        <v>4282</v>
      </c>
      <c r="F88" s="17" t="s">
        <v>4283</v>
      </c>
      <c r="G88" s="17" t="s">
        <v>162</v>
      </c>
    </row>
    <row r="89" spans="1:7" x14ac:dyDescent="0.2">
      <c r="A89" s="17" t="s">
        <v>933</v>
      </c>
      <c r="B89" s="17" t="s">
        <v>934</v>
      </c>
      <c r="C89" s="17" t="s">
        <v>3568</v>
      </c>
      <c r="D89" s="17" t="s">
        <v>4284</v>
      </c>
      <c r="E89" s="17" t="s">
        <v>4285</v>
      </c>
      <c r="F89" s="17" t="s">
        <v>4286</v>
      </c>
      <c r="G89" s="17" t="s">
        <v>66</v>
      </c>
    </row>
    <row r="90" spans="1:7" x14ac:dyDescent="0.2">
      <c r="A90" s="17" t="s">
        <v>935</v>
      </c>
      <c r="B90" s="17" t="s">
        <v>936</v>
      </c>
      <c r="C90" s="17" t="s">
        <v>3568</v>
      </c>
      <c r="D90" s="17" t="s">
        <v>4284</v>
      </c>
      <c r="E90" s="17" t="s">
        <v>4285</v>
      </c>
      <c r="F90" s="17" t="s">
        <v>4286</v>
      </c>
      <c r="G90" s="17" t="s">
        <v>66</v>
      </c>
    </row>
    <row r="91" spans="1:7" x14ac:dyDescent="0.2">
      <c r="A91" s="17" t="s">
        <v>937</v>
      </c>
      <c r="B91" s="17" t="s">
        <v>938</v>
      </c>
      <c r="C91" s="17" t="s">
        <v>3569</v>
      </c>
      <c r="D91" s="17" t="s">
        <v>4287</v>
      </c>
      <c r="E91" s="17" t="s">
        <v>4288</v>
      </c>
      <c r="F91" s="17" t="s">
        <v>4289</v>
      </c>
      <c r="G91" s="17" t="s">
        <v>66</v>
      </c>
    </row>
    <row r="92" spans="1:7" x14ac:dyDescent="0.2">
      <c r="A92" s="17" t="s">
        <v>939</v>
      </c>
      <c r="B92" s="17" t="s">
        <v>940</v>
      </c>
      <c r="C92" s="17"/>
      <c r="D92" s="17" t="s">
        <v>4290</v>
      </c>
      <c r="E92" s="17" t="s">
        <v>4291</v>
      </c>
      <c r="F92" s="17" t="s">
        <v>4292</v>
      </c>
      <c r="G92" s="18" t="s">
        <v>220</v>
      </c>
    </row>
    <row r="93" spans="1:7" x14ac:dyDescent="0.2">
      <c r="A93" s="17" t="s">
        <v>941</v>
      </c>
      <c r="B93" s="17" t="s">
        <v>942</v>
      </c>
      <c r="C93" s="17" t="s">
        <v>3570</v>
      </c>
      <c r="D93" s="17" t="s">
        <v>4293</v>
      </c>
      <c r="E93" s="17" t="s">
        <v>4294</v>
      </c>
      <c r="F93" s="17" t="s">
        <v>4295</v>
      </c>
      <c r="G93" s="17" t="s">
        <v>273</v>
      </c>
    </row>
    <row r="94" spans="1:7" x14ac:dyDescent="0.2">
      <c r="A94" s="17" t="s">
        <v>587</v>
      </c>
      <c r="B94" s="17" t="s">
        <v>586</v>
      </c>
      <c r="C94" s="17"/>
      <c r="D94" s="17" t="s">
        <v>4296</v>
      </c>
      <c r="E94" s="17" t="s">
        <v>4297</v>
      </c>
      <c r="F94" s="17" t="s">
        <v>4298</v>
      </c>
      <c r="G94" s="17" t="s">
        <v>131</v>
      </c>
    </row>
    <row r="95" spans="1:7" x14ac:dyDescent="0.2">
      <c r="A95" s="17" t="s">
        <v>943</v>
      </c>
      <c r="B95" s="17" t="s">
        <v>944</v>
      </c>
      <c r="C95" s="17" t="s">
        <v>3571</v>
      </c>
      <c r="D95" s="17" t="s">
        <v>4299</v>
      </c>
      <c r="E95" s="17" t="s">
        <v>4300</v>
      </c>
      <c r="F95" s="17" t="s">
        <v>4301</v>
      </c>
      <c r="G95" s="17" t="s">
        <v>471</v>
      </c>
    </row>
    <row r="96" spans="1:7" x14ac:dyDescent="0.2">
      <c r="A96" s="17" t="s">
        <v>945</v>
      </c>
      <c r="B96" s="17" t="s">
        <v>946</v>
      </c>
      <c r="C96" s="17" t="s">
        <v>3572</v>
      </c>
      <c r="D96" s="17" t="s">
        <v>4302</v>
      </c>
      <c r="E96" s="17" t="s">
        <v>4303</v>
      </c>
      <c r="F96" s="17" t="s">
        <v>4304</v>
      </c>
      <c r="G96" s="17" t="s">
        <v>313</v>
      </c>
    </row>
    <row r="97" spans="1:7" x14ac:dyDescent="0.2">
      <c r="A97" s="17" t="s">
        <v>947</v>
      </c>
      <c r="B97" s="17" t="s">
        <v>948</v>
      </c>
      <c r="C97" s="17" t="s">
        <v>3573</v>
      </c>
      <c r="D97" s="17" t="s">
        <v>4305</v>
      </c>
      <c r="E97" s="17" t="s">
        <v>4306</v>
      </c>
      <c r="F97" s="17" t="s">
        <v>4307</v>
      </c>
      <c r="G97" s="17" t="s">
        <v>445</v>
      </c>
    </row>
    <row r="98" spans="1:7" x14ac:dyDescent="0.2">
      <c r="A98" s="17" t="s">
        <v>949</v>
      </c>
      <c r="B98" s="17" t="s">
        <v>950</v>
      </c>
      <c r="C98" s="17" t="s">
        <v>3574</v>
      </c>
      <c r="D98" s="17" t="s">
        <v>4308</v>
      </c>
      <c r="E98" s="17" t="s">
        <v>4309</v>
      </c>
      <c r="F98" s="17" t="s">
        <v>4310</v>
      </c>
      <c r="G98" s="17" t="s">
        <v>445</v>
      </c>
    </row>
    <row r="99" spans="1:7" x14ac:dyDescent="0.2">
      <c r="A99" s="17" t="s">
        <v>951</v>
      </c>
      <c r="B99" s="17" t="s">
        <v>952</v>
      </c>
      <c r="C99" s="17" t="s">
        <v>3575</v>
      </c>
      <c r="D99" s="17" t="s">
        <v>4311</v>
      </c>
      <c r="E99" s="17" t="s">
        <v>4312</v>
      </c>
      <c r="F99" s="17" t="s">
        <v>4313</v>
      </c>
      <c r="G99" s="17" t="s">
        <v>445</v>
      </c>
    </row>
    <row r="100" spans="1:7" x14ac:dyDescent="0.2">
      <c r="A100" s="17" t="s">
        <v>953</v>
      </c>
      <c r="B100" s="17" t="s">
        <v>954</v>
      </c>
      <c r="C100" s="17"/>
      <c r="D100" s="17" t="s">
        <v>4314</v>
      </c>
      <c r="E100" s="17" t="s">
        <v>4315</v>
      </c>
      <c r="F100" s="17" t="s">
        <v>4316</v>
      </c>
      <c r="G100" s="17" t="s">
        <v>445</v>
      </c>
    </row>
    <row r="101" spans="1:7" x14ac:dyDescent="0.2">
      <c r="A101" s="17" t="s">
        <v>955</v>
      </c>
      <c r="B101" s="17" t="s">
        <v>956</v>
      </c>
      <c r="C101" s="17"/>
      <c r="D101" s="17" t="s">
        <v>4317</v>
      </c>
      <c r="E101" s="17" t="s">
        <v>4318</v>
      </c>
      <c r="F101" s="17" t="s">
        <v>4319</v>
      </c>
      <c r="G101" s="17" t="s">
        <v>615</v>
      </c>
    </row>
    <row r="102" spans="1:7" x14ac:dyDescent="0.2">
      <c r="A102" s="17" t="s">
        <v>623</v>
      </c>
      <c r="B102" s="17" t="s">
        <v>624</v>
      </c>
      <c r="C102" s="17"/>
      <c r="D102" s="17" t="s">
        <v>4317</v>
      </c>
      <c r="E102" s="17" t="s">
        <v>4318</v>
      </c>
      <c r="F102" s="17" t="s">
        <v>4319</v>
      </c>
      <c r="G102" s="17" t="s">
        <v>614</v>
      </c>
    </row>
    <row r="103" spans="1:7" x14ac:dyDescent="0.2">
      <c r="A103" s="17" t="s">
        <v>957</v>
      </c>
      <c r="B103" s="17" t="s">
        <v>958</v>
      </c>
      <c r="C103" s="17"/>
      <c r="D103" s="17" t="s">
        <v>4317</v>
      </c>
      <c r="E103" s="17" t="s">
        <v>4318</v>
      </c>
      <c r="F103" s="17" t="s">
        <v>4319</v>
      </c>
      <c r="G103" s="17" t="s">
        <v>756</v>
      </c>
    </row>
    <row r="104" spans="1:7" x14ac:dyDescent="0.2">
      <c r="A104" s="17" t="s">
        <v>959</v>
      </c>
      <c r="B104" s="17" t="s">
        <v>960</v>
      </c>
      <c r="C104" s="17" t="s">
        <v>3576</v>
      </c>
      <c r="D104" s="17" t="s">
        <v>4265</v>
      </c>
      <c r="E104" s="17" t="s">
        <v>4266</v>
      </c>
      <c r="F104" s="17" t="s">
        <v>4320</v>
      </c>
      <c r="G104" s="17" t="s">
        <v>444</v>
      </c>
    </row>
    <row r="105" spans="1:7" x14ac:dyDescent="0.2">
      <c r="A105" s="17" t="s">
        <v>961</v>
      </c>
      <c r="B105" s="17" t="s">
        <v>962</v>
      </c>
      <c r="C105" s="17"/>
      <c r="D105" s="17" t="s">
        <v>4321</v>
      </c>
      <c r="E105" s="17" t="s">
        <v>4322</v>
      </c>
      <c r="F105" s="17" t="s">
        <v>4323</v>
      </c>
      <c r="G105" s="17" t="s">
        <v>444</v>
      </c>
    </row>
    <row r="106" spans="1:7" x14ac:dyDescent="0.2">
      <c r="A106" s="17" t="s">
        <v>963</v>
      </c>
      <c r="B106" s="17" t="s">
        <v>964</v>
      </c>
      <c r="C106" s="17" t="s">
        <v>3577</v>
      </c>
      <c r="D106" s="17" t="s">
        <v>4324</v>
      </c>
      <c r="E106" s="17" t="s">
        <v>4325</v>
      </c>
      <c r="F106" s="17" t="s">
        <v>4326</v>
      </c>
      <c r="G106" s="17" t="s">
        <v>444</v>
      </c>
    </row>
    <row r="107" spans="1:7" x14ac:dyDescent="0.2">
      <c r="A107" s="17" t="s">
        <v>965</v>
      </c>
      <c r="B107" s="17" t="s">
        <v>966</v>
      </c>
      <c r="C107" s="17"/>
      <c r="D107" s="17" t="s">
        <v>4327</v>
      </c>
      <c r="E107" s="17" t="s">
        <v>4328</v>
      </c>
      <c r="F107" s="17" t="s">
        <v>4329</v>
      </c>
      <c r="G107" s="17" t="s">
        <v>370</v>
      </c>
    </row>
    <row r="108" spans="1:7" x14ac:dyDescent="0.2">
      <c r="A108" s="17" t="s">
        <v>967</v>
      </c>
      <c r="B108" s="17" t="s">
        <v>968</v>
      </c>
      <c r="C108" s="17" t="s">
        <v>3578</v>
      </c>
      <c r="D108" s="17" t="s">
        <v>4330</v>
      </c>
      <c r="E108" s="17" t="s">
        <v>4331</v>
      </c>
      <c r="F108" s="17" t="s">
        <v>4332</v>
      </c>
      <c r="G108" s="17" t="s">
        <v>66</v>
      </c>
    </row>
    <row r="109" spans="1:7" x14ac:dyDescent="0.2">
      <c r="A109" s="17" t="s">
        <v>969</v>
      </c>
      <c r="B109" s="17" t="s">
        <v>970</v>
      </c>
      <c r="C109" s="17" t="s">
        <v>3555</v>
      </c>
      <c r="D109" s="17" t="s">
        <v>4220</v>
      </c>
      <c r="E109" s="17" t="s">
        <v>4221</v>
      </c>
      <c r="F109" s="17" t="s">
        <v>970</v>
      </c>
      <c r="G109" s="18" t="s">
        <v>97</v>
      </c>
    </row>
    <row r="110" spans="1:7" x14ac:dyDescent="0.2">
      <c r="A110" s="17" t="s">
        <v>574</v>
      </c>
      <c r="B110" s="17" t="s">
        <v>575</v>
      </c>
      <c r="C110" s="17" t="s">
        <v>3579</v>
      </c>
      <c r="D110" s="17" t="s">
        <v>4333</v>
      </c>
      <c r="E110" s="17" t="s">
        <v>4334</v>
      </c>
      <c r="F110" s="17" t="s">
        <v>4335</v>
      </c>
      <c r="G110" s="17" t="s">
        <v>168</v>
      </c>
    </row>
    <row r="111" spans="1:7" x14ac:dyDescent="0.2">
      <c r="A111" s="17" t="s">
        <v>971</v>
      </c>
      <c r="B111" s="17" t="s">
        <v>972</v>
      </c>
      <c r="C111" s="17" t="s">
        <v>3580</v>
      </c>
      <c r="D111" s="17" t="s">
        <v>4336</v>
      </c>
      <c r="E111" s="17" t="s">
        <v>4337</v>
      </c>
      <c r="F111" s="17" t="s">
        <v>972</v>
      </c>
      <c r="G111" s="18" t="s">
        <v>97</v>
      </c>
    </row>
    <row r="112" spans="1:7" x14ac:dyDescent="0.2">
      <c r="A112" s="17" t="s">
        <v>973</v>
      </c>
      <c r="B112" s="17" t="s">
        <v>974</v>
      </c>
      <c r="C112" s="17"/>
      <c r="D112" s="17" t="s">
        <v>4338</v>
      </c>
      <c r="E112" s="17" t="s">
        <v>4339</v>
      </c>
      <c r="F112" s="17" t="s">
        <v>4340</v>
      </c>
      <c r="G112" s="18" t="s">
        <v>97</v>
      </c>
    </row>
    <row r="113" spans="1:7" x14ac:dyDescent="0.2">
      <c r="A113" s="17" t="s">
        <v>975</v>
      </c>
      <c r="B113" s="17" t="s">
        <v>976</v>
      </c>
      <c r="C113" s="17"/>
      <c r="D113" s="17" t="s">
        <v>4341</v>
      </c>
      <c r="E113" s="17" t="s">
        <v>4342</v>
      </c>
      <c r="F113" s="17" t="s">
        <v>4343</v>
      </c>
      <c r="G113" s="18" t="s">
        <v>97</v>
      </c>
    </row>
    <row r="114" spans="1:7" x14ac:dyDescent="0.2">
      <c r="A114" s="17" t="s">
        <v>572</v>
      </c>
      <c r="B114" s="17" t="s">
        <v>573</v>
      </c>
      <c r="C114" s="17" t="s">
        <v>3581</v>
      </c>
      <c r="D114" s="17" t="s">
        <v>4333</v>
      </c>
      <c r="E114" s="17" t="s">
        <v>4334</v>
      </c>
      <c r="F114" s="17" t="s">
        <v>4335</v>
      </c>
      <c r="G114" s="17" t="s">
        <v>168</v>
      </c>
    </row>
    <row r="115" spans="1:7" x14ac:dyDescent="0.2">
      <c r="A115" s="17" t="s">
        <v>977</v>
      </c>
      <c r="B115" s="17" t="s">
        <v>978</v>
      </c>
      <c r="C115" s="17"/>
      <c r="D115" s="17" t="s">
        <v>4344</v>
      </c>
      <c r="E115" s="17" t="s">
        <v>4345</v>
      </c>
      <c r="F115" s="17" t="s">
        <v>4346</v>
      </c>
      <c r="G115" s="17" t="s">
        <v>168</v>
      </c>
    </row>
    <row r="116" spans="1:7" x14ac:dyDescent="0.2">
      <c r="A116" s="17" t="s">
        <v>979</v>
      </c>
      <c r="B116" s="17" t="s">
        <v>980</v>
      </c>
      <c r="C116" s="17"/>
      <c r="D116" s="17" t="s">
        <v>4203</v>
      </c>
      <c r="E116" s="17" t="s">
        <v>4204</v>
      </c>
      <c r="F116" s="17" t="s">
        <v>980</v>
      </c>
      <c r="G116" s="18" t="s">
        <v>97</v>
      </c>
    </row>
    <row r="117" spans="1:7" x14ac:dyDescent="0.2">
      <c r="A117" s="17" t="s">
        <v>981</v>
      </c>
      <c r="B117" s="17" t="s">
        <v>982</v>
      </c>
      <c r="C117" s="17"/>
      <c r="D117" s="17" t="s">
        <v>4203</v>
      </c>
      <c r="E117" s="17" t="s">
        <v>4204</v>
      </c>
      <c r="F117" s="17" t="s">
        <v>4347</v>
      </c>
      <c r="G117" s="18" t="s">
        <v>97</v>
      </c>
    </row>
    <row r="118" spans="1:7" x14ac:dyDescent="0.2">
      <c r="A118" s="17" t="s">
        <v>983</v>
      </c>
      <c r="B118" s="17" t="s">
        <v>984</v>
      </c>
      <c r="C118" s="17" t="s">
        <v>3566</v>
      </c>
      <c r="D118" s="17" t="s">
        <v>4278</v>
      </c>
      <c r="E118" s="17" t="s">
        <v>4279</v>
      </c>
      <c r="F118" s="17" t="s">
        <v>4280</v>
      </c>
      <c r="G118" s="17" t="s">
        <v>162</v>
      </c>
    </row>
    <row r="119" spans="1:7" x14ac:dyDescent="0.2">
      <c r="A119" s="17" t="s">
        <v>985</v>
      </c>
      <c r="B119" s="17" t="s">
        <v>986</v>
      </c>
      <c r="C119" s="17" t="s">
        <v>3582</v>
      </c>
      <c r="D119" s="17" t="s">
        <v>4348</v>
      </c>
      <c r="E119" s="17" t="s">
        <v>4349</v>
      </c>
      <c r="F119" s="17" t="s">
        <v>4350</v>
      </c>
      <c r="G119" s="17" t="s">
        <v>6087</v>
      </c>
    </row>
    <row r="120" spans="1:7" x14ac:dyDescent="0.2">
      <c r="A120" s="17" t="s">
        <v>987</v>
      </c>
      <c r="B120" s="17" t="s">
        <v>988</v>
      </c>
      <c r="C120" s="17"/>
      <c r="D120" s="17" t="s">
        <v>4351</v>
      </c>
      <c r="E120" s="17" t="s">
        <v>4352</v>
      </c>
      <c r="F120" s="17" t="s">
        <v>988</v>
      </c>
      <c r="G120" s="18" t="s">
        <v>97</v>
      </c>
    </row>
    <row r="121" spans="1:7" x14ac:dyDescent="0.2">
      <c r="A121" s="17" t="s">
        <v>989</v>
      </c>
      <c r="B121" s="17" t="s">
        <v>990</v>
      </c>
      <c r="C121" s="17" t="s">
        <v>3583</v>
      </c>
      <c r="D121" s="17" t="s">
        <v>4353</v>
      </c>
      <c r="E121" s="17" t="s">
        <v>4354</v>
      </c>
      <c r="F121" s="17" t="s">
        <v>4355</v>
      </c>
      <c r="G121" s="17" t="s">
        <v>162</v>
      </c>
    </row>
    <row r="122" spans="1:7" x14ac:dyDescent="0.2">
      <c r="A122" s="17" t="s">
        <v>991</v>
      </c>
      <c r="B122" s="17" t="s">
        <v>992</v>
      </c>
      <c r="C122" s="17" t="s">
        <v>3584</v>
      </c>
      <c r="D122" s="17" t="s">
        <v>4356</v>
      </c>
      <c r="E122" s="17" t="s">
        <v>4357</v>
      </c>
      <c r="F122" s="17" t="s">
        <v>992</v>
      </c>
      <c r="G122" s="18" t="s">
        <v>97</v>
      </c>
    </row>
    <row r="123" spans="1:7" x14ac:dyDescent="0.2">
      <c r="A123" s="17" t="s">
        <v>993</v>
      </c>
      <c r="B123" s="17" t="s">
        <v>994</v>
      </c>
      <c r="C123" s="17" t="s">
        <v>3585</v>
      </c>
      <c r="D123" s="17" t="s">
        <v>4358</v>
      </c>
      <c r="E123" s="17" t="s">
        <v>4359</v>
      </c>
      <c r="F123" s="17" t="s">
        <v>4360</v>
      </c>
      <c r="G123" s="17" t="s">
        <v>143</v>
      </c>
    </row>
    <row r="124" spans="1:7" x14ac:dyDescent="0.2">
      <c r="A124" s="17" t="s">
        <v>995</v>
      </c>
      <c r="B124" s="17" t="s">
        <v>996</v>
      </c>
      <c r="C124" s="17" t="s">
        <v>3578</v>
      </c>
      <c r="D124" s="17" t="s">
        <v>4330</v>
      </c>
      <c r="E124" s="17" t="s">
        <v>4331</v>
      </c>
      <c r="F124" s="17" t="s">
        <v>4332</v>
      </c>
      <c r="G124" s="17" t="s">
        <v>66</v>
      </c>
    </row>
    <row r="125" spans="1:7" x14ac:dyDescent="0.2">
      <c r="A125" s="17" t="s">
        <v>228</v>
      </c>
      <c r="B125" s="17" t="s">
        <v>561</v>
      </c>
      <c r="C125" s="17" t="s">
        <v>3578</v>
      </c>
      <c r="D125" s="17" t="s">
        <v>4330</v>
      </c>
      <c r="E125" s="17" t="s">
        <v>4331</v>
      </c>
      <c r="F125" s="17" t="s">
        <v>4332</v>
      </c>
      <c r="G125" s="17" t="s">
        <v>66</v>
      </c>
    </row>
    <row r="126" spans="1:7" x14ac:dyDescent="0.2">
      <c r="A126" s="17" t="s">
        <v>997</v>
      </c>
      <c r="B126" s="17" t="s">
        <v>998</v>
      </c>
      <c r="C126" s="17"/>
      <c r="D126" s="17" t="s">
        <v>4361</v>
      </c>
      <c r="E126" s="17" t="s">
        <v>4362</v>
      </c>
      <c r="F126" s="17" t="s">
        <v>998</v>
      </c>
      <c r="G126" s="18" t="s">
        <v>97</v>
      </c>
    </row>
    <row r="127" spans="1:7" x14ac:dyDescent="0.2">
      <c r="A127" s="17" t="s">
        <v>999</v>
      </c>
      <c r="B127" s="17" t="s">
        <v>1000</v>
      </c>
      <c r="C127" s="17" t="s">
        <v>3586</v>
      </c>
      <c r="D127" s="17" t="s">
        <v>4363</v>
      </c>
      <c r="E127" s="17" t="s">
        <v>4364</v>
      </c>
      <c r="F127" s="17" t="s">
        <v>1000</v>
      </c>
      <c r="G127" s="18" t="s">
        <v>97</v>
      </c>
    </row>
    <row r="128" spans="1:7" x14ac:dyDescent="0.2">
      <c r="A128" s="17" t="s">
        <v>1001</v>
      </c>
      <c r="B128" s="17" t="s">
        <v>1002</v>
      </c>
      <c r="C128" s="17" t="s">
        <v>3587</v>
      </c>
      <c r="D128" s="17" t="s">
        <v>4365</v>
      </c>
      <c r="E128" s="17" t="s">
        <v>4366</v>
      </c>
      <c r="F128" s="17" t="s">
        <v>4367</v>
      </c>
      <c r="G128" s="17" t="s">
        <v>273</v>
      </c>
    </row>
    <row r="129" spans="1:7" x14ac:dyDescent="0.2">
      <c r="A129" s="17" t="s">
        <v>564</v>
      </c>
      <c r="B129" s="17" t="s">
        <v>545</v>
      </c>
      <c r="C129" s="17"/>
      <c r="D129" s="17" t="s">
        <v>4155</v>
      </c>
      <c r="E129" s="17" t="s">
        <v>4156</v>
      </c>
      <c r="F129" s="17" t="s">
        <v>4157</v>
      </c>
      <c r="G129" s="18" t="s">
        <v>97</v>
      </c>
    </row>
    <row r="130" spans="1:7" x14ac:dyDescent="0.2">
      <c r="A130" s="17" t="s">
        <v>1003</v>
      </c>
      <c r="B130" s="17" t="s">
        <v>1004</v>
      </c>
      <c r="C130" s="17" t="s">
        <v>3588</v>
      </c>
      <c r="D130" s="17" t="s">
        <v>4368</v>
      </c>
      <c r="E130" s="17" t="s">
        <v>4369</v>
      </c>
      <c r="F130" s="17" t="s">
        <v>4370</v>
      </c>
      <c r="G130" s="18" t="s">
        <v>97</v>
      </c>
    </row>
    <row r="131" spans="1:7" x14ac:dyDescent="0.2">
      <c r="A131" s="17" t="s">
        <v>1005</v>
      </c>
      <c r="B131" s="17" t="s">
        <v>1006</v>
      </c>
      <c r="C131" s="17" t="s">
        <v>3545</v>
      </c>
      <c r="D131" s="17" t="s">
        <v>4174</v>
      </c>
      <c r="E131" s="17" t="s">
        <v>4175</v>
      </c>
      <c r="F131" s="17" t="s">
        <v>1006</v>
      </c>
      <c r="G131" s="18" t="s">
        <v>97</v>
      </c>
    </row>
    <row r="132" spans="1:7" x14ac:dyDescent="0.2">
      <c r="A132" s="17" t="s">
        <v>1007</v>
      </c>
      <c r="B132" s="17" t="s">
        <v>1008</v>
      </c>
      <c r="C132" s="17" t="s">
        <v>3589</v>
      </c>
      <c r="D132" s="17" t="s">
        <v>4245</v>
      </c>
      <c r="E132" s="17" t="s">
        <v>4246</v>
      </c>
      <c r="F132" s="17" t="s">
        <v>4371</v>
      </c>
      <c r="G132" s="17" t="s">
        <v>273</v>
      </c>
    </row>
    <row r="133" spans="1:7" x14ac:dyDescent="0.2">
      <c r="A133" s="17" t="s">
        <v>1009</v>
      </c>
      <c r="B133" s="17" t="s">
        <v>1010</v>
      </c>
      <c r="C133" s="17"/>
      <c r="D133" s="17" t="s">
        <v>4372</v>
      </c>
      <c r="E133" s="17" t="s">
        <v>4373</v>
      </c>
      <c r="F133" s="17" t="s">
        <v>4374</v>
      </c>
      <c r="G133" s="17" t="s">
        <v>273</v>
      </c>
    </row>
    <row r="134" spans="1:7" x14ac:dyDescent="0.2">
      <c r="A134" s="17" t="s">
        <v>1011</v>
      </c>
      <c r="B134" s="17" t="s">
        <v>1012</v>
      </c>
      <c r="C134" s="17"/>
      <c r="D134" s="17" t="s">
        <v>4372</v>
      </c>
      <c r="E134" s="17" t="s">
        <v>4373</v>
      </c>
      <c r="F134" s="17" t="s">
        <v>4374</v>
      </c>
      <c r="G134" s="17" t="s">
        <v>273</v>
      </c>
    </row>
    <row r="135" spans="1:7" x14ac:dyDescent="0.2">
      <c r="A135" s="17" t="s">
        <v>1013</v>
      </c>
      <c r="B135" s="17" t="s">
        <v>1014</v>
      </c>
      <c r="C135" s="17" t="s">
        <v>3590</v>
      </c>
      <c r="D135" s="17" t="s">
        <v>4375</v>
      </c>
      <c r="E135" s="17" t="s">
        <v>4376</v>
      </c>
      <c r="F135" s="17" t="s">
        <v>4377</v>
      </c>
      <c r="G135" s="17" t="s">
        <v>162</v>
      </c>
    </row>
    <row r="136" spans="1:7" x14ac:dyDescent="0.2">
      <c r="A136" s="17" t="s">
        <v>1015</v>
      </c>
      <c r="B136" s="17" t="s">
        <v>1016</v>
      </c>
      <c r="C136" s="17" t="s">
        <v>3591</v>
      </c>
      <c r="D136" s="17" t="s">
        <v>4378</v>
      </c>
      <c r="E136" s="17" t="s">
        <v>4379</v>
      </c>
      <c r="F136" s="17" t="s">
        <v>4380</v>
      </c>
      <c r="G136" s="17" t="s">
        <v>220</v>
      </c>
    </row>
    <row r="137" spans="1:7" x14ac:dyDescent="0.2">
      <c r="A137" s="17" t="s">
        <v>1017</v>
      </c>
      <c r="B137" s="17" t="s">
        <v>1018</v>
      </c>
      <c r="C137" s="17" t="s">
        <v>3592</v>
      </c>
      <c r="D137" s="17" t="s">
        <v>4381</v>
      </c>
      <c r="E137" s="17" t="s">
        <v>4382</v>
      </c>
      <c r="F137" s="17" t="s">
        <v>1018</v>
      </c>
      <c r="G137" s="18" t="s">
        <v>97</v>
      </c>
    </row>
    <row r="138" spans="1:7" x14ac:dyDescent="0.2">
      <c r="A138" s="17" t="s">
        <v>1019</v>
      </c>
      <c r="B138" s="17" t="s">
        <v>1020</v>
      </c>
      <c r="C138" s="17" t="s">
        <v>3593</v>
      </c>
      <c r="D138" s="17" t="s">
        <v>4383</v>
      </c>
      <c r="E138" s="17" t="s">
        <v>4384</v>
      </c>
      <c r="F138" s="17" t="s">
        <v>4385</v>
      </c>
      <c r="G138" s="17" t="s">
        <v>266</v>
      </c>
    </row>
    <row r="139" spans="1:7" x14ac:dyDescent="0.2">
      <c r="A139" s="17" t="s">
        <v>1021</v>
      </c>
      <c r="B139" s="17" t="s">
        <v>1022</v>
      </c>
      <c r="C139" s="17" t="s">
        <v>3594</v>
      </c>
      <c r="D139" s="17" t="s">
        <v>4386</v>
      </c>
      <c r="E139" s="17" t="s">
        <v>4387</v>
      </c>
      <c r="F139" s="17" t="s">
        <v>1022</v>
      </c>
      <c r="G139" s="18" t="s">
        <v>97</v>
      </c>
    </row>
    <row r="140" spans="1:7" x14ac:dyDescent="0.2">
      <c r="A140" s="17" t="s">
        <v>1023</v>
      </c>
      <c r="B140" s="17" t="s">
        <v>1024</v>
      </c>
      <c r="C140" s="17" t="s">
        <v>3595</v>
      </c>
      <c r="D140" s="17" t="s">
        <v>4388</v>
      </c>
      <c r="E140" s="17" t="s">
        <v>4389</v>
      </c>
      <c r="F140" s="17" t="s">
        <v>1024</v>
      </c>
      <c r="G140" s="18" t="s">
        <v>97</v>
      </c>
    </row>
    <row r="141" spans="1:7" x14ac:dyDescent="0.2">
      <c r="A141" s="17" t="s">
        <v>1025</v>
      </c>
      <c r="B141" s="17" t="s">
        <v>1026</v>
      </c>
      <c r="C141" s="17" t="s">
        <v>3596</v>
      </c>
      <c r="D141" s="17" t="s">
        <v>4390</v>
      </c>
      <c r="E141" s="17" t="s">
        <v>4391</v>
      </c>
      <c r="F141" s="17" t="s">
        <v>1026</v>
      </c>
      <c r="G141" s="18" t="s">
        <v>97</v>
      </c>
    </row>
    <row r="142" spans="1:7" x14ac:dyDescent="0.2">
      <c r="A142" s="17" t="s">
        <v>1027</v>
      </c>
      <c r="B142" s="17" t="s">
        <v>1028</v>
      </c>
      <c r="C142" s="17" t="s">
        <v>3570</v>
      </c>
      <c r="D142" s="17" t="s">
        <v>4293</v>
      </c>
      <c r="E142" s="17" t="s">
        <v>4294</v>
      </c>
      <c r="F142" s="17" t="s">
        <v>4295</v>
      </c>
      <c r="G142" s="17" t="s">
        <v>273</v>
      </c>
    </row>
    <row r="143" spans="1:7" x14ac:dyDescent="0.2">
      <c r="A143" s="17" t="s">
        <v>1029</v>
      </c>
      <c r="B143" s="17" t="s">
        <v>1030</v>
      </c>
      <c r="C143" s="17"/>
      <c r="D143" s="17" t="s">
        <v>4245</v>
      </c>
      <c r="E143" s="17" t="s">
        <v>4246</v>
      </c>
      <c r="F143" s="17" t="s">
        <v>4392</v>
      </c>
      <c r="G143" s="17" t="s">
        <v>273</v>
      </c>
    </row>
    <row r="144" spans="1:7" x14ac:dyDescent="0.2">
      <c r="A144" s="17" t="s">
        <v>1031</v>
      </c>
      <c r="B144" s="17" t="s">
        <v>1032</v>
      </c>
      <c r="C144" s="17"/>
      <c r="D144" s="17" t="s">
        <v>4245</v>
      </c>
      <c r="E144" s="17" t="s">
        <v>4246</v>
      </c>
      <c r="F144" s="17" t="s">
        <v>4393</v>
      </c>
      <c r="G144" s="17" t="s">
        <v>273</v>
      </c>
    </row>
    <row r="145" spans="1:7" x14ac:dyDescent="0.2">
      <c r="A145" s="17" t="s">
        <v>1033</v>
      </c>
      <c r="B145" s="17" t="s">
        <v>1034</v>
      </c>
      <c r="C145" s="17" t="s">
        <v>3597</v>
      </c>
      <c r="D145" s="17" t="s">
        <v>4358</v>
      </c>
      <c r="E145" s="17" t="s">
        <v>4359</v>
      </c>
      <c r="F145" s="17" t="s">
        <v>4360</v>
      </c>
      <c r="G145" s="17" t="s">
        <v>143</v>
      </c>
    </row>
    <row r="146" spans="1:7" x14ac:dyDescent="0.2">
      <c r="A146" s="17" t="s">
        <v>1035</v>
      </c>
      <c r="B146" s="17" t="s">
        <v>1036</v>
      </c>
      <c r="C146" s="17" t="s">
        <v>3598</v>
      </c>
      <c r="D146" s="17" t="s">
        <v>4394</v>
      </c>
      <c r="E146" s="17" t="s">
        <v>4395</v>
      </c>
      <c r="F146" s="17" t="s">
        <v>4396</v>
      </c>
      <c r="G146" s="17" t="s">
        <v>143</v>
      </c>
    </row>
    <row r="147" spans="1:7" x14ac:dyDescent="0.2">
      <c r="A147" s="17" t="s">
        <v>1037</v>
      </c>
      <c r="B147" s="17" t="s">
        <v>1038</v>
      </c>
      <c r="C147" s="17" t="s">
        <v>3599</v>
      </c>
      <c r="D147" s="17" t="s">
        <v>4394</v>
      </c>
      <c r="E147" s="17" t="s">
        <v>4395</v>
      </c>
      <c r="F147" s="17" t="s">
        <v>4396</v>
      </c>
      <c r="G147" s="17" t="s">
        <v>143</v>
      </c>
    </row>
    <row r="148" spans="1:7" x14ac:dyDescent="0.2">
      <c r="A148" s="17" t="s">
        <v>1039</v>
      </c>
      <c r="B148" s="17" t="s">
        <v>1040</v>
      </c>
      <c r="C148" s="17"/>
      <c r="D148" s="17" t="s">
        <v>4397</v>
      </c>
      <c r="E148" s="17" t="s">
        <v>4398</v>
      </c>
      <c r="F148" s="17" t="s">
        <v>4399</v>
      </c>
      <c r="G148" s="17" t="s">
        <v>6088</v>
      </c>
    </row>
    <row r="149" spans="1:7" x14ac:dyDescent="0.2">
      <c r="A149" s="17" t="s">
        <v>1041</v>
      </c>
      <c r="B149" s="17" t="s">
        <v>1042</v>
      </c>
      <c r="C149" s="17" t="s">
        <v>3600</v>
      </c>
      <c r="D149" s="17" t="s">
        <v>4305</v>
      </c>
      <c r="E149" s="17" t="s">
        <v>4306</v>
      </c>
      <c r="F149" s="17" t="s">
        <v>4307</v>
      </c>
      <c r="G149" s="17" t="s">
        <v>445</v>
      </c>
    </row>
    <row r="150" spans="1:7" x14ac:dyDescent="0.2">
      <c r="A150" s="17" t="s">
        <v>1043</v>
      </c>
      <c r="B150" s="17" t="s">
        <v>1044</v>
      </c>
      <c r="C150" s="17" t="s">
        <v>3601</v>
      </c>
      <c r="D150" s="17" t="s">
        <v>4372</v>
      </c>
      <c r="E150" s="17" t="s">
        <v>4373</v>
      </c>
      <c r="F150" s="17" t="s">
        <v>4400</v>
      </c>
      <c r="G150" s="17" t="s">
        <v>273</v>
      </c>
    </row>
    <row r="151" spans="1:7" x14ac:dyDescent="0.2">
      <c r="A151" s="17" t="s">
        <v>1045</v>
      </c>
      <c r="B151" s="17" t="s">
        <v>1046</v>
      </c>
      <c r="C151" s="17" t="s">
        <v>3602</v>
      </c>
      <c r="D151" s="17" t="s">
        <v>4401</v>
      </c>
      <c r="E151" s="17" t="s">
        <v>4402</v>
      </c>
      <c r="F151" s="17" t="s">
        <v>4403</v>
      </c>
      <c r="G151" s="17" t="s">
        <v>162</v>
      </c>
    </row>
    <row r="152" spans="1:7" x14ac:dyDescent="0.2">
      <c r="A152" s="17" t="s">
        <v>1047</v>
      </c>
      <c r="B152" s="17" t="s">
        <v>1048</v>
      </c>
      <c r="C152" s="17"/>
      <c r="D152" s="17" t="s">
        <v>4404</v>
      </c>
      <c r="E152" s="17" t="s">
        <v>4405</v>
      </c>
      <c r="F152" s="17" t="s">
        <v>1048</v>
      </c>
      <c r="G152" s="18" t="s">
        <v>97</v>
      </c>
    </row>
    <row r="153" spans="1:7" x14ac:dyDescent="0.2">
      <c r="A153" s="17" t="s">
        <v>1049</v>
      </c>
      <c r="B153" s="17" t="s">
        <v>1050</v>
      </c>
      <c r="C153" s="17" t="s">
        <v>3603</v>
      </c>
      <c r="D153" s="17" t="s">
        <v>4406</v>
      </c>
      <c r="E153" s="17" t="s">
        <v>4407</v>
      </c>
      <c r="F153" s="17" t="s">
        <v>1050</v>
      </c>
      <c r="G153" s="18" t="s">
        <v>97</v>
      </c>
    </row>
    <row r="154" spans="1:7" x14ac:dyDescent="0.2">
      <c r="A154" s="17" t="s">
        <v>1051</v>
      </c>
      <c r="B154" s="17" t="s">
        <v>1052</v>
      </c>
      <c r="C154" s="17" t="s">
        <v>3604</v>
      </c>
      <c r="D154" s="17" t="s">
        <v>4408</v>
      </c>
      <c r="E154" s="17" t="s">
        <v>4409</v>
      </c>
      <c r="F154" s="17" t="s">
        <v>1052</v>
      </c>
      <c r="G154" s="18" t="s">
        <v>97</v>
      </c>
    </row>
    <row r="155" spans="1:7" x14ac:dyDescent="0.2">
      <c r="A155" s="17" t="s">
        <v>1053</v>
      </c>
      <c r="B155" s="17" t="s">
        <v>1054</v>
      </c>
      <c r="C155" s="17"/>
      <c r="D155" s="17" t="s">
        <v>4410</v>
      </c>
      <c r="E155" s="17" t="s">
        <v>4411</v>
      </c>
      <c r="F155" s="17" t="s">
        <v>1054</v>
      </c>
      <c r="G155" s="18" t="s">
        <v>97</v>
      </c>
    </row>
    <row r="156" spans="1:7" x14ac:dyDescent="0.2">
      <c r="A156" s="17" t="s">
        <v>1055</v>
      </c>
      <c r="B156" s="17" t="s">
        <v>1056</v>
      </c>
      <c r="C156" s="17"/>
      <c r="D156" s="17" t="s">
        <v>4216</v>
      </c>
      <c r="E156" s="17" t="s">
        <v>4217</v>
      </c>
      <c r="F156" s="17" t="s">
        <v>1056</v>
      </c>
      <c r="G156" s="18" t="s">
        <v>97</v>
      </c>
    </row>
    <row r="157" spans="1:7" x14ac:dyDescent="0.2">
      <c r="A157" s="17" t="s">
        <v>1057</v>
      </c>
      <c r="B157" s="17" t="s">
        <v>1058</v>
      </c>
      <c r="C157" s="17" t="s">
        <v>3584</v>
      </c>
      <c r="D157" s="17" t="s">
        <v>4356</v>
      </c>
      <c r="E157" s="17" t="s">
        <v>4357</v>
      </c>
      <c r="F157" s="17" t="s">
        <v>992</v>
      </c>
      <c r="G157" s="18" t="s">
        <v>97</v>
      </c>
    </row>
    <row r="158" spans="1:7" x14ac:dyDescent="0.2">
      <c r="A158" s="17" t="s">
        <v>1059</v>
      </c>
      <c r="B158" s="17" t="s">
        <v>1060</v>
      </c>
      <c r="C158" s="17"/>
      <c r="D158" s="17" t="s">
        <v>4412</v>
      </c>
      <c r="E158" s="17" t="s">
        <v>4413</v>
      </c>
      <c r="F158" s="17" t="s">
        <v>4414</v>
      </c>
      <c r="G158" s="18" t="s">
        <v>97</v>
      </c>
    </row>
    <row r="159" spans="1:7" x14ac:dyDescent="0.2">
      <c r="A159" s="17" t="s">
        <v>1061</v>
      </c>
      <c r="B159" s="17" t="s">
        <v>1062</v>
      </c>
      <c r="C159" s="17"/>
      <c r="D159" s="17" t="s">
        <v>4415</v>
      </c>
      <c r="E159" s="17" t="s">
        <v>4416</v>
      </c>
      <c r="F159" s="17" t="s">
        <v>4417</v>
      </c>
      <c r="G159" s="18" t="s">
        <v>97</v>
      </c>
    </row>
    <row r="160" spans="1:7" x14ac:dyDescent="0.2">
      <c r="A160" s="17" t="s">
        <v>1063</v>
      </c>
      <c r="B160" s="17" t="s">
        <v>1064</v>
      </c>
      <c r="C160" s="17"/>
      <c r="D160" s="17" t="s">
        <v>4418</v>
      </c>
      <c r="E160" s="17" t="s">
        <v>4419</v>
      </c>
      <c r="F160" s="17" t="s">
        <v>4420</v>
      </c>
      <c r="G160" s="17" t="s">
        <v>6089</v>
      </c>
    </row>
    <row r="161" spans="1:7" x14ac:dyDescent="0.2">
      <c r="A161" s="17" t="s">
        <v>1065</v>
      </c>
      <c r="B161" s="17" t="s">
        <v>1066</v>
      </c>
      <c r="C161" s="17"/>
      <c r="D161" s="17" t="s">
        <v>4421</v>
      </c>
      <c r="E161" s="17" t="s">
        <v>4422</v>
      </c>
      <c r="F161" s="17" t="s">
        <v>4423</v>
      </c>
      <c r="G161" s="18" t="s">
        <v>97</v>
      </c>
    </row>
    <row r="162" spans="1:7" x14ac:dyDescent="0.2">
      <c r="A162" s="17" t="s">
        <v>1067</v>
      </c>
      <c r="B162" s="17" t="s">
        <v>1068</v>
      </c>
      <c r="C162" s="17"/>
      <c r="D162" s="17" t="s">
        <v>4424</v>
      </c>
      <c r="E162" s="17" t="s">
        <v>4189</v>
      </c>
      <c r="F162" s="17" t="s">
        <v>1068</v>
      </c>
      <c r="G162" s="18" t="s">
        <v>97</v>
      </c>
    </row>
    <row r="163" spans="1:7" x14ac:dyDescent="0.2">
      <c r="A163" s="17" t="s">
        <v>1069</v>
      </c>
      <c r="B163" s="17" t="s">
        <v>1070</v>
      </c>
      <c r="C163" s="17"/>
      <c r="D163" s="17" t="s">
        <v>4425</v>
      </c>
      <c r="E163" s="17" t="s">
        <v>4426</v>
      </c>
      <c r="F163" s="17" t="s">
        <v>4427</v>
      </c>
      <c r="G163" s="18" t="s">
        <v>97</v>
      </c>
    </row>
    <row r="164" spans="1:7" x14ac:dyDescent="0.2">
      <c r="A164" s="17" t="s">
        <v>1071</v>
      </c>
      <c r="B164" s="17" t="s">
        <v>1072</v>
      </c>
      <c r="C164" s="17" t="s">
        <v>3605</v>
      </c>
      <c r="D164" s="17" t="s">
        <v>4428</v>
      </c>
      <c r="E164" s="17" t="s">
        <v>4429</v>
      </c>
      <c r="F164" s="17" t="s">
        <v>4430</v>
      </c>
      <c r="G164" s="18" t="s">
        <v>97</v>
      </c>
    </row>
    <row r="165" spans="1:7" x14ac:dyDescent="0.2">
      <c r="A165" s="17" t="s">
        <v>1073</v>
      </c>
      <c r="B165" s="17" t="s">
        <v>1074</v>
      </c>
      <c r="C165" s="17"/>
      <c r="D165" s="17" t="s">
        <v>4356</v>
      </c>
      <c r="E165" s="17" t="s">
        <v>4357</v>
      </c>
      <c r="F165" s="17" t="s">
        <v>1074</v>
      </c>
      <c r="G165" s="18" t="s">
        <v>97</v>
      </c>
    </row>
    <row r="166" spans="1:7" x14ac:dyDescent="0.2">
      <c r="A166" s="17" t="s">
        <v>1075</v>
      </c>
      <c r="B166" s="17" t="s">
        <v>1076</v>
      </c>
      <c r="C166" s="17" t="s">
        <v>3606</v>
      </c>
      <c r="D166" s="17" t="s">
        <v>4284</v>
      </c>
      <c r="E166" s="17" t="s">
        <v>4285</v>
      </c>
      <c r="F166" s="17" t="s">
        <v>4431</v>
      </c>
      <c r="G166" s="17" t="s">
        <v>313</v>
      </c>
    </row>
    <row r="167" spans="1:7" x14ac:dyDescent="0.2">
      <c r="A167" s="17" t="s">
        <v>1077</v>
      </c>
      <c r="B167" s="17" t="s">
        <v>1078</v>
      </c>
      <c r="C167" s="17" t="s">
        <v>3607</v>
      </c>
      <c r="D167" s="17" t="s">
        <v>4432</v>
      </c>
      <c r="E167" s="17" t="s">
        <v>4433</v>
      </c>
      <c r="F167" s="17" t="s">
        <v>4434</v>
      </c>
      <c r="G167" s="17" t="s">
        <v>444</v>
      </c>
    </row>
    <row r="168" spans="1:7" x14ac:dyDescent="0.2">
      <c r="A168" s="17" t="s">
        <v>1079</v>
      </c>
      <c r="B168" s="17" t="s">
        <v>1080</v>
      </c>
      <c r="C168" s="17"/>
      <c r="D168" s="17" t="s">
        <v>4435</v>
      </c>
      <c r="E168" s="17" t="s">
        <v>4436</v>
      </c>
      <c r="F168" s="17" t="s">
        <v>1080</v>
      </c>
      <c r="G168" s="18" t="s">
        <v>97</v>
      </c>
    </row>
    <row r="169" spans="1:7" x14ac:dyDescent="0.2">
      <c r="A169" s="17" t="s">
        <v>1081</v>
      </c>
      <c r="B169" s="17" t="s">
        <v>1082</v>
      </c>
      <c r="C169" s="17" t="s">
        <v>3608</v>
      </c>
      <c r="D169" s="17" t="s">
        <v>4437</v>
      </c>
      <c r="E169" s="17" t="s">
        <v>4438</v>
      </c>
      <c r="F169" s="17" t="s">
        <v>1082</v>
      </c>
      <c r="G169" s="18" t="s">
        <v>97</v>
      </c>
    </row>
    <row r="170" spans="1:7" x14ac:dyDescent="0.2">
      <c r="A170" s="17" t="s">
        <v>1083</v>
      </c>
      <c r="B170" s="17" t="s">
        <v>1084</v>
      </c>
      <c r="C170" s="17"/>
      <c r="D170" s="17" t="s">
        <v>4439</v>
      </c>
      <c r="E170" s="17" t="s">
        <v>4440</v>
      </c>
      <c r="F170" s="17" t="s">
        <v>1084</v>
      </c>
      <c r="G170" s="18" t="s">
        <v>97</v>
      </c>
    </row>
    <row r="171" spans="1:7" x14ac:dyDescent="0.2">
      <c r="A171" s="17" t="s">
        <v>1085</v>
      </c>
      <c r="B171" s="17" t="s">
        <v>1086</v>
      </c>
      <c r="C171" s="17" t="s">
        <v>1086</v>
      </c>
      <c r="D171" s="17" t="s">
        <v>4441</v>
      </c>
      <c r="E171" s="17" t="s">
        <v>4442</v>
      </c>
      <c r="F171" s="17" t="s">
        <v>1086</v>
      </c>
      <c r="G171" s="18" t="s">
        <v>97</v>
      </c>
    </row>
    <row r="172" spans="1:7" x14ac:dyDescent="0.2">
      <c r="A172" s="17" t="s">
        <v>1087</v>
      </c>
      <c r="B172" s="17" t="s">
        <v>1088</v>
      </c>
      <c r="C172" s="17"/>
      <c r="D172" s="17" t="s">
        <v>4443</v>
      </c>
      <c r="E172" s="17" t="s">
        <v>4444</v>
      </c>
      <c r="F172" s="17" t="s">
        <v>4445</v>
      </c>
      <c r="G172" s="17" t="s">
        <v>6087</v>
      </c>
    </row>
    <row r="173" spans="1:7" x14ac:dyDescent="0.2">
      <c r="A173" s="17" t="s">
        <v>1089</v>
      </c>
      <c r="B173" s="17" t="s">
        <v>1090</v>
      </c>
      <c r="C173" s="17" t="s">
        <v>3609</v>
      </c>
      <c r="D173" s="17" t="s">
        <v>4446</v>
      </c>
      <c r="E173" s="17" t="s">
        <v>4447</v>
      </c>
      <c r="F173" s="17" t="s">
        <v>4448</v>
      </c>
      <c r="G173" s="17" t="s">
        <v>6089</v>
      </c>
    </row>
    <row r="174" spans="1:7" x14ac:dyDescent="0.2">
      <c r="A174" s="17" t="s">
        <v>1091</v>
      </c>
      <c r="B174" s="17" t="s">
        <v>1092</v>
      </c>
      <c r="C174" s="17" t="s">
        <v>3610</v>
      </c>
      <c r="D174" s="17" t="s">
        <v>4284</v>
      </c>
      <c r="E174" s="17" t="s">
        <v>4285</v>
      </c>
      <c r="F174" s="17" t="s">
        <v>4449</v>
      </c>
      <c r="G174" s="17" t="s">
        <v>43</v>
      </c>
    </row>
    <row r="175" spans="1:7" x14ac:dyDescent="0.2">
      <c r="A175" s="17" t="s">
        <v>1093</v>
      </c>
      <c r="B175" s="17" t="s">
        <v>1028</v>
      </c>
      <c r="C175" s="17" t="s">
        <v>3570</v>
      </c>
      <c r="D175" s="17" t="s">
        <v>4293</v>
      </c>
      <c r="E175" s="17" t="s">
        <v>4294</v>
      </c>
      <c r="F175" s="17" t="s">
        <v>4295</v>
      </c>
      <c r="G175" s="17" t="s">
        <v>273</v>
      </c>
    </row>
    <row r="176" spans="1:7" x14ac:dyDescent="0.2">
      <c r="A176" s="17" t="s">
        <v>1094</v>
      </c>
      <c r="B176" s="17" t="s">
        <v>1095</v>
      </c>
      <c r="C176" s="17"/>
      <c r="D176" s="17" t="s">
        <v>4251</v>
      </c>
      <c r="E176" s="17" t="s">
        <v>4252</v>
      </c>
      <c r="F176" s="17" t="s">
        <v>4450</v>
      </c>
      <c r="G176" s="17" t="s">
        <v>273</v>
      </c>
    </row>
    <row r="177" spans="1:7" x14ac:dyDescent="0.2">
      <c r="A177" s="17" t="s">
        <v>543</v>
      </c>
      <c r="B177" s="17" t="s">
        <v>544</v>
      </c>
      <c r="C177" s="17"/>
      <c r="D177" s="17" t="s">
        <v>4188</v>
      </c>
      <c r="E177" s="17" t="s">
        <v>4189</v>
      </c>
      <c r="F177" s="17" t="s">
        <v>544</v>
      </c>
      <c r="G177" s="18" t="s">
        <v>97</v>
      </c>
    </row>
    <row r="178" spans="1:7" x14ac:dyDescent="0.2">
      <c r="A178" s="17" t="s">
        <v>1096</v>
      </c>
      <c r="B178" s="17" t="s">
        <v>1097</v>
      </c>
      <c r="C178" s="17" t="s">
        <v>3611</v>
      </c>
      <c r="D178" s="17" t="s">
        <v>4451</v>
      </c>
      <c r="E178" s="17" t="s">
        <v>4452</v>
      </c>
      <c r="F178" s="17" t="s">
        <v>1097</v>
      </c>
      <c r="G178" s="18" t="s">
        <v>97</v>
      </c>
    </row>
    <row r="179" spans="1:7" x14ac:dyDescent="0.2">
      <c r="A179" s="17" t="s">
        <v>1098</v>
      </c>
      <c r="B179" s="17" t="s">
        <v>1099</v>
      </c>
      <c r="C179" s="17" t="s">
        <v>3612</v>
      </c>
      <c r="D179" s="17" t="s">
        <v>4453</v>
      </c>
      <c r="E179" s="17" t="s">
        <v>4454</v>
      </c>
      <c r="F179" s="17" t="s">
        <v>4455</v>
      </c>
      <c r="G179" s="17" t="s">
        <v>273</v>
      </c>
    </row>
    <row r="180" spans="1:7" x14ac:dyDescent="0.2">
      <c r="A180" s="17" t="s">
        <v>1100</v>
      </c>
      <c r="B180" s="17" t="s">
        <v>1101</v>
      </c>
      <c r="C180" s="17" t="s">
        <v>3613</v>
      </c>
      <c r="D180" s="17" t="s">
        <v>4321</v>
      </c>
      <c r="E180" s="17" t="s">
        <v>4322</v>
      </c>
      <c r="F180" s="17" t="s">
        <v>4323</v>
      </c>
      <c r="G180" s="17" t="s">
        <v>444</v>
      </c>
    </row>
    <row r="181" spans="1:7" x14ac:dyDescent="0.2">
      <c r="A181" s="17" t="s">
        <v>1102</v>
      </c>
      <c r="B181" s="17" t="s">
        <v>1103</v>
      </c>
      <c r="C181" s="17"/>
      <c r="D181" s="17" t="s">
        <v>4410</v>
      </c>
      <c r="E181" s="17" t="s">
        <v>4411</v>
      </c>
      <c r="F181" s="17" t="s">
        <v>1054</v>
      </c>
      <c r="G181" s="18" t="s">
        <v>97</v>
      </c>
    </row>
    <row r="182" spans="1:7" x14ac:dyDescent="0.2">
      <c r="A182" s="17" t="s">
        <v>1104</v>
      </c>
      <c r="B182" s="17" t="s">
        <v>1105</v>
      </c>
      <c r="C182" s="17" t="s">
        <v>3614</v>
      </c>
      <c r="D182" s="17" t="s">
        <v>4394</v>
      </c>
      <c r="E182" s="17" t="s">
        <v>4395</v>
      </c>
      <c r="F182" s="17" t="s">
        <v>4396</v>
      </c>
      <c r="G182" s="17" t="s">
        <v>143</v>
      </c>
    </row>
    <row r="183" spans="1:7" x14ac:dyDescent="0.2">
      <c r="A183" s="17" t="s">
        <v>1106</v>
      </c>
      <c r="B183" s="17" t="s">
        <v>1107</v>
      </c>
      <c r="C183" s="17"/>
      <c r="D183" s="17" t="s">
        <v>4456</v>
      </c>
      <c r="E183" s="17" t="s">
        <v>4457</v>
      </c>
      <c r="F183" s="17" t="s">
        <v>1107</v>
      </c>
      <c r="G183" s="17" t="s">
        <v>97</v>
      </c>
    </row>
    <row r="184" spans="1:7" x14ac:dyDescent="0.2">
      <c r="A184" s="17" t="s">
        <v>1108</v>
      </c>
      <c r="B184" s="17" t="s">
        <v>1109</v>
      </c>
      <c r="C184" s="17"/>
      <c r="D184" s="17" t="s">
        <v>4443</v>
      </c>
      <c r="E184" s="17" t="s">
        <v>4444</v>
      </c>
      <c r="F184" s="17" t="s">
        <v>1109</v>
      </c>
      <c r="G184" s="18" t="s">
        <v>97</v>
      </c>
    </row>
    <row r="185" spans="1:7" x14ac:dyDescent="0.2">
      <c r="A185" s="17" t="s">
        <v>1110</v>
      </c>
      <c r="B185" s="17" t="s">
        <v>1111</v>
      </c>
      <c r="C185" s="17" t="s">
        <v>3615</v>
      </c>
      <c r="D185" s="17" t="s">
        <v>4458</v>
      </c>
      <c r="E185" s="17" t="s">
        <v>4459</v>
      </c>
      <c r="F185" s="17" t="s">
        <v>1111</v>
      </c>
      <c r="G185" s="18" t="s">
        <v>97</v>
      </c>
    </row>
    <row r="186" spans="1:7" x14ac:dyDescent="0.2">
      <c r="A186" s="17" t="s">
        <v>1112</v>
      </c>
      <c r="B186" s="17" t="s">
        <v>1113</v>
      </c>
      <c r="C186" s="17" t="s">
        <v>1113</v>
      </c>
      <c r="D186" s="17" t="s">
        <v>4460</v>
      </c>
      <c r="E186" s="17" t="s">
        <v>4461</v>
      </c>
      <c r="F186" s="17" t="s">
        <v>1113</v>
      </c>
      <c r="G186" s="18" t="s">
        <v>97</v>
      </c>
    </row>
    <row r="187" spans="1:7" x14ac:dyDescent="0.2">
      <c r="A187" s="17" t="s">
        <v>1114</v>
      </c>
      <c r="B187" s="17" t="s">
        <v>1115</v>
      </c>
      <c r="C187" s="17" t="s">
        <v>3609</v>
      </c>
      <c r="D187" s="17" t="s">
        <v>4446</v>
      </c>
      <c r="E187" s="17" t="s">
        <v>4447</v>
      </c>
      <c r="F187" s="17" t="s">
        <v>4448</v>
      </c>
      <c r="G187" s="17" t="s">
        <v>6089</v>
      </c>
    </row>
    <row r="188" spans="1:7" x14ac:dyDescent="0.2">
      <c r="A188" s="17" t="s">
        <v>1116</v>
      </c>
      <c r="B188" s="17" t="s">
        <v>1117</v>
      </c>
      <c r="C188" s="17" t="s">
        <v>3609</v>
      </c>
      <c r="D188" s="17" t="s">
        <v>4446</v>
      </c>
      <c r="E188" s="17" t="s">
        <v>4447</v>
      </c>
      <c r="F188" s="17" t="s">
        <v>4448</v>
      </c>
      <c r="G188" s="17" t="s">
        <v>6089</v>
      </c>
    </row>
    <row r="189" spans="1:7" x14ac:dyDescent="0.2">
      <c r="A189" s="17" t="s">
        <v>1118</v>
      </c>
      <c r="B189" s="17" t="s">
        <v>1119</v>
      </c>
      <c r="C189" s="17"/>
      <c r="D189" s="17" t="s">
        <v>4230</v>
      </c>
      <c r="E189" s="17" t="s">
        <v>4231</v>
      </c>
      <c r="F189" s="17" t="s">
        <v>4232</v>
      </c>
      <c r="G189" s="18" t="s">
        <v>97</v>
      </c>
    </row>
    <row r="190" spans="1:7" x14ac:dyDescent="0.2">
      <c r="A190" s="17" t="s">
        <v>1120</v>
      </c>
      <c r="B190" s="17" t="s">
        <v>1121</v>
      </c>
      <c r="C190" s="17"/>
      <c r="D190" s="17" t="s">
        <v>4201</v>
      </c>
      <c r="E190" s="17" t="s">
        <v>4202</v>
      </c>
      <c r="F190" s="17" t="s">
        <v>1121</v>
      </c>
      <c r="G190" s="18" t="s">
        <v>97</v>
      </c>
    </row>
    <row r="191" spans="1:7" x14ac:dyDescent="0.2">
      <c r="A191" s="17" t="s">
        <v>1122</v>
      </c>
      <c r="B191" s="17" t="s">
        <v>1123</v>
      </c>
      <c r="C191" s="17" t="s">
        <v>3616</v>
      </c>
      <c r="D191" s="17" t="s">
        <v>4424</v>
      </c>
      <c r="E191" s="17" t="s">
        <v>4189</v>
      </c>
      <c r="F191" s="17" t="s">
        <v>4462</v>
      </c>
      <c r="G191" s="18" t="s">
        <v>97</v>
      </c>
    </row>
    <row r="192" spans="1:7" x14ac:dyDescent="0.2">
      <c r="A192" s="17" t="s">
        <v>1124</v>
      </c>
      <c r="B192" s="17" t="s">
        <v>1125</v>
      </c>
      <c r="C192" s="17"/>
      <c r="D192" s="17" t="s">
        <v>4142</v>
      </c>
      <c r="E192" s="17" t="s">
        <v>4143</v>
      </c>
      <c r="F192" s="17" t="s">
        <v>4147</v>
      </c>
      <c r="G192" s="18" t="s">
        <v>97</v>
      </c>
    </row>
    <row r="193" spans="1:7" x14ac:dyDescent="0.2">
      <c r="A193" s="17" t="s">
        <v>1126</v>
      </c>
      <c r="B193" s="17" t="s">
        <v>1127</v>
      </c>
      <c r="C193" s="17" t="s">
        <v>3617</v>
      </c>
      <c r="D193" s="17" t="s">
        <v>4463</v>
      </c>
      <c r="E193" s="17" t="s">
        <v>4464</v>
      </c>
      <c r="F193" s="17" t="s">
        <v>1127</v>
      </c>
      <c r="G193" s="18" t="s">
        <v>97</v>
      </c>
    </row>
    <row r="194" spans="1:7" x14ac:dyDescent="0.2">
      <c r="A194" s="17" t="s">
        <v>83</v>
      </c>
      <c r="B194" s="17" t="s">
        <v>551</v>
      </c>
      <c r="C194" s="17" t="s">
        <v>3618</v>
      </c>
      <c r="D194" s="17" t="s">
        <v>4284</v>
      </c>
      <c r="E194" s="17" t="s">
        <v>4285</v>
      </c>
      <c r="F194" s="17" t="s">
        <v>4465</v>
      </c>
      <c r="G194" s="17" t="s">
        <v>79</v>
      </c>
    </row>
    <row r="195" spans="1:7" x14ac:dyDescent="0.2">
      <c r="A195" s="17" t="s">
        <v>1128</v>
      </c>
      <c r="B195" s="17" t="s">
        <v>1129</v>
      </c>
      <c r="C195" s="17" t="s">
        <v>3619</v>
      </c>
      <c r="D195" s="17" t="s">
        <v>4245</v>
      </c>
      <c r="E195" s="17" t="s">
        <v>4246</v>
      </c>
      <c r="F195" s="17" t="s">
        <v>4466</v>
      </c>
      <c r="G195" s="17" t="s">
        <v>273</v>
      </c>
    </row>
    <row r="196" spans="1:7" x14ac:dyDescent="0.2">
      <c r="A196" s="17" t="s">
        <v>1130</v>
      </c>
      <c r="B196" s="17" t="s">
        <v>1131</v>
      </c>
      <c r="C196" s="17" t="s">
        <v>3620</v>
      </c>
      <c r="D196" s="17" t="s">
        <v>4241</v>
      </c>
      <c r="E196" s="17" t="s">
        <v>4242</v>
      </c>
      <c r="F196" s="17" t="s">
        <v>1131</v>
      </c>
      <c r="G196" s="18" t="s">
        <v>97</v>
      </c>
    </row>
    <row r="197" spans="1:7" x14ac:dyDescent="0.2">
      <c r="A197" s="17" t="s">
        <v>1132</v>
      </c>
      <c r="B197" s="17" t="s">
        <v>1133</v>
      </c>
      <c r="C197" s="17"/>
      <c r="D197" s="17" t="s">
        <v>4148</v>
      </c>
      <c r="E197" s="17" t="s">
        <v>4149</v>
      </c>
      <c r="F197" s="17" t="s">
        <v>4150</v>
      </c>
      <c r="G197" s="18" t="s">
        <v>97</v>
      </c>
    </row>
    <row r="198" spans="1:7" x14ac:dyDescent="0.2">
      <c r="A198" s="17" t="s">
        <v>1134</v>
      </c>
      <c r="B198" s="17" t="s">
        <v>1135</v>
      </c>
      <c r="C198" s="17"/>
      <c r="D198" s="17" t="s">
        <v>4180</v>
      </c>
      <c r="E198" s="17" t="s">
        <v>4181</v>
      </c>
      <c r="F198" s="17" t="s">
        <v>1135</v>
      </c>
      <c r="G198" s="18" t="s">
        <v>97</v>
      </c>
    </row>
    <row r="199" spans="1:7" x14ac:dyDescent="0.2">
      <c r="A199" s="17" t="s">
        <v>1136</v>
      </c>
      <c r="B199" s="17" t="s">
        <v>1137</v>
      </c>
      <c r="C199" s="17" t="s">
        <v>3621</v>
      </c>
      <c r="D199" s="17" t="s">
        <v>4336</v>
      </c>
      <c r="E199" s="17" t="s">
        <v>4337</v>
      </c>
      <c r="F199" s="17" t="s">
        <v>972</v>
      </c>
      <c r="G199" s="18" t="s">
        <v>97</v>
      </c>
    </row>
    <row r="200" spans="1:7" x14ac:dyDescent="0.2">
      <c r="A200" s="17" t="s">
        <v>1138</v>
      </c>
      <c r="B200" s="17" t="s">
        <v>1139</v>
      </c>
      <c r="C200" s="17" t="s">
        <v>3587</v>
      </c>
      <c r="D200" s="17" t="s">
        <v>4365</v>
      </c>
      <c r="E200" s="17" t="s">
        <v>4366</v>
      </c>
      <c r="F200" s="17" t="s">
        <v>4367</v>
      </c>
      <c r="G200" s="17" t="s">
        <v>273</v>
      </c>
    </row>
    <row r="201" spans="1:7" x14ac:dyDescent="0.2">
      <c r="A201" s="17" t="s">
        <v>1140</v>
      </c>
      <c r="B201" s="17" t="s">
        <v>1141</v>
      </c>
      <c r="C201" s="17" t="s">
        <v>3622</v>
      </c>
      <c r="D201" s="17" t="s">
        <v>4467</v>
      </c>
      <c r="E201" s="17" t="s">
        <v>4468</v>
      </c>
      <c r="F201" s="17" t="s">
        <v>4469</v>
      </c>
      <c r="G201" s="18" t="s">
        <v>97</v>
      </c>
    </row>
    <row r="202" spans="1:7" x14ac:dyDescent="0.2">
      <c r="A202" s="17" t="s">
        <v>1142</v>
      </c>
      <c r="B202" s="17" t="s">
        <v>1143</v>
      </c>
      <c r="C202" s="17" t="s">
        <v>3623</v>
      </c>
      <c r="D202" s="17" t="s">
        <v>4470</v>
      </c>
      <c r="E202" s="17" t="s">
        <v>4471</v>
      </c>
      <c r="F202" s="17" t="s">
        <v>4472</v>
      </c>
      <c r="G202" s="17" t="s">
        <v>43</v>
      </c>
    </row>
    <row r="203" spans="1:7" x14ac:dyDescent="0.2">
      <c r="A203" s="17" t="s">
        <v>1144</v>
      </c>
      <c r="B203" s="17" t="s">
        <v>1145</v>
      </c>
      <c r="C203" s="17" t="s">
        <v>3624</v>
      </c>
      <c r="D203" s="17" t="s">
        <v>4473</v>
      </c>
      <c r="E203" s="17" t="s">
        <v>4474</v>
      </c>
      <c r="F203" s="17" t="s">
        <v>4475</v>
      </c>
      <c r="G203" s="17" t="s">
        <v>313</v>
      </c>
    </row>
    <row r="204" spans="1:7" x14ac:dyDescent="0.2">
      <c r="A204" s="17" t="s">
        <v>1146</v>
      </c>
      <c r="B204" s="17" t="s">
        <v>1147</v>
      </c>
      <c r="C204" s="17"/>
      <c r="D204" s="17" t="s">
        <v>4230</v>
      </c>
      <c r="E204" s="17" t="s">
        <v>4231</v>
      </c>
      <c r="F204" s="17" t="s">
        <v>4232</v>
      </c>
      <c r="G204" s="18" t="s">
        <v>97</v>
      </c>
    </row>
    <row r="205" spans="1:7" x14ac:dyDescent="0.2">
      <c r="A205" s="17" t="s">
        <v>1148</v>
      </c>
      <c r="B205" s="17" t="s">
        <v>1149</v>
      </c>
      <c r="C205" s="17" t="s">
        <v>3625</v>
      </c>
      <c r="D205" s="17" t="s">
        <v>4476</v>
      </c>
      <c r="E205" s="17" t="s">
        <v>4477</v>
      </c>
      <c r="F205" s="17" t="s">
        <v>4478</v>
      </c>
      <c r="G205" s="17" t="s">
        <v>266</v>
      </c>
    </row>
    <row r="206" spans="1:7" x14ac:dyDescent="0.2">
      <c r="A206" s="17" t="s">
        <v>1150</v>
      </c>
      <c r="B206" s="17" t="s">
        <v>1151</v>
      </c>
      <c r="C206" s="17"/>
      <c r="D206" s="17" t="s">
        <v>4251</v>
      </c>
      <c r="E206" s="17" t="s">
        <v>4252</v>
      </c>
      <c r="F206" s="17" t="s">
        <v>4450</v>
      </c>
      <c r="G206" s="17" t="s">
        <v>273</v>
      </c>
    </row>
    <row r="207" spans="1:7" x14ac:dyDescent="0.2">
      <c r="A207" s="17" t="s">
        <v>1152</v>
      </c>
      <c r="B207" s="17" t="s">
        <v>1153</v>
      </c>
      <c r="C207" s="17" t="s">
        <v>3622</v>
      </c>
      <c r="D207" s="17" t="s">
        <v>4467</v>
      </c>
      <c r="E207" s="17" t="s">
        <v>4468</v>
      </c>
      <c r="F207" s="17" t="s">
        <v>4469</v>
      </c>
      <c r="G207" s="18" t="s">
        <v>97</v>
      </c>
    </row>
    <row r="208" spans="1:7" x14ac:dyDescent="0.2">
      <c r="A208" s="17" t="s">
        <v>1154</v>
      </c>
      <c r="B208" s="17" t="s">
        <v>1155</v>
      </c>
      <c r="C208" s="17"/>
      <c r="D208" s="17" t="s">
        <v>4479</v>
      </c>
      <c r="E208" s="17" t="s">
        <v>4480</v>
      </c>
      <c r="F208" s="17" t="s">
        <v>1155</v>
      </c>
      <c r="G208" s="18" t="s">
        <v>97</v>
      </c>
    </row>
    <row r="209" spans="1:7" x14ac:dyDescent="0.2">
      <c r="A209" s="17" t="s">
        <v>1156</v>
      </c>
      <c r="B209" s="17" t="s">
        <v>1157</v>
      </c>
      <c r="C209" s="17"/>
      <c r="D209" s="17" t="s">
        <v>4424</v>
      </c>
      <c r="E209" s="17" t="s">
        <v>4189</v>
      </c>
      <c r="F209" s="17" t="s">
        <v>1157</v>
      </c>
      <c r="G209" s="18" t="s">
        <v>97</v>
      </c>
    </row>
    <row r="210" spans="1:7" x14ac:dyDescent="0.2">
      <c r="A210" s="17" t="s">
        <v>1158</v>
      </c>
      <c r="B210" s="17" t="s">
        <v>1159</v>
      </c>
      <c r="C210" s="17"/>
      <c r="D210" s="17" t="s">
        <v>4481</v>
      </c>
      <c r="E210" s="17" t="s">
        <v>4482</v>
      </c>
      <c r="F210" s="17" t="s">
        <v>1159</v>
      </c>
      <c r="G210" s="18" t="s">
        <v>97</v>
      </c>
    </row>
    <row r="211" spans="1:7" x14ac:dyDescent="0.2">
      <c r="A211" s="17" t="s">
        <v>1160</v>
      </c>
      <c r="B211" s="17" t="s">
        <v>1161</v>
      </c>
      <c r="C211" s="17"/>
      <c r="D211" s="17" t="s">
        <v>4483</v>
      </c>
      <c r="E211" s="17" t="s">
        <v>4484</v>
      </c>
      <c r="F211" s="17" t="s">
        <v>1161</v>
      </c>
      <c r="G211" s="18" t="s">
        <v>97</v>
      </c>
    </row>
    <row r="212" spans="1:7" x14ac:dyDescent="0.2">
      <c r="A212" s="17" t="s">
        <v>1162</v>
      </c>
      <c r="B212" s="17" t="s">
        <v>1163</v>
      </c>
      <c r="C212" s="17" t="s">
        <v>3626</v>
      </c>
      <c r="D212" s="17" t="s">
        <v>4485</v>
      </c>
      <c r="E212" s="17" t="s">
        <v>4486</v>
      </c>
      <c r="F212" s="17" t="s">
        <v>1163</v>
      </c>
      <c r="G212" s="18" t="s">
        <v>97</v>
      </c>
    </row>
    <row r="213" spans="1:7" x14ac:dyDescent="0.2">
      <c r="A213" s="17" t="s">
        <v>1164</v>
      </c>
      <c r="B213" s="17" t="s">
        <v>1165</v>
      </c>
      <c r="C213" s="17" t="s">
        <v>3601</v>
      </c>
      <c r="D213" s="17" t="s">
        <v>4372</v>
      </c>
      <c r="E213" s="17" t="s">
        <v>4373</v>
      </c>
      <c r="F213" s="17" t="s">
        <v>4400</v>
      </c>
      <c r="G213" s="17" t="s">
        <v>273</v>
      </c>
    </row>
    <row r="214" spans="1:7" x14ac:dyDescent="0.2">
      <c r="A214" s="17" t="s">
        <v>1166</v>
      </c>
      <c r="B214" s="17" t="s">
        <v>1167</v>
      </c>
      <c r="C214" s="17" t="s">
        <v>3627</v>
      </c>
      <c r="D214" s="17" t="s">
        <v>4365</v>
      </c>
      <c r="E214" s="17" t="s">
        <v>4366</v>
      </c>
      <c r="F214" s="17" t="s">
        <v>4367</v>
      </c>
      <c r="G214" s="17" t="s">
        <v>273</v>
      </c>
    </row>
    <row r="215" spans="1:7" x14ac:dyDescent="0.2">
      <c r="A215" s="17" t="s">
        <v>1168</v>
      </c>
      <c r="B215" s="17" t="s">
        <v>1169</v>
      </c>
      <c r="C215" s="17"/>
      <c r="D215" s="17" t="s">
        <v>4284</v>
      </c>
      <c r="E215" s="17" t="s">
        <v>4285</v>
      </c>
      <c r="F215" s="17" t="s">
        <v>4487</v>
      </c>
      <c r="G215" s="17" t="s">
        <v>273</v>
      </c>
    </row>
    <row r="216" spans="1:7" x14ac:dyDescent="0.2">
      <c r="A216" s="17" t="s">
        <v>1170</v>
      </c>
      <c r="B216" s="17" t="s">
        <v>1171</v>
      </c>
      <c r="C216" s="17" t="s">
        <v>3587</v>
      </c>
      <c r="D216" s="17" t="s">
        <v>4365</v>
      </c>
      <c r="E216" s="17" t="s">
        <v>4366</v>
      </c>
      <c r="F216" s="17" t="s">
        <v>4367</v>
      </c>
      <c r="G216" s="17" t="s">
        <v>273</v>
      </c>
    </row>
    <row r="217" spans="1:7" x14ac:dyDescent="0.2">
      <c r="A217" s="17" t="s">
        <v>1172</v>
      </c>
      <c r="B217" s="17" t="s">
        <v>1173</v>
      </c>
      <c r="C217" s="17" t="s">
        <v>3628</v>
      </c>
      <c r="D217" s="17" t="s">
        <v>4394</v>
      </c>
      <c r="E217" s="17" t="s">
        <v>4395</v>
      </c>
      <c r="F217" s="17" t="s">
        <v>4396</v>
      </c>
      <c r="G217" s="17" t="s">
        <v>143</v>
      </c>
    </row>
    <row r="218" spans="1:7" x14ac:dyDescent="0.2">
      <c r="A218" s="17" t="s">
        <v>1174</v>
      </c>
      <c r="B218" s="17" t="s">
        <v>1175</v>
      </c>
      <c r="C218" s="17" t="s">
        <v>3629</v>
      </c>
      <c r="D218" s="17" t="s">
        <v>4488</v>
      </c>
      <c r="E218" s="17" t="s">
        <v>4489</v>
      </c>
      <c r="F218" s="17" t="s">
        <v>4490</v>
      </c>
      <c r="G218" s="17" t="s">
        <v>143</v>
      </c>
    </row>
    <row r="219" spans="1:7" x14ac:dyDescent="0.2">
      <c r="A219" s="17" t="s">
        <v>1176</v>
      </c>
      <c r="B219" s="17" t="s">
        <v>1177</v>
      </c>
      <c r="C219" s="17" t="s">
        <v>3630</v>
      </c>
      <c r="D219" s="17" t="s">
        <v>4491</v>
      </c>
      <c r="E219" s="17" t="s">
        <v>4492</v>
      </c>
      <c r="F219" s="17" t="s">
        <v>4493</v>
      </c>
      <c r="G219" s="17" t="s">
        <v>6090</v>
      </c>
    </row>
    <row r="220" spans="1:7" x14ac:dyDescent="0.2">
      <c r="A220" s="17" t="s">
        <v>1178</v>
      </c>
      <c r="B220" s="17" t="s">
        <v>1179</v>
      </c>
      <c r="C220" s="17" t="s">
        <v>3631</v>
      </c>
      <c r="D220" s="17" t="s">
        <v>4284</v>
      </c>
      <c r="E220" s="17" t="s">
        <v>4285</v>
      </c>
      <c r="F220" s="17" t="s">
        <v>4494</v>
      </c>
      <c r="G220" s="17" t="s">
        <v>6091</v>
      </c>
    </row>
    <row r="221" spans="1:7" x14ac:dyDescent="0.2">
      <c r="A221" s="17" t="s">
        <v>247</v>
      </c>
      <c r="B221" s="17" t="s">
        <v>1180</v>
      </c>
      <c r="C221" s="17" t="s">
        <v>535</v>
      </c>
      <c r="D221" s="17" t="s">
        <v>4495</v>
      </c>
      <c r="E221" s="17" t="s">
        <v>4496</v>
      </c>
      <c r="F221" s="17" t="s">
        <v>4497</v>
      </c>
      <c r="G221" s="17" t="s">
        <v>238</v>
      </c>
    </row>
    <row r="222" spans="1:7" x14ac:dyDescent="0.2">
      <c r="A222" s="17" t="s">
        <v>1181</v>
      </c>
      <c r="B222" s="17" t="s">
        <v>1182</v>
      </c>
      <c r="C222" s="17" t="s">
        <v>3632</v>
      </c>
      <c r="D222" s="17" t="s">
        <v>4498</v>
      </c>
      <c r="E222" s="17" t="s">
        <v>4499</v>
      </c>
      <c r="F222" s="17" t="s">
        <v>4500</v>
      </c>
      <c r="G222" s="17" t="s">
        <v>66</v>
      </c>
    </row>
    <row r="223" spans="1:7" x14ac:dyDescent="0.2">
      <c r="A223" s="17" t="s">
        <v>1183</v>
      </c>
      <c r="B223" s="17" t="s">
        <v>1184</v>
      </c>
      <c r="C223" s="17"/>
      <c r="D223" s="17" t="s">
        <v>4501</v>
      </c>
      <c r="E223" s="17" t="s">
        <v>4502</v>
      </c>
      <c r="F223" s="17" t="s">
        <v>4503</v>
      </c>
      <c r="G223" s="17" t="s">
        <v>471</v>
      </c>
    </row>
    <row r="224" spans="1:7" x14ac:dyDescent="0.2">
      <c r="A224" s="17" t="s">
        <v>1185</v>
      </c>
      <c r="B224" s="17" t="s">
        <v>1186</v>
      </c>
      <c r="C224" s="17" t="s">
        <v>3633</v>
      </c>
      <c r="D224" s="17" t="s">
        <v>4504</v>
      </c>
      <c r="E224" s="17" t="s">
        <v>4505</v>
      </c>
      <c r="F224" s="17" t="s">
        <v>4506</v>
      </c>
      <c r="G224" s="17" t="s">
        <v>614</v>
      </c>
    </row>
    <row r="225" spans="1:7" x14ac:dyDescent="0.2">
      <c r="A225" s="17" t="s">
        <v>1187</v>
      </c>
      <c r="B225" s="17" t="s">
        <v>1188</v>
      </c>
      <c r="C225" s="17"/>
      <c r="D225" s="17" t="s">
        <v>4424</v>
      </c>
      <c r="E225" s="17" t="s">
        <v>4189</v>
      </c>
      <c r="F225" s="17" t="s">
        <v>1188</v>
      </c>
      <c r="G225" s="18" t="s">
        <v>97</v>
      </c>
    </row>
    <row r="226" spans="1:7" x14ac:dyDescent="0.2">
      <c r="A226" s="17" t="s">
        <v>1189</v>
      </c>
      <c r="B226" s="17" t="s">
        <v>1190</v>
      </c>
      <c r="C226" s="17" t="s">
        <v>3634</v>
      </c>
      <c r="D226" s="17" t="s">
        <v>4507</v>
      </c>
      <c r="E226" s="17" t="s">
        <v>4508</v>
      </c>
      <c r="F226" s="17" t="s">
        <v>1190</v>
      </c>
      <c r="G226" s="18" t="s">
        <v>97</v>
      </c>
    </row>
    <row r="227" spans="1:7" x14ac:dyDescent="0.2">
      <c r="A227" s="17" t="s">
        <v>1191</v>
      </c>
      <c r="B227" s="17" t="s">
        <v>1192</v>
      </c>
      <c r="C227" s="17"/>
      <c r="D227" s="17" t="s">
        <v>4509</v>
      </c>
      <c r="E227" s="17" t="s">
        <v>4510</v>
      </c>
      <c r="F227" s="17" t="s">
        <v>1192</v>
      </c>
      <c r="G227" s="18" t="s">
        <v>97</v>
      </c>
    </row>
    <row r="228" spans="1:7" x14ac:dyDescent="0.2">
      <c r="A228" s="17" t="s">
        <v>1193</v>
      </c>
      <c r="B228" s="17" t="s">
        <v>1194</v>
      </c>
      <c r="C228" s="17" t="s">
        <v>3635</v>
      </c>
      <c r="D228" s="17" t="s">
        <v>4511</v>
      </c>
      <c r="E228" s="17" t="s">
        <v>4512</v>
      </c>
      <c r="F228" s="17" t="s">
        <v>4513</v>
      </c>
      <c r="G228" s="17" t="s">
        <v>471</v>
      </c>
    </row>
    <row r="229" spans="1:7" x14ac:dyDescent="0.2">
      <c r="A229" s="17" t="s">
        <v>1195</v>
      </c>
      <c r="B229" s="17" t="s">
        <v>1196</v>
      </c>
      <c r="C229" s="17" t="s">
        <v>3636</v>
      </c>
      <c r="D229" s="17" t="s">
        <v>4514</v>
      </c>
      <c r="E229" s="17" t="s">
        <v>4515</v>
      </c>
      <c r="F229" s="17" t="s">
        <v>1196</v>
      </c>
      <c r="G229" s="18" t="s">
        <v>97</v>
      </c>
    </row>
    <row r="230" spans="1:7" x14ac:dyDescent="0.2">
      <c r="A230" s="17" t="s">
        <v>1197</v>
      </c>
      <c r="B230" s="17" t="s">
        <v>1198</v>
      </c>
      <c r="C230" s="17" t="s">
        <v>3637</v>
      </c>
      <c r="D230" s="17" t="s">
        <v>4284</v>
      </c>
      <c r="E230" s="17" t="s">
        <v>4285</v>
      </c>
      <c r="F230" s="17" t="s">
        <v>4516</v>
      </c>
      <c r="G230" s="17" t="s">
        <v>6092</v>
      </c>
    </row>
    <row r="231" spans="1:7" x14ac:dyDescent="0.2">
      <c r="A231" s="17" t="s">
        <v>1199</v>
      </c>
      <c r="B231" s="17" t="s">
        <v>1200</v>
      </c>
      <c r="C231" s="17"/>
      <c r="D231" s="17" t="s">
        <v>4251</v>
      </c>
      <c r="E231" s="17" t="s">
        <v>4252</v>
      </c>
      <c r="F231" s="17" t="s">
        <v>4450</v>
      </c>
      <c r="G231" s="17" t="s">
        <v>273</v>
      </c>
    </row>
    <row r="232" spans="1:7" x14ac:dyDescent="0.2">
      <c r="A232" s="17" t="s">
        <v>1201</v>
      </c>
      <c r="B232" s="17" t="s">
        <v>1202</v>
      </c>
      <c r="C232" s="17"/>
      <c r="D232" s="17" t="s">
        <v>4418</v>
      </c>
      <c r="E232" s="17" t="s">
        <v>4419</v>
      </c>
      <c r="F232" s="17" t="s">
        <v>4420</v>
      </c>
      <c r="G232" s="17" t="s">
        <v>6089</v>
      </c>
    </row>
    <row r="233" spans="1:7" x14ac:dyDescent="0.2">
      <c r="A233" s="17" t="s">
        <v>1203</v>
      </c>
      <c r="B233" s="17" t="s">
        <v>1204</v>
      </c>
      <c r="C233" s="17" t="s">
        <v>3638</v>
      </c>
      <c r="D233" s="17" t="s">
        <v>4517</v>
      </c>
      <c r="E233" s="17" t="s">
        <v>4518</v>
      </c>
      <c r="F233" s="17" t="s">
        <v>4519</v>
      </c>
      <c r="G233" s="17" t="s">
        <v>162</v>
      </c>
    </row>
    <row r="234" spans="1:7" x14ac:dyDescent="0.2">
      <c r="A234" s="17" t="s">
        <v>1205</v>
      </c>
      <c r="B234" s="17" t="s">
        <v>1206</v>
      </c>
      <c r="C234" s="17"/>
      <c r="D234" s="17" t="s">
        <v>4520</v>
      </c>
      <c r="E234" s="17" t="s">
        <v>4521</v>
      </c>
      <c r="F234" s="17" t="s">
        <v>1206</v>
      </c>
      <c r="G234" s="18" t="s">
        <v>97</v>
      </c>
    </row>
    <row r="235" spans="1:7" x14ac:dyDescent="0.2">
      <c r="A235" s="17" t="s">
        <v>1207</v>
      </c>
      <c r="B235" s="17" t="s">
        <v>1208</v>
      </c>
      <c r="C235" s="17"/>
      <c r="D235" s="17" t="s">
        <v>4182</v>
      </c>
      <c r="E235" s="17" t="s">
        <v>4183</v>
      </c>
      <c r="F235" s="17" t="s">
        <v>1208</v>
      </c>
      <c r="G235" s="18" t="s">
        <v>97</v>
      </c>
    </row>
    <row r="236" spans="1:7" x14ac:dyDescent="0.2">
      <c r="A236" s="17" t="s">
        <v>1209</v>
      </c>
      <c r="B236" s="17" t="s">
        <v>1210</v>
      </c>
      <c r="C236" s="17" t="s">
        <v>3639</v>
      </c>
      <c r="D236" s="17" t="s">
        <v>4522</v>
      </c>
      <c r="E236" s="17" t="s">
        <v>4523</v>
      </c>
      <c r="F236" s="17" t="s">
        <v>4524</v>
      </c>
      <c r="G236" s="17" t="s">
        <v>6092</v>
      </c>
    </row>
    <row r="237" spans="1:7" x14ac:dyDescent="0.2">
      <c r="A237" s="17" t="s">
        <v>1211</v>
      </c>
      <c r="B237" s="17" t="s">
        <v>1212</v>
      </c>
      <c r="C237" s="17" t="s">
        <v>3640</v>
      </c>
      <c r="D237" s="17" t="s">
        <v>4394</v>
      </c>
      <c r="E237" s="17" t="s">
        <v>4395</v>
      </c>
      <c r="F237" s="17" t="s">
        <v>4396</v>
      </c>
      <c r="G237" s="17" t="s">
        <v>143</v>
      </c>
    </row>
    <row r="238" spans="1:7" x14ac:dyDescent="0.2">
      <c r="A238" s="17" t="s">
        <v>1213</v>
      </c>
      <c r="B238" s="17" t="s">
        <v>1214</v>
      </c>
      <c r="C238" s="17" t="s">
        <v>3641</v>
      </c>
      <c r="D238" s="17" t="s">
        <v>4302</v>
      </c>
      <c r="E238" s="17" t="s">
        <v>4303</v>
      </c>
      <c r="F238" s="17" t="s">
        <v>4525</v>
      </c>
      <c r="G238" s="17" t="s">
        <v>313</v>
      </c>
    </row>
    <row r="239" spans="1:7" x14ac:dyDescent="0.2">
      <c r="A239" s="17" t="s">
        <v>1215</v>
      </c>
      <c r="B239" s="17" t="s">
        <v>1216</v>
      </c>
      <c r="C239" s="17"/>
      <c r="D239" s="17" t="s">
        <v>4230</v>
      </c>
      <c r="E239" s="17" t="s">
        <v>4231</v>
      </c>
      <c r="F239" s="17" t="s">
        <v>1216</v>
      </c>
      <c r="G239" s="18" t="s">
        <v>97</v>
      </c>
    </row>
    <row r="240" spans="1:7" x14ac:dyDescent="0.2">
      <c r="A240" s="17" t="s">
        <v>1217</v>
      </c>
      <c r="B240" s="17" t="s">
        <v>1218</v>
      </c>
      <c r="C240" s="17"/>
      <c r="D240" s="17" t="s">
        <v>4241</v>
      </c>
      <c r="E240" s="17" t="s">
        <v>4242</v>
      </c>
      <c r="F240" s="17" t="s">
        <v>1218</v>
      </c>
      <c r="G240" s="18" t="s">
        <v>97</v>
      </c>
    </row>
    <row r="241" spans="1:7" x14ac:dyDescent="0.2">
      <c r="A241" s="17" t="s">
        <v>1219</v>
      </c>
      <c r="B241" s="17" t="s">
        <v>1220</v>
      </c>
      <c r="C241" s="17" t="s">
        <v>3642</v>
      </c>
      <c r="D241" s="17" t="s">
        <v>4526</v>
      </c>
      <c r="E241" s="17" t="s">
        <v>4527</v>
      </c>
      <c r="F241" s="17" t="s">
        <v>4528</v>
      </c>
      <c r="G241" s="17" t="s">
        <v>273</v>
      </c>
    </row>
    <row r="242" spans="1:7" x14ac:dyDescent="0.2">
      <c r="A242" s="17" t="s">
        <v>1221</v>
      </c>
      <c r="B242" s="17" t="s">
        <v>1222</v>
      </c>
      <c r="C242" s="17" t="s">
        <v>3643</v>
      </c>
      <c r="D242" s="17" t="s">
        <v>4529</v>
      </c>
      <c r="E242" s="17" t="s">
        <v>4530</v>
      </c>
      <c r="F242" s="17" t="s">
        <v>4531</v>
      </c>
      <c r="G242" s="17" t="s">
        <v>273</v>
      </c>
    </row>
    <row r="243" spans="1:7" x14ac:dyDescent="0.2">
      <c r="A243" s="17" t="s">
        <v>1223</v>
      </c>
      <c r="B243" s="17" t="s">
        <v>1224</v>
      </c>
      <c r="C243" s="17" t="s">
        <v>3644</v>
      </c>
      <c r="D243" s="17" t="s">
        <v>4532</v>
      </c>
      <c r="E243" s="17" t="s">
        <v>4533</v>
      </c>
      <c r="F243" s="17" t="s">
        <v>4534</v>
      </c>
      <c r="G243" s="17" t="s">
        <v>43</v>
      </c>
    </row>
    <row r="244" spans="1:7" x14ac:dyDescent="0.2">
      <c r="A244" s="17" t="s">
        <v>174</v>
      </c>
      <c r="B244" s="17" t="s">
        <v>560</v>
      </c>
      <c r="C244" s="17" t="s">
        <v>3645</v>
      </c>
      <c r="D244" s="17" t="s">
        <v>4535</v>
      </c>
      <c r="E244" s="17" t="s">
        <v>4536</v>
      </c>
      <c r="F244" s="17" t="s">
        <v>4537</v>
      </c>
      <c r="G244" s="17" t="s">
        <v>66</v>
      </c>
    </row>
    <row r="245" spans="1:7" x14ac:dyDescent="0.2">
      <c r="A245" s="17" t="s">
        <v>1225</v>
      </c>
      <c r="B245" s="17" t="s">
        <v>1226</v>
      </c>
      <c r="C245" s="17"/>
      <c r="D245" s="17" t="s">
        <v>4538</v>
      </c>
      <c r="E245" s="17" t="s">
        <v>4539</v>
      </c>
      <c r="F245" s="17" t="s">
        <v>1296</v>
      </c>
      <c r="G245" s="18" t="s">
        <v>97</v>
      </c>
    </row>
    <row r="246" spans="1:7" x14ac:dyDescent="0.2">
      <c r="A246" s="17" t="s">
        <v>1227</v>
      </c>
      <c r="B246" s="17" t="s">
        <v>1228</v>
      </c>
      <c r="C246" s="17" t="s">
        <v>3646</v>
      </c>
      <c r="D246" s="17" t="s">
        <v>4268</v>
      </c>
      <c r="E246" s="17" t="s">
        <v>4269</v>
      </c>
      <c r="F246" s="17" t="s">
        <v>4540</v>
      </c>
      <c r="G246" s="17" t="s">
        <v>6086</v>
      </c>
    </row>
    <row r="247" spans="1:7" x14ac:dyDescent="0.2">
      <c r="A247" s="17" t="s">
        <v>1229</v>
      </c>
      <c r="B247" s="17" t="s">
        <v>1230</v>
      </c>
      <c r="C247" s="17" t="s">
        <v>3547</v>
      </c>
      <c r="D247" s="17" t="s">
        <v>4178</v>
      </c>
      <c r="E247" s="17" t="s">
        <v>4179</v>
      </c>
      <c r="F247" s="17" t="s">
        <v>1230</v>
      </c>
      <c r="G247" s="18" t="s">
        <v>97</v>
      </c>
    </row>
    <row r="248" spans="1:7" x14ac:dyDescent="0.2">
      <c r="A248" s="17" t="s">
        <v>1231</v>
      </c>
      <c r="B248" s="17" t="s">
        <v>1232</v>
      </c>
      <c r="C248" s="17" t="s">
        <v>3647</v>
      </c>
      <c r="D248" s="17" t="s">
        <v>4541</v>
      </c>
      <c r="E248" s="17" t="s">
        <v>4542</v>
      </c>
      <c r="F248" s="17" t="s">
        <v>1232</v>
      </c>
      <c r="G248" s="18" t="s">
        <v>97</v>
      </c>
    </row>
    <row r="249" spans="1:7" x14ac:dyDescent="0.2">
      <c r="A249" s="17" t="s">
        <v>1233</v>
      </c>
      <c r="B249" s="17" t="s">
        <v>1234</v>
      </c>
      <c r="C249" s="17"/>
      <c r="D249" s="17" t="s">
        <v>4543</v>
      </c>
      <c r="E249" s="17" t="s">
        <v>4544</v>
      </c>
      <c r="F249" s="17" t="s">
        <v>1234</v>
      </c>
      <c r="G249" s="18" t="s">
        <v>97</v>
      </c>
    </row>
    <row r="250" spans="1:7" x14ac:dyDescent="0.2">
      <c r="A250" s="17" t="s">
        <v>1235</v>
      </c>
      <c r="B250" s="17" t="s">
        <v>1236</v>
      </c>
      <c r="C250" s="17"/>
      <c r="D250" s="17" t="s">
        <v>4190</v>
      </c>
      <c r="E250" s="17" t="s">
        <v>4191</v>
      </c>
      <c r="F250" s="17" t="s">
        <v>1236</v>
      </c>
      <c r="G250" s="18" t="s">
        <v>97</v>
      </c>
    </row>
    <row r="251" spans="1:7" x14ac:dyDescent="0.2">
      <c r="A251" s="17" t="s">
        <v>1237</v>
      </c>
      <c r="B251" s="17" t="s">
        <v>1238</v>
      </c>
      <c r="C251" s="17" t="s">
        <v>3648</v>
      </c>
      <c r="D251" s="17" t="s">
        <v>4545</v>
      </c>
      <c r="E251" s="17" t="s">
        <v>4546</v>
      </c>
      <c r="F251" s="17" t="s">
        <v>1238</v>
      </c>
      <c r="G251" s="18" t="s">
        <v>97</v>
      </c>
    </row>
    <row r="252" spans="1:7" x14ac:dyDescent="0.2">
      <c r="A252" s="17" t="s">
        <v>1239</v>
      </c>
      <c r="B252" s="17" t="s">
        <v>1240</v>
      </c>
      <c r="C252" s="17"/>
      <c r="D252" s="17" t="s">
        <v>4547</v>
      </c>
      <c r="E252" s="17" t="s">
        <v>4548</v>
      </c>
      <c r="F252" s="17" t="s">
        <v>1240</v>
      </c>
      <c r="G252" s="18" t="s">
        <v>97</v>
      </c>
    </row>
    <row r="253" spans="1:7" x14ac:dyDescent="0.2">
      <c r="A253" s="17" t="s">
        <v>1241</v>
      </c>
      <c r="B253" s="17" t="s">
        <v>1242</v>
      </c>
      <c r="C253" s="17" t="s">
        <v>3649</v>
      </c>
      <c r="D253" s="17" t="s">
        <v>4549</v>
      </c>
      <c r="E253" s="17" t="s">
        <v>4550</v>
      </c>
      <c r="F253" s="17" t="s">
        <v>1242</v>
      </c>
      <c r="G253" s="18" t="s">
        <v>97</v>
      </c>
    </row>
    <row r="254" spans="1:7" x14ac:dyDescent="0.2">
      <c r="A254" s="17" t="s">
        <v>1243</v>
      </c>
      <c r="B254" s="17" t="s">
        <v>1244</v>
      </c>
      <c r="C254" s="17"/>
      <c r="D254" s="17" t="s">
        <v>4551</v>
      </c>
      <c r="E254" s="17" t="s">
        <v>4552</v>
      </c>
      <c r="F254" s="17" t="s">
        <v>4553</v>
      </c>
      <c r="G254" s="17" t="s">
        <v>273</v>
      </c>
    </row>
    <row r="255" spans="1:7" x14ac:dyDescent="0.2">
      <c r="A255" s="17" t="s">
        <v>1245</v>
      </c>
      <c r="B255" s="17" t="s">
        <v>1246</v>
      </c>
      <c r="C255" s="17" t="s">
        <v>3589</v>
      </c>
      <c r="D255" s="17" t="s">
        <v>4245</v>
      </c>
      <c r="E255" s="17" t="s">
        <v>4246</v>
      </c>
      <c r="F255" s="17" t="s">
        <v>4371</v>
      </c>
      <c r="G255" s="17" t="s">
        <v>273</v>
      </c>
    </row>
    <row r="256" spans="1:7" x14ac:dyDescent="0.2">
      <c r="A256" s="17" t="s">
        <v>1247</v>
      </c>
      <c r="B256" s="17" t="s">
        <v>1248</v>
      </c>
      <c r="C256" s="17" t="s">
        <v>3650</v>
      </c>
      <c r="D256" s="17" t="s">
        <v>4245</v>
      </c>
      <c r="E256" s="17" t="s">
        <v>4246</v>
      </c>
      <c r="F256" s="17" t="s">
        <v>4554</v>
      </c>
      <c r="G256" s="17" t="s">
        <v>273</v>
      </c>
    </row>
    <row r="257" spans="1:7" x14ac:dyDescent="0.2">
      <c r="A257" s="17" t="s">
        <v>1249</v>
      </c>
      <c r="B257" s="17" t="s">
        <v>1250</v>
      </c>
      <c r="C257" s="17"/>
      <c r="D257" s="17" t="s">
        <v>4245</v>
      </c>
      <c r="E257" s="17" t="s">
        <v>4246</v>
      </c>
      <c r="F257" s="17" t="s">
        <v>4371</v>
      </c>
      <c r="G257" s="17" t="s">
        <v>273</v>
      </c>
    </row>
    <row r="258" spans="1:7" x14ac:dyDescent="0.2">
      <c r="A258" s="17" t="s">
        <v>1251</v>
      </c>
      <c r="B258" s="17" t="s">
        <v>1252</v>
      </c>
      <c r="C258" s="17"/>
      <c r="D258" s="17" t="s">
        <v>4245</v>
      </c>
      <c r="E258" s="17" t="s">
        <v>4246</v>
      </c>
      <c r="F258" s="17" t="s">
        <v>4371</v>
      </c>
      <c r="G258" s="17" t="s">
        <v>273</v>
      </c>
    </row>
    <row r="259" spans="1:7" x14ac:dyDescent="0.2">
      <c r="A259" s="17" t="s">
        <v>1253</v>
      </c>
      <c r="B259" s="17" t="s">
        <v>1254</v>
      </c>
      <c r="C259" s="17"/>
      <c r="D259" s="17" t="s">
        <v>4251</v>
      </c>
      <c r="E259" s="17" t="s">
        <v>4252</v>
      </c>
      <c r="F259" s="17" t="s">
        <v>4450</v>
      </c>
      <c r="G259" s="17" t="s">
        <v>273</v>
      </c>
    </row>
    <row r="260" spans="1:7" x14ac:dyDescent="0.2">
      <c r="A260" s="17" t="s">
        <v>1255</v>
      </c>
      <c r="B260" s="17" t="s">
        <v>1256</v>
      </c>
      <c r="C260" s="17"/>
      <c r="D260" s="17" t="s">
        <v>4509</v>
      </c>
      <c r="E260" s="17" t="s">
        <v>4510</v>
      </c>
      <c r="F260" s="17" t="s">
        <v>4555</v>
      </c>
      <c r="G260" s="17" t="s">
        <v>6087</v>
      </c>
    </row>
    <row r="261" spans="1:7" x14ac:dyDescent="0.2">
      <c r="A261" s="17" t="s">
        <v>1257</v>
      </c>
      <c r="B261" s="17" t="s">
        <v>1258</v>
      </c>
      <c r="C261" s="17"/>
      <c r="D261" s="17" t="s">
        <v>4556</v>
      </c>
      <c r="E261" s="17" t="s">
        <v>4557</v>
      </c>
      <c r="F261" s="17" t="s">
        <v>4558</v>
      </c>
      <c r="G261" s="17" t="s">
        <v>500</v>
      </c>
    </row>
    <row r="262" spans="1:7" x14ac:dyDescent="0.2">
      <c r="A262" s="17" t="s">
        <v>1259</v>
      </c>
      <c r="B262" s="17" t="s">
        <v>1260</v>
      </c>
      <c r="C262" s="17"/>
      <c r="D262" s="17" t="s">
        <v>4556</v>
      </c>
      <c r="E262" s="17" t="s">
        <v>4557</v>
      </c>
      <c r="F262" s="17" t="s">
        <v>4558</v>
      </c>
      <c r="G262" s="17" t="s">
        <v>500</v>
      </c>
    </row>
    <row r="263" spans="1:7" x14ac:dyDescent="0.2">
      <c r="A263" s="17" t="s">
        <v>1261</v>
      </c>
      <c r="B263" s="17" t="s">
        <v>1262</v>
      </c>
      <c r="C263" s="17" t="s">
        <v>3651</v>
      </c>
      <c r="D263" s="17" t="s">
        <v>4559</v>
      </c>
      <c r="E263" s="17" t="s">
        <v>4560</v>
      </c>
      <c r="F263" s="17" t="s">
        <v>4561</v>
      </c>
      <c r="G263" s="17" t="s">
        <v>43</v>
      </c>
    </row>
    <row r="264" spans="1:7" x14ac:dyDescent="0.2">
      <c r="A264" s="17" t="s">
        <v>59</v>
      </c>
      <c r="B264" s="17" t="s">
        <v>537</v>
      </c>
      <c r="C264" s="17" t="s">
        <v>3652</v>
      </c>
      <c r="D264" s="17" t="s">
        <v>4284</v>
      </c>
      <c r="E264" s="17" t="s">
        <v>4285</v>
      </c>
      <c r="F264" s="17" t="s">
        <v>4487</v>
      </c>
      <c r="G264" s="17" t="s">
        <v>94</v>
      </c>
    </row>
    <row r="265" spans="1:7" x14ac:dyDescent="0.2">
      <c r="A265" s="17" t="s">
        <v>1263</v>
      </c>
      <c r="B265" s="17" t="s">
        <v>1264</v>
      </c>
      <c r="C265" s="17" t="s">
        <v>3653</v>
      </c>
      <c r="D265" s="17" t="s">
        <v>4284</v>
      </c>
      <c r="E265" s="17" t="s">
        <v>4285</v>
      </c>
      <c r="F265" s="17" t="s">
        <v>4562</v>
      </c>
      <c r="G265" s="17" t="s">
        <v>6093</v>
      </c>
    </row>
    <row r="266" spans="1:7" x14ac:dyDescent="0.2">
      <c r="A266" s="17" t="s">
        <v>1265</v>
      </c>
      <c r="B266" s="17" t="s">
        <v>1266</v>
      </c>
      <c r="C266" s="17" t="s">
        <v>3654</v>
      </c>
      <c r="D266" s="17" t="s">
        <v>4563</v>
      </c>
      <c r="E266" s="17" t="s">
        <v>4564</v>
      </c>
      <c r="F266" s="17" t="s">
        <v>4565</v>
      </c>
      <c r="G266" s="17" t="s">
        <v>273</v>
      </c>
    </row>
    <row r="267" spans="1:7" x14ac:dyDescent="0.2">
      <c r="A267" s="17" t="s">
        <v>1267</v>
      </c>
      <c r="B267" s="17" t="s">
        <v>1268</v>
      </c>
      <c r="C267" s="17" t="s">
        <v>3655</v>
      </c>
      <c r="D267" s="17" t="s">
        <v>4321</v>
      </c>
      <c r="E267" s="17" t="s">
        <v>4322</v>
      </c>
      <c r="F267" s="17" t="s">
        <v>4323</v>
      </c>
      <c r="G267" s="17" t="s">
        <v>444</v>
      </c>
    </row>
    <row r="268" spans="1:7" x14ac:dyDescent="0.2">
      <c r="A268" s="17" t="s">
        <v>1269</v>
      </c>
      <c r="B268" s="17" t="s">
        <v>1270</v>
      </c>
      <c r="C268" s="17" t="s">
        <v>3656</v>
      </c>
      <c r="D268" s="17" t="s">
        <v>4529</v>
      </c>
      <c r="E268" s="17" t="s">
        <v>4530</v>
      </c>
      <c r="F268" s="17" t="s">
        <v>4531</v>
      </c>
      <c r="G268" s="17" t="s">
        <v>273</v>
      </c>
    </row>
    <row r="269" spans="1:7" x14ac:dyDescent="0.2">
      <c r="A269" s="17" t="s">
        <v>1271</v>
      </c>
      <c r="B269" s="17" t="s">
        <v>1272</v>
      </c>
      <c r="C269" s="17"/>
      <c r="D269" s="17" t="s">
        <v>4507</v>
      </c>
      <c r="E269" s="17" t="s">
        <v>4508</v>
      </c>
      <c r="F269" s="17" t="s">
        <v>1272</v>
      </c>
      <c r="G269" s="18" t="s">
        <v>97</v>
      </c>
    </row>
    <row r="270" spans="1:7" x14ac:dyDescent="0.2">
      <c r="A270" s="17" t="s">
        <v>1273</v>
      </c>
      <c r="B270" s="17" t="s">
        <v>1274</v>
      </c>
      <c r="C270" s="17" t="s">
        <v>3657</v>
      </c>
      <c r="D270" s="17" t="s">
        <v>4529</v>
      </c>
      <c r="E270" s="17" t="s">
        <v>4530</v>
      </c>
      <c r="F270" s="17" t="s">
        <v>4531</v>
      </c>
      <c r="G270" s="17" t="s">
        <v>273</v>
      </c>
    </row>
    <row r="271" spans="1:7" x14ac:dyDescent="0.2">
      <c r="A271" s="17" t="s">
        <v>1275</v>
      </c>
      <c r="B271" s="17" t="s">
        <v>1276</v>
      </c>
      <c r="C271" s="17" t="s">
        <v>3658</v>
      </c>
      <c r="D271" s="17" t="s">
        <v>4344</v>
      </c>
      <c r="E271" s="17" t="s">
        <v>4345</v>
      </c>
      <c r="F271" s="17" t="s">
        <v>4346</v>
      </c>
      <c r="G271" s="17" t="s">
        <v>168</v>
      </c>
    </row>
    <row r="272" spans="1:7" x14ac:dyDescent="0.2">
      <c r="A272" s="17" t="s">
        <v>1277</v>
      </c>
      <c r="B272" s="17" t="s">
        <v>1278</v>
      </c>
      <c r="C272" s="17" t="s">
        <v>3659</v>
      </c>
      <c r="D272" s="17" t="s">
        <v>4566</v>
      </c>
      <c r="E272" s="17" t="s">
        <v>4567</v>
      </c>
      <c r="F272" s="17" t="s">
        <v>1278</v>
      </c>
      <c r="G272" s="18" t="s">
        <v>97</v>
      </c>
    </row>
    <row r="273" spans="1:7" x14ac:dyDescent="0.2">
      <c r="A273" s="17" t="s">
        <v>1279</v>
      </c>
      <c r="B273" s="17" t="s">
        <v>1280</v>
      </c>
      <c r="C273" s="17"/>
      <c r="D273" s="17" t="s">
        <v>4188</v>
      </c>
      <c r="E273" s="17" t="s">
        <v>4189</v>
      </c>
      <c r="F273" s="17" t="s">
        <v>1280</v>
      </c>
      <c r="G273" s="18" t="s">
        <v>97</v>
      </c>
    </row>
    <row r="274" spans="1:7" x14ac:dyDescent="0.2">
      <c r="A274" s="17" t="s">
        <v>1281</v>
      </c>
      <c r="B274" s="17" t="s">
        <v>1282</v>
      </c>
      <c r="C274" s="17" t="s">
        <v>3660</v>
      </c>
      <c r="D274" s="17" t="s">
        <v>4568</v>
      </c>
      <c r="E274" s="17" t="s">
        <v>4569</v>
      </c>
      <c r="F274" s="17" t="s">
        <v>1282</v>
      </c>
      <c r="G274" s="18" t="s">
        <v>97</v>
      </c>
    </row>
    <row r="275" spans="1:7" x14ac:dyDescent="0.2">
      <c r="A275" s="17" t="s">
        <v>1283</v>
      </c>
      <c r="B275" s="17" t="s">
        <v>1284</v>
      </c>
      <c r="C275" s="17" t="s">
        <v>3661</v>
      </c>
      <c r="D275" s="17" t="s">
        <v>4570</v>
      </c>
      <c r="E275" s="17" t="s">
        <v>4571</v>
      </c>
      <c r="F275" s="17" t="s">
        <v>1284</v>
      </c>
      <c r="G275" s="18" t="s">
        <v>97</v>
      </c>
    </row>
    <row r="276" spans="1:7" x14ac:dyDescent="0.2">
      <c r="A276" s="17" t="s">
        <v>1285</v>
      </c>
      <c r="B276" s="17" t="s">
        <v>1286</v>
      </c>
      <c r="C276" s="17" t="s">
        <v>3656</v>
      </c>
      <c r="D276" s="17" t="s">
        <v>4529</v>
      </c>
      <c r="E276" s="17" t="s">
        <v>4530</v>
      </c>
      <c r="F276" s="17" t="s">
        <v>4531</v>
      </c>
      <c r="G276" s="17" t="s">
        <v>273</v>
      </c>
    </row>
    <row r="277" spans="1:7" x14ac:dyDescent="0.2">
      <c r="A277" s="17" t="s">
        <v>1287</v>
      </c>
      <c r="B277" s="17" t="s">
        <v>1288</v>
      </c>
      <c r="C277" s="17" t="s">
        <v>3662</v>
      </c>
      <c r="D277" s="17" t="s">
        <v>4572</v>
      </c>
      <c r="E277" s="17" t="s">
        <v>4573</v>
      </c>
      <c r="F277" s="17" t="s">
        <v>1288</v>
      </c>
      <c r="G277" s="18" t="s">
        <v>97</v>
      </c>
    </row>
    <row r="278" spans="1:7" x14ac:dyDescent="0.2">
      <c r="A278" s="17" t="s">
        <v>1289</v>
      </c>
      <c r="B278" s="17" t="s">
        <v>1290</v>
      </c>
      <c r="C278" s="17"/>
      <c r="D278" s="17" t="s">
        <v>4520</v>
      </c>
      <c r="E278" s="17" t="s">
        <v>4521</v>
      </c>
      <c r="F278" s="17" t="s">
        <v>1206</v>
      </c>
      <c r="G278" s="18" t="s">
        <v>97</v>
      </c>
    </row>
    <row r="279" spans="1:7" x14ac:dyDescent="0.2">
      <c r="A279" s="17" t="s">
        <v>1291</v>
      </c>
      <c r="B279" s="17" t="s">
        <v>1292</v>
      </c>
      <c r="C279" s="17"/>
      <c r="D279" s="17" t="s">
        <v>4574</v>
      </c>
      <c r="E279" s="17" t="s">
        <v>4575</v>
      </c>
      <c r="F279" s="17" t="s">
        <v>1292</v>
      </c>
      <c r="G279" s="18" t="s">
        <v>97</v>
      </c>
    </row>
    <row r="280" spans="1:7" x14ac:dyDescent="0.2">
      <c r="A280" s="17" t="s">
        <v>1293</v>
      </c>
      <c r="B280" s="17" t="s">
        <v>1294</v>
      </c>
      <c r="C280" s="17"/>
      <c r="D280" s="17" t="s">
        <v>4483</v>
      </c>
      <c r="E280" s="17" t="s">
        <v>4484</v>
      </c>
      <c r="F280" s="17" t="s">
        <v>1161</v>
      </c>
      <c r="G280" s="18" t="s">
        <v>97</v>
      </c>
    </row>
    <row r="281" spans="1:7" x14ac:dyDescent="0.2">
      <c r="A281" s="17" t="s">
        <v>1295</v>
      </c>
      <c r="B281" s="17" t="s">
        <v>1296</v>
      </c>
      <c r="C281" s="17"/>
      <c r="D281" s="17" t="s">
        <v>4538</v>
      </c>
      <c r="E281" s="17" t="s">
        <v>4539</v>
      </c>
      <c r="F281" s="17" t="s">
        <v>1296</v>
      </c>
      <c r="G281" s="18" t="s">
        <v>97</v>
      </c>
    </row>
    <row r="282" spans="1:7" x14ac:dyDescent="0.2">
      <c r="A282" s="17" t="s">
        <v>1297</v>
      </c>
      <c r="B282" s="17" t="s">
        <v>1298</v>
      </c>
      <c r="C282" s="17" t="s">
        <v>3663</v>
      </c>
      <c r="D282" s="17" t="s">
        <v>4305</v>
      </c>
      <c r="E282" s="17" t="s">
        <v>4306</v>
      </c>
      <c r="F282" s="17" t="s">
        <v>4576</v>
      </c>
      <c r="G282" s="17" t="s">
        <v>445</v>
      </c>
    </row>
    <row r="283" spans="1:7" x14ac:dyDescent="0.2">
      <c r="A283" s="17" t="s">
        <v>373</v>
      </c>
      <c r="B283" s="17" t="s">
        <v>576</v>
      </c>
      <c r="C283" s="17"/>
      <c r="D283" s="17" t="s">
        <v>4327</v>
      </c>
      <c r="E283" s="17" t="s">
        <v>4328</v>
      </c>
      <c r="F283" s="17" t="s">
        <v>4329</v>
      </c>
      <c r="G283" s="17" t="s">
        <v>370</v>
      </c>
    </row>
    <row r="284" spans="1:7" x14ac:dyDescent="0.2">
      <c r="A284" s="17" t="s">
        <v>1299</v>
      </c>
      <c r="B284" s="17" t="s">
        <v>1300</v>
      </c>
      <c r="C284" s="17"/>
      <c r="D284" s="17" t="s">
        <v>4327</v>
      </c>
      <c r="E284" s="17" t="s">
        <v>4328</v>
      </c>
      <c r="F284" s="17" t="s">
        <v>4329</v>
      </c>
      <c r="G284" s="17" t="s">
        <v>370</v>
      </c>
    </row>
    <row r="285" spans="1:7" x14ac:dyDescent="0.2">
      <c r="A285" s="17" t="s">
        <v>1301</v>
      </c>
      <c r="B285" s="17" t="s">
        <v>1302</v>
      </c>
      <c r="C285" s="17" t="s">
        <v>3553</v>
      </c>
      <c r="D285" s="17" t="s">
        <v>4214</v>
      </c>
      <c r="E285" s="17" t="s">
        <v>4215</v>
      </c>
      <c r="F285" s="17" t="s">
        <v>3553</v>
      </c>
      <c r="G285" s="18" t="s">
        <v>97</v>
      </c>
    </row>
    <row r="286" spans="1:7" x14ac:dyDescent="0.2">
      <c r="A286" s="17" t="s">
        <v>1303</v>
      </c>
      <c r="B286" s="17" t="s">
        <v>1304</v>
      </c>
      <c r="C286" s="17"/>
      <c r="D286" s="17" t="s">
        <v>4577</v>
      </c>
      <c r="E286" s="17" t="s">
        <v>4578</v>
      </c>
      <c r="F286" s="17" t="s">
        <v>1304</v>
      </c>
      <c r="G286" s="18" t="s">
        <v>97</v>
      </c>
    </row>
    <row r="287" spans="1:7" x14ac:dyDescent="0.2">
      <c r="A287" s="17" t="s">
        <v>1305</v>
      </c>
      <c r="B287" s="17" t="s">
        <v>1306</v>
      </c>
      <c r="C287" s="17" t="s">
        <v>3556</v>
      </c>
      <c r="D287" s="17" t="s">
        <v>4241</v>
      </c>
      <c r="E287" s="17" t="s">
        <v>4242</v>
      </c>
      <c r="F287" s="17" t="s">
        <v>1306</v>
      </c>
      <c r="G287" s="18" t="s">
        <v>97</v>
      </c>
    </row>
    <row r="288" spans="1:7" x14ac:dyDescent="0.2">
      <c r="A288" s="17" t="s">
        <v>1307</v>
      </c>
      <c r="B288" s="17" t="s">
        <v>1308</v>
      </c>
      <c r="C288" s="17" t="s">
        <v>3597</v>
      </c>
      <c r="D288" s="17" t="s">
        <v>4358</v>
      </c>
      <c r="E288" s="17" t="s">
        <v>4359</v>
      </c>
      <c r="F288" s="17" t="s">
        <v>4360</v>
      </c>
      <c r="G288" s="17" t="s">
        <v>143</v>
      </c>
    </row>
    <row r="289" spans="1:7" x14ac:dyDescent="0.2">
      <c r="A289" s="17" t="s">
        <v>1309</v>
      </c>
      <c r="B289" s="17" t="s">
        <v>1310</v>
      </c>
      <c r="C289" s="17"/>
      <c r="D289" s="17" t="s">
        <v>4579</v>
      </c>
      <c r="E289" s="17" t="s">
        <v>4580</v>
      </c>
      <c r="F289" s="17" t="s">
        <v>4581</v>
      </c>
      <c r="G289" s="17" t="s">
        <v>6088</v>
      </c>
    </row>
    <row r="290" spans="1:7" x14ac:dyDescent="0.2">
      <c r="A290" s="17" t="s">
        <v>1311</v>
      </c>
      <c r="B290" s="17" t="s">
        <v>1312</v>
      </c>
      <c r="C290" s="17" t="s">
        <v>3664</v>
      </c>
      <c r="D290" s="17" t="s">
        <v>4582</v>
      </c>
      <c r="E290" s="17" t="s">
        <v>4583</v>
      </c>
      <c r="F290" s="17" t="s">
        <v>4584</v>
      </c>
      <c r="G290" s="17" t="s">
        <v>43</v>
      </c>
    </row>
    <row r="291" spans="1:7" x14ac:dyDescent="0.2">
      <c r="A291" s="17" t="s">
        <v>1313</v>
      </c>
      <c r="B291" s="17" t="s">
        <v>1314</v>
      </c>
      <c r="C291" s="17" t="s">
        <v>3665</v>
      </c>
      <c r="D291" s="17" t="s">
        <v>4559</v>
      </c>
      <c r="E291" s="17" t="s">
        <v>4560</v>
      </c>
      <c r="F291" s="17" t="s">
        <v>4561</v>
      </c>
      <c r="G291" s="17" t="s">
        <v>43</v>
      </c>
    </row>
    <row r="292" spans="1:7" x14ac:dyDescent="0.2">
      <c r="A292" s="17" t="s">
        <v>1315</v>
      </c>
      <c r="B292" s="17" t="s">
        <v>1316</v>
      </c>
      <c r="C292" s="17" t="s">
        <v>3666</v>
      </c>
      <c r="D292" s="17" t="s">
        <v>4401</v>
      </c>
      <c r="E292" s="17" t="s">
        <v>4402</v>
      </c>
      <c r="F292" s="17" t="s">
        <v>4585</v>
      </c>
      <c r="G292" s="17" t="s">
        <v>162</v>
      </c>
    </row>
    <row r="293" spans="1:7" x14ac:dyDescent="0.2">
      <c r="A293" s="17" t="s">
        <v>1317</v>
      </c>
      <c r="B293" s="17" t="s">
        <v>1318</v>
      </c>
      <c r="C293" s="17" t="s">
        <v>3618</v>
      </c>
      <c r="D293" s="17" t="s">
        <v>4284</v>
      </c>
      <c r="E293" s="17" t="s">
        <v>4285</v>
      </c>
      <c r="F293" s="17" t="s">
        <v>4465</v>
      </c>
      <c r="G293" s="17" t="s">
        <v>79</v>
      </c>
    </row>
    <row r="294" spans="1:7" x14ac:dyDescent="0.2">
      <c r="A294" s="17" t="s">
        <v>1319</v>
      </c>
      <c r="B294" s="17" t="s">
        <v>1320</v>
      </c>
      <c r="C294" s="17" t="s">
        <v>3667</v>
      </c>
      <c r="D294" s="17" t="s">
        <v>4432</v>
      </c>
      <c r="E294" s="17" t="s">
        <v>4433</v>
      </c>
      <c r="F294" s="17" t="s">
        <v>4586</v>
      </c>
      <c r="G294" s="17" t="s">
        <v>6094</v>
      </c>
    </row>
    <row r="295" spans="1:7" x14ac:dyDescent="0.2">
      <c r="A295" s="17" t="s">
        <v>1321</v>
      </c>
      <c r="B295" s="17" t="s">
        <v>1322</v>
      </c>
      <c r="C295" s="17" t="s">
        <v>3668</v>
      </c>
      <c r="D295" s="17" t="s">
        <v>4587</v>
      </c>
      <c r="E295" s="17" t="s">
        <v>4588</v>
      </c>
      <c r="F295" s="17" t="s">
        <v>4589</v>
      </c>
      <c r="G295" s="17" t="s">
        <v>471</v>
      </c>
    </row>
    <row r="296" spans="1:7" x14ac:dyDescent="0.2">
      <c r="A296" s="17" t="s">
        <v>1323</v>
      </c>
      <c r="B296" s="17" t="s">
        <v>1324</v>
      </c>
      <c r="C296" s="17"/>
      <c r="D296" s="17" t="s">
        <v>4473</v>
      </c>
      <c r="E296" s="17" t="s">
        <v>4474</v>
      </c>
      <c r="F296" s="17" t="s">
        <v>4590</v>
      </c>
      <c r="G296" s="17" t="s">
        <v>313</v>
      </c>
    </row>
    <row r="297" spans="1:7" x14ac:dyDescent="0.2">
      <c r="A297" s="17" t="s">
        <v>1325</v>
      </c>
      <c r="B297" s="17" t="s">
        <v>1326</v>
      </c>
      <c r="C297" s="17" t="s">
        <v>3669</v>
      </c>
      <c r="D297" s="17" t="s">
        <v>4591</v>
      </c>
      <c r="E297" s="17" t="s">
        <v>4592</v>
      </c>
      <c r="F297" s="17" t="s">
        <v>1326</v>
      </c>
      <c r="G297" s="18" t="s">
        <v>97</v>
      </c>
    </row>
    <row r="298" spans="1:7" x14ac:dyDescent="0.2">
      <c r="A298" s="17" t="s">
        <v>1327</v>
      </c>
      <c r="B298" s="17" t="s">
        <v>1328</v>
      </c>
      <c r="C298" s="17" t="s">
        <v>3670</v>
      </c>
      <c r="D298" s="17" t="s">
        <v>4529</v>
      </c>
      <c r="E298" s="17" t="s">
        <v>4530</v>
      </c>
      <c r="F298" s="17" t="s">
        <v>4531</v>
      </c>
      <c r="G298" s="17" t="s">
        <v>273</v>
      </c>
    </row>
    <row r="299" spans="1:7" x14ac:dyDescent="0.2">
      <c r="A299" s="17" t="s">
        <v>1329</v>
      </c>
      <c r="B299" s="17" t="s">
        <v>1330</v>
      </c>
      <c r="C299" s="17" t="s">
        <v>3671</v>
      </c>
      <c r="D299" s="17" t="s">
        <v>4473</v>
      </c>
      <c r="E299" s="17" t="s">
        <v>4474</v>
      </c>
      <c r="F299" s="17" t="s">
        <v>4593</v>
      </c>
      <c r="G299" s="17" t="s">
        <v>313</v>
      </c>
    </row>
    <row r="300" spans="1:7" x14ac:dyDescent="0.2">
      <c r="A300" s="17" t="s">
        <v>1331</v>
      </c>
      <c r="B300" s="17" t="s">
        <v>1332</v>
      </c>
      <c r="C300" s="17"/>
      <c r="D300" s="17" t="s">
        <v>4594</v>
      </c>
      <c r="E300" s="17" t="s">
        <v>4595</v>
      </c>
      <c r="F300" s="17" t="s">
        <v>1332</v>
      </c>
      <c r="G300" s="18" t="s">
        <v>97</v>
      </c>
    </row>
    <row r="301" spans="1:7" x14ac:dyDescent="0.2">
      <c r="A301" s="17" t="s">
        <v>1333</v>
      </c>
      <c r="B301" s="17" t="s">
        <v>1334</v>
      </c>
      <c r="C301" s="17" t="s">
        <v>3672</v>
      </c>
      <c r="D301" s="17" t="s">
        <v>4596</v>
      </c>
      <c r="E301" s="17" t="s">
        <v>4597</v>
      </c>
      <c r="F301" s="17" t="s">
        <v>1334</v>
      </c>
      <c r="G301" s="18" t="s">
        <v>97</v>
      </c>
    </row>
    <row r="302" spans="1:7" x14ac:dyDescent="0.2">
      <c r="A302" s="17" t="s">
        <v>1335</v>
      </c>
      <c r="B302" s="17" t="s">
        <v>1336</v>
      </c>
      <c r="C302" s="17" t="s">
        <v>3657</v>
      </c>
      <c r="D302" s="17" t="s">
        <v>4529</v>
      </c>
      <c r="E302" s="17" t="s">
        <v>4530</v>
      </c>
      <c r="F302" s="17" t="s">
        <v>4531</v>
      </c>
      <c r="G302" s="17" t="s">
        <v>273</v>
      </c>
    </row>
    <row r="303" spans="1:7" x14ac:dyDescent="0.2">
      <c r="A303" s="17" t="s">
        <v>1337</v>
      </c>
      <c r="B303" s="17" t="s">
        <v>1338</v>
      </c>
      <c r="C303" s="17"/>
      <c r="D303" s="17" t="s">
        <v>4284</v>
      </c>
      <c r="E303" s="17" t="s">
        <v>4285</v>
      </c>
      <c r="F303" s="17" t="s">
        <v>4598</v>
      </c>
      <c r="G303" s="17" t="s">
        <v>53</v>
      </c>
    </row>
    <row r="304" spans="1:7" x14ac:dyDescent="0.2">
      <c r="A304" s="17" t="s">
        <v>1339</v>
      </c>
      <c r="B304" s="17" t="s">
        <v>1340</v>
      </c>
      <c r="C304" s="17" t="s">
        <v>3673</v>
      </c>
      <c r="D304" s="17" t="s">
        <v>4473</v>
      </c>
      <c r="E304" s="17" t="s">
        <v>4474</v>
      </c>
      <c r="F304" s="17" t="s">
        <v>4599</v>
      </c>
      <c r="G304" s="17" t="s">
        <v>313</v>
      </c>
    </row>
    <row r="305" spans="1:7" x14ac:dyDescent="0.2">
      <c r="A305" s="17" t="s">
        <v>1341</v>
      </c>
      <c r="B305" s="17" t="s">
        <v>1342</v>
      </c>
      <c r="C305" s="17" t="s">
        <v>3674</v>
      </c>
      <c r="D305" s="17" t="s">
        <v>4600</v>
      </c>
      <c r="E305" s="17" t="s">
        <v>4601</v>
      </c>
      <c r="F305" s="17" t="s">
        <v>1342</v>
      </c>
      <c r="G305" s="18" t="s">
        <v>97</v>
      </c>
    </row>
    <row r="306" spans="1:7" x14ac:dyDescent="0.2">
      <c r="A306" s="17" t="s">
        <v>1343</v>
      </c>
      <c r="B306" s="17" t="s">
        <v>1344</v>
      </c>
      <c r="C306" s="17" t="s">
        <v>3675</v>
      </c>
      <c r="D306" s="17" t="s">
        <v>4602</v>
      </c>
      <c r="E306" s="17" t="s">
        <v>4603</v>
      </c>
      <c r="F306" s="17" t="s">
        <v>1344</v>
      </c>
      <c r="G306" s="18" t="s">
        <v>97</v>
      </c>
    </row>
    <row r="307" spans="1:7" x14ac:dyDescent="0.2">
      <c r="A307" s="17" t="s">
        <v>1345</v>
      </c>
      <c r="B307" s="17" t="s">
        <v>1346</v>
      </c>
      <c r="C307" s="17" t="s">
        <v>3676</v>
      </c>
      <c r="D307" s="17" t="s">
        <v>4604</v>
      </c>
      <c r="E307" s="17" t="s">
        <v>4605</v>
      </c>
      <c r="F307" s="17" t="s">
        <v>4606</v>
      </c>
      <c r="G307" s="17" t="s">
        <v>313</v>
      </c>
    </row>
    <row r="308" spans="1:7" x14ac:dyDescent="0.2">
      <c r="A308" s="17" t="s">
        <v>1347</v>
      </c>
      <c r="B308" s="17" t="s">
        <v>1348</v>
      </c>
      <c r="C308" s="17" t="s">
        <v>3677</v>
      </c>
      <c r="D308" s="17" t="s">
        <v>4321</v>
      </c>
      <c r="E308" s="17" t="s">
        <v>4322</v>
      </c>
      <c r="F308" s="17" t="s">
        <v>4323</v>
      </c>
      <c r="G308" s="17" t="s">
        <v>444</v>
      </c>
    </row>
    <row r="309" spans="1:7" x14ac:dyDescent="0.2">
      <c r="A309" s="17" t="s">
        <v>1349</v>
      </c>
      <c r="B309" s="17" t="s">
        <v>1350</v>
      </c>
      <c r="C309" s="17" t="s">
        <v>3678</v>
      </c>
      <c r="D309" s="17" t="s">
        <v>4358</v>
      </c>
      <c r="E309" s="17" t="s">
        <v>4359</v>
      </c>
      <c r="F309" s="17" t="s">
        <v>4360</v>
      </c>
      <c r="G309" s="17" t="s">
        <v>143</v>
      </c>
    </row>
    <row r="310" spans="1:7" x14ac:dyDescent="0.2">
      <c r="A310" s="17" t="s">
        <v>563</v>
      </c>
      <c r="B310" s="17" t="s">
        <v>540</v>
      </c>
      <c r="C310" s="17" t="s">
        <v>3679</v>
      </c>
      <c r="D310" s="17" t="s">
        <v>4284</v>
      </c>
      <c r="E310" s="17" t="s">
        <v>4285</v>
      </c>
      <c r="F310" s="17" t="s">
        <v>4607</v>
      </c>
      <c r="G310" s="17" t="s">
        <v>49</v>
      </c>
    </row>
    <row r="311" spans="1:7" x14ac:dyDescent="0.2">
      <c r="A311" s="17" t="s">
        <v>1351</v>
      </c>
      <c r="B311" s="17" t="s">
        <v>1352</v>
      </c>
      <c r="C311" s="17"/>
      <c r="D311" s="17" t="s">
        <v>4148</v>
      </c>
      <c r="E311" s="17" t="s">
        <v>4149</v>
      </c>
      <c r="F311" s="17" t="s">
        <v>4608</v>
      </c>
      <c r="G311" s="18" t="s">
        <v>97</v>
      </c>
    </row>
    <row r="312" spans="1:7" x14ac:dyDescent="0.2">
      <c r="A312" s="17" t="s">
        <v>1353</v>
      </c>
      <c r="B312" s="17" t="s">
        <v>1354</v>
      </c>
      <c r="C312" s="17"/>
      <c r="D312" s="17" t="s">
        <v>4507</v>
      </c>
      <c r="E312" s="17" t="s">
        <v>4508</v>
      </c>
      <c r="F312" s="17" t="s">
        <v>1354</v>
      </c>
      <c r="G312" s="18" t="s">
        <v>97</v>
      </c>
    </row>
    <row r="313" spans="1:7" x14ac:dyDescent="0.2">
      <c r="A313" s="17" t="s">
        <v>1355</v>
      </c>
      <c r="B313" s="17" t="s">
        <v>1356</v>
      </c>
      <c r="C313" s="17"/>
      <c r="D313" s="17" t="s">
        <v>4609</v>
      </c>
      <c r="E313" s="17" t="s">
        <v>4610</v>
      </c>
      <c r="F313" s="17" t="s">
        <v>1356</v>
      </c>
      <c r="G313" s="18" t="s">
        <v>97</v>
      </c>
    </row>
    <row r="314" spans="1:7" x14ac:dyDescent="0.2">
      <c r="A314" s="17" t="s">
        <v>1357</v>
      </c>
      <c r="B314" s="17" t="s">
        <v>1358</v>
      </c>
      <c r="C314" s="17" t="s">
        <v>3680</v>
      </c>
      <c r="D314" s="17" t="s">
        <v>4611</v>
      </c>
      <c r="E314" s="17" t="s">
        <v>4612</v>
      </c>
      <c r="F314" s="17" t="s">
        <v>1358</v>
      </c>
      <c r="G314" s="18" t="s">
        <v>97</v>
      </c>
    </row>
    <row r="315" spans="1:7" x14ac:dyDescent="0.2">
      <c r="A315" s="17" t="s">
        <v>1359</v>
      </c>
      <c r="B315" s="17" t="s">
        <v>1360</v>
      </c>
      <c r="C315" s="17"/>
      <c r="D315" s="17" t="s">
        <v>4228</v>
      </c>
      <c r="E315" s="17" t="s">
        <v>4229</v>
      </c>
      <c r="F315" s="17" t="s">
        <v>1360</v>
      </c>
      <c r="G315" s="18" t="s">
        <v>97</v>
      </c>
    </row>
    <row r="316" spans="1:7" x14ac:dyDescent="0.2">
      <c r="A316" s="17" t="s">
        <v>1361</v>
      </c>
      <c r="B316" s="17" t="s">
        <v>1362</v>
      </c>
      <c r="C316" s="17" t="s">
        <v>3681</v>
      </c>
      <c r="D316" s="17" t="s">
        <v>4613</v>
      </c>
      <c r="E316" s="17" t="s">
        <v>4614</v>
      </c>
      <c r="F316" s="17" t="s">
        <v>1362</v>
      </c>
      <c r="G316" s="18" t="s">
        <v>97</v>
      </c>
    </row>
    <row r="317" spans="1:7" x14ac:dyDescent="0.2">
      <c r="A317" s="17" t="s">
        <v>1363</v>
      </c>
      <c r="B317" s="17" t="s">
        <v>1364</v>
      </c>
      <c r="C317" s="17" t="s">
        <v>3682</v>
      </c>
      <c r="D317" s="17" t="s">
        <v>4529</v>
      </c>
      <c r="E317" s="17" t="s">
        <v>4530</v>
      </c>
      <c r="F317" s="17" t="s">
        <v>4531</v>
      </c>
      <c r="G317" s="17" t="s">
        <v>273</v>
      </c>
    </row>
    <row r="318" spans="1:7" x14ac:dyDescent="0.2">
      <c r="A318" s="17" t="s">
        <v>1365</v>
      </c>
      <c r="B318" s="17" t="s">
        <v>1366</v>
      </c>
      <c r="C318" s="17" t="s">
        <v>3682</v>
      </c>
      <c r="D318" s="17" t="s">
        <v>4529</v>
      </c>
      <c r="E318" s="17" t="s">
        <v>4530</v>
      </c>
      <c r="F318" s="17" t="s">
        <v>4531</v>
      </c>
      <c r="G318" s="17" t="s">
        <v>273</v>
      </c>
    </row>
    <row r="319" spans="1:7" x14ac:dyDescent="0.2">
      <c r="A319" s="17" t="s">
        <v>1367</v>
      </c>
      <c r="B319" s="17" t="s">
        <v>1368</v>
      </c>
      <c r="C319" s="17" t="s">
        <v>3683</v>
      </c>
      <c r="D319" s="17" t="s">
        <v>4365</v>
      </c>
      <c r="E319" s="17" t="s">
        <v>4366</v>
      </c>
      <c r="F319" s="17" t="s">
        <v>4367</v>
      </c>
      <c r="G319" s="17" t="s">
        <v>273</v>
      </c>
    </row>
    <row r="320" spans="1:7" x14ac:dyDescent="0.2">
      <c r="A320" s="17" t="s">
        <v>1369</v>
      </c>
      <c r="B320" s="17" t="s">
        <v>1370</v>
      </c>
      <c r="C320" s="17"/>
      <c r="D320" s="17" t="s">
        <v>4615</v>
      </c>
      <c r="E320" s="17" t="s">
        <v>4616</v>
      </c>
      <c r="F320" s="17" t="s">
        <v>4617</v>
      </c>
      <c r="G320" s="17" t="s">
        <v>6087</v>
      </c>
    </row>
    <row r="321" spans="1:7" x14ac:dyDescent="0.2">
      <c r="A321" s="17" t="s">
        <v>1371</v>
      </c>
      <c r="B321" s="17" t="s">
        <v>1372</v>
      </c>
      <c r="C321" s="17" t="s">
        <v>3684</v>
      </c>
      <c r="D321" s="17" t="s">
        <v>4394</v>
      </c>
      <c r="E321" s="17" t="s">
        <v>4395</v>
      </c>
      <c r="F321" s="17" t="s">
        <v>4396</v>
      </c>
      <c r="G321" s="17" t="s">
        <v>143</v>
      </c>
    </row>
    <row r="322" spans="1:7" x14ac:dyDescent="0.2">
      <c r="A322" s="17" t="s">
        <v>1373</v>
      </c>
      <c r="B322" s="17" t="s">
        <v>1374</v>
      </c>
      <c r="C322" s="17" t="s">
        <v>3685</v>
      </c>
      <c r="D322" s="17" t="s">
        <v>4618</v>
      </c>
      <c r="E322" s="17" t="s">
        <v>4619</v>
      </c>
      <c r="F322" s="17" t="s">
        <v>4620</v>
      </c>
      <c r="G322" s="17" t="s">
        <v>6095</v>
      </c>
    </row>
    <row r="323" spans="1:7" x14ac:dyDescent="0.2">
      <c r="A323" s="17" t="s">
        <v>312</v>
      </c>
      <c r="B323" s="17" t="s">
        <v>554</v>
      </c>
      <c r="C323" s="17" t="s">
        <v>3686</v>
      </c>
      <c r="D323" s="17" t="s">
        <v>4284</v>
      </c>
      <c r="E323" s="17" t="s">
        <v>4285</v>
      </c>
      <c r="F323" s="17" t="s">
        <v>4621</v>
      </c>
      <c r="G323" s="17" t="s">
        <v>79</v>
      </c>
    </row>
    <row r="324" spans="1:7" x14ac:dyDescent="0.2">
      <c r="A324" s="17" t="s">
        <v>1375</v>
      </c>
      <c r="B324" s="17" t="s">
        <v>1376</v>
      </c>
      <c r="C324" s="17"/>
      <c r="D324" s="17" t="s">
        <v>4622</v>
      </c>
      <c r="E324" s="17" t="s">
        <v>4623</v>
      </c>
      <c r="F324" s="17" t="s">
        <v>4624</v>
      </c>
      <c r="G324" s="17" t="s">
        <v>471</v>
      </c>
    </row>
    <row r="325" spans="1:7" x14ac:dyDescent="0.2">
      <c r="A325" s="17" t="s">
        <v>1377</v>
      </c>
      <c r="B325" s="17" t="s">
        <v>1378</v>
      </c>
      <c r="C325" s="17" t="s">
        <v>3687</v>
      </c>
      <c r="D325" s="17" t="s">
        <v>4625</v>
      </c>
      <c r="E325" s="17" t="s">
        <v>4626</v>
      </c>
      <c r="F325" s="17" t="s">
        <v>4627</v>
      </c>
      <c r="G325" s="17" t="s">
        <v>471</v>
      </c>
    </row>
    <row r="326" spans="1:7" x14ac:dyDescent="0.2">
      <c r="A326" s="17" t="s">
        <v>635</v>
      </c>
      <c r="B326" s="17" t="s">
        <v>636</v>
      </c>
      <c r="C326" s="17"/>
      <c r="D326" s="17" t="s">
        <v>4628</v>
      </c>
      <c r="E326" s="17" t="s">
        <v>4629</v>
      </c>
      <c r="F326" s="17" t="s">
        <v>4630</v>
      </c>
      <c r="G326" s="17" t="s">
        <v>614</v>
      </c>
    </row>
    <row r="327" spans="1:7" x14ac:dyDescent="0.2">
      <c r="A327" s="17" t="s">
        <v>1379</v>
      </c>
      <c r="B327" s="17" t="s">
        <v>1380</v>
      </c>
      <c r="C327" s="17" t="s">
        <v>3688</v>
      </c>
      <c r="D327" s="17" t="s">
        <v>4631</v>
      </c>
      <c r="E327" s="17" t="s">
        <v>4632</v>
      </c>
      <c r="F327" s="17" t="s">
        <v>1380</v>
      </c>
      <c r="G327" s="18" t="s">
        <v>97</v>
      </c>
    </row>
    <row r="328" spans="1:7" x14ac:dyDescent="0.2">
      <c r="A328" s="17" t="s">
        <v>1381</v>
      </c>
      <c r="B328" s="17" t="s">
        <v>1382</v>
      </c>
      <c r="C328" s="17"/>
      <c r="D328" s="17" t="s">
        <v>4381</v>
      </c>
      <c r="E328" s="17" t="s">
        <v>4382</v>
      </c>
      <c r="F328" s="17" t="s">
        <v>2010</v>
      </c>
      <c r="G328" s="18" t="s">
        <v>97</v>
      </c>
    </row>
    <row r="329" spans="1:7" x14ac:dyDescent="0.2">
      <c r="A329" s="17" t="s">
        <v>1383</v>
      </c>
      <c r="B329" s="17" t="s">
        <v>1384</v>
      </c>
      <c r="C329" s="17"/>
      <c r="D329" s="17" t="s">
        <v>4509</v>
      </c>
      <c r="E329" s="17" t="s">
        <v>4510</v>
      </c>
      <c r="F329" s="17" t="s">
        <v>1384</v>
      </c>
      <c r="G329" s="18" t="s">
        <v>97</v>
      </c>
    </row>
    <row r="330" spans="1:7" x14ac:dyDescent="0.2">
      <c r="A330" s="17" t="s">
        <v>1385</v>
      </c>
      <c r="B330" s="17" t="s">
        <v>1386</v>
      </c>
      <c r="C330" s="17"/>
      <c r="D330" s="17" t="s">
        <v>4435</v>
      </c>
      <c r="E330" s="17" t="s">
        <v>4436</v>
      </c>
      <c r="F330" s="17" t="s">
        <v>1080</v>
      </c>
      <c r="G330" s="18" t="s">
        <v>97</v>
      </c>
    </row>
    <row r="331" spans="1:7" x14ac:dyDescent="0.2">
      <c r="A331" s="17" t="s">
        <v>1387</v>
      </c>
      <c r="B331" s="17" t="s">
        <v>1388</v>
      </c>
      <c r="C331" s="17" t="s">
        <v>3689</v>
      </c>
      <c r="D331" s="17" t="s">
        <v>4633</v>
      </c>
      <c r="E331" s="17" t="s">
        <v>4634</v>
      </c>
      <c r="F331" s="17" t="s">
        <v>759</v>
      </c>
      <c r="G331" s="17" t="s">
        <v>220</v>
      </c>
    </row>
    <row r="332" spans="1:7" x14ac:dyDescent="0.2">
      <c r="A332" s="17" t="s">
        <v>1389</v>
      </c>
      <c r="B332" s="17" t="s">
        <v>1390</v>
      </c>
      <c r="C332" s="17" t="s">
        <v>3690</v>
      </c>
      <c r="D332" s="17" t="s">
        <v>4635</v>
      </c>
      <c r="E332" s="17" t="s">
        <v>4636</v>
      </c>
      <c r="F332" s="17" t="s">
        <v>4637</v>
      </c>
      <c r="G332" s="18" t="s">
        <v>97</v>
      </c>
    </row>
    <row r="333" spans="1:7" x14ac:dyDescent="0.2">
      <c r="A333" s="17" t="s">
        <v>65</v>
      </c>
      <c r="B333" s="17" t="s">
        <v>557</v>
      </c>
      <c r="C333" s="17" t="s">
        <v>3691</v>
      </c>
      <c r="D333" s="17" t="s">
        <v>4284</v>
      </c>
      <c r="E333" s="17" t="s">
        <v>4285</v>
      </c>
      <c r="F333" s="17" t="s">
        <v>4638</v>
      </c>
      <c r="G333" s="17" t="s">
        <v>66</v>
      </c>
    </row>
    <row r="334" spans="1:7" x14ac:dyDescent="0.2">
      <c r="A334" s="17" t="s">
        <v>1391</v>
      </c>
      <c r="B334" s="17" t="s">
        <v>1392</v>
      </c>
      <c r="C334" s="17" t="s">
        <v>3692</v>
      </c>
      <c r="D334" s="17" t="s">
        <v>4639</v>
      </c>
      <c r="E334" s="17" t="s">
        <v>4640</v>
      </c>
      <c r="F334" s="17" t="s">
        <v>4641</v>
      </c>
      <c r="G334" s="17" t="s">
        <v>273</v>
      </c>
    </row>
    <row r="335" spans="1:7" x14ac:dyDescent="0.2">
      <c r="A335" s="17" t="s">
        <v>1393</v>
      </c>
      <c r="B335" s="17" t="s">
        <v>1394</v>
      </c>
      <c r="C335" s="17" t="s">
        <v>3693</v>
      </c>
      <c r="D335" s="17" t="s">
        <v>4394</v>
      </c>
      <c r="E335" s="17" t="s">
        <v>4395</v>
      </c>
      <c r="F335" s="17" t="s">
        <v>4396</v>
      </c>
      <c r="G335" s="17" t="s">
        <v>143</v>
      </c>
    </row>
    <row r="336" spans="1:7" x14ac:dyDescent="0.2">
      <c r="A336" s="17" t="s">
        <v>1395</v>
      </c>
      <c r="B336" s="17" t="s">
        <v>1396</v>
      </c>
      <c r="C336" s="17"/>
      <c r="D336" s="17" t="s">
        <v>4622</v>
      </c>
      <c r="E336" s="17" t="s">
        <v>4623</v>
      </c>
      <c r="F336" s="17" t="s">
        <v>4642</v>
      </c>
      <c r="G336" s="17" t="s">
        <v>6083</v>
      </c>
    </row>
    <row r="337" spans="1:7" x14ac:dyDescent="0.2">
      <c r="A337" s="17" t="s">
        <v>1397</v>
      </c>
      <c r="B337" s="17" t="s">
        <v>1398</v>
      </c>
      <c r="C337" s="17" t="s">
        <v>3694</v>
      </c>
      <c r="D337" s="17" t="s">
        <v>4643</v>
      </c>
      <c r="E337" s="17" t="s">
        <v>4644</v>
      </c>
      <c r="F337" s="17" t="s">
        <v>1398</v>
      </c>
      <c r="G337" s="18" t="s">
        <v>97</v>
      </c>
    </row>
    <row r="338" spans="1:7" x14ac:dyDescent="0.2">
      <c r="A338" s="17" t="s">
        <v>1399</v>
      </c>
      <c r="B338" s="17" t="s">
        <v>1400</v>
      </c>
      <c r="C338" s="17" t="s">
        <v>3695</v>
      </c>
      <c r="D338" s="17" t="s">
        <v>4645</v>
      </c>
      <c r="E338" s="17" t="s">
        <v>4646</v>
      </c>
      <c r="F338" s="17" t="s">
        <v>4647</v>
      </c>
      <c r="G338" s="17" t="s">
        <v>49</v>
      </c>
    </row>
    <row r="339" spans="1:7" x14ac:dyDescent="0.2">
      <c r="A339" s="17" t="s">
        <v>1401</v>
      </c>
      <c r="B339" s="17" t="s">
        <v>1402</v>
      </c>
      <c r="C339" s="17" t="s">
        <v>3546</v>
      </c>
      <c r="D339" s="17" t="s">
        <v>4176</v>
      </c>
      <c r="E339" s="17" t="s">
        <v>4177</v>
      </c>
      <c r="F339" s="17" t="s">
        <v>1402</v>
      </c>
      <c r="G339" s="18" t="s">
        <v>97</v>
      </c>
    </row>
    <row r="340" spans="1:7" x14ac:dyDescent="0.2">
      <c r="A340" s="17" t="s">
        <v>1403</v>
      </c>
      <c r="B340" s="17" t="s">
        <v>1404</v>
      </c>
      <c r="C340" s="17"/>
      <c r="D340" s="17" t="s">
        <v>4199</v>
      </c>
      <c r="E340" s="17" t="s">
        <v>4200</v>
      </c>
      <c r="F340" s="17" t="s">
        <v>1404</v>
      </c>
      <c r="G340" s="18" t="s">
        <v>97</v>
      </c>
    </row>
    <row r="341" spans="1:7" x14ac:dyDescent="0.2">
      <c r="A341" s="17" t="s">
        <v>1405</v>
      </c>
      <c r="B341" s="17" t="s">
        <v>1406</v>
      </c>
      <c r="C341" s="17" t="s">
        <v>3696</v>
      </c>
      <c r="D341" s="17" t="s">
        <v>4648</v>
      </c>
      <c r="E341" s="17" t="s">
        <v>4649</v>
      </c>
      <c r="F341" s="17" t="s">
        <v>1406</v>
      </c>
      <c r="G341" s="18" t="s">
        <v>97</v>
      </c>
    </row>
    <row r="342" spans="1:7" x14ac:dyDescent="0.2">
      <c r="A342" s="17" t="s">
        <v>1407</v>
      </c>
      <c r="B342" s="17" t="s">
        <v>1408</v>
      </c>
      <c r="C342" s="17" t="s">
        <v>3697</v>
      </c>
      <c r="D342" s="17" t="s">
        <v>4650</v>
      </c>
      <c r="E342" s="17" t="s">
        <v>4651</v>
      </c>
      <c r="F342" s="17" t="s">
        <v>1408</v>
      </c>
      <c r="G342" s="18" t="s">
        <v>97</v>
      </c>
    </row>
    <row r="343" spans="1:7" x14ac:dyDescent="0.2">
      <c r="A343" s="17" t="s">
        <v>1409</v>
      </c>
      <c r="B343" s="17" t="s">
        <v>1410</v>
      </c>
      <c r="C343" s="17" t="s">
        <v>3698</v>
      </c>
      <c r="D343" s="17" t="s">
        <v>4652</v>
      </c>
      <c r="E343" s="17" t="s">
        <v>4653</v>
      </c>
      <c r="F343" s="17" t="s">
        <v>1410</v>
      </c>
      <c r="G343" s="18" t="s">
        <v>97</v>
      </c>
    </row>
    <row r="344" spans="1:7" x14ac:dyDescent="0.2">
      <c r="A344" s="17" t="s">
        <v>1411</v>
      </c>
      <c r="B344" s="17" t="s">
        <v>1412</v>
      </c>
      <c r="C344" s="17"/>
      <c r="D344" s="17" t="s">
        <v>4654</v>
      </c>
      <c r="E344" s="17" t="s">
        <v>4655</v>
      </c>
      <c r="F344" s="17" t="s">
        <v>1412</v>
      </c>
      <c r="G344" s="18" t="s">
        <v>97</v>
      </c>
    </row>
    <row r="345" spans="1:7" x14ac:dyDescent="0.2">
      <c r="A345" s="17" t="s">
        <v>1413</v>
      </c>
      <c r="B345" s="17" t="s">
        <v>1414</v>
      </c>
      <c r="C345" s="17" t="s">
        <v>3683</v>
      </c>
      <c r="D345" s="17" t="s">
        <v>4365</v>
      </c>
      <c r="E345" s="17" t="s">
        <v>4366</v>
      </c>
      <c r="F345" s="17" t="s">
        <v>4367</v>
      </c>
      <c r="G345" s="17" t="s">
        <v>273</v>
      </c>
    </row>
    <row r="346" spans="1:7" x14ac:dyDescent="0.2">
      <c r="A346" s="17" t="s">
        <v>1415</v>
      </c>
      <c r="B346" s="17" t="s">
        <v>1416</v>
      </c>
      <c r="C346" s="17" t="s">
        <v>3699</v>
      </c>
      <c r="D346" s="17" t="s">
        <v>4656</v>
      </c>
      <c r="E346" s="17" t="s">
        <v>4657</v>
      </c>
      <c r="F346" s="17" t="s">
        <v>145</v>
      </c>
      <c r="G346" s="17" t="s">
        <v>6096</v>
      </c>
    </row>
    <row r="347" spans="1:7" x14ac:dyDescent="0.2">
      <c r="A347" s="17" t="s">
        <v>1417</v>
      </c>
      <c r="B347" s="17" t="s">
        <v>1418</v>
      </c>
      <c r="C347" s="17" t="s">
        <v>3699</v>
      </c>
      <c r="D347" s="17" t="s">
        <v>4656</v>
      </c>
      <c r="E347" s="17" t="s">
        <v>4657</v>
      </c>
      <c r="F347" s="17" t="s">
        <v>145</v>
      </c>
      <c r="G347" s="17" t="s">
        <v>6096</v>
      </c>
    </row>
    <row r="348" spans="1:7" x14ac:dyDescent="0.2">
      <c r="A348" s="17" t="s">
        <v>1419</v>
      </c>
      <c r="B348" s="17" t="s">
        <v>1420</v>
      </c>
      <c r="C348" s="17" t="s">
        <v>3700</v>
      </c>
      <c r="D348" s="17" t="s">
        <v>4305</v>
      </c>
      <c r="E348" s="17" t="s">
        <v>4306</v>
      </c>
      <c r="F348" s="17" t="s">
        <v>4658</v>
      </c>
      <c r="G348" s="17" t="s">
        <v>445</v>
      </c>
    </row>
    <row r="349" spans="1:7" x14ac:dyDescent="0.2">
      <c r="A349" s="17" t="s">
        <v>1421</v>
      </c>
      <c r="B349" s="17" t="s">
        <v>1422</v>
      </c>
      <c r="C349" s="17" t="s">
        <v>3701</v>
      </c>
      <c r="D349" s="17" t="s">
        <v>4659</v>
      </c>
      <c r="E349" s="17" t="s">
        <v>4660</v>
      </c>
      <c r="F349" s="17" t="s">
        <v>4661</v>
      </c>
      <c r="G349" s="17" t="s">
        <v>66</v>
      </c>
    </row>
    <row r="350" spans="1:7" x14ac:dyDescent="0.2">
      <c r="A350" s="17" t="s">
        <v>1423</v>
      </c>
      <c r="B350" s="17" t="s">
        <v>1424</v>
      </c>
      <c r="C350" s="17" t="s">
        <v>3702</v>
      </c>
      <c r="D350" s="17" t="s">
        <v>4662</v>
      </c>
      <c r="E350" s="17" t="s">
        <v>4663</v>
      </c>
      <c r="F350" s="17" t="s">
        <v>4664</v>
      </c>
      <c r="G350" s="18" t="s">
        <v>97</v>
      </c>
    </row>
    <row r="351" spans="1:7" x14ac:dyDescent="0.2">
      <c r="A351" s="17" t="s">
        <v>1425</v>
      </c>
      <c r="B351" s="17" t="s">
        <v>1426</v>
      </c>
      <c r="C351" s="17"/>
      <c r="D351" s="17" t="s">
        <v>4665</v>
      </c>
      <c r="E351" s="17" t="s">
        <v>4666</v>
      </c>
      <c r="F351" s="17" t="s">
        <v>1426</v>
      </c>
      <c r="G351" s="18" t="s">
        <v>97</v>
      </c>
    </row>
    <row r="352" spans="1:7" x14ac:dyDescent="0.2">
      <c r="A352" s="17" t="s">
        <v>1427</v>
      </c>
      <c r="B352" s="17" t="s">
        <v>1428</v>
      </c>
      <c r="C352" s="17"/>
      <c r="D352" s="17" t="s">
        <v>4186</v>
      </c>
      <c r="E352" s="17" t="s">
        <v>4187</v>
      </c>
      <c r="F352" s="17" t="s">
        <v>1428</v>
      </c>
      <c r="G352" s="18" t="s">
        <v>97</v>
      </c>
    </row>
    <row r="353" spans="1:7" x14ac:dyDescent="0.2">
      <c r="A353" s="17" t="s">
        <v>1429</v>
      </c>
      <c r="B353" s="17" t="s">
        <v>1430</v>
      </c>
      <c r="C353" s="17" t="s">
        <v>3550</v>
      </c>
      <c r="D353" s="17" t="s">
        <v>4201</v>
      </c>
      <c r="E353" s="17" t="s">
        <v>4202</v>
      </c>
      <c r="F353" s="17" t="s">
        <v>1430</v>
      </c>
      <c r="G353" s="18" t="s">
        <v>97</v>
      </c>
    </row>
    <row r="354" spans="1:7" x14ac:dyDescent="0.2">
      <c r="A354" s="17" t="s">
        <v>1431</v>
      </c>
      <c r="B354" s="17" t="s">
        <v>1432</v>
      </c>
      <c r="C354" s="17" t="s">
        <v>3703</v>
      </c>
      <c r="D354" s="17" t="s">
        <v>4667</v>
      </c>
      <c r="E354" s="17" t="s">
        <v>4668</v>
      </c>
      <c r="F354" s="17" t="s">
        <v>1432</v>
      </c>
      <c r="G354" s="17" t="s">
        <v>97</v>
      </c>
    </row>
    <row r="355" spans="1:7" x14ac:dyDescent="0.2">
      <c r="A355" s="17" t="s">
        <v>1433</v>
      </c>
      <c r="B355" s="17" t="s">
        <v>1434</v>
      </c>
      <c r="C355" s="17" t="s">
        <v>3704</v>
      </c>
      <c r="D355" s="17" t="s">
        <v>4245</v>
      </c>
      <c r="E355" s="17" t="s">
        <v>4246</v>
      </c>
      <c r="F355" s="17" t="s">
        <v>4669</v>
      </c>
      <c r="G355" s="17" t="s">
        <v>273</v>
      </c>
    </row>
    <row r="356" spans="1:7" x14ac:dyDescent="0.2">
      <c r="A356" s="17" t="s">
        <v>1435</v>
      </c>
      <c r="B356" s="17" t="s">
        <v>1436</v>
      </c>
      <c r="C356" s="17" t="s">
        <v>3582</v>
      </c>
      <c r="D356" s="17" t="s">
        <v>4348</v>
      </c>
      <c r="E356" s="17" t="s">
        <v>4349</v>
      </c>
      <c r="F356" s="17" t="s">
        <v>4350</v>
      </c>
      <c r="G356" s="17" t="s">
        <v>6087</v>
      </c>
    </row>
    <row r="357" spans="1:7" x14ac:dyDescent="0.2">
      <c r="A357" s="17" t="s">
        <v>1437</v>
      </c>
      <c r="B357" s="17" t="s">
        <v>1438</v>
      </c>
      <c r="C357" s="17" t="s">
        <v>3678</v>
      </c>
      <c r="D357" s="17" t="s">
        <v>4358</v>
      </c>
      <c r="E357" s="17" t="s">
        <v>4359</v>
      </c>
      <c r="F357" s="17" t="s">
        <v>4360</v>
      </c>
      <c r="G357" s="17" t="s">
        <v>143</v>
      </c>
    </row>
    <row r="358" spans="1:7" x14ac:dyDescent="0.2">
      <c r="A358" s="17" t="s">
        <v>1439</v>
      </c>
      <c r="B358" s="17" t="s">
        <v>1440</v>
      </c>
      <c r="C358" s="17" t="s">
        <v>3705</v>
      </c>
      <c r="D358" s="17" t="s">
        <v>4670</v>
      </c>
      <c r="E358" s="17" t="s">
        <v>4671</v>
      </c>
      <c r="F358" s="17" t="s">
        <v>4672</v>
      </c>
      <c r="G358" s="17" t="s">
        <v>500</v>
      </c>
    </row>
    <row r="359" spans="1:7" x14ac:dyDescent="0.2">
      <c r="A359" s="17" t="s">
        <v>1441</v>
      </c>
      <c r="B359" s="17" t="s">
        <v>1442</v>
      </c>
      <c r="C359" s="17"/>
      <c r="D359" s="17" t="s">
        <v>4579</v>
      </c>
      <c r="E359" s="17" t="s">
        <v>4580</v>
      </c>
      <c r="F359" s="17" t="s">
        <v>4581</v>
      </c>
      <c r="G359" s="17" t="s">
        <v>6088</v>
      </c>
    </row>
    <row r="360" spans="1:7" x14ac:dyDescent="0.2">
      <c r="A360" s="17" t="s">
        <v>1443</v>
      </c>
      <c r="B360" s="17" t="s">
        <v>1444</v>
      </c>
      <c r="C360" s="17" t="s">
        <v>3706</v>
      </c>
      <c r="D360" s="17" t="s">
        <v>4275</v>
      </c>
      <c r="E360" s="17" t="s">
        <v>4276</v>
      </c>
      <c r="F360" s="17" t="s">
        <v>4673</v>
      </c>
      <c r="G360" s="17" t="s">
        <v>162</v>
      </c>
    </row>
    <row r="361" spans="1:7" x14ac:dyDescent="0.2">
      <c r="A361" s="17" t="s">
        <v>1445</v>
      </c>
      <c r="B361" s="17" t="s">
        <v>1446</v>
      </c>
      <c r="C361" s="17" t="s">
        <v>3699</v>
      </c>
      <c r="D361" s="17" t="s">
        <v>4656</v>
      </c>
      <c r="E361" s="17" t="s">
        <v>4657</v>
      </c>
      <c r="F361" s="17" t="s">
        <v>145</v>
      </c>
      <c r="G361" s="17" t="s">
        <v>6096</v>
      </c>
    </row>
    <row r="362" spans="1:7" x14ac:dyDescent="0.2">
      <c r="A362" s="17" t="s">
        <v>1447</v>
      </c>
      <c r="B362" s="17" t="s">
        <v>1448</v>
      </c>
      <c r="C362" s="17" t="s">
        <v>3707</v>
      </c>
      <c r="D362" s="17" t="s">
        <v>4674</v>
      </c>
      <c r="E362" s="17" t="s">
        <v>4675</v>
      </c>
      <c r="F362" s="17" t="s">
        <v>4676</v>
      </c>
      <c r="G362" s="17" t="s">
        <v>471</v>
      </c>
    </row>
    <row r="363" spans="1:7" x14ac:dyDescent="0.2">
      <c r="A363" s="17" t="s">
        <v>1449</v>
      </c>
      <c r="B363" s="17" t="s">
        <v>1450</v>
      </c>
      <c r="C363" s="17" t="s">
        <v>3708</v>
      </c>
      <c r="D363" s="17" t="s">
        <v>4677</v>
      </c>
      <c r="E363" s="17" t="s">
        <v>4678</v>
      </c>
      <c r="F363" s="17" t="s">
        <v>4679</v>
      </c>
      <c r="G363" s="17" t="s">
        <v>756</v>
      </c>
    </row>
    <row r="364" spans="1:7" x14ac:dyDescent="0.2">
      <c r="A364" s="17" t="s">
        <v>1451</v>
      </c>
      <c r="B364" s="17" t="s">
        <v>1452</v>
      </c>
      <c r="C364" s="17" t="s">
        <v>3709</v>
      </c>
      <c r="D364" s="17" t="s">
        <v>4432</v>
      </c>
      <c r="E364" s="17" t="s">
        <v>4433</v>
      </c>
      <c r="F364" s="17" t="s">
        <v>4434</v>
      </c>
      <c r="G364" s="17" t="s">
        <v>444</v>
      </c>
    </row>
    <row r="365" spans="1:7" x14ac:dyDescent="0.2">
      <c r="A365" s="17" t="s">
        <v>1453</v>
      </c>
      <c r="B365" s="17" t="s">
        <v>1454</v>
      </c>
      <c r="C365" s="17"/>
      <c r="D365" s="17" t="s">
        <v>4201</v>
      </c>
      <c r="E365" s="17" t="s">
        <v>4202</v>
      </c>
      <c r="F365" s="17" t="s">
        <v>1454</v>
      </c>
      <c r="G365" s="18" t="s">
        <v>97</v>
      </c>
    </row>
    <row r="366" spans="1:7" x14ac:dyDescent="0.2">
      <c r="A366" s="17" t="s">
        <v>1455</v>
      </c>
      <c r="B366" s="17" t="s">
        <v>1456</v>
      </c>
      <c r="C366" s="17" t="s">
        <v>3649</v>
      </c>
      <c r="D366" s="17" t="s">
        <v>4549</v>
      </c>
      <c r="E366" s="17" t="s">
        <v>4550</v>
      </c>
      <c r="F366" s="17" t="s">
        <v>1242</v>
      </c>
      <c r="G366" s="18" t="s">
        <v>97</v>
      </c>
    </row>
    <row r="367" spans="1:7" x14ac:dyDescent="0.2">
      <c r="A367" s="17" t="s">
        <v>1457</v>
      </c>
      <c r="B367" s="17" t="s">
        <v>1458</v>
      </c>
      <c r="C367" s="17" t="s">
        <v>3710</v>
      </c>
      <c r="D367" s="17" t="s">
        <v>4680</v>
      </c>
      <c r="E367" s="17" t="s">
        <v>4681</v>
      </c>
      <c r="F367" s="17" t="s">
        <v>4682</v>
      </c>
      <c r="G367" s="17" t="s">
        <v>143</v>
      </c>
    </row>
    <row r="368" spans="1:7" x14ac:dyDescent="0.2">
      <c r="A368" s="17" t="s">
        <v>1459</v>
      </c>
      <c r="B368" s="17" t="s">
        <v>1460</v>
      </c>
      <c r="C368" s="17" t="s">
        <v>3619</v>
      </c>
      <c r="D368" s="17" t="s">
        <v>4245</v>
      </c>
      <c r="E368" s="17" t="s">
        <v>4246</v>
      </c>
      <c r="F368" s="17" t="s">
        <v>4466</v>
      </c>
      <c r="G368" s="17" t="s">
        <v>273</v>
      </c>
    </row>
    <row r="369" spans="1:7" x14ac:dyDescent="0.2">
      <c r="A369" s="17" t="s">
        <v>1461</v>
      </c>
      <c r="B369" s="17" t="s">
        <v>1462</v>
      </c>
      <c r="C369" s="17" t="s">
        <v>3711</v>
      </c>
      <c r="D369" s="17" t="s">
        <v>4683</v>
      </c>
      <c r="E369" s="17" t="s">
        <v>4684</v>
      </c>
      <c r="F369" s="17" t="s">
        <v>1462</v>
      </c>
      <c r="G369" s="18" t="s">
        <v>97</v>
      </c>
    </row>
    <row r="370" spans="1:7" x14ac:dyDescent="0.2">
      <c r="A370" s="17" t="s">
        <v>1463</v>
      </c>
      <c r="B370" s="17" t="s">
        <v>1464</v>
      </c>
      <c r="C370" s="17" t="s">
        <v>3712</v>
      </c>
      <c r="D370" s="17" t="s">
        <v>4685</v>
      </c>
      <c r="E370" s="17" t="s">
        <v>4686</v>
      </c>
      <c r="F370" s="17" t="s">
        <v>1464</v>
      </c>
      <c r="G370" s="18" t="s">
        <v>97</v>
      </c>
    </row>
    <row r="371" spans="1:7" x14ac:dyDescent="0.2">
      <c r="A371" s="17" t="s">
        <v>1465</v>
      </c>
      <c r="B371" s="17" t="s">
        <v>1466</v>
      </c>
      <c r="C371" s="17" t="s">
        <v>3713</v>
      </c>
      <c r="D371" s="17" t="s">
        <v>4687</v>
      </c>
      <c r="E371" s="17" t="s">
        <v>4688</v>
      </c>
      <c r="F371" s="17" t="s">
        <v>1466</v>
      </c>
      <c r="G371" s="18" t="s">
        <v>97</v>
      </c>
    </row>
    <row r="372" spans="1:7" x14ac:dyDescent="0.2">
      <c r="A372" s="17" t="s">
        <v>1467</v>
      </c>
      <c r="B372" s="17" t="s">
        <v>1468</v>
      </c>
      <c r="C372" s="17" t="s">
        <v>3714</v>
      </c>
      <c r="D372" s="17" t="s">
        <v>4689</v>
      </c>
      <c r="E372" s="17" t="s">
        <v>4666</v>
      </c>
      <c r="F372" s="17" t="s">
        <v>1468</v>
      </c>
      <c r="G372" s="18" t="s">
        <v>97</v>
      </c>
    </row>
    <row r="373" spans="1:7" x14ac:dyDescent="0.2">
      <c r="A373" s="17" t="s">
        <v>1469</v>
      </c>
      <c r="B373" s="17" t="s">
        <v>1470</v>
      </c>
      <c r="C373" s="17" t="s">
        <v>3715</v>
      </c>
      <c r="D373" s="17" t="s">
        <v>4690</v>
      </c>
      <c r="E373" s="17" t="s">
        <v>4691</v>
      </c>
      <c r="F373" s="17" t="s">
        <v>4692</v>
      </c>
      <c r="G373" s="17" t="s">
        <v>444</v>
      </c>
    </row>
    <row r="374" spans="1:7" x14ac:dyDescent="0.2">
      <c r="A374" s="17" t="s">
        <v>1471</v>
      </c>
      <c r="B374" s="17" t="s">
        <v>1472</v>
      </c>
      <c r="C374" s="17" t="s">
        <v>3552</v>
      </c>
      <c r="D374" s="17" t="s">
        <v>4212</v>
      </c>
      <c r="E374" s="17" t="s">
        <v>4213</v>
      </c>
      <c r="F374" s="17" t="s">
        <v>1472</v>
      </c>
      <c r="G374" s="18" t="s">
        <v>97</v>
      </c>
    </row>
    <row r="375" spans="1:7" x14ac:dyDescent="0.2">
      <c r="A375" s="17" t="s">
        <v>1473</v>
      </c>
      <c r="B375" s="17" t="s">
        <v>1474</v>
      </c>
      <c r="C375" s="17" t="s">
        <v>3716</v>
      </c>
      <c r="D375" s="17" t="s">
        <v>4693</v>
      </c>
      <c r="E375" s="17" t="s">
        <v>4694</v>
      </c>
      <c r="F375" s="17" t="s">
        <v>1571</v>
      </c>
      <c r="G375" s="18" t="s">
        <v>97</v>
      </c>
    </row>
    <row r="376" spans="1:7" x14ac:dyDescent="0.2">
      <c r="A376" s="17" t="s">
        <v>1475</v>
      </c>
      <c r="B376" s="17" t="s">
        <v>1476</v>
      </c>
      <c r="C376" s="17" t="s">
        <v>3619</v>
      </c>
      <c r="D376" s="17" t="s">
        <v>4245</v>
      </c>
      <c r="E376" s="17" t="s">
        <v>4246</v>
      </c>
      <c r="F376" s="17" t="s">
        <v>4466</v>
      </c>
      <c r="G376" s="17" t="s">
        <v>273</v>
      </c>
    </row>
    <row r="377" spans="1:7" x14ac:dyDescent="0.2">
      <c r="A377" s="17" t="s">
        <v>1477</v>
      </c>
      <c r="B377" s="17" t="s">
        <v>1478</v>
      </c>
      <c r="C377" s="17"/>
      <c r="D377" s="17" t="s">
        <v>4695</v>
      </c>
      <c r="E377" s="17" t="s">
        <v>4696</v>
      </c>
      <c r="F377" s="17" t="s">
        <v>4697</v>
      </c>
      <c r="G377" s="18" t="s">
        <v>97</v>
      </c>
    </row>
    <row r="378" spans="1:7" x14ac:dyDescent="0.2">
      <c r="A378" s="17" t="s">
        <v>1479</v>
      </c>
      <c r="B378" s="17" t="s">
        <v>1480</v>
      </c>
      <c r="C378" s="17" t="s">
        <v>3597</v>
      </c>
      <c r="D378" s="17" t="s">
        <v>4358</v>
      </c>
      <c r="E378" s="17" t="s">
        <v>4359</v>
      </c>
      <c r="F378" s="17" t="s">
        <v>4360</v>
      </c>
      <c r="G378" s="17" t="s">
        <v>143</v>
      </c>
    </row>
    <row r="379" spans="1:7" x14ac:dyDescent="0.2">
      <c r="A379" s="17" t="s">
        <v>1481</v>
      </c>
      <c r="B379" s="17" t="s">
        <v>1482</v>
      </c>
      <c r="C379" s="17"/>
      <c r="D379" s="17" t="s">
        <v>4698</v>
      </c>
      <c r="E379" s="17" t="s">
        <v>4699</v>
      </c>
      <c r="F379" s="17" t="s">
        <v>1482</v>
      </c>
      <c r="G379" s="17" t="s">
        <v>97</v>
      </c>
    </row>
    <row r="380" spans="1:7" x14ac:dyDescent="0.2">
      <c r="A380" s="17" t="s">
        <v>1483</v>
      </c>
      <c r="B380" s="17" t="s">
        <v>1484</v>
      </c>
      <c r="C380" s="17"/>
      <c r="D380" s="17" t="s">
        <v>4222</v>
      </c>
      <c r="E380" s="17" t="s">
        <v>4223</v>
      </c>
      <c r="F380" s="17" t="s">
        <v>1484</v>
      </c>
      <c r="G380" s="18" t="s">
        <v>97</v>
      </c>
    </row>
    <row r="381" spans="1:7" x14ac:dyDescent="0.2">
      <c r="A381" s="17" t="s">
        <v>1485</v>
      </c>
      <c r="B381" s="17" t="s">
        <v>1486</v>
      </c>
      <c r="C381" s="17"/>
      <c r="D381" s="17" t="s">
        <v>4224</v>
      </c>
      <c r="E381" s="17" t="s">
        <v>4225</v>
      </c>
      <c r="F381" s="17" t="s">
        <v>1486</v>
      </c>
      <c r="G381" s="18" t="s">
        <v>97</v>
      </c>
    </row>
    <row r="382" spans="1:7" x14ac:dyDescent="0.2">
      <c r="A382" s="17" t="s">
        <v>1487</v>
      </c>
      <c r="B382" s="17" t="s">
        <v>1488</v>
      </c>
      <c r="C382" s="17" t="s">
        <v>3717</v>
      </c>
      <c r="D382" s="17" t="s">
        <v>4700</v>
      </c>
      <c r="E382" s="17" t="s">
        <v>4701</v>
      </c>
      <c r="F382" s="17" t="s">
        <v>1488</v>
      </c>
      <c r="G382" s="18" t="s">
        <v>97</v>
      </c>
    </row>
    <row r="383" spans="1:7" x14ac:dyDescent="0.2">
      <c r="A383" s="17" t="s">
        <v>1489</v>
      </c>
      <c r="B383" s="17" t="s">
        <v>1490</v>
      </c>
      <c r="C383" s="17"/>
      <c r="D383" s="17" t="s">
        <v>4702</v>
      </c>
      <c r="E383" s="17" t="s">
        <v>4703</v>
      </c>
      <c r="F383" s="17" t="s">
        <v>1490</v>
      </c>
      <c r="G383" s="18" t="s">
        <v>97</v>
      </c>
    </row>
    <row r="384" spans="1:7" x14ac:dyDescent="0.2">
      <c r="A384" s="17" t="s">
        <v>1491</v>
      </c>
      <c r="B384" s="17" t="s">
        <v>1492</v>
      </c>
      <c r="C384" s="17" t="s">
        <v>3718</v>
      </c>
      <c r="D384" s="17" t="s">
        <v>4704</v>
      </c>
      <c r="E384" s="17" t="s">
        <v>4705</v>
      </c>
      <c r="F384" s="17" t="s">
        <v>4706</v>
      </c>
      <c r="G384" s="17" t="s">
        <v>273</v>
      </c>
    </row>
    <row r="385" spans="1:7" x14ac:dyDescent="0.2">
      <c r="A385" s="17" t="s">
        <v>1493</v>
      </c>
      <c r="B385" s="17" t="s">
        <v>1494</v>
      </c>
      <c r="C385" s="17"/>
      <c r="D385" s="17" t="s">
        <v>4707</v>
      </c>
      <c r="E385" s="17" t="s">
        <v>4708</v>
      </c>
      <c r="F385" s="17" t="s">
        <v>4709</v>
      </c>
      <c r="G385" s="17" t="s">
        <v>6097</v>
      </c>
    </row>
    <row r="386" spans="1:7" x14ac:dyDescent="0.2">
      <c r="A386" s="17" t="s">
        <v>1495</v>
      </c>
      <c r="B386" s="17" t="s">
        <v>1496</v>
      </c>
      <c r="C386" s="17" t="s">
        <v>3719</v>
      </c>
      <c r="D386" s="17" t="s">
        <v>4302</v>
      </c>
      <c r="E386" s="17" t="s">
        <v>4303</v>
      </c>
      <c r="F386" s="17" t="s">
        <v>4710</v>
      </c>
      <c r="G386" s="17" t="s">
        <v>313</v>
      </c>
    </row>
    <row r="387" spans="1:7" x14ac:dyDescent="0.2">
      <c r="A387" s="17" t="s">
        <v>1497</v>
      </c>
      <c r="B387" s="17" t="s">
        <v>1498</v>
      </c>
      <c r="C387" s="17" t="s">
        <v>3720</v>
      </c>
      <c r="D387" s="17" t="s">
        <v>4432</v>
      </c>
      <c r="E387" s="17" t="s">
        <v>4433</v>
      </c>
      <c r="F387" s="17" t="s">
        <v>4711</v>
      </c>
      <c r="G387" s="17" t="s">
        <v>444</v>
      </c>
    </row>
    <row r="388" spans="1:7" x14ac:dyDescent="0.2">
      <c r="A388" s="17" t="s">
        <v>1499</v>
      </c>
      <c r="B388" s="17" t="s">
        <v>1500</v>
      </c>
      <c r="C388" s="17" t="s">
        <v>3541</v>
      </c>
      <c r="D388" s="17" t="s">
        <v>4164</v>
      </c>
      <c r="E388" s="17" t="s">
        <v>4165</v>
      </c>
      <c r="F388" s="17" t="s">
        <v>1500</v>
      </c>
      <c r="G388" s="18" t="s">
        <v>97</v>
      </c>
    </row>
    <row r="389" spans="1:7" x14ac:dyDescent="0.2">
      <c r="A389" s="17" t="s">
        <v>1501</v>
      </c>
      <c r="B389" s="17" t="s">
        <v>1502</v>
      </c>
      <c r="C389" s="17"/>
      <c r="D389" s="17" t="s">
        <v>4712</v>
      </c>
      <c r="E389" s="17" t="s">
        <v>4713</v>
      </c>
      <c r="F389" s="17" t="s">
        <v>1502</v>
      </c>
      <c r="G389" s="18" t="s">
        <v>97</v>
      </c>
    </row>
    <row r="390" spans="1:7" x14ac:dyDescent="0.2">
      <c r="A390" s="17" t="s">
        <v>1503</v>
      </c>
      <c r="B390" s="17" t="s">
        <v>1504</v>
      </c>
      <c r="C390" s="17" t="s">
        <v>3712</v>
      </c>
      <c r="D390" s="17" t="s">
        <v>4685</v>
      </c>
      <c r="E390" s="17" t="s">
        <v>4686</v>
      </c>
      <c r="F390" s="17" t="s">
        <v>1464</v>
      </c>
      <c r="G390" s="18" t="s">
        <v>97</v>
      </c>
    </row>
    <row r="391" spans="1:7" x14ac:dyDescent="0.2">
      <c r="A391" s="17" t="s">
        <v>1505</v>
      </c>
      <c r="B391" s="17" t="s">
        <v>1506</v>
      </c>
      <c r="C391" s="17" t="s">
        <v>3721</v>
      </c>
      <c r="D391" s="17" t="s">
        <v>4714</v>
      </c>
      <c r="E391" s="17" t="s">
        <v>4715</v>
      </c>
      <c r="F391" s="17" t="s">
        <v>4716</v>
      </c>
      <c r="G391" s="18" t="s">
        <v>97</v>
      </c>
    </row>
    <row r="392" spans="1:7" x14ac:dyDescent="0.2">
      <c r="A392" s="17" t="s">
        <v>1507</v>
      </c>
      <c r="B392" s="17" t="s">
        <v>1508</v>
      </c>
      <c r="C392" s="17" t="s">
        <v>3543</v>
      </c>
      <c r="D392" s="17" t="s">
        <v>4168</v>
      </c>
      <c r="E392" s="17" t="s">
        <v>4169</v>
      </c>
      <c r="F392" s="17" t="s">
        <v>1508</v>
      </c>
      <c r="G392" s="18" t="s">
        <v>97</v>
      </c>
    </row>
    <row r="393" spans="1:7" x14ac:dyDescent="0.2">
      <c r="A393" s="17" t="s">
        <v>1509</v>
      </c>
      <c r="B393" s="17" t="s">
        <v>1510</v>
      </c>
      <c r="C393" s="17" t="s">
        <v>3722</v>
      </c>
      <c r="D393" s="17" t="s">
        <v>4717</v>
      </c>
      <c r="E393" s="17" t="s">
        <v>4718</v>
      </c>
      <c r="F393" s="17" t="s">
        <v>4719</v>
      </c>
      <c r="G393" s="17" t="s">
        <v>720</v>
      </c>
    </row>
    <row r="394" spans="1:7" x14ac:dyDescent="0.2">
      <c r="A394" s="17" t="s">
        <v>1511</v>
      </c>
      <c r="B394" s="17" t="s">
        <v>1512</v>
      </c>
      <c r="C394" s="17" t="s">
        <v>3723</v>
      </c>
      <c r="D394" s="17" t="s">
        <v>4720</v>
      </c>
      <c r="E394" s="17" t="s">
        <v>4721</v>
      </c>
      <c r="F394" s="17" t="s">
        <v>4722</v>
      </c>
      <c r="G394" s="17" t="s">
        <v>720</v>
      </c>
    </row>
    <row r="395" spans="1:7" x14ac:dyDescent="0.2">
      <c r="A395" s="17" t="s">
        <v>383</v>
      </c>
      <c r="B395" s="17" t="s">
        <v>1513</v>
      </c>
      <c r="C395" s="17" t="s">
        <v>3724</v>
      </c>
      <c r="D395" s="17" t="s">
        <v>4723</v>
      </c>
      <c r="E395" s="17" t="s">
        <v>4724</v>
      </c>
      <c r="F395" s="17" t="s">
        <v>4725</v>
      </c>
      <c r="G395" s="17" t="s">
        <v>106</v>
      </c>
    </row>
    <row r="396" spans="1:7" x14ac:dyDescent="0.2">
      <c r="A396" s="17" t="s">
        <v>1514</v>
      </c>
      <c r="B396" s="17" t="s">
        <v>1515</v>
      </c>
      <c r="C396" s="17" t="s">
        <v>3554</v>
      </c>
      <c r="D396" s="17" t="s">
        <v>4218</v>
      </c>
      <c r="E396" s="17" t="s">
        <v>4219</v>
      </c>
      <c r="F396" s="17" t="s">
        <v>1515</v>
      </c>
      <c r="G396" s="18" t="s">
        <v>97</v>
      </c>
    </row>
    <row r="397" spans="1:7" x14ac:dyDescent="0.2">
      <c r="A397" s="17" t="s">
        <v>1516</v>
      </c>
      <c r="B397" s="17" t="s">
        <v>1517</v>
      </c>
      <c r="C397" s="17" t="s">
        <v>3725</v>
      </c>
      <c r="D397" s="17" t="s">
        <v>4726</v>
      </c>
      <c r="E397" s="17" t="s">
        <v>4727</v>
      </c>
      <c r="F397" s="17" t="s">
        <v>4728</v>
      </c>
      <c r="G397" s="17" t="s">
        <v>500</v>
      </c>
    </row>
    <row r="398" spans="1:7" x14ac:dyDescent="0.2">
      <c r="A398" s="17" t="s">
        <v>1518</v>
      </c>
      <c r="B398" s="17" t="s">
        <v>1519</v>
      </c>
      <c r="C398" s="17" t="s">
        <v>3726</v>
      </c>
      <c r="D398" s="17" t="s">
        <v>4344</v>
      </c>
      <c r="E398" s="17" t="s">
        <v>4345</v>
      </c>
      <c r="F398" s="17" t="s">
        <v>4346</v>
      </c>
      <c r="G398" s="17" t="s">
        <v>168</v>
      </c>
    </row>
    <row r="399" spans="1:7" x14ac:dyDescent="0.2">
      <c r="A399" s="17" t="s">
        <v>1520</v>
      </c>
      <c r="B399" s="17" t="s">
        <v>1521</v>
      </c>
      <c r="C399" s="17"/>
      <c r="D399" s="17" t="s">
        <v>4729</v>
      </c>
      <c r="E399" s="17" t="s">
        <v>4730</v>
      </c>
      <c r="F399" s="17" t="s">
        <v>4731</v>
      </c>
      <c r="G399" s="17" t="s">
        <v>700</v>
      </c>
    </row>
    <row r="400" spans="1:7" x14ac:dyDescent="0.2">
      <c r="A400" s="17" t="s">
        <v>1522</v>
      </c>
      <c r="B400" s="17" t="s">
        <v>1523</v>
      </c>
      <c r="C400" s="17" t="s">
        <v>3727</v>
      </c>
      <c r="D400" s="17" t="s">
        <v>4656</v>
      </c>
      <c r="E400" s="17" t="s">
        <v>4657</v>
      </c>
      <c r="F400" s="17" t="s">
        <v>4732</v>
      </c>
      <c r="G400" s="17" t="s">
        <v>147</v>
      </c>
    </row>
    <row r="401" spans="1:7" x14ac:dyDescent="0.2">
      <c r="A401" s="17" t="s">
        <v>146</v>
      </c>
      <c r="B401" s="17" t="s">
        <v>567</v>
      </c>
      <c r="C401" s="17" t="s">
        <v>3727</v>
      </c>
      <c r="D401" s="17" t="s">
        <v>4656</v>
      </c>
      <c r="E401" s="17" t="s">
        <v>4657</v>
      </c>
      <c r="F401" s="17" t="s">
        <v>4732</v>
      </c>
      <c r="G401" s="17" t="s">
        <v>147</v>
      </c>
    </row>
    <row r="402" spans="1:7" x14ac:dyDescent="0.2">
      <c r="A402" s="17" t="s">
        <v>1524</v>
      </c>
      <c r="B402" s="17" t="s">
        <v>1525</v>
      </c>
      <c r="C402" s="17" t="s">
        <v>3676</v>
      </c>
      <c r="D402" s="17" t="s">
        <v>4604</v>
      </c>
      <c r="E402" s="17" t="s">
        <v>4605</v>
      </c>
      <c r="F402" s="17" t="s">
        <v>4606</v>
      </c>
      <c r="G402" s="17" t="s">
        <v>313</v>
      </c>
    </row>
    <row r="403" spans="1:7" x14ac:dyDescent="0.2">
      <c r="A403" s="17" t="s">
        <v>1526</v>
      </c>
      <c r="B403" s="17" t="s">
        <v>1527</v>
      </c>
      <c r="C403" s="17" t="s">
        <v>3728</v>
      </c>
      <c r="D403" s="17" t="s">
        <v>4174</v>
      </c>
      <c r="E403" s="17" t="s">
        <v>4175</v>
      </c>
      <c r="F403" s="17" t="s">
        <v>4733</v>
      </c>
      <c r="G403" s="17" t="s">
        <v>116</v>
      </c>
    </row>
    <row r="404" spans="1:7" x14ac:dyDescent="0.2">
      <c r="A404" s="17" t="s">
        <v>1528</v>
      </c>
      <c r="B404" s="17" t="s">
        <v>1529</v>
      </c>
      <c r="C404" s="17"/>
      <c r="D404" s="17" t="s">
        <v>4734</v>
      </c>
      <c r="E404" s="17" t="s">
        <v>4735</v>
      </c>
      <c r="F404" s="17" t="s">
        <v>4736</v>
      </c>
      <c r="G404" s="17" t="s">
        <v>445</v>
      </c>
    </row>
    <row r="405" spans="1:7" x14ac:dyDescent="0.2">
      <c r="A405" s="17" t="s">
        <v>1530</v>
      </c>
      <c r="B405" s="17" t="s">
        <v>1531</v>
      </c>
      <c r="C405" s="17" t="s">
        <v>3729</v>
      </c>
      <c r="D405" s="17" t="s">
        <v>4737</v>
      </c>
      <c r="E405" s="17" t="s">
        <v>4738</v>
      </c>
      <c r="F405" s="17" t="s">
        <v>1531</v>
      </c>
      <c r="G405" s="18" t="s">
        <v>97</v>
      </c>
    </row>
    <row r="406" spans="1:7" x14ac:dyDescent="0.2">
      <c r="A406" s="17" t="s">
        <v>1532</v>
      </c>
      <c r="B406" s="17" t="s">
        <v>1533</v>
      </c>
      <c r="C406" s="17" t="s">
        <v>3730</v>
      </c>
      <c r="D406" s="17" t="s">
        <v>4739</v>
      </c>
      <c r="E406" s="17" t="s">
        <v>4740</v>
      </c>
      <c r="F406" s="17" t="s">
        <v>4741</v>
      </c>
      <c r="G406" s="17" t="s">
        <v>6089</v>
      </c>
    </row>
    <row r="407" spans="1:7" x14ac:dyDescent="0.2">
      <c r="A407" s="17" t="s">
        <v>1534</v>
      </c>
      <c r="B407" s="17" t="s">
        <v>1535</v>
      </c>
      <c r="C407" s="17"/>
      <c r="D407" s="17" t="s">
        <v>4742</v>
      </c>
      <c r="E407" s="17" t="s">
        <v>4743</v>
      </c>
      <c r="F407" s="17" t="s">
        <v>4744</v>
      </c>
      <c r="G407" s="17" t="s">
        <v>6098</v>
      </c>
    </row>
    <row r="408" spans="1:7" x14ac:dyDescent="0.2">
      <c r="A408" s="17" t="s">
        <v>1536</v>
      </c>
      <c r="B408" s="17" t="s">
        <v>1537</v>
      </c>
      <c r="C408" s="17" t="s">
        <v>3718</v>
      </c>
      <c r="D408" s="17" t="s">
        <v>4704</v>
      </c>
      <c r="E408" s="17" t="s">
        <v>4705</v>
      </c>
      <c r="F408" s="17" t="s">
        <v>4706</v>
      </c>
      <c r="G408" s="17" t="s">
        <v>273</v>
      </c>
    </row>
    <row r="409" spans="1:7" x14ac:dyDescent="0.2">
      <c r="A409" s="17" t="s">
        <v>1538</v>
      </c>
      <c r="B409" s="17" t="s">
        <v>1539</v>
      </c>
      <c r="C409" s="17" t="s">
        <v>3731</v>
      </c>
      <c r="D409" s="17" t="s">
        <v>4745</v>
      </c>
      <c r="E409" s="17" t="s">
        <v>4746</v>
      </c>
      <c r="F409" s="17" t="s">
        <v>2124</v>
      </c>
      <c r="G409" s="18" t="s">
        <v>97</v>
      </c>
    </row>
    <row r="410" spans="1:7" x14ac:dyDescent="0.2">
      <c r="A410" s="17" t="s">
        <v>1540</v>
      </c>
      <c r="B410" s="17" t="s">
        <v>1541</v>
      </c>
      <c r="C410" s="17"/>
      <c r="D410" s="17" t="s">
        <v>4615</v>
      </c>
      <c r="E410" s="17" t="s">
        <v>4616</v>
      </c>
      <c r="F410" s="17" t="s">
        <v>4617</v>
      </c>
      <c r="G410" s="17" t="s">
        <v>6087</v>
      </c>
    </row>
    <row r="411" spans="1:7" x14ac:dyDescent="0.2">
      <c r="A411" s="17" t="s">
        <v>1542</v>
      </c>
      <c r="B411" s="17" t="s">
        <v>1543</v>
      </c>
      <c r="C411" s="17"/>
      <c r="D411" s="17" t="s">
        <v>4747</v>
      </c>
      <c r="E411" s="17" t="s">
        <v>4748</v>
      </c>
      <c r="F411" s="17" t="s">
        <v>4749</v>
      </c>
      <c r="G411" s="18" t="s">
        <v>97</v>
      </c>
    </row>
    <row r="412" spans="1:7" x14ac:dyDescent="0.2">
      <c r="A412" s="17" t="s">
        <v>1544</v>
      </c>
      <c r="B412" s="17" t="s">
        <v>1545</v>
      </c>
      <c r="C412" s="17" t="s">
        <v>3732</v>
      </c>
      <c r="D412" s="17" t="s">
        <v>4750</v>
      </c>
      <c r="E412" s="17" t="s">
        <v>4751</v>
      </c>
      <c r="F412" s="17" t="s">
        <v>1545</v>
      </c>
      <c r="G412" s="18" t="s">
        <v>97</v>
      </c>
    </row>
    <row r="413" spans="1:7" x14ac:dyDescent="0.2">
      <c r="A413" s="17" t="s">
        <v>1546</v>
      </c>
      <c r="B413" s="17" t="s">
        <v>1547</v>
      </c>
      <c r="C413" s="17"/>
      <c r="D413" s="17" t="s">
        <v>4683</v>
      </c>
      <c r="E413" s="17" t="s">
        <v>4684</v>
      </c>
      <c r="F413" s="17" t="s">
        <v>1547</v>
      </c>
      <c r="G413" s="18" t="s">
        <v>97</v>
      </c>
    </row>
    <row r="414" spans="1:7" x14ac:dyDescent="0.2">
      <c r="A414" s="17" t="s">
        <v>1548</v>
      </c>
      <c r="B414" s="17" t="s">
        <v>1549</v>
      </c>
      <c r="C414" s="17" t="s">
        <v>3634</v>
      </c>
      <c r="D414" s="17" t="s">
        <v>4507</v>
      </c>
      <c r="E414" s="17" t="s">
        <v>4508</v>
      </c>
      <c r="F414" s="17" t="s">
        <v>1190</v>
      </c>
      <c r="G414" s="18" t="s">
        <v>97</v>
      </c>
    </row>
    <row r="415" spans="1:7" x14ac:dyDescent="0.2">
      <c r="A415" s="17" t="s">
        <v>1550</v>
      </c>
      <c r="B415" s="17" t="s">
        <v>1551</v>
      </c>
      <c r="C415" s="17" t="s">
        <v>3733</v>
      </c>
      <c r="D415" s="17" t="s">
        <v>4752</v>
      </c>
      <c r="E415" s="17" t="s">
        <v>4753</v>
      </c>
      <c r="F415" s="17" t="s">
        <v>4754</v>
      </c>
      <c r="G415" s="17" t="s">
        <v>720</v>
      </c>
    </row>
    <row r="416" spans="1:7" x14ac:dyDescent="0.2">
      <c r="A416" s="17" t="s">
        <v>1552</v>
      </c>
      <c r="B416" s="17" t="s">
        <v>1553</v>
      </c>
      <c r="C416" s="17"/>
      <c r="D416" s="17" t="s">
        <v>4755</v>
      </c>
      <c r="E416" s="17" t="s">
        <v>4756</v>
      </c>
      <c r="F416" s="17" t="s">
        <v>4757</v>
      </c>
      <c r="G416" s="17" t="s">
        <v>648</v>
      </c>
    </row>
    <row r="417" spans="1:7" x14ac:dyDescent="0.2">
      <c r="A417" s="17" t="s">
        <v>1554</v>
      </c>
      <c r="B417" s="17" t="s">
        <v>1555</v>
      </c>
      <c r="C417" s="17" t="s">
        <v>3734</v>
      </c>
      <c r="D417" s="17" t="s">
        <v>4758</v>
      </c>
      <c r="E417" s="17" t="s">
        <v>4759</v>
      </c>
      <c r="F417" s="17" t="s">
        <v>4760</v>
      </c>
      <c r="G417" s="18" t="s">
        <v>97</v>
      </c>
    </row>
    <row r="418" spans="1:7" x14ac:dyDescent="0.2">
      <c r="A418" s="17" t="s">
        <v>1556</v>
      </c>
      <c r="B418" s="17" t="s">
        <v>1557</v>
      </c>
      <c r="C418" s="17" t="s">
        <v>3735</v>
      </c>
      <c r="D418" s="17" t="s">
        <v>4761</v>
      </c>
      <c r="E418" s="17" t="s">
        <v>4762</v>
      </c>
      <c r="F418" s="17" t="s">
        <v>4763</v>
      </c>
      <c r="G418" s="18" t="s">
        <v>97</v>
      </c>
    </row>
    <row r="419" spans="1:7" x14ac:dyDescent="0.2">
      <c r="A419" s="17" t="s">
        <v>1558</v>
      </c>
      <c r="B419" s="17" t="s">
        <v>1559</v>
      </c>
      <c r="C419" s="17"/>
      <c r="D419" s="17" t="s">
        <v>4764</v>
      </c>
      <c r="E419" s="17" t="s">
        <v>4765</v>
      </c>
      <c r="F419" s="17" t="s">
        <v>1559</v>
      </c>
      <c r="G419" s="18" t="s">
        <v>97</v>
      </c>
    </row>
    <row r="420" spans="1:7" x14ac:dyDescent="0.2">
      <c r="A420" s="17" t="s">
        <v>1560</v>
      </c>
      <c r="B420" s="17" t="s">
        <v>1561</v>
      </c>
      <c r="C420" s="17" t="s">
        <v>3736</v>
      </c>
      <c r="D420" s="17" t="s">
        <v>4766</v>
      </c>
      <c r="E420" s="17" t="s">
        <v>4767</v>
      </c>
      <c r="F420" s="17" t="s">
        <v>1561</v>
      </c>
      <c r="G420" s="18" t="s">
        <v>97</v>
      </c>
    </row>
    <row r="421" spans="1:7" x14ac:dyDescent="0.2">
      <c r="A421" s="17" t="s">
        <v>1562</v>
      </c>
      <c r="B421" s="17" t="s">
        <v>1563</v>
      </c>
      <c r="C421" s="17" t="s">
        <v>3737</v>
      </c>
      <c r="D421" s="17" t="s">
        <v>4170</v>
      </c>
      <c r="E421" s="17" t="s">
        <v>4171</v>
      </c>
      <c r="F421" s="17" t="s">
        <v>1563</v>
      </c>
      <c r="G421" s="18" t="s">
        <v>97</v>
      </c>
    </row>
    <row r="422" spans="1:7" x14ac:dyDescent="0.2">
      <c r="A422" s="17" t="s">
        <v>1564</v>
      </c>
      <c r="B422" s="17" t="s">
        <v>1565</v>
      </c>
      <c r="C422" s="17"/>
      <c r="D422" s="17" t="s">
        <v>4768</v>
      </c>
      <c r="E422" s="17" t="s">
        <v>4769</v>
      </c>
      <c r="F422" s="17" t="s">
        <v>1565</v>
      </c>
      <c r="G422" s="18" t="s">
        <v>97</v>
      </c>
    </row>
    <row r="423" spans="1:7" x14ac:dyDescent="0.2">
      <c r="A423" s="17" t="s">
        <v>1566</v>
      </c>
      <c r="B423" s="17" t="s">
        <v>1567</v>
      </c>
      <c r="C423" s="17"/>
      <c r="D423" s="17" t="s">
        <v>4770</v>
      </c>
      <c r="E423" s="17" t="s">
        <v>4771</v>
      </c>
      <c r="F423" s="17" t="s">
        <v>1567</v>
      </c>
      <c r="G423" s="18" t="s">
        <v>97</v>
      </c>
    </row>
    <row r="424" spans="1:7" x14ac:dyDescent="0.2">
      <c r="A424" s="17" t="s">
        <v>1568</v>
      </c>
      <c r="B424" s="17" t="s">
        <v>1569</v>
      </c>
      <c r="C424" s="17"/>
      <c r="D424" s="17" t="s">
        <v>4772</v>
      </c>
      <c r="E424" s="17" t="s">
        <v>4773</v>
      </c>
      <c r="F424" s="17" t="s">
        <v>1569</v>
      </c>
      <c r="G424" s="18" t="s">
        <v>97</v>
      </c>
    </row>
    <row r="425" spans="1:7" x14ac:dyDescent="0.2">
      <c r="A425" s="17" t="s">
        <v>1570</v>
      </c>
      <c r="B425" s="17" t="s">
        <v>1571</v>
      </c>
      <c r="C425" s="17" t="s">
        <v>3716</v>
      </c>
      <c r="D425" s="17" t="s">
        <v>4693</v>
      </c>
      <c r="E425" s="17" t="s">
        <v>4694</v>
      </c>
      <c r="F425" s="17" t="s">
        <v>1571</v>
      </c>
      <c r="G425" s="18" t="s">
        <v>97</v>
      </c>
    </row>
    <row r="426" spans="1:7" x14ac:dyDescent="0.2">
      <c r="A426" s="17" t="s">
        <v>1572</v>
      </c>
      <c r="B426" s="17" t="s">
        <v>1573</v>
      </c>
      <c r="C426" s="17" t="s">
        <v>3738</v>
      </c>
      <c r="D426" s="17" t="s">
        <v>4774</v>
      </c>
      <c r="E426" s="17" t="s">
        <v>4775</v>
      </c>
      <c r="F426" s="17" t="s">
        <v>1573</v>
      </c>
      <c r="G426" s="18" t="s">
        <v>97</v>
      </c>
    </row>
    <row r="427" spans="1:7" x14ac:dyDescent="0.2">
      <c r="A427" s="17" t="s">
        <v>1574</v>
      </c>
      <c r="B427" s="17" t="s">
        <v>1575</v>
      </c>
      <c r="C427" s="17" t="s">
        <v>3739</v>
      </c>
      <c r="D427" s="17" t="s">
        <v>4776</v>
      </c>
      <c r="E427" s="17" t="s">
        <v>4777</v>
      </c>
      <c r="F427" s="17" t="s">
        <v>1575</v>
      </c>
      <c r="G427" s="18" t="s">
        <v>97</v>
      </c>
    </row>
    <row r="428" spans="1:7" x14ac:dyDescent="0.2">
      <c r="A428" s="17" t="s">
        <v>1576</v>
      </c>
      <c r="B428" s="17" t="s">
        <v>1577</v>
      </c>
      <c r="C428" s="17"/>
      <c r="D428" s="17" t="s">
        <v>4778</v>
      </c>
      <c r="E428" s="17" t="s">
        <v>4779</v>
      </c>
      <c r="F428" s="17" t="s">
        <v>1577</v>
      </c>
      <c r="G428" s="18" t="s">
        <v>97</v>
      </c>
    </row>
    <row r="429" spans="1:7" x14ac:dyDescent="0.2">
      <c r="A429" s="17" t="s">
        <v>1578</v>
      </c>
      <c r="B429" s="17" t="s">
        <v>1579</v>
      </c>
      <c r="C429" s="17" t="s">
        <v>3740</v>
      </c>
      <c r="D429" s="17" t="s">
        <v>4780</v>
      </c>
      <c r="E429" s="17" t="s">
        <v>4781</v>
      </c>
      <c r="F429" s="17" t="s">
        <v>1579</v>
      </c>
      <c r="G429" s="18" t="s">
        <v>97</v>
      </c>
    </row>
    <row r="430" spans="1:7" x14ac:dyDescent="0.2">
      <c r="A430" s="17" t="s">
        <v>1580</v>
      </c>
      <c r="B430" s="17" t="s">
        <v>1581</v>
      </c>
      <c r="C430" s="17" t="s">
        <v>3741</v>
      </c>
      <c r="D430" s="17" t="s">
        <v>4782</v>
      </c>
      <c r="E430" s="17" t="s">
        <v>4783</v>
      </c>
      <c r="F430" s="17" t="s">
        <v>1581</v>
      </c>
      <c r="G430" s="18" t="s">
        <v>97</v>
      </c>
    </row>
    <row r="431" spans="1:7" x14ac:dyDescent="0.2">
      <c r="A431" s="17" t="s">
        <v>1582</v>
      </c>
      <c r="B431" s="17" t="s">
        <v>1583</v>
      </c>
      <c r="C431" s="17" t="s">
        <v>3742</v>
      </c>
      <c r="D431" s="17" t="s">
        <v>4784</v>
      </c>
      <c r="E431" s="17" t="s">
        <v>4785</v>
      </c>
      <c r="F431" s="17" t="s">
        <v>1583</v>
      </c>
      <c r="G431" s="18" t="s">
        <v>97</v>
      </c>
    </row>
    <row r="432" spans="1:7" x14ac:dyDescent="0.2">
      <c r="A432" s="17" t="s">
        <v>1584</v>
      </c>
      <c r="B432" s="17" t="s">
        <v>1585</v>
      </c>
      <c r="C432" s="17"/>
      <c r="D432" s="17" t="s">
        <v>4233</v>
      </c>
      <c r="E432" s="17" t="s">
        <v>4234</v>
      </c>
      <c r="F432" s="17" t="s">
        <v>1585</v>
      </c>
      <c r="G432" s="18" t="s">
        <v>97</v>
      </c>
    </row>
    <row r="433" spans="1:7" x14ac:dyDescent="0.2">
      <c r="A433" s="17" t="s">
        <v>1586</v>
      </c>
      <c r="B433" s="17" t="s">
        <v>1587</v>
      </c>
      <c r="C433" s="17"/>
      <c r="D433" s="17" t="s">
        <v>4786</v>
      </c>
      <c r="E433" s="17" t="s">
        <v>4787</v>
      </c>
      <c r="F433" s="17" t="s">
        <v>1587</v>
      </c>
      <c r="G433" s="18" t="s">
        <v>97</v>
      </c>
    </row>
    <row r="434" spans="1:7" x14ac:dyDescent="0.2">
      <c r="A434" s="17" t="s">
        <v>1588</v>
      </c>
      <c r="B434" s="17" t="s">
        <v>1589</v>
      </c>
      <c r="C434" s="17" t="s">
        <v>3743</v>
      </c>
      <c r="D434" s="17" t="s">
        <v>4241</v>
      </c>
      <c r="E434" s="17" t="s">
        <v>4242</v>
      </c>
      <c r="F434" s="17" t="s">
        <v>1589</v>
      </c>
      <c r="G434" s="18" t="s">
        <v>97</v>
      </c>
    </row>
    <row r="435" spans="1:7" x14ac:dyDescent="0.2">
      <c r="A435" s="17" t="s">
        <v>1590</v>
      </c>
      <c r="B435" s="17" t="s">
        <v>1591</v>
      </c>
      <c r="C435" s="17" t="s">
        <v>3682</v>
      </c>
      <c r="D435" s="17" t="s">
        <v>4529</v>
      </c>
      <c r="E435" s="17" t="s">
        <v>4530</v>
      </c>
      <c r="F435" s="17" t="s">
        <v>4531</v>
      </c>
      <c r="G435" s="17" t="s">
        <v>273</v>
      </c>
    </row>
    <row r="436" spans="1:7" x14ac:dyDescent="0.2">
      <c r="A436" s="17" t="s">
        <v>1592</v>
      </c>
      <c r="B436" s="17" t="s">
        <v>1593</v>
      </c>
      <c r="C436" s="17" t="s">
        <v>3682</v>
      </c>
      <c r="D436" s="17" t="s">
        <v>4529</v>
      </c>
      <c r="E436" s="17" t="s">
        <v>4530</v>
      </c>
      <c r="F436" s="17" t="s">
        <v>4531</v>
      </c>
      <c r="G436" s="17" t="s">
        <v>273</v>
      </c>
    </row>
    <row r="437" spans="1:7" x14ac:dyDescent="0.2">
      <c r="A437" s="17" t="s">
        <v>1594</v>
      </c>
      <c r="B437" s="17" t="s">
        <v>1595</v>
      </c>
      <c r="C437" s="17"/>
      <c r="D437" s="17" t="s">
        <v>4551</v>
      </c>
      <c r="E437" s="17" t="s">
        <v>4552</v>
      </c>
      <c r="F437" s="17" t="s">
        <v>4553</v>
      </c>
      <c r="G437" s="17" t="s">
        <v>273</v>
      </c>
    </row>
    <row r="438" spans="1:7" x14ac:dyDescent="0.2">
      <c r="A438" s="17" t="s">
        <v>1596</v>
      </c>
      <c r="B438" s="17" t="s">
        <v>1597</v>
      </c>
      <c r="C438" s="17" t="s">
        <v>3744</v>
      </c>
      <c r="D438" s="17" t="s">
        <v>4245</v>
      </c>
      <c r="E438" s="17" t="s">
        <v>4246</v>
      </c>
      <c r="F438" s="17" t="s">
        <v>4669</v>
      </c>
      <c r="G438" s="17" t="s">
        <v>273</v>
      </c>
    </row>
    <row r="439" spans="1:7" x14ac:dyDescent="0.2">
      <c r="A439" s="17" t="s">
        <v>1598</v>
      </c>
      <c r="B439" s="17" t="s">
        <v>1599</v>
      </c>
      <c r="C439" s="17" t="s">
        <v>3692</v>
      </c>
      <c r="D439" s="17" t="s">
        <v>4639</v>
      </c>
      <c r="E439" s="17" t="s">
        <v>4640</v>
      </c>
      <c r="F439" s="17" t="s">
        <v>4641</v>
      </c>
      <c r="G439" s="17" t="s">
        <v>273</v>
      </c>
    </row>
    <row r="440" spans="1:7" x14ac:dyDescent="0.2">
      <c r="A440" s="17" t="s">
        <v>1600</v>
      </c>
      <c r="B440" s="17" t="s">
        <v>1601</v>
      </c>
      <c r="C440" s="17"/>
      <c r="D440" s="17" t="s">
        <v>4529</v>
      </c>
      <c r="E440" s="17" t="s">
        <v>4530</v>
      </c>
      <c r="F440" s="17" t="s">
        <v>4531</v>
      </c>
      <c r="G440" s="17" t="s">
        <v>273</v>
      </c>
    </row>
    <row r="441" spans="1:7" x14ac:dyDescent="0.2">
      <c r="A441" s="17" t="s">
        <v>1602</v>
      </c>
      <c r="B441" s="17" t="s">
        <v>1603</v>
      </c>
      <c r="C441" s="17" t="s">
        <v>3745</v>
      </c>
      <c r="D441" s="17" t="s">
        <v>4563</v>
      </c>
      <c r="E441" s="17" t="s">
        <v>4564</v>
      </c>
      <c r="F441" s="17" t="s">
        <v>4565</v>
      </c>
      <c r="G441" s="17" t="s">
        <v>273</v>
      </c>
    </row>
    <row r="442" spans="1:7" x14ac:dyDescent="0.2">
      <c r="A442" s="17" t="s">
        <v>1604</v>
      </c>
      <c r="B442" s="17" t="s">
        <v>1605</v>
      </c>
      <c r="C442" s="17"/>
      <c r="D442" s="17" t="s">
        <v>4788</v>
      </c>
      <c r="E442" s="17" t="s">
        <v>4789</v>
      </c>
      <c r="F442" s="17" t="s">
        <v>4790</v>
      </c>
      <c r="G442" s="17" t="s">
        <v>6087</v>
      </c>
    </row>
    <row r="443" spans="1:7" x14ac:dyDescent="0.2">
      <c r="A443" s="17" t="s">
        <v>1606</v>
      </c>
      <c r="B443" s="17" t="s">
        <v>1607</v>
      </c>
      <c r="C443" s="17"/>
      <c r="D443" s="17" t="s">
        <v>4788</v>
      </c>
      <c r="E443" s="17" t="s">
        <v>4789</v>
      </c>
      <c r="F443" s="17" t="s">
        <v>4790</v>
      </c>
      <c r="G443" s="17" t="s">
        <v>6087</v>
      </c>
    </row>
    <row r="444" spans="1:7" x14ac:dyDescent="0.2">
      <c r="A444" s="17" t="s">
        <v>1608</v>
      </c>
      <c r="B444" s="17" t="s">
        <v>1609</v>
      </c>
      <c r="C444" s="17" t="s">
        <v>3746</v>
      </c>
      <c r="D444" s="17" t="s">
        <v>4791</v>
      </c>
      <c r="E444" s="17" t="s">
        <v>4792</v>
      </c>
      <c r="F444" s="17" t="s">
        <v>4793</v>
      </c>
      <c r="G444" s="17" t="s">
        <v>6087</v>
      </c>
    </row>
    <row r="445" spans="1:7" x14ac:dyDescent="0.2">
      <c r="A445" s="17" t="s">
        <v>1610</v>
      </c>
      <c r="B445" s="17" t="s">
        <v>1611</v>
      </c>
      <c r="C445" s="17" t="s">
        <v>3746</v>
      </c>
      <c r="D445" s="17" t="s">
        <v>4791</v>
      </c>
      <c r="E445" s="17" t="s">
        <v>4792</v>
      </c>
      <c r="F445" s="17" t="s">
        <v>4793</v>
      </c>
      <c r="G445" s="17" t="s">
        <v>6087</v>
      </c>
    </row>
    <row r="446" spans="1:7" x14ac:dyDescent="0.2">
      <c r="A446" s="17" t="s">
        <v>1612</v>
      </c>
      <c r="B446" s="17" t="s">
        <v>1613</v>
      </c>
      <c r="C446" s="17"/>
      <c r="D446" s="17" t="s">
        <v>4794</v>
      </c>
      <c r="E446" s="17" t="s">
        <v>4795</v>
      </c>
      <c r="F446" s="17" t="s">
        <v>4796</v>
      </c>
      <c r="G446" s="17" t="s">
        <v>6087</v>
      </c>
    </row>
    <row r="447" spans="1:7" x14ac:dyDescent="0.2">
      <c r="A447" s="17" t="s">
        <v>1614</v>
      </c>
      <c r="B447" s="17" t="s">
        <v>1615</v>
      </c>
      <c r="C447" s="17" t="s">
        <v>3747</v>
      </c>
      <c r="D447" s="17" t="s">
        <v>4797</v>
      </c>
      <c r="E447" s="17" t="s">
        <v>4798</v>
      </c>
      <c r="F447" s="17" t="s">
        <v>4799</v>
      </c>
      <c r="G447" s="17" t="s">
        <v>6099</v>
      </c>
    </row>
    <row r="448" spans="1:7" x14ac:dyDescent="0.2">
      <c r="A448" s="17" t="s">
        <v>1616</v>
      </c>
      <c r="B448" s="17" t="s">
        <v>1617</v>
      </c>
      <c r="C448" s="17"/>
      <c r="D448" s="17" t="s">
        <v>4579</v>
      </c>
      <c r="E448" s="17" t="s">
        <v>4580</v>
      </c>
      <c r="F448" s="17" t="s">
        <v>4581</v>
      </c>
      <c r="G448" s="17" t="s">
        <v>6088</v>
      </c>
    </row>
    <row r="449" spans="1:7" x14ac:dyDescent="0.2">
      <c r="A449" s="17" t="s">
        <v>1618</v>
      </c>
      <c r="B449" s="17" t="s">
        <v>1619</v>
      </c>
      <c r="C449" s="17" t="s">
        <v>3748</v>
      </c>
      <c r="D449" s="17" t="s">
        <v>4800</v>
      </c>
      <c r="E449" s="17" t="s">
        <v>4801</v>
      </c>
      <c r="F449" s="17" t="s">
        <v>4802</v>
      </c>
      <c r="G449" s="17" t="s">
        <v>168</v>
      </c>
    </row>
    <row r="450" spans="1:7" x14ac:dyDescent="0.2">
      <c r="A450" s="17" t="s">
        <v>1620</v>
      </c>
      <c r="B450" s="17" t="s">
        <v>1621</v>
      </c>
      <c r="C450" s="17" t="s">
        <v>3749</v>
      </c>
      <c r="D450" s="17" t="s">
        <v>4803</v>
      </c>
      <c r="E450" s="17" t="s">
        <v>4804</v>
      </c>
      <c r="F450" s="17" t="s">
        <v>4805</v>
      </c>
      <c r="G450" s="17" t="s">
        <v>168</v>
      </c>
    </row>
    <row r="451" spans="1:7" x14ac:dyDescent="0.2">
      <c r="A451" s="17" t="s">
        <v>1622</v>
      </c>
      <c r="B451" s="17" t="s">
        <v>1623</v>
      </c>
      <c r="C451" s="17" t="s">
        <v>3750</v>
      </c>
      <c r="D451" s="17" t="s">
        <v>4284</v>
      </c>
      <c r="E451" s="17" t="s">
        <v>4285</v>
      </c>
      <c r="F451" s="17" t="s">
        <v>4806</v>
      </c>
      <c r="G451" s="17" t="s">
        <v>43</v>
      </c>
    </row>
    <row r="452" spans="1:7" x14ac:dyDescent="0.2">
      <c r="A452" s="17" t="s">
        <v>1624</v>
      </c>
      <c r="B452" s="17" t="s">
        <v>1625</v>
      </c>
      <c r="C452" s="17" t="s">
        <v>3751</v>
      </c>
      <c r="D452" s="17" t="s">
        <v>4807</v>
      </c>
      <c r="E452" s="17" t="s">
        <v>4808</v>
      </c>
      <c r="F452" s="17" t="s">
        <v>4809</v>
      </c>
      <c r="G452" s="17" t="s">
        <v>162</v>
      </c>
    </row>
    <row r="453" spans="1:7" x14ac:dyDescent="0.2">
      <c r="A453" s="17" t="s">
        <v>1626</v>
      </c>
      <c r="B453" s="17" t="s">
        <v>1627</v>
      </c>
      <c r="C453" s="17" t="s">
        <v>3752</v>
      </c>
      <c r="D453" s="17" t="s">
        <v>4810</v>
      </c>
      <c r="E453" s="17" t="s">
        <v>4811</v>
      </c>
      <c r="F453" s="17" t="s">
        <v>4812</v>
      </c>
      <c r="G453" s="17" t="s">
        <v>6100</v>
      </c>
    </row>
    <row r="454" spans="1:7" x14ac:dyDescent="0.2">
      <c r="A454" s="17" t="s">
        <v>1628</v>
      </c>
      <c r="B454" s="17" t="s">
        <v>1629</v>
      </c>
      <c r="C454" s="17" t="s">
        <v>3632</v>
      </c>
      <c r="D454" s="17" t="s">
        <v>4498</v>
      </c>
      <c r="E454" s="17" t="s">
        <v>4499</v>
      </c>
      <c r="F454" s="17" t="s">
        <v>4500</v>
      </c>
      <c r="G454" s="17" t="s">
        <v>66</v>
      </c>
    </row>
    <row r="455" spans="1:7" x14ac:dyDescent="0.2">
      <c r="A455" s="17" t="s">
        <v>1630</v>
      </c>
      <c r="B455" s="17" t="s">
        <v>1631</v>
      </c>
      <c r="C455" s="17" t="s">
        <v>3632</v>
      </c>
      <c r="D455" s="17" t="s">
        <v>4498</v>
      </c>
      <c r="E455" s="17" t="s">
        <v>4499</v>
      </c>
      <c r="F455" s="17" t="s">
        <v>4500</v>
      </c>
      <c r="G455" s="17" t="s">
        <v>66</v>
      </c>
    </row>
    <row r="456" spans="1:7" x14ac:dyDescent="0.2">
      <c r="A456" s="17" t="s">
        <v>1632</v>
      </c>
      <c r="B456" s="17" t="s">
        <v>1633</v>
      </c>
      <c r="C456" s="17" t="s">
        <v>3632</v>
      </c>
      <c r="D456" s="17" t="s">
        <v>4498</v>
      </c>
      <c r="E456" s="17" t="s">
        <v>4499</v>
      </c>
      <c r="F456" s="17" t="s">
        <v>4500</v>
      </c>
      <c r="G456" s="17" t="s">
        <v>66</v>
      </c>
    </row>
    <row r="457" spans="1:7" x14ac:dyDescent="0.2">
      <c r="A457" s="17" t="s">
        <v>1634</v>
      </c>
      <c r="B457" s="17" t="s">
        <v>1635</v>
      </c>
      <c r="C457" s="17" t="s">
        <v>3632</v>
      </c>
      <c r="D457" s="17" t="s">
        <v>4498</v>
      </c>
      <c r="E457" s="17" t="s">
        <v>4499</v>
      </c>
      <c r="F457" s="17" t="s">
        <v>4500</v>
      </c>
      <c r="G457" s="17" t="s">
        <v>66</v>
      </c>
    </row>
    <row r="458" spans="1:7" x14ac:dyDescent="0.2">
      <c r="A458" s="17" t="s">
        <v>1636</v>
      </c>
      <c r="B458" s="17" t="s">
        <v>1637</v>
      </c>
      <c r="C458" s="17" t="s">
        <v>3727</v>
      </c>
      <c r="D458" s="17" t="s">
        <v>4656</v>
      </c>
      <c r="E458" s="17" t="s">
        <v>4657</v>
      </c>
      <c r="F458" s="17" t="s">
        <v>4732</v>
      </c>
      <c r="G458" s="17" t="s">
        <v>147</v>
      </c>
    </row>
    <row r="459" spans="1:7" x14ac:dyDescent="0.2">
      <c r="A459" s="17" t="s">
        <v>1638</v>
      </c>
      <c r="B459" s="17" t="s">
        <v>1639</v>
      </c>
      <c r="C459" s="17" t="s">
        <v>3575</v>
      </c>
      <c r="D459" s="17" t="s">
        <v>4311</v>
      </c>
      <c r="E459" s="17" t="s">
        <v>4312</v>
      </c>
      <c r="F459" s="17" t="s">
        <v>4313</v>
      </c>
      <c r="G459" s="17" t="s">
        <v>445</v>
      </c>
    </row>
    <row r="460" spans="1:7" x14ac:dyDescent="0.2">
      <c r="A460" s="17" t="s">
        <v>1640</v>
      </c>
      <c r="B460" s="17" t="s">
        <v>1641</v>
      </c>
      <c r="C460" s="17"/>
      <c r="D460" s="17" t="s">
        <v>4690</v>
      </c>
      <c r="E460" s="17" t="s">
        <v>4691</v>
      </c>
      <c r="F460" s="17" t="s">
        <v>4692</v>
      </c>
      <c r="G460" s="17" t="s">
        <v>444</v>
      </c>
    </row>
    <row r="461" spans="1:7" x14ac:dyDescent="0.2">
      <c r="A461" s="17" t="s">
        <v>1642</v>
      </c>
      <c r="B461" s="17" t="s">
        <v>1643</v>
      </c>
      <c r="C461" s="17" t="s">
        <v>3753</v>
      </c>
      <c r="D461" s="17" t="s">
        <v>4321</v>
      </c>
      <c r="E461" s="17" t="s">
        <v>4322</v>
      </c>
      <c r="F461" s="17" t="s">
        <v>4323</v>
      </c>
      <c r="G461" s="17" t="s">
        <v>444</v>
      </c>
    </row>
    <row r="462" spans="1:7" x14ac:dyDescent="0.2">
      <c r="A462" s="17" t="s">
        <v>1644</v>
      </c>
      <c r="B462" s="17" t="s">
        <v>1645</v>
      </c>
      <c r="C462" s="17" t="s">
        <v>3754</v>
      </c>
      <c r="D462" s="17" t="s">
        <v>4321</v>
      </c>
      <c r="E462" s="17" t="s">
        <v>4322</v>
      </c>
      <c r="F462" s="17" t="s">
        <v>4323</v>
      </c>
      <c r="G462" s="17" t="s">
        <v>444</v>
      </c>
    </row>
    <row r="463" spans="1:7" x14ac:dyDescent="0.2">
      <c r="A463" s="17" t="s">
        <v>1646</v>
      </c>
      <c r="B463" s="17" t="s">
        <v>1647</v>
      </c>
      <c r="C463" s="17"/>
      <c r="D463" s="17" t="s">
        <v>4265</v>
      </c>
      <c r="E463" s="17" t="s">
        <v>4266</v>
      </c>
      <c r="F463" s="17" t="s">
        <v>4813</v>
      </c>
      <c r="G463" s="17" t="s">
        <v>444</v>
      </c>
    </row>
    <row r="464" spans="1:7" x14ac:dyDescent="0.2">
      <c r="A464" s="17" t="s">
        <v>1648</v>
      </c>
      <c r="B464" s="17" t="s">
        <v>1649</v>
      </c>
      <c r="C464" s="17" t="s">
        <v>3755</v>
      </c>
      <c r="D464" s="17" t="s">
        <v>4432</v>
      </c>
      <c r="E464" s="17" t="s">
        <v>4433</v>
      </c>
      <c r="F464" s="17" t="s">
        <v>4434</v>
      </c>
      <c r="G464" s="17" t="s">
        <v>444</v>
      </c>
    </row>
    <row r="465" spans="1:7" x14ac:dyDescent="0.2">
      <c r="A465" s="17" t="s">
        <v>1650</v>
      </c>
      <c r="B465" s="17" t="s">
        <v>1651</v>
      </c>
      <c r="C465" s="17"/>
      <c r="D465" s="17" t="s">
        <v>4394</v>
      </c>
      <c r="E465" s="17" t="s">
        <v>4395</v>
      </c>
      <c r="F465" s="17" t="s">
        <v>4396</v>
      </c>
      <c r="G465" s="17" t="s">
        <v>143</v>
      </c>
    </row>
    <row r="466" spans="1:7" x14ac:dyDescent="0.2">
      <c r="A466" s="17" t="s">
        <v>1652</v>
      </c>
      <c r="B466" s="17" t="s">
        <v>1653</v>
      </c>
      <c r="C466" s="17"/>
      <c r="D466" s="17" t="s">
        <v>4170</v>
      </c>
      <c r="E466" s="17" t="s">
        <v>4171</v>
      </c>
      <c r="F466" s="17" t="s">
        <v>808</v>
      </c>
      <c r="G466" s="18" t="s">
        <v>97</v>
      </c>
    </row>
    <row r="467" spans="1:7" x14ac:dyDescent="0.2">
      <c r="A467" s="17" t="s">
        <v>1654</v>
      </c>
      <c r="B467" s="17" t="s">
        <v>1655</v>
      </c>
      <c r="C467" s="17" t="s">
        <v>3756</v>
      </c>
      <c r="D467" s="17" t="s">
        <v>4814</v>
      </c>
      <c r="E467" s="17" t="s">
        <v>4815</v>
      </c>
      <c r="F467" s="17" t="s">
        <v>1655</v>
      </c>
      <c r="G467" s="18" t="s">
        <v>97</v>
      </c>
    </row>
    <row r="468" spans="1:7" x14ac:dyDescent="0.2">
      <c r="A468" s="17" t="s">
        <v>1656</v>
      </c>
      <c r="B468" s="17" t="s">
        <v>1657</v>
      </c>
      <c r="C468" s="17" t="s">
        <v>3757</v>
      </c>
      <c r="D468" s="17" t="s">
        <v>4816</v>
      </c>
      <c r="E468" s="17" t="s">
        <v>4817</v>
      </c>
      <c r="F468" s="17" t="s">
        <v>1657</v>
      </c>
      <c r="G468" s="18" t="s">
        <v>97</v>
      </c>
    </row>
    <row r="469" spans="1:7" x14ac:dyDescent="0.2">
      <c r="A469" s="17" t="s">
        <v>1658</v>
      </c>
      <c r="B469" s="17" t="s">
        <v>1659</v>
      </c>
      <c r="C469" s="17"/>
      <c r="D469" s="17" t="s">
        <v>4818</v>
      </c>
      <c r="E469" s="17" t="s">
        <v>4819</v>
      </c>
      <c r="F469" s="17" t="s">
        <v>1659</v>
      </c>
      <c r="G469" s="18" t="s">
        <v>97</v>
      </c>
    </row>
    <row r="470" spans="1:7" x14ac:dyDescent="0.2">
      <c r="A470" s="17" t="s">
        <v>1660</v>
      </c>
      <c r="B470" s="17" t="s">
        <v>1661</v>
      </c>
      <c r="C470" s="17"/>
      <c r="D470" s="17" t="s">
        <v>4820</v>
      </c>
      <c r="E470" s="17" t="s">
        <v>4821</v>
      </c>
      <c r="F470" s="17" t="s">
        <v>4822</v>
      </c>
      <c r="G470" s="18" t="s">
        <v>97</v>
      </c>
    </row>
    <row r="471" spans="1:7" x14ac:dyDescent="0.2">
      <c r="A471" s="17" t="s">
        <v>1662</v>
      </c>
      <c r="B471" s="17" t="s">
        <v>1663</v>
      </c>
      <c r="C471" s="17" t="s">
        <v>3704</v>
      </c>
      <c r="D471" s="17" t="s">
        <v>4245</v>
      </c>
      <c r="E471" s="17" t="s">
        <v>4246</v>
      </c>
      <c r="F471" s="17" t="s">
        <v>4669</v>
      </c>
      <c r="G471" s="17" t="s">
        <v>273</v>
      </c>
    </row>
    <row r="472" spans="1:7" x14ac:dyDescent="0.2">
      <c r="A472" s="17" t="s">
        <v>1664</v>
      </c>
      <c r="B472" s="17" t="s">
        <v>1665</v>
      </c>
      <c r="C472" s="17" t="s">
        <v>3758</v>
      </c>
      <c r="D472" s="17" t="s">
        <v>4794</v>
      </c>
      <c r="E472" s="17" t="s">
        <v>4795</v>
      </c>
      <c r="F472" s="17" t="s">
        <v>4796</v>
      </c>
      <c r="G472" s="17" t="s">
        <v>6087</v>
      </c>
    </row>
    <row r="473" spans="1:7" x14ac:dyDescent="0.2">
      <c r="A473" s="17" t="s">
        <v>1666</v>
      </c>
      <c r="B473" s="17" t="s">
        <v>1667</v>
      </c>
      <c r="C473" s="17" t="s">
        <v>3759</v>
      </c>
      <c r="D473" s="17" t="s">
        <v>4823</v>
      </c>
      <c r="E473" s="17" t="s">
        <v>4824</v>
      </c>
      <c r="F473" s="17" t="s">
        <v>4825</v>
      </c>
      <c r="G473" s="17" t="s">
        <v>6096</v>
      </c>
    </row>
    <row r="474" spans="1:7" x14ac:dyDescent="0.2">
      <c r="A474" s="17" t="s">
        <v>1668</v>
      </c>
      <c r="B474" s="17" t="s">
        <v>1669</v>
      </c>
      <c r="C474" s="17" t="s">
        <v>3695</v>
      </c>
      <c r="D474" s="17" t="s">
        <v>4645</v>
      </c>
      <c r="E474" s="17" t="s">
        <v>4646</v>
      </c>
      <c r="F474" s="17" t="s">
        <v>4647</v>
      </c>
      <c r="G474" s="17" t="s">
        <v>49</v>
      </c>
    </row>
    <row r="475" spans="1:7" x14ac:dyDescent="0.2">
      <c r="A475" s="23" t="s">
        <v>381</v>
      </c>
      <c r="B475" s="17" t="s">
        <v>1670</v>
      </c>
      <c r="C475" s="17" t="s">
        <v>3695</v>
      </c>
      <c r="D475" s="17" t="s">
        <v>4645</v>
      </c>
      <c r="E475" s="17" t="s">
        <v>4646</v>
      </c>
      <c r="F475" s="17" t="s">
        <v>4647</v>
      </c>
      <c r="G475" s="17" t="s">
        <v>49</v>
      </c>
    </row>
    <row r="476" spans="1:7" x14ac:dyDescent="0.2">
      <c r="A476" s="17" t="s">
        <v>1671</v>
      </c>
      <c r="B476" s="17" t="s">
        <v>1672</v>
      </c>
      <c r="C476" s="17" t="s">
        <v>3760</v>
      </c>
      <c r="D476" s="17" t="s">
        <v>4432</v>
      </c>
      <c r="E476" s="17" t="s">
        <v>4433</v>
      </c>
      <c r="F476" s="17" t="s">
        <v>4434</v>
      </c>
      <c r="G476" s="17" t="s">
        <v>444</v>
      </c>
    </row>
    <row r="477" spans="1:7" x14ac:dyDescent="0.2">
      <c r="A477" s="17" t="s">
        <v>1673</v>
      </c>
      <c r="B477" s="17" t="s">
        <v>1674</v>
      </c>
      <c r="C477" s="17"/>
      <c r="D477" s="17" t="s">
        <v>4826</v>
      </c>
      <c r="E477" s="17" t="s">
        <v>4827</v>
      </c>
      <c r="F477" s="17" t="s">
        <v>1674</v>
      </c>
      <c r="G477" s="18" t="s">
        <v>97</v>
      </c>
    </row>
    <row r="478" spans="1:7" x14ac:dyDescent="0.2">
      <c r="A478" s="17" t="s">
        <v>1675</v>
      </c>
      <c r="B478" s="17" t="s">
        <v>1676</v>
      </c>
      <c r="C478" s="17" t="s">
        <v>3569</v>
      </c>
      <c r="D478" s="17" t="s">
        <v>4287</v>
      </c>
      <c r="E478" s="17" t="s">
        <v>4288</v>
      </c>
      <c r="F478" s="17" t="s">
        <v>4289</v>
      </c>
      <c r="G478" s="17" t="s">
        <v>66</v>
      </c>
    </row>
    <row r="479" spans="1:7" x14ac:dyDescent="0.2">
      <c r="A479" s="17" t="s">
        <v>1677</v>
      </c>
      <c r="B479" s="17" t="s">
        <v>1678</v>
      </c>
      <c r="C479" s="17"/>
      <c r="D479" s="17" t="s">
        <v>4432</v>
      </c>
      <c r="E479" s="17" t="s">
        <v>4433</v>
      </c>
      <c r="F479" s="17" t="s">
        <v>4434</v>
      </c>
      <c r="G479" s="17" t="s">
        <v>444</v>
      </c>
    </row>
    <row r="480" spans="1:7" x14ac:dyDescent="0.2">
      <c r="A480" s="17" t="s">
        <v>1679</v>
      </c>
      <c r="B480" s="17" t="s">
        <v>1680</v>
      </c>
      <c r="C480" s="17"/>
      <c r="D480" s="17" t="s">
        <v>4690</v>
      </c>
      <c r="E480" s="17" t="s">
        <v>4691</v>
      </c>
      <c r="F480" s="17" t="s">
        <v>4692</v>
      </c>
      <c r="G480" s="17" t="s">
        <v>444</v>
      </c>
    </row>
    <row r="481" spans="1:7" x14ac:dyDescent="0.2">
      <c r="A481" s="17" t="s">
        <v>1681</v>
      </c>
      <c r="B481" s="17" t="s">
        <v>1682</v>
      </c>
      <c r="C481" s="17" t="s">
        <v>3761</v>
      </c>
      <c r="D481" s="17" t="s">
        <v>4265</v>
      </c>
      <c r="E481" s="17" t="s">
        <v>4266</v>
      </c>
      <c r="F481" s="17" t="s">
        <v>4813</v>
      </c>
      <c r="G481" s="17" t="s">
        <v>444</v>
      </c>
    </row>
    <row r="482" spans="1:7" x14ac:dyDescent="0.2">
      <c r="A482" s="17" t="s">
        <v>1683</v>
      </c>
      <c r="B482" s="17" t="s">
        <v>1684</v>
      </c>
      <c r="C482" s="17"/>
      <c r="D482" s="17" t="s">
        <v>4665</v>
      </c>
      <c r="E482" s="17" t="s">
        <v>4666</v>
      </c>
      <c r="F482" s="17" t="s">
        <v>4828</v>
      </c>
      <c r="G482" s="18" t="s">
        <v>97</v>
      </c>
    </row>
    <row r="483" spans="1:7" x14ac:dyDescent="0.2">
      <c r="A483" s="17" t="s">
        <v>1685</v>
      </c>
      <c r="B483" s="17" t="s">
        <v>1686</v>
      </c>
      <c r="C483" s="17"/>
      <c r="D483" s="17" t="s">
        <v>4209</v>
      </c>
      <c r="E483" s="17" t="s">
        <v>4210</v>
      </c>
      <c r="F483" s="17" t="s">
        <v>4211</v>
      </c>
      <c r="G483" s="18" t="s">
        <v>97</v>
      </c>
    </row>
    <row r="484" spans="1:7" x14ac:dyDescent="0.2">
      <c r="A484" s="17" t="s">
        <v>1687</v>
      </c>
      <c r="B484" s="17" t="s">
        <v>1688</v>
      </c>
      <c r="C484" s="17" t="s">
        <v>3762</v>
      </c>
      <c r="D484" s="17" t="s">
        <v>4826</v>
      </c>
      <c r="E484" s="17" t="s">
        <v>4827</v>
      </c>
      <c r="F484" s="17" t="s">
        <v>1688</v>
      </c>
      <c r="G484" s="18" t="s">
        <v>97</v>
      </c>
    </row>
    <row r="485" spans="1:7" x14ac:dyDescent="0.2">
      <c r="A485" s="17" t="s">
        <v>1689</v>
      </c>
      <c r="B485" s="17" t="s">
        <v>1690</v>
      </c>
      <c r="C485" s="17" t="s">
        <v>3763</v>
      </c>
      <c r="D485" s="17" t="s">
        <v>4829</v>
      </c>
      <c r="E485" s="17" t="s">
        <v>4830</v>
      </c>
      <c r="F485" s="17" t="s">
        <v>1690</v>
      </c>
      <c r="G485" s="18" t="s">
        <v>97</v>
      </c>
    </row>
    <row r="486" spans="1:7" x14ac:dyDescent="0.2">
      <c r="A486" s="17" t="s">
        <v>1691</v>
      </c>
      <c r="B486" s="17" t="s">
        <v>1692</v>
      </c>
      <c r="C486" s="17"/>
      <c r="D486" s="17" t="s">
        <v>4831</v>
      </c>
      <c r="E486" s="17" t="s">
        <v>4832</v>
      </c>
      <c r="F486" s="17" t="s">
        <v>1692</v>
      </c>
      <c r="G486" s="18" t="s">
        <v>97</v>
      </c>
    </row>
    <row r="487" spans="1:7" x14ac:dyDescent="0.2">
      <c r="A487" s="17" t="s">
        <v>1693</v>
      </c>
      <c r="B487" s="17" t="s">
        <v>1694</v>
      </c>
      <c r="C487" s="17" t="s">
        <v>3764</v>
      </c>
      <c r="D487" s="17" t="s">
        <v>4833</v>
      </c>
      <c r="E487" s="17" t="s">
        <v>4834</v>
      </c>
      <c r="F487" s="17" t="s">
        <v>1694</v>
      </c>
      <c r="G487" s="18" t="s">
        <v>97</v>
      </c>
    </row>
    <row r="488" spans="1:7" x14ac:dyDescent="0.2">
      <c r="A488" s="17" t="s">
        <v>1695</v>
      </c>
      <c r="B488" s="17" t="s">
        <v>1696</v>
      </c>
      <c r="C488" s="17" t="s">
        <v>3764</v>
      </c>
      <c r="D488" s="17" t="s">
        <v>4833</v>
      </c>
      <c r="E488" s="17" t="s">
        <v>4834</v>
      </c>
      <c r="F488" s="17" t="s">
        <v>1694</v>
      </c>
      <c r="G488" s="18" t="s">
        <v>97</v>
      </c>
    </row>
    <row r="489" spans="1:7" x14ac:dyDescent="0.2">
      <c r="A489" s="17" t="s">
        <v>1697</v>
      </c>
      <c r="B489" s="17" t="s">
        <v>1698</v>
      </c>
      <c r="C489" s="17"/>
      <c r="D489" s="17" t="s">
        <v>4835</v>
      </c>
      <c r="E489" s="17" t="s">
        <v>4836</v>
      </c>
      <c r="F489" s="17" t="s">
        <v>1698</v>
      </c>
      <c r="G489" s="18" t="s">
        <v>97</v>
      </c>
    </row>
    <row r="490" spans="1:7" x14ac:dyDescent="0.2">
      <c r="A490" s="17" t="s">
        <v>1699</v>
      </c>
      <c r="B490" s="17" t="s">
        <v>1700</v>
      </c>
      <c r="C490" s="17"/>
      <c r="D490" s="17" t="s">
        <v>4837</v>
      </c>
      <c r="E490" s="17" t="s">
        <v>4838</v>
      </c>
      <c r="F490" s="17" t="s">
        <v>1700</v>
      </c>
      <c r="G490" s="18" t="s">
        <v>97</v>
      </c>
    </row>
    <row r="491" spans="1:7" x14ac:dyDescent="0.2">
      <c r="A491" s="17" t="s">
        <v>1701</v>
      </c>
      <c r="B491" s="17" t="s">
        <v>1702</v>
      </c>
      <c r="C491" s="17"/>
      <c r="D491" s="17" t="s">
        <v>4296</v>
      </c>
      <c r="E491" s="17" t="s">
        <v>4297</v>
      </c>
      <c r="F491" s="17" t="s">
        <v>4298</v>
      </c>
      <c r="G491" s="17" t="s">
        <v>131</v>
      </c>
    </row>
    <row r="492" spans="1:7" x14ac:dyDescent="0.2">
      <c r="A492" s="17" t="s">
        <v>1703</v>
      </c>
      <c r="B492" s="17" t="s">
        <v>1704</v>
      </c>
      <c r="C492" s="17" t="s">
        <v>3679</v>
      </c>
      <c r="D492" s="17" t="s">
        <v>4284</v>
      </c>
      <c r="E492" s="17" t="s">
        <v>4285</v>
      </c>
      <c r="F492" s="17" t="s">
        <v>4607</v>
      </c>
      <c r="G492" s="17" t="s">
        <v>49</v>
      </c>
    </row>
    <row r="493" spans="1:7" x14ac:dyDescent="0.2">
      <c r="A493" s="17" t="s">
        <v>1705</v>
      </c>
      <c r="B493" s="17" t="s">
        <v>1706</v>
      </c>
      <c r="C493" s="17"/>
      <c r="D493" s="17" t="s">
        <v>4327</v>
      </c>
      <c r="E493" s="17" t="s">
        <v>4328</v>
      </c>
      <c r="F493" s="17" t="s">
        <v>4329</v>
      </c>
      <c r="G493" s="17" t="s">
        <v>370</v>
      </c>
    </row>
    <row r="494" spans="1:7" x14ac:dyDescent="0.2">
      <c r="A494" s="17" t="s">
        <v>1707</v>
      </c>
      <c r="B494" s="17" t="s">
        <v>1708</v>
      </c>
      <c r="C494" s="17" t="s">
        <v>3605</v>
      </c>
      <c r="D494" s="17" t="s">
        <v>4428</v>
      </c>
      <c r="E494" s="17" t="s">
        <v>4429</v>
      </c>
      <c r="F494" s="17" t="s">
        <v>4430</v>
      </c>
      <c r="G494" s="18" t="s">
        <v>97</v>
      </c>
    </row>
    <row r="495" spans="1:7" x14ac:dyDescent="0.2">
      <c r="A495" s="17" t="s">
        <v>1709</v>
      </c>
      <c r="B495" s="17" t="s">
        <v>1710</v>
      </c>
      <c r="C495" s="17" t="s">
        <v>3765</v>
      </c>
      <c r="D495" s="17" t="s">
        <v>4568</v>
      </c>
      <c r="E495" s="17" t="s">
        <v>4569</v>
      </c>
      <c r="F495" s="17" t="s">
        <v>1710</v>
      </c>
      <c r="G495" s="18" t="s">
        <v>97</v>
      </c>
    </row>
    <row r="496" spans="1:7" x14ac:dyDescent="0.2">
      <c r="A496" s="17" t="s">
        <v>1711</v>
      </c>
      <c r="B496" s="17" t="s">
        <v>1712</v>
      </c>
      <c r="C496" s="17" t="s">
        <v>3648</v>
      </c>
      <c r="D496" s="17" t="s">
        <v>4545</v>
      </c>
      <c r="E496" s="17" t="s">
        <v>4546</v>
      </c>
      <c r="F496" s="17" t="s">
        <v>1238</v>
      </c>
      <c r="G496" s="18" t="s">
        <v>97</v>
      </c>
    </row>
    <row r="497" spans="1:7" x14ac:dyDescent="0.2">
      <c r="A497" s="17" t="s">
        <v>1713</v>
      </c>
      <c r="B497" s="17" t="s">
        <v>1714</v>
      </c>
      <c r="C497" s="17"/>
      <c r="D497" s="17" t="s">
        <v>4265</v>
      </c>
      <c r="E497" s="17" t="s">
        <v>4266</v>
      </c>
      <c r="F497" s="17" t="s">
        <v>4839</v>
      </c>
      <c r="G497" s="17" t="s">
        <v>444</v>
      </c>
    </row>
    <row r="498" spans="1:7" x14ac:dyDescent="0.2">
      <c r="A498" s="17" t="s">
        <v>1715</v>
      </c>
      <c r="B498" s="17" t="s">
        <v>1716</v>
      </c>
      <c r="C498" s="17" t="s">
        <v>3539</v>
      </c>
      <c r="D498" s="17" t="s">
        <v>4158</v>
      </c>
      <c r="E498" s="17" t="s">
        <v>4159</v>
      </c>
      <c r="F498" s="17" t="s">
        <v>1716</v>
      </c>
      <c r="G498" s="18" t="s">
        <v>97</v>
      </c>
    </row>
    <row r="499" spans="1:7" x14ac:dyDescent="0.2">
      <c r="A499" s="17" t="s">
        <v>1717</v>
      </c>
      <c r="B499" s="17" t="s">
        <v>1718</v>
      </c>
      <c r="C499" s="17"/>
      <c r="D499" s="17" t="s">
        <v>4184</v>
      </c>
      <c r="E499" s="17" t="s">
        <v>4185</v>
      </c>
      <c r="F499" s="17" t="s">
        <v>1718</v>
      </c>
      <c r="G499" s="18" t="s">
        <v>97</v>
      </c>
    </row>
    <row r="500" spans="1:7" x14ac:dyDescent="0.2">
      <c r="A500" s="17" t="s">
        <v>1719</v>
      </c>
      <c r="B500" s="17" t="s">
        <v>1720</v>
      </c>
      <c r="C500" s="17" t="s">
        <v>3766</v>
      </c>
      <c r="D500" s="17" t="s">
        <v>4840</v>
      </c>
      <c r="E500" s="17" t="s">
        <v>4841</v>
      </c>
      <c r="F500" s="17" t="s">
        <v>1720</v>
      </c>
      <c r="G500" s="18" t="s">
        <v>97</v>
      </c>
    </row>
    <row r="501" spans="1:7" x14ac:dyDescent="0.2">
      <c r="A501" s="17" t="s">
        <v>1721</v>
      </c>
      <c r="B501" s="17" t="s">
        <v>1722</v>
      </c>
      <c r="C501" s="17"/>
      <c r="D501" s="17" t="s">
        <v>4842</v>
      </c>
      <c r="E501" s="17" t="s">
        <v>4843</v>
      </c>
      <c r="F501" s="17" t="s">
        <v>1722</v>
      </c>
      <c r="G501" s="18" t="s">
        <v>97</v>
      </c>
    </row>
    <row r="502" spans="1:7" x14ac:dyDescent="0.2">
      <c r="A502" s="17" t="s">
        <v>1723</v>
      </c>
      <c r="B502" s="5" t="s">
        <v>1724</v>
      </c>
      <c r="C502" s="17" t="s">
        <v>3767</v>
      </c>
      <c r="D502" s="17" t="s">
        <v>4844</v>
      </c>
      <c r="E502" s="17" t="s">
        <v>4845</v>
      </c>
      <c r="F502" s="17" t="s">
        <v>4846</v>
      </c>
      <c r="G502" s="17" t="s">
        <v>199</v>
      </c>
    </row>
    <row r="503" spans="1:7" x14ac:dyDescent="0.2">
      <c r="A503" s="17" t="s">
        <v>1725</v>
      </c>
      <c r="B503" s="5" t="s">
        <v>1726</v>
      </c>
      <c r="C503" s="17" t="s">
        <v>3767</v>
      </c>
      <c r="D503" s="17" t="s">
        <v>4844</v>
      </c>
      <c r="E503" s="17" t="s">
        <v>4845</v>
      </c>
      <c r="F503" s="17" t="s">
        <v>4846</v>
      </c>
      <c r="G503" s="17" t="s">
        <v>199</v>
      </c>
    </row>
    <row r="504" spans="1:7" x14ac:dyDescent="0.2">
      <c r="A504" s="17" t="s">
        <v>546</v>
      </c>
      <c r="B504" s="17" t="s">
        <v>547</v>
      </c>
      <c r="C504" s="17" t="s">
        <v>3767</v>
      </c>
      <c r="D504" s="17" t="s">
        <v>4844</v>
      </c>
      <c r="E504" s="17" t="s">
        <v>4845</v>
      </c>
      <c r="F504" s="17" t="s">
        <v>4846</v>
      </c>
      <c r="G504" s="17" t="s">
        <v>199</v>
      </c>
    </row>
    <row r="505" spans="1:7" x14ac:dyDescent="0.2">
      <c r="A505" s="17" t="s">
        <v>1727</v>
      </c>
      <c r="B505" s="17" t="s">
        <v>1728</v>
      </c>
      <c r="C505" s="17" t="s">
        <v>3768</v>
      </c>
      <c r="D505" s="17" t="s">
        <v>4284</v>
      </c>
      <c r="E505" s="17" t="s">
        <v>4285</v>
      </c>
      <c r="F505" s="17" t="s">
        <v>4562</v>
      </c>
      <c r="G505" s="17" t="s">
        <v>6093</v>
      </c>
    </row>
    <row r="506" spans="1:7" x14ac:dyDescent="0.2">
      <c r="A506" s="17" t="s">
        <v>1729</v>
      </c>
      <c r="B506" s="17" t="s">
        <v>1730</v>
      </c>
      <c r="C506" s="17" t="s">
        <v>3769</v>
      </c>
      <c r="D506" s="17" t="s">
        <v>4847</v>
      </c>
      <c r="E506" s="17" t="s">
        <v>4848</v>
      </c>
      <c r="F506" s="17" t="s">
        <v>4849</v>
      </c>
      <c r="G506" s="17" t="s">
        <v>614</v>
      </c>
    </row>
    <row r="507" spans="1:7" x14ac:dyDescent="0.2">
      <c r="A507" s="17" t="s">
        <v>1731</v>
      </c>
      <c r="B507" s="17" t="s">
        <v>1732</v>
      </c>
      <c r="C507" s="17"/>
      <c r="D507" s="17" t="s">
        <v>4850</v>
      </c>
      <c r="E507" s="17" t="s">
        <v>4851</v>
      </c>
      <c r="F507" s="17" t="s">
        <v>4852</v>
      </c>
      <c r="G507" s="17" t="s">
        <v>6092</v>
      </c>
    </row>
    <row r="508" spans="1:7" x14ac:dyDescent="0.2">
      <c r="A508" s="17" t="s">
        <v>1733</v>
      </c>
      <c r="B508" s="17" t="s">
        <v>1734</v>
      </c>
      <c r="C508" s="17" t="s">
        <v>3770</v>
      </c>
      <c r="D508" s="17" t="s">
        <v>4394</v>
      </c>
      <c r="E508" s="17" t="s">
        <v>4395</v>
      </c>
      <c r="F508" s="17" t="s">
        <v>4396</v>
      </c>
      <c r="G508" s="17" t="s">
        <v>143</v>
      </c>
    </row>
    <row r="509" spans="1:7" x14ac:dyDescent="0.2">
      <c r="A509" s="17" t="s">
        <v>1735</v>
      </c>
      <c r="B509" s="17" t="s">
        <v>1736</v>
      </c>
      <c r="C509" s="17"/>
      <c r="D509" s="17" t="s">
        <v>4853</v>
      </c>
      <c r="E509" s="17" t="s">
        <v>4854</v>
      </c>
      <c r="F509" s="17" t="s">
        <v>1736</v>
      </c>
      <c r="G509" s="18" t="s">
        <v>97</v>
      </c>
    </row>
    <row r="510" spans="1:7" x14ac:dyDescent="0.2">
      <c r="A510" s="17" t="s">
        <v>1737</v>
      </c>
      <c r="B510" s="17" t="s">
        <v>1738</v>
      </c>
      <c r="C510" s="17" t="s">
        <v>3771</v>
      </c>
      <c r="D510" s="17" t="s">
        <v>4855</v>
      </c>
      <c r="E510" s="17" t="s">
        <v>4856</v>
      </c>
      <c r="F510" s="17" t="s">
        <v>4857</v>
      </c>
      <c r="G510" s="17" t="s">
        <v>6101</v>
      </c>
    </row>
    <row r="511" spans="1:7" x14ac:dyDescent="0.2">
      <c r="A511" s="17" t="s">
        <v>1739</v>
      </c>
      <c r="B511" s="17" t="s">
        <v>1740</v>
      </c>
      <c r="C511" s="17" t="s">
        <v>3772</v>
      </c>
      <c r="D511" s="17" t="s">
        <v>4858</v>
      </c>
      <c r="E511" s="17" t="s">
        <v>4859</v>
      </c>
      <c r="F511" s="17" t="s">
        <v>4860</v>
      </c>
      <c r="G511" s="17" t="s">
        <v>273</v>
      </c>
    </row>
    <row r="512" spans="1:7" x14ac:dyDescent="0.2">
      <c r="A512" s="17" t="s">
        <v>1741</v>
      </c>
      <c r="B512" s="17" t="s">
        <v>1742</v>
      </c>
      <c r="C512" s="17" t="s">
        <v>3773</v>
      </c>
      <c r="D512" s="17" t="s">
        <v>4861</v>
      </c>
      <c r="E512" s="17" t="s">
        <v>4862</v>
      </c>
      <c r="F512" s="17" t="s">
        <v>4863</v>
      </c>
      <c r="G512" s="18" t="s">
        <v>97</v>
      </c>
    </row>
    <row r="513" spans="1:7" x14ac:dyDescent="0.2">
      <c r="A513" s="17" t="s">
        <v>1743</v>
      </c>
      <c r="B513" s="17" t="s">
        <v>1744</v>
      </c>
      <c r="C513" s="17" t="s">
        <v>3774</v>
      </c>
      <c r="D513" s="17" t="s">
        <v>4864</v>
      </c>
      <c r="E513" s="17" t="s">
        <v>4865</v>
      </c>
      <c r="F513" s="17" t="s">
        <v>1744</v>
      </c>
      <c r="G513" s="18" t="s">
        <v>97</v>
      </c>
    </row>
    <row r="514" spans="1:7" x14ac:dyDescent="0.2">
      <c r="A514" s="17" t="s">
        <v>1745</v>
      </c>
      <c r="B514" s="17" t="s">
        <v>1746</v>
      </c>
      <c r="C514" s="17" t="s">
        <v>3775</v>
      </c>
      <c r="D514" s="17" t="s">
        <v>4866</v>
      </c>
      <c r="E514" s="17" t="s">
        <v>4867</v>
      </c>
      <c r="F514" s="17" t="s">
        <v>1746</v>
      </c>
      <c r="G514" s="18" t="s">
        <v>97</v>
      </c>
    </row>
    <row r="515" spans="1:7" x14ac:dyDescent="0.2">
      <c r="A515" s="17" t="s">
        <v>1747</v>
      </c>
      <c r="B515" s="17" t="s">
        <v>1748</v>
      </c>
      <c r="C515" s="17"/>
      <c r="D515" s="17" t="s">
        <v>4820</v>
      </c>
      <c r="E515" s="17" t="s">
        <v>4821</v>
      </c>
      <c r="F515" s="17" t="s">
        <v>4822</v>
      </c>
      <c r="G515" s="18" t="s">
        <v>97</v>
      </c>
    </row>
    <row r="516" spans="1:7" x14ac:dyDescent="0.2">
      <c r="A516" s="17" t="s">
        <v>1749</v>
      </c>
      <c r="B516" s="17" t="s">
        <v>1750</v>
      </c>
      <c r="C516" s="17" t="s">
        <v>3776</v>
      </c>
      <c r="D516" s="17" t="s">
        <v>4868</v>
      </c>
      <c r="E516" s="17" t="s">
        <v>4869</v>
      </c>
      <c r="F516" s="17" t="s">
        <v>1750</v>
      </c>
      <c r="G516" s="18" t="s">
        <v>97</v>
      </c>
    </row>
    <row r="517" spans="1:7" x14ac:dyDescent="0.2">
      <c r="A517" s="17" t="s">
        <v>1751</v>
      </c>
      <c r="B517" s="17" t="s">
        <v>1752</v>
      </c>
      <c r="C517" s="17" t="s">
        <v>3777</v>
      </c>
      <c r="D517" s="17" t="s">
        <v>4870</v>
      </c>
      <c r="E517" s="17" t="s">
        <v>4871</v>
      </c>
      <c r="F517" s="17" t="s">
        <v>4872</v>
      </c>
      <c r="G517" s="18" t="s">
        <v>97</v>
      </c>
    </row>
    <row r="518" spans="1:7" x14ac:dyDescent="0.2">
      <c r="A518" s="17" t="s">
        <v>1753</v>
      </c>
      <c r="B518" s="17" t="s">
        <v>1754</v>
      </c>
      <c r="C518" s="17"/>
      <c r="D518" s="17" t="s">
        <v>4665</v>
      </c>
      <c r="E518" s="17" t="s">
        <v>4666</v>
      </c>
      <c r="F518" s="17" t="s">
        <v>4828</v>
      </c>
      <c r="G518" s="18" t="s">
        <v>97</v>
      </c>
    </row>
    <row r="519" spans="1:7" x14ac:dyDescent="0.2">
      <c r="A519" s="17" t="s">
        <v>1755</v>
      </c>
      <c r="B519" s="17" t="s">
        <v>1756</v>
      </c>
      <c r="C519" s="17" t="s">
        <v>3778</v>
      </c>
      <c r="D519" s="17" t="s">
        <v>4873</v>
      </c>
      <c r="E519" s="17" t="s">
        <v>4874</v>
      </c>
      <c r="F519" s="17" t="s">
        <v>1756</v>
      </c>
      <c r="G519" s="18" t="s">
        <v>97</v>
      </c>
    </row>
    <row r="520" spans="1:7" x14ac:dyDescent="0.2">
      <c r="A520" s="17" t="s">
        <v>1757</v>
      </c>
      <c r="B520" s="17" t="s">
        <v>1758</v>
      </c>
      <c r="C520" s="17"/>
      <c r="D520" s="17" t="s">
        <v>4875</v>
      </c>
      <c r="E520" s="17" t="s">
        <v>4876</v>
      </c>
      <c r="F520" s="17" t="s">
        <v>4877</v>
      </c>
      <c r="G520" s="17" t="s">
        <v>273</v>
      </c>
    </row>
    <row r="521" spans="1:7" x14ac:dyDescent="0.2">
      <c r="A521" s="17" t="s">
        <v>1759</v>
      </c>
      <c r="B521" s="17" t="s">
        <v>1760</v>
      </c>
      <c r="C521" s="17"/>
      <c r="D521" s="17" t="s">
        <v>4875</v>
      </c>
      <c r="E521" s="17" t="s">
        <v>4876</v>
      </c>
      <c r="F521" s="17" t="s">
        <v>4877</v>
      </c>
      <c r="G521" s="17" t="s">
        <v>273</v>
      </c>
    </row>
    <row r="522" spans="1:7" x14ac:dyDescent="0.2">
      <c r="A522" s="17" t="s">
        <v>1761</v>
      </c>
      <c r="B522" s="17" t="s">
        <v>1762</v>
      </c>
      <c r="C522" s="17" t="s">
        <v>3670</v>
      </c>
      <c r="D522" s="17" t="s">
        <v>4529</v>
      </c>
      <c r="E522" s="17" t="s">
        <v>4530</v>
      </c>
      <c r="F522" s="17" t="s">
        <v>4531</v>
      </c>
      <c r="G522" s="17" t="s">
        <v>273</v>
      </c>
    </row>
    <row r="523" spans="1:7" x14ac:dyDescent="0.2">
      <c r="A523" s="17" t="s">
        <v>1763</v>
      </c>
      <c r="B523" s="17" t="s">
        <v>1764</v>
      </c>
      <c r="C523" s="17" t="s">
        <v>3779</v>
      </c>
      <c r="D523" s="17" t="s">
        <v>4878</v>
      </c>
      <c r="E523" s="17" t="s">
        <v>4879</v>
      </c>
      <c r="F523" s="17" t="s">
        <v>4880</v>
      </c>
      <c r="G523" s="17" t="s">
        <v>273</v>
      </c>
    </row>
    <row r="524" spans="1:7" x14ac:dyDescent="0.2">
      <c r="A524" s="17" t="s">
        <v>1765</v>
      </c>
      <c r="B524" s="17" t="s">
        <v>1766</v>
      </c>
      <c r="C524" s="17" t="s">
        <v>3582</v>
      </c>
      <c r="D524" s="17" t="s">
        <v>4348</v>
      </c>
      <c r="E524" s="17" t="s">
        <v>4349</v>
      </c>
      <c r="F524" s="17" t="s">
        <v>4350</v>
      </c>
      <c r="G524" s="17" t="s">
        <v>6087</v>
      </c>
    </row>
    <row r="525" spans="1:7" x14ac:dyDescent="0.2">
      <c r="A525" s="17" t="s">
        <v>1767</v>
      </c>
      <c r="B525" s="17" t="s">
        <v>1768</v>
      </c>
      <c r="C525" s="17"/>
      <c r="D525" s="17" t="s">
        <v>4881</v>
      </c>
      <c r="E525" s="17" t="s">
        <v>4882</v>
      </c>
      <c r="F525" s="17" t="s">
        <v>4883</v>
      </c>
      <c r="G525" s="17" t="s">
        <v>143</v>
      </c>
    </row>
    <row r="526" spans="1:7" x14ac:dyDescent="0.2">
      <c r="A526" s="17" t="s">
        <v>1769</v>
      </c>
      <c r="B526" s="17" t="s">
        <v>1770</v>
      </c>
      <c r="C526" s="17" t="s">
        <v>3581</v>
      </c>
      <c r="D526" s="17" t="s">
        <v>4333</v>
      </c>
      <c r="E526" s="17" t="s">
        <v>4334</v>
      </c>
      <c r="F526" s="17" t="s">
        <v>4335</v>
      </c>
      <c r="G526" s="17" t="s">
        <v>168</v>
      </c>
    </row>
    <row r="527" spans="1:7" x14ac:dyDescent="0.2">
      <c r="A527" s="17" t="s">
        <v>1771</v>
      </c>
      <c r="B527" s="17" t="s">
        <v>1772</v>
      </c>
      <c r="C527" s="17" t="s">
        <v>3579</v>
      </c>
      <c r="D527" s="17" t="s">
        <v>4333</v>
      </c>
      <c r="E527" s="17" t="s">
        <v>4334</v>
      </c>
      <c r="F527" s="17" t="s">
        <v>4335</v>
      </c>
      <c r="G527" s="17" t="s">
        <v>168</v>
      </c>
    </row>
    <row r="528" spans="1:7" x14ac:dyDescent="0.2">
      <c r="A528" s="17" t="s">
        <v>1773</v>
      </c>
      <c r="B528" s="17" t="s">
        <v>1774</v>
      </c>
      <c r="C528" s="17"/>
      <c r="D528" s="17" t="s">
        <v>4418</v>
      </c>
      <c r="E528" s="17" t="s">
        <v>4419</v>
      </c>
      <c r="F528" s="17" t="s">
        <v>4884</v>
      </c>
      <c r="G528" s="17" t="s">
        <v>6089</v>
      </c>
    </row>
    <row r="529" spans="1:7" x14ac:dyDescent="0.2">
      <c r="A529" s="17" t="s">
        <v>1775</v>
      </c>
      <c r="B529" s="17" t="s">
        <v>1776</v>
      </c>
      <c r="C529" s="17" t="s">
        <v>3652</v>
      </c>
      <c r="D529" s="17" t="s">
        <v>4284</v>
      </c>
      <c r="E529" s="17" t="s">
        <v>4285</v>
      </c>
      <c r="F529" s="17" t="s">
        <v>4487</v>
      </c>
      <c r="G529" s="17" t="s">
        <v>94</v>
      </c>
    </row>
    <row r="530" spans="1:7" x14ac:dyDescent="0.2">
      <c r="A530" s="17" t="s">
        <v>1777</v>
      </c>
      <c r="B530" s="17" t="s">
        <v>1778</v>
      </c>
      <c r="C530" s="17" t="s">
        <v>3652</v>
      </c>
      <c r="D530" s="17" t="s">
        <v>4284</v>
      </c>
      <c r="E530" s="17" t="s">
        <v>4285</v>
      </c>
      <c r="F530" s="17" t="s">
        <v>4487</v>
      </c>
      <c r="G530" s="17" t="s">
        <v>94</v>
      </c>
    </row>
    <row r="531" spans="1:7" x14ac:dyDescent="0.2">
      <c r="A531" s="17" t="s">
        <v>548</v>
      </c>
      <c r="B531" s="17" t="s">
        <v>549</v>
      </c>
      <c r="C531" s="17"/>
      <c r="D531" s="17" t="s">
        <v>4885</v>
      </c>
      <c r="E531" s="17" t="s">
        <v>4886</v>
      </c>
      <c r="F531" s="17" t="s">
        <v>4887</v>
      </c>
      <c r="G531" s="17" t="s">
        <v>199</v>
      </c>
    </row>
    <row r="532" spans="1:7" x14ac:dyDescent="0.2">
      <c r="A532" s="17" t="s">
        <v>1779</v>
      </c>
      <c r="B532" s="17" t="s">
        <v>1780</v>
      </c>
      <c r="C532" s="17" t="s">
        <v>3780</v>
      </c>
      <c r="D532" s="17" t="s">
        <v>4888</v>
      </c>
      <c r="E532" s="17" t="s">
        <v>4889</v>
      </c>
      <c r="F532" s="17" t="s">
        <v>4890</v>
      </c>
      <c r="G532" s="17" t="s">
        <v>66</v>
      </c>
    </row>
    <row r="533" spans="1:7" x14ac:dyDescent="0.2">
      <c r="A533" s="17" t="s">
        <v>1781</v>
      </c>
      <c r="B533" s="17" t="s">
        <v>1782</v>
      </c>
      <c r="C533" s="17" t="s">
        <v>3591</v>
      </c>
      <c r="D533" s="17" t="s">
        <v>4378</v>
      </c>
      <c r="E533" s="17" t="s">
        <v>4379</v>
      </c>
      <c r="F533" s="17" t="s">
        <v>4380</v>
      </c>
      <c r="G533" s="17" t="s">
        <v>220</v>
      </c>
    </row>
    <row r="534" spans="1:7" x14ac:dyDescent="0.2">
      <c r="A534" s="17" t="s">
        <v>1783</v>
      </c>
      <c r="B534" s="17" t="s">
        <v>1784</v>
      </c>
      <c r="C534" s="17"/>
      <c r="D534" s="17" t="s">
        <v>4891</v>
      </c>
      <c r="E534" s="17" t="s">
        <v>4892</v>
      </c>
      <c r="F534" s="17" t="s">
        <v>4893</v>
      </c>
      <c r="G534" s="17" t="s">
        <v>53</v>
      </c>
    </row>
    <row r="535" spans="1:7" x14ac:dyDescent="0.2">
      <c r="A535" s="17" t="s">
        <v>583</v>
      </c>
      <c r="B535" s="17" t="s">
        <v>584</v>
      </c>
      <c r="C535" s="17"/>
      <c r="D535" s="17" t="s">
        <v>4894</v>
      </c>
      <c r="E535" s="17" t="s">
        <v>4895</v>
      </c>
      <c r="F535" s="17" t="s">
        <v>4896</v>
      </c>
      <c r="G535" s="17" t="s">
        <v>131</v>
      </c>
    </row>
    <row r="536" spans="1:7" x14ac:dyDescent="0.2">
      <c r="A536" s="17" t="s">
        <v>1785</v>
      </c>
      <c r="B536" s="17" t="s">
        <v>1786</v>
      </c>
      <c r="C536" s="17"/>
      <c r="D536" s="17" t="s">
        <v>4894</v>
      </c>
      <c r="E536" s="17" t="s">
        <v>4895</v>
      </c>
      <c r="F536" s="17" t="s">
        <v>4896</v>
      </c>
      <c r="G536" s="17" t="s">
        <v>131</v>
      </c>
    </row>
    <row r="537" spans="1:7" x14ac:dyDescent="0.2">
      <c r="A537" s="17" t="s">
        <v>1787</v>
      </c>
      <c r="B537" s="17" t="s">
        <v>1788</v>
      </c>
      <c r="C537" s="17" t="s">
        <v>3781</v>
      </c>
      <c r="D537" s="17" t="s">
        <v>4897</v>
      </c>
      <c r="E537" s="17" t="s">
        <v>4898</v>
      </c>
      <c r="F537" s="17" t="s">
        <v>4899</v>
      </c>
      <c r="G537" s="17" t="s">
        <v>471</v>
      </c>
    </row>
    <row r="538" spans="1:7" x14ac:dyDescent="0.2">
      <c r="A538" s="17" t="s">
        <v>1789</v>
      </c>
      <c r="B538" s="17" t="s">
        <v>1790</v>
      </c>
      <c r="C538" s="17" t="s">
        <v>3781</v>
      </c>
      <c r="D538" s="17" t="s">
        <v>4897</v>
      </c>
      <c r="E538" s="17" t="s">
        <v>4898</v>
      </c>
      <c r="F538" s="17" t="s">
        <v>4899</v>
      </c>
      <c r="G538" s="17" t="s">
        <v>471</v>
      </c>
    </row>
    <row r="539" spans="1:7" x14ac:dyDescent="0.2">
      <c r="A539" s="17" t="s">
        <v>1791</v>
      </c>
      <c r="B539" s="17" t="s">
        <v>1792</v>
      </c>
      <c r="C539" s="17" t="s">
        <v>3782</v>
      </c>
      <c r="D539" s="17" t="s">
        <v>4278</v>
      </c>
      <c r="E539" s="17" t="s">
        <v>4279</v>
      </c>
      <c r="F539" s="17" t="s">
        <v>4900</v>
      </c>
      <c r="G539" s="17" t="s">
        <v>471</v>
      </c>
    </row>
    <row r="540" spans="1:7" x14ac:dyDescent="0.2">
      <c r="A540" s="17" t="s">
        <v>1793</v>
      </c>
      <c r="B540" s="17" t="s">
        <v>1794</v>
      </c>
      <c r="C540" s="17"/>
      <c r="D540" s="17" t="s">
        <v>4901</v>
      </c>
      <c r="E540" s="17" t="s">
        <v>4902</v>
      </c>
      <c r="F540" s="17" t="s">
        <v>4903</v>
      </c>
      <c r="G540" s="17" t="s">
        <v>445</v>
      </c>
    </row>
    <row r="541" spans="1:7" x14ac:dyDescent="0.2">
      <c r="A541" s="17" t="s">
        <v>1795</v>
      </c>
      <c r="B541" s="17" t="s">
        <v>1796</v>
      </c>
      <c r="C541" s="17"/>
      <c r="D541" s="17" t="s">
        <v>4904</v>
      </c>
      <c r="E541" s="17" t="s">
        <v>4905</v>
      </c>
      <c r="F541" s="17" t="s">
        <v>4906</v>
      </c>
      <c r="G541" s="17" t="s">
        <v>615</v>
      </c>
    </row>
    <row r="542" spans="1:7" x14ac:dyDescent="0.2">
      <c r="A542" s="17" t="s">
        <v>626</v>
      </c>
      <c r="B542" s="17" t="s">
        <v>627</v>
      </c>
      <c r="C542" s="17"/>
      <c r="D542" s="17" t="s">
        <v>4365</v>
      </c>
      <c r="E542" s="17" t="s">
        <v>4366</v>
      </c>
      <c r="F542" s="17" t="s">
        <v>4907</v>
      </c>
      <c r="G542" s="17" t="s">
        <v>615</v>
      </c>
    </row>
    <row r="543" spans="1:7" x14ac:dyDescent="0.2">
      <c r="A543" s="17" t="s">
        <v>1797</v>
      </c>
      <c r="B543" s="17" t="s">
        <v>1798</v>
      </c>
      <c r="C543" s="17"/>
      <c r="D543" s="17" t="s">
        <v>4365</v>
      </c>
      <c r="E543" s="17" t="s">
        <v>4366</v>
      </c>
      <c r="F543" s="17" t="s">
        <v>4907</v>
      </c>
      <c r="G543" s="17" t="s">
        <v>615</v>
      </c>
    </row>
    <row r="544" spans="1:7" x14ac:dyDescent="0.2">
      <c r="A544" s="17" t="s">
        <v>1799</v>
      </c>
      <c r="B544" s="17" t="s">
        <v>1800</v>
      </c>
      <c r="C544" s="17" t="s">
        <v>3783</v>
      </c>
      <c r="D544" s="17" t="s">
        <v>4908</v>
      </c>
      <c r="E544" s="17" t="s">
        <v>4909</v>
      </c>
      <c r="F544" s="17" t="s">
        <v>4910</v>
      </c>
      <c r="G544" s="17" t="s">
        <v>49</v>
      </c>
    </row>
    <row r="545" spans="1:7" x14ac:dyDescent="0.2">
      <c r="A545" s="17" t="s">
        <v>1801</v>
      </c>
      <c r="B545" s="17" t="s">
        <v>1802</v>
      </c>
      <c r="C545" s="17" t="s">
        <v>3784</v>
      </c>
      <c r="D545" s="17" t="s">
        <v>4911</v>
      </c>
      <c r="E545" s="17" t="s">
        <v>4912</v>
      </c>
      <c r="F545" s="17" t="s">
        <v>4913</v>
      </c>
      <c r="G545" s="17" t="s">
        <v>273</v>
      </c>
    </row>
    <row r="546" spans="1:7" x14ac:dyDescent="0.2">
      <c r="A546" s="17" t="s">
        <v>1803</v>
      </c>
      <c r="B546" s="17" t="s">
        <v>1804</v>
      </c>
      <c r="C546" s="17"/>
      <c r="D546" s="17" t="s">
        <v>4914</v>
      </c>
      <c r="E546" s="17" t="s">
        <v>4915</v>
      </c>
      <c r="F546" s="17" t="s">
        <v>1804</v>
      </c>
      <c r="G546" s="18" t="s">
        <v>97</v>
      </c>
    </row>
    <row r="547" spans="1:7" x14ac:dyDescent="0.2">
      <c r="A547" s="17" t="s">
        <v>1805</v>
      </c>
      <c r="B547" s="17" t="s">
        <v>1806</v>
      </c>
      <c r="C547" s="17" t="s">
        <v>3785</v>
      </c>
      <c r="D547" s="17" t="s">
        <v>4265</v>
      </c>
      <c r="E547" s="17" t="s">
        <v>4266</v>
      </c>
      <c r="F547" s="17" t="s">
        <v>4813</v>
      </c>
      <c r="G547" s="17" t="s">
        <v>444</v>
      </c>
    </row>
    <row r="548" spans="1:7" x14ac:dyDescent="0.2">
      <c r="A548" s="17" t="s">
        <v>1807</v>
      </c>
      <c r="B548" s="17" t="s">
        <v>1808</v>
      </c>
      <c r="C548" s="17"/>
      <c r="D548" s="17" t="s">
        <v>4916</v>
      </c>
      <c r="E548" s="17" t="s">
        <v>4917</v>
      </c>
      <c r="F548" s="17" t="s">
        <v>1808</v>
      </c>
      <c r="G548" s="18" t="s">
        <v>97</v>
      </c>
    </row>
    <row r="549" spans="1:7" x14ac:dyDescent="0.2">
      <c r="A549" s="17" t="s">
        <v>1809</v>
      </c>
      <c r="B549" s="17" t="s">
        <v>1810</v>
      </c>
      <c r="C549" s="17" t="s">
        <v>3786</v>
      </c>
      <c r="D549" s="17" t="s">
        <v>4656</v>
      </c>
      <c r="E549" s="17" t="s">
        <v>4657</v>
      </c>
      <c r="F549" s="17" t="s">
        <v>4918</v>
      </c>
      <c r="G549" s="18" t="s">
        <v>106</v>
      </c>
    </row>
    <row r="550" spans="1:7" x14ac:dyDescent="0.2">
      <c r="A550" s="17" t="s">
        <v>1811</v>
      </c>
      <c r="B550" s="17" t="s">
        <v>1812</v>
      </c>
      <c r="C550" s="17"/>
      <c r="D550" s="17" t="s">
        <v>4919</v>
      </c>
      <c r="E550" s="17" t="s">
        <v>4920</v>
      </c>
      <c r="F550" s="17" t="s">
        <v>4921</v>
      </c>
      <c r="G550" s="18" t="s">
        <v>97</v>
      </c>
    </row>
    <row r="551" spans="1:7" x14ac:dyDescent="0.2">
      <c r="A551" s="17" t="s">
        <v>1813</v>
      </c>
      <c r="B551" s="17" t="s">
        <v>1814</v>
      </c>
      <c r="C551" s="17"/>
      <c r="D551" s="17" t="s">
        <v>4922</v>
      </c>
      <c r="E551" s="17" t="s">
        <v>4923</v>
      </c>
      <c r="F551" s="17" t="s">
        <v>1814</v>
      </c>
      <c r="G551" s="18" t="s">
        <v>97</v>
      </c>
    </row>
    <row r="552" spans="1:7" x14ac:dyDescent="0.2">
      <c r="A552" s="17" t="s">
        <v>1815</v>
      </c>
      <c r="B552" s="17" t="s">
        <v>1816</v>
      </c>
      <c r="C552" s="17" t="s">
        <v>3787</v>
      </c>
      <c r="D552" s="17" t="s">
        <v>4924</v>
      </c>
      <c r="E552" s="17" t="s">
        <v>4925</v>
      </c>
      <c r="F552" s="17" t="s">
        <v>1816</v>
      </c>
      <c r="G552" s="18" t="s">
        <v>97</v>
      </c>
    </row>
    <row r="553" spans="1:7" x14ac:dyDescent="0.2">
      <c r="A553" s="17" t="s">
        <v>1817</v>
      </c>
      <c r="B553" s="17" t="s">
        <v>1818</v>
      </c>
      <c r="C553" s="17" t="s">
        <v>3788</v>
      </c>
      <c r="D553" s="17" t="s">
        <v>4926</v>
      </c>
      <c r="E553" s="17" t="s">
        <v>4927</v>
      </c>
      <c r="F553" s="17" t="s">
        <v>1818</v>
      </c>
      <c r="G553" s="18" t="s">
        <v>97</v>
      </c>
    </row>
    <row r="554" spans="1:7" x14ac:dyDescent="0.2">
      <c r="A554" s="17" t="s">
        <v>1819</v>
      </c>
      <c r="B554" s="17" t="s">
        <v>1820</v>
      </c>
      <c r="C554" s="17" t="s">
        <v>3789</v>
      </c>
      <c r="D554" s="17" t="s">
        <v>4928</v>
      </c>
      <c r="E554" s="17" t="s">
        <v>4929</v>
      </c>
      <c r="F554" s="17" t="s">
        <v>1820</v>
      </c>
      <c r="G554" s="18" t="s">
        <v>97</v>
      </c>
    </row>
    <row r="555" spans="1:7" x14ac:dyDescent="0.2">
      <c r="A555" s="17" t="s">
        <v>1821</v>
      </c>
      <c r="B555" s="17" t="s">
        <v>1822</v>
      </c>
      <c r="C555" s="17" t="s">
        <v>3790</v>
      </c>
      <c r="D555" s="17" t="s">
        <v>4930</v>
      </c>
      <c r="E555" s="17" t="s">
        <v>4931</v>
      </c>
      <c r="F555" s="17" t="s">
        <v>1822</v>
      </c>
      <c r="G555" s="18" t="s">
        <v>97</v>
      </c>
    </row>
    <row r="556" spans="1:7" x14ac:dyDescent="0.2">
      <c r="A556" s="17" t="s">
        <v>1823</v>
      </c>
      <c r="B556" s="17" t="s">
        <v>1824</v>
      </c>
      <c r="C556" s="17"/>
      <c r="D556" s="17" t="s">
        <v>4284</v>
      </c>
      <c r="E556" s="17" t="s">
        <v>4285</v>
      </c>
      <c r="F556" s="17" t="s">
        <v>4465</v>
      </c>
      <c r="G556" s="17" t="s">
        <v>79</v>
      </c>
    </row>
    <row r="557" spans="1:7" x14ac:dyDescent="0.2">
      <c r="A557" s="17" t="s">
        <v>70</v>
      </c>
      <c r="B557" s="17" t="s">
        <v>558</v>
      </c>
      <c r="C557" s="17" t="s">
        <v>3791</v>
      </c>
      <c r="D557" s="17" t="s">
        <v>4284</v>
      </c>
      <c r="E557" s="17" t="s">
        <v>4285</v>
      </c>
      <c r="F557" s="17" t="s">
        <v>4932</v>
      </c>
      <c r="G557" s="17" t="s">
        <v>66</v>
      </c>
    </row>
    <row r="558" spans="1:7" x14ac:dyDescent="0.2">
      <c r="A558" s="17" t="s">
        <v>1825</v>
      </c>
      <c r="B558" s="17" t="s">
        <v>1826</v>
      </c>
      <c r="C558" s="17" t="s">
        <v>3671</v>
      </c>
      <c r="D558" s="17" t="s">
        <v>4473</v>
      </c>
      <c r="E558" s="17" t="s">
        <v>4474</v>
      </c>
      <c r="F558" s="17" t="s">
        <v>4593</v>
      </c>
      <c r="G558" s="17" t="s">
        <v>313</v>
      </c>
    </row>
    <row r="559" spans="1:7" x14ac:dyDescent="0.2">
      <c r="A559" s="17" t="s">
        <v>621</v>
      </c>
      <c r="B559" s="17" t="s">
        <v>622</v>
      </c>
      <c r="C559" s="17"/>
      <c r="D559" s="17" t="s">
        <v>4365</v>
      </c>
      <c r="E559" s="17" t="s">
        <v>4366</v>
      </c>
      <c r="F559" s="17" t="s">
        <v>4907</v>
      </c>
      <c r="G559" s="17" t="s">
        <v>615</v>
      </c>
    </row>
    <row r="560" spans="1:7" x14ac:dyDescent="0.2">
      <c r="A560" s="17" t="s">
        <v>1827</v>
      </c>
      <c r="B560" s="17" t="s">
        <v>1828</v>
      </c>
      <c r="C560" s="17" t="s">
        <v>3679</v>
      </c>
      <c r="D560" s="17" t="s">
        <v>4284</v>
      </c>
      <c r="E560" s="17" t="s">
        <v>4285</v>
      </c>
      <c r="F560" s="17" t="s">
        <v>4607</v>
      </c>
      <c r="G560" s="17" t="s">
        <v>49</v>
      </c>
    </row>
    <row r="561" spans="1:7" x14ac:dyDescent="0.2">
      <c r="A561" s="17" t="s">
        <v>1829</v>
      </c>
      <c r="B561" s="17" t="s">
        <v>1830</v>
      </c>
      <c r="C561" s="17" t="s">
        <v>3792</v>
      </c>
      <c r="D561" s="17" t="s">
        <v>4284</v>
      </c>
      <c r="E561" s="17" t="s">
        <v>4285</v>
      </c>
      <c r="F561" s="17" t="s">
        <v>4933</v>
      </c>
      <c r="G561" s="17" t="s">
        <v>49</v>
      </c>
    </row>
    <row r="562" spans="1:7" x14ac:dyDescent="0.2">
      <c r="A562" s="17" t="s">
        <v>1831</v>
      </c>
      <c r="B562" s="17" t="s">
        <v>1832</v>
      </c>
      <c r="C562" s="17" t="s">
        <v>3793</v>
      </c>
      <c r="D562" s="17" t="s">
        <v>4850</v>
      </c>
      <c r="E562" s="17" t="s">
        <v>4851</v>
      </c>
      <c r="F562" s="17" t="s">
        <v>4852</v>
      </c>
      <c r="G562" s="17" t="s">
        <v>6092</v>
      </c>
    </row>
    <row r="563" spans="1:7" x14ac:dyDescent="0.2">
      <c r="A563" s="17" t="s">
        <v>1833</v>
      </c>
      <c r="B563" s="17" t="s">
        <v>1834</v>
      </c>
      <c r="C563" s="17" t="s">
        <v>3794</v>
      </c>
      <c r="D563" s="17" t="s">
        <v>4265</v>
      </c>
      <c r="E563" s="17" t="s">
        <v>4266</v>
      </c>
      <c r="F563" s="17" t="s">
        <v>4813</v>
      </c>
      <c r="G563" s="17" t="s">
        <v>444</v>
      </c>
    </row>
    <row r="564" spans="1:7" x14ac:dyDescent="0.2">
      <c r="A564" s="17" t="s">
        <v>1835</v>
      </c>
      <c r="B564" s="17" t="s">
        <v>1836</v>
      </c>
      <c r="C564" s="17" t="s">
        <v>3795</v>
      </c>
      <c r="D564" s="17" t="s">
        <v>4934</v>
      </c>
      <c r="E564" s="17" t="s">
        <v>4935</v>
      </c>
      <c r="F564" s="17" t="s">
        <v>4936</v>
      </c>
      <c r="G564" s="17" t="s">
        <v>720</v>
      </c>
    </row>
    <row r="565" spans="1:7" x14ac:dyDescent="0.2">
      <c r="A565" s="17" t="s">
        <v>1837</v>
      </c>
      <c r="B565" s="17" t="s">
        <v>1838</v>
      </c>
      <c r="C565" s="17" t="s">
        <v>3773</v>
      </c>
      <c r="D565" s="17" t="s">
        <v>4861</v>
      </c>
      <c r="E565" s="17" t="s">
        <v>4862</v>
      </c>
      <c r="F565" s="17" t="s">
        <v>4863</v>
      </c>
      <c r="G565" s="18" t="s">
        <v>97</v>
      </c>
    </row>
    <row r="566" spans="1:7" x14ac:dyDescent="0.2">
      <c r="A566" s="17" t="s">
        <v>1839</v>
      </c>
      <c r="B566" s="17" t="s">
        <v>1840</v>
      </c>
      <c r="C566" s="17" t="s">
        <v>3604</v>
      </c>
      <c r="D566" s="17" t="s">
        <v>4408</v>
      </c>
      <c r="E566" s="17" t="s">
        <v>4409</v>
      </c>
      <c r="F566" s="17" t="s">
        <v>1052</v>
      </c>
      <c r="G566" s="18" t="s">
        <v>97</v>
      </c>
    </row>
    <row r="567" spans="1:7" x14ac:dyDescent="0.2">
      <c r="A567" s="17" t="s">
        <v>1841</v>
      </c>
      <c r="B567" s="17" t="s">
        <v>1842</v>
      </c>
      <c r="C567" s="17" t="s">
        <v>1086</v>
      </c>
      <c r="D567" s="17" t="s">
        <v>4441</v>
      </c>
      <c r="E567" s="17" t="s">
        <v>4442</v>
      </c>
      <c r="F567" s="17" t="s">
        <v>1086</v>
      </c>
      <c r="G567" s="18" t="s">
        <v>97</v>
      </c>
    </row>
    <row r="568" spans="1:7" x14ac:dyDescent="0.2">
      <c r="A568" s="17" t="s">
        <v>1843</v>
      </c>
      <c r="B568" s="17" t="s">
        <v>1844</v>
      </c>
      <c r="C568" s="17" t="s">
        <v>3776</v>
      </c>
      <c r="D568" s="17" t="s">
        <v>4868</v>
      </c>
      <c r="E568" s="17" t="s">
        <v>4869</v>
      </c>
      <c r="F568" s="17" t="s">
        <v>1750</v>
      </c>
      <c r="G568" s="18" t="s">
        <v>97</v>
      </c>
    </row>
    <row r="569" spans="1:7" x14ac:dyDescent="0.2">
      <c r="A569" s="17" t="s">
        <v>1845</v>
      </c>
      <c r="B569" s="17" t="s">
        <v>824</v>
      </c>
      <c r="C569" s="17"/>
      <c r="D569" s="17" t="s">
        <v>4184</v>
      </c>
      <c r="E569" s="17" t="s">
        <v>4185</v>
      </c>
      <c r="F569" s="17" t="s">
        <v>1718</v>
      </c>
      <c r="G569" s="18" t="s">
        <v>97</v>
      </c>
    </row>
    <row r="570" spans="1:7" x14ac:dyDescent="0.2">
      <c r="A570" s="17" t="s">
        <v>1846</v>
      </c>
      <c r="B570" s="17" t="s">
        <v>824</v>
      </c>
      <c r="C570" s="17"/>
      <c r="D570" s="17" t="s">
        <v>4184</v>
      </c>
      <c r="E570" s="17" t="s">
        <v>4185</v>
      </c>
      <c r="F570" s="17" t="s">
        <v>1718</v>
      </c>
      <c r="G570" s="18" t="s">
        <v>97</v>
      </c>
    </row>
    <row r="571" spans="1:7" x14ac:dyDescent="0.2">
      <c r="A571" s="17" t="s">
        <v>1847</v>
      </c>
      <c r="B571" s="17" t="s">
        <v>1848</v>
      </c>
      <c r="C571" s="17" t="s">
        <v>3696</v>
      </c>
      <c r="D571" s="17" t="s">
        <v>4648</v>
      </c>
      <c r="E571" s="17" t="s">
        <v>4649</v>
      </c>
      <c r="F571" s="17" t="s">
        <v>1406</v>
      </c>
      <c r="G571" s="18" t="s">
        <v>97</v>
      </c>
    </row>
    <row r="572" spans="1:7" x14ac:dyDescent="0.2">
      <c r="A572" s="17" t="s">
        <v>1849</v>
      </c>
      <c r="B572" s="17" t="s">
        <v>1850</v>
      </c>
      <c r="C572" s="17" t="s">
        <v>3796</v>
      </c>
      <c r="D572" s="17" t="s">
        <v>4937</v>
      </c>
      <c r="E572" s="17" t="s">
        <v>4938</v>
      </c>
      <c r="F572" s="17" t="s">
        <v>1850</v>
      </c>
      <c r="G572" s="17" t="s">
        <v>97</v>
      </c>
    </row>
    <row r="573" spans="1:7" x14ac:dyDescent="0.2">
      <c r="A573" s="17" t="s">
        <v>1851</v>
      </c>
      <c r="B573" s="17" t="s">
        <v>1852</v>
      </c>
      <c r="C573" s="17" t="s">
        <v>3797</v>
      </c>
      <c r="D573" s="17" t="s">
        <v>4939</v>
      </c>
      <c r="E573" s="17" t="s">
        <v>4940</v>
      </c>
      <c r="F573" s="17" t="s">
        <v>1852</v>
      </c>
      <c r="G573" s="18" t="s">
        <v>97</v>
      </c>
    </row>
    <row r="574" spans="1:7" x14ac:dyDescent="0.2">
      <c r="A574" s="17" t="s">
        <v>1853</v>
      </c>
      <c r="B574" s="17" t="s">
        <v>1854</v>
      </c>
      <c r="C574" s="17"/>
      <c r="D574" s="17" t="s">
        <v>4443</v>
      </c>
      <c r="E574" s="17" t="s">
        <v>4444</v>
      </c>
      <c r="F574" s="17" t="s">
        <v>1109</v>
      </c>
      <c r="G574" s="18" t="s">
        <v>97</v>
      </c>
    </row>
    <row r="575" spans="1:7" x14ac:dyDescent="0.2">
      <c r="A575" s="17" t="s">
        <v>1855</v>
      </c>
      <c r="B575" s="17" t="s">
        <v>1856</v>
      </c>
      <c r="C575" s="17" t="s">
        <v>3798</v>
      </c>
      <c r="D575" s="17" t="s">
        <v>4941</v>
      </c>
      <c r="E575" s="17" t="s">
        <v>4942</v>
      </c>
      <c r="F575" s="17" t="s">
        <v>1856</v>
      </c>
      <c r="G575" s="18" t="s">
        <v>97</v>
      </c>
    </row>
    <row r="576" spans="1:7" x14ac:dyDescent="0.2">
      <c r="A576" s="17" t="s">
        <v>1857</v>
      </c>
      <c r="B576" s="17" t="s">
        <v>1858</v>
      </c>
      <c r="C576" s="17"/>
      <c r="D576" s="17" t="s">
        <v>4235</v>
      </c>
      <c r="E576" s="17" t="s">
        <v>4236</v>
      </c>
      <c r="F576" s="17" t="s">
        <v>883</v>
      </c>
      <c r="G576" s="18" t="s">
        <v>97</v>
      </c>
    </row>
    <row r="577" spans="1:7" x14ac:dyDescent="0.2">
      <c r="A577" s="17" t="s">
        <v>1859</v>
      </c>
      <c r="B577" s="17" t="s">
        <v>1860</v>
      </c>
      <c r="C577" s="17"/>
      <c r="D577" s="17" t="s">
        <v>4837</v>
      </c>
      <c r="E577" s="17" t="s">
        <v>4838</v>
      </c>
      <c r="F577" s="17" t="s">
        <v>1700</v>
      </c>
      <c r="G577" s="18" t="s">
        <v>97</v>
      </c>
    </row>
    <row r="578" spans="1:7" x14ac:dyDescent="0.2">
      <c r="A578" s="17" t="s">
        <v>1861</v>
      </c>
      <c r="B578" s="17" t="s">
        <v>1862</v>
      </c>
      <c r="C578" s="17" t="s">
        <v>3799</v>
      </c>
      <c r="D578" s="17" t="s">
        <v>4943</v>
      </c>
      <c r="E578" s="17" t="s">
        <v>4944</v>
      </c>
      <c r="F578" s="17" t="s">
        <v>4945</v>
      </c>
      <c r="G578" s="17" t="s">
        <v>273</v>
      </c>
    </row>
    <row r="579" spans="1:7" x14ac:dyDescent="0.2">
      <c r="A579" s="17" t="s">
        <v>1863</v>
      </c>
      <c r="B579" s="17" t="s">
        <v>1864</v>
      </c>
      <c r="C579" s="17" t="s">
        <v>3800</v>
      </c>
      <c r="D579" s="17" t="s">
        <v>4946</v>
      </c>
      <c r="E579" s="17" t="s">
        <v>4947</v>
      </c>
      <c r="F579" s="17" t="s">
        <v>4948</v>
      </c>
      <c r="G579" s="17" t="s">
        <v>500</v>
      </c>
    </row>
    <row r="580" spans="1:7" x14ac:dyDescent="0.2">
      <c r="A580" s="17" t="s">
        <v>1865</v>
      </c>
      <c r="B580" s="17" t="s">
        <v>1866</v>
      </c>
      <c r="C580" s="17"/>
      <c r="D580" s="17" t="s">
        <v>4844</v>
      </c>
      <c r="E580" s="17" t="s">
        <v>4845</v>
      </c>
      <c r="F580" s="17" t="s">
        <v>4846</v>
      </c>
      <c r="G580" s="17" t="s">
        <v>131</v>
      </c>
    </row>
    <row r="581" spans="1:7" x14ac:dyDescent="0.2">
      <c r="A581" s="17" t="s">
        <v>1867</v>
      </c>
      <c r="B581" s="17" t="s">
        <v>1868</v>
      </c>
      <c r="C581" s="17"/>
      <c r="D581" s="17" t="s">
        <v>4949</v>
      </c>
      <c r="E581" s="17" t="s">
        <v>4950</v>
      </c>
      <c r="F581" s="17" t="s">
        <v>4951</v>
      </c>
      <c r="G581" s="17" t="s">
        <v>6092</v>
      </c>
    </row>
    <row r="582" spans="1:7" x14ac:dyDescent="0.2">
      <c r="A582" s="17" t="s">
        <v>1869</v>
      </c>
      <c r="B582" s="17" t="s">
        <v>1870</v>
      </c>
      <c r="C582" s="17" t="s">
        <v>3801</v>
      </c>
      <c r="D582" s="17" t="s">
        <v>4952</v>
      </c>
      <c r="E582" s="17" t="s">
        <v>4953</v>
      </c>
      <c r="F582" s="17" t="s">
        <v>1884</v>
      </c>
      <c r="G582" s="18" t="s">
        <v>97</v>
      </c>
    </row>
    <row r="583" spans="1:7" x14ac:dyDescent="0.2">
      <c r="A583" s="17" t="s">
        <v>1871</v>
      </c>
      <c r="B583" s="17" t="s">
        <v>1872</v>
      </c>
      <c r="C583" s="17" t="s">
        <v>3663</v>
      </c>
      <c r="D583" s="17" t="s">
        <v>4305</v>
      </c>
      <c r="E583" s="17" t="s">
        <v>4306</v>
      </c>
      <c r="F583" s="17" t="s">
        <v>4576</v>
      </c>
      <c r="G583" s="17" t="s">
        <v>445</v>
      </c>
    </row>
    <row r="584" spans="1:7" x14ac:dyDescent="0.2">
      <c r="A584" s="17" t="s">
        <v>1873</v>
      </c>
      <c r="B584" s="17" t="s">
        <v>1874</v>
      </c>
      <c r="C584" s="17" t="s">
        <v>3802</v>
      </c>
      <c r="D584" s="17" t="s">
        <v>4265</v>
      </c>
      <c r="E584" s="17" t="s">
        <v>4266</v>
      </c>
      <c r="F584" s="17" t="s">
        <v>4954</v>
      </c>
      <c r="G584" s="17" t="s">
        <v>444</v>
      </c>
    </row>
    <row r="585" spans="1:7" x14ac:dyDescent="0.2">
      <c r="A585" s="17" t="s">
        <v>1875</v>
      </c>
      <c r="B585" s="17" t="s">
        <v>1876</v>
      </c>
      <c r="C585" s="17" t="s">
        <v>3542</v>
      </c>
      <c r="D585" s="17" t="s">
        <v>4166</v>
      </c>
      <c r="E585" s="17" t="s">
        <v>4167</v>
      </c>
      <c r="F585" s="17" t="s">
        <v>1876</v>
      </c>
      <c r="G585" s="18" t="s">
        <v>97</v>
      </c>
    </row>
    <row r="586" spans="1:7" x14ac:dyDescent="0.2">
      <c r="A586" s="17" t="s">
        <v>1877</v>
      </c>
      <c r="B586" s="17" t="s">
        <v>1878</v>
      </c>
      <c r="C586" s="17"/>
      <c r="D586" s="17" t="s">
        <v>4186</v>
      </c>
      <c r="E586" s="17" t="s">
        <v>4187</v>
      </c>
      <c r="F586" s="17" t="s">
        <v>1428</v>
      </c>
      <c r="G586" s="18" t="s">
        <v>97</v>
      </c>
    </row>
    <row r="587" spans="1:7" x14ac:dyDescent="0.2">
      <c r="A587" s="17" t="s">
        <v>1879</v>
      </c>
      <c r="B587" s="17" t="s">
        <v>1880</v>
      </c>
      <c r="C587" s="17" t="s">
        <v>3618</v>
      </c>
      <c r="D587" s="17" t="s">
        <v>4284</v>
      </c>
      <c r="E587" s="17" t="s">
        <v>4285</v>
      </c>
      <c r="F587" s="17" t="s">
        <v>4465</v>
      </c>
      <c r="G587" s="17" t="s">
        <v>79</v>
      </c>
    </row>
    <row r="588" spans="1:7" x14ac:dyDescent="0.2">
      <c r="A588" s="17" t="s">
        <v>1881</v>
      </c>
      <c r="B588" s="17" t="s">
        <v>1882</v>
      </c>
      <c r="C588" s="17" t="s">
        <v>3803</v>
      </c>
      <c r="D588" s="17" t="s">
        <v>4955</v>
      </c>
      <c r="E588" s="17" t="s">
        <v>4956</v>
      </c>
      <c r="F588" s="17" t="s">
        <v>4957</v>
      </c>
      <c r="G588" s="17" t="s">
        <v>6083</v>
      </c>
    </row>
    <row r="589" spans="1:7" x14ac:dyDescent="0.2">
      <c r="A589" s="17" t="s">
        <v>1883</v>
      </c>
      <c r="B589" s="17" t="s">
        <v>1884</v>
      </c>
      <c r="C589" s="17" t="s">
        <v>3801</v>
      </c>
      <c r="D589" s="17" t="s">
        <v>4952</v>
      </c>
      <c r="E589" s="17" t="s">
        <v>4953</v>
      </c>
      <c r="F589" s="17" t="s">
        <v>1884</v>
      </c>
      <c r="G589" s="18" t="s">
        <v>97</v>
      </c>
    </row>
    <row r="590" spans="1:7" x14ac:dyDescent="0.2">
      <c r="A590" s="17" t="s">
        <v>1885</v>
      </c>
      <c r="B590" s="17" t="s">
        <v>1886</v>
      </c>
      <c r="C590" s="17" t="s">
        <v>3804</v>
      </c>
      <c r="D590" s="17" t="s">
        <v>4958</v>
      </c>
      <c r="E590" s="17" t="s">
        <v>4959</v>
      </c>
      <c r="F590" s="17" t="s">
        <v>1886</v>
      </c>
      <c r="G590" s="18" t="s">
        <v>97</v>
      </c>
    </row>
    <row r="591" spans="1:7" x14ac:dyDescent="0.2">
      <c r="A591" s="17" t="s">
        <v>1887</v>
      </c>
      <c r="B591" s="17" t="s">
        <v>1888</v>
      </c>
      <c r="C591" s="17" t="s">
        <v>3805</v>
      </c>
      <c r="D591" s="17" t="s">
        <v>4960</v>
      </c>
      <c r="E591" s="17" t="s">
        <v>4961</v>
      </c>
      <c r="F591" s="17" t="s">
        <v>1888</v>
      </c>
      <c r="G591" s="18" t="s">
        <v>97</v>
      </c>
    </row>
    <row r="592" spans="1:7" x14ac:dyDescent="0.2">
      <c r="A592" s="17" t="s">
        <v>1889</v>
      </c>
      <c r="B592" s="17" t="s">
        <v>1890</v>
      </c>
      <c r="C592" s="17"/>
      <c r="D592" s="17" t="s">
        <v>4237</v>
      </c>
      <c r="E592" s="17" t="s">
        <v>4238</v>
      </c>
      <c r="F592" s="17" t="s">
        <v>1890</v>
      </c>
      <c r="G592" s="18" t="s">
        <v>97</v>
      </c>
    </row>
    <row r="593" spans="1:7" x14ac:dyDescent="0.2">
      <c r="A593" s="17" t="s">
        <v>1891</v>
      </c>
      <c r="B593" s="17" t="s">
        <v>1892</v>
      </c>
      <c r="C593" s="17"/>
      <c r="D593" s="17" t="s">
        <v>4962</v>
      </c>
      <c r="E593" s="17" t="s">
        <v>4963</v>
      </c>
      <c r="F593" s="17" t="s">
        <v>4964</v>
      </c>
      <c r="G593" s="17" t="s">
        <v>273</v>
      </c>
    </row>
    <row r="594" spans="1:7" x14ac:dyDescent="0.2">
      <c r="A594" s="17" t="s">
        <v>1893</v>
      </c>
      <c r="B594" s="17" t="s">
        <v>1894</v>
      </c>
      <c r="C594" s="17" t="s">
        <v>3643</v>
      </c>
      <c r="D594" s="17" t="s">
        <v>4529</v>
      </c>
      <c r="E594" s="17" t="s">
        <v>4530</v>
      </c>
      <c r="F594" s="17" t="s">
        <v>4531</v>
      </c>
      <c r="G594" s="17" t="s">
        <v>273</v>
      </c>
    </row>
    <row r="595" spans="1:7" x14ac:dyDescent="0.2">
      <c r="A595" s="17" t="s">
        <v>1895</v>
      </c>
      <c r="B595" s="17" t="s">
        <v>1896</v>
      </c>
      <c r="C595" s="17" t="s">
        <v>3806</v>
      </c>
      <c r="D595" s="17" t="s">
        <v>4965</v>
      </c>
      <c r="E595" s="17" t="s">
        <v>4966</v>
      </c>
      <c r="F595" s="17" t="s">
        <v>4967</v>
      </c>
      <c r="G595" s="17" t="s">
        <v>168</v>
      </c>
    </row>
    <row r="596" spans="1:7" x14ac:dyDescent="0.2">
      <c r="A596" s="17" t="s">
        <v>1897</v>
      </c>
      <c r="B596" s="17" t="s">
        <v>1898</v>
      </c>
      <c r="C596" s="17" t="s">
        <v>3807</v>
      </c>
      <c r="D596" s="17" t="s">
        <v>4353</v>
      </c>
      <c r="E596" s="17" t="s">
        <v>4354</v>
      </c>
      <c r="F596" s="17" t="s">
        <v>4968</v>
      </c>
      <c r="G596" s="17" t="s">
        <v>162</v>
      </c>
    </row>
    <row r="597" spans="1:7" x14ac:dyDescent="0.2">
      <c r="A597" s="17" t="s">
        <v>1899</v>
      </c>
      <c r="B597" s="17" t="s">
        <v>1900</v>
      </c>
      <c r="C597" s="17" t="s">
        <v>3808</v>
      </c>
      <c r="D597" s="17" t="s">
        <v>4969</v>
      </c>
      <c r="E597" s="17" t="s">
        <v>4970</v>
      </c>
      <c r="F597" s="17" t="s">
        <v>4971</v>
      </c>
      <c r="G597" s="17" t="s">
        <v>220</v>
      </c>
    </row>
    <row r="598" spans="1:7" x14ac:dyDescent="0.2">
      <c r="A598" s="17" t="s">
        <v>1901</v>
      </c>
      <c r="B598" s="17" t="s">
        <v>1902</v>
      </c>
      <c r="C598" s="17" t="s">
        <v>3809</v>
      </c>
      <c r="D598" s="17" t="s">
        <v>4424</v>
      </c>
      <c r="E598" s="17" t="s">
        <v>4189</v>
      </c>
      <c r="F598" s="17" t="s">
        <v>4972</v>
      </c>
      <c r="G598" s="17" t="s">
        <v>6102</v>
      </c>
    </row>
    <row r="599" spans="1:7" x14ac:dyDescent="0.2">
      <c r="A599" s="17" t="s">
        <v>1903</v>
      </c>
      <c r="B599" s="17" t="s">
        <v>1904</v>
      </c>
      <c r="C599" s="17"/>
      <c r="D599" s="17" t="s">
        <v>4723</v>
      </c>
      <c r="E599" s="17" t="s">
        <v>4724</v>
      </c>
      <c r="F599" s="17" t="s">
        <v>4973</v>
      </c>
      <c r="G599" s="17" t="s">
        <v>444</v>
      </c>
    </row>
    <row r="600" spans="1:7" x14ac:dyDescent="0.2">
      <c r="A600" s="17" t="s">
        <v>1905</v>
      </c>
      <c r="B600" s="17" t="s">
        <v>1906</v>
      </c>
      <c r="C600" s="17"/>
      <c r="D600" s="17" t="s">
        <v>4974</v>
      </c>
      <c r="E600" s="17" t="s">
        <v>4975</v>
      </c>
      <c r="F600" s="17" t="s">
        <v>1906</v>
      </c>
      <c r="G600" s="18" t="s">
        <v>97</v>
      </c>
    </row>
    <row r="601" spans="1:7" x14ac:dyDescent="0.2">
      <c r="A601" s="17" t="s">
        <v>1907</v>
      </c>
      <c r="B601" s="17" t="s">
        <v>1908</v>
      </c>
      <c r="C601" s="17" t="s">
        <v>3810</v>
      </c>
      <c r="D601" s="17" t="s">
        <v>4976</v>
      </c>
      <c r="E601" s="17" t="s">
        <v>4977</v>
      </c>
      <c r="F601" s="17" t="s">
        <v>4978</v>
      </c>
      <c r="G601" s="17" t="s">
        <v>162</v>
      </c>
    </row>
    <row r="602" spans="1:7" x14ac:dyDescent="0.2">
      <c r="A602" s="17" t="s">
        <v>1909</v>
      </c>
      <c r="B602" s="17" t="s">
        <v>1910</v>
      </c>
      <c r="C602" s="17" t="s">
        <v>3811</v>
      </c>
      <c r="D602" s="17" t="s">
        <v>4979</v>
      </c>
      <c r="E602" s="17" t="s">
        <v>4980</v>
      </c>
      <c r="F602" s="17" t="s">
        <v>4981</v>
      </c>
      <c r="G602" s="17" t="s">
        <v>168</v>
      </c>
    </row>
    <row r="603" spans="1:7" x14ac:dyDescent="0.2">
      <c r="A603" s="17" t="s">
        <v>1911</v>
      </c>
      <c r="B603" s="17" t="s">
        <v>1912</v>
      </c>
      <c r="C603" s="17" t="s">
        <v>3812</v>
      </c>
      <c r="D603" s="17" t="s">
        <v>4982</v>
      </c>
      <c r="E603" s="17" t="s">
        <v>4983</v>
      </c>
      <c r="F603" s="17" t="s">
        <v>4984</v>
      </c>
      <c r="G603" s="17" t="s">
        <v>720</v>
      </c>
    </row>
    <row r="604" spans="1:7" x14ac:dyDescent="0.2">
      <c r="A604" s="17" t="s">
        <v>1913</v>
      </c>
      <c r="B604" s="17" t="s">
        <v>1914</v>
      </c>
      <c r="C604" s="17" t="s">
        <v>3615</v>
      </c>
      <c r="D604" s="17" t="s">
        <v>4458</v>
      </c>
      <c r="E604" s="17" t="s">
        <v>4459</v>
      </c>
      <c r="F604" s="17" t="s">
        <v>1111</v>
      </c>
      <c r="G604" s="18" t="s">
        <v>97</v>
      </c>
    </row>
    <row r="605" spans="1:7" x14ac:dyDescent="0.2">
      <c r="A605" s="17" t="s">
        <v>1915</v>
      </c>
      <c r="B605" s="17" t="s">
        <v>1916</v>
      </c>
      <c r="C605" s="17"/>
      <c r="D605" s="17" t="s">
        <v>4922</v>
      </c>
      <c r="E605" s="17" t="s">
        <v>4923</v>
      </c>
      <c r="F605" s="17" t="s">
        <v>1814</v>
      </c>
      <c r="G605" s="18" t="s">
        <v>97</v>
      </c>
    </row>
    <row r="606" spans="1:7" x14ac:dyDescent="0.2">
      <c r="A606" s="17" t="s">
        <v>1917</v>
      </c>
      <c r="B606" s="17" t="s">
        <v>1918</v>
      </c>
      <c r="C606" s="17" t="s">
        <v>3813</v>
      </c>
      <c r="D606" s="17" t="s">
        <v>4336</v>
      </c>
      <c r="E606" s="17" t="s">
        <v>4337</v>
      </c>
      <c r="F606" s="17" t="s">
        <v>972</v>
      </c>
      <c r="G606" s="18" t="s">
        <v>97</v>
      </c>
    </row>
    <row r="607" spans="1:7" x14ac:dyDescent="0.2">
      <c r="A607" s="17" t="s">
        <v>1919</v>
      </c>
      <c r="B607" s="17" t="s">
        <v>1920</v>
      </c>
      <c r="C607" s="17" t="s">
        <v>3814</v>
      </c>
      <c r="D607" s="17" t="s">
        <v>4985</v>
      </c>
      <c r="E607" s="17" t="s">
        <v>4986</v>
      </c>
      <c r="F607" s="17" t="s">
        <v>4987</v>
      </c>
      <c r="G607" s="17" t="s">
        <v>168</v>
      </c>
    </row>
    <row r="608" spans="1:7" x14ac:dyDescent="0.2">
      <c r="A608" s="17" t="s">
        <v>1921</v>
      </c>
      <c r="B608" s="17" t="s">
        <v>1922</v>
      </c>
      <c r="C608" s="17"/>
      <c r="D608" s="17" t="s">
        <v>4988</v>
      </c>
      <c r="E608" s="17" t="s">
        <v>4989</v>
      </c>
      <c r="F608" s="17" t="s">
        <v>4990</v>
      </c>
      <c r="G608" s="18" t="s">
        <v>97</v>
      </c>
    </row>
    <row r="609" spans="1:7" x14ac:dyDescent="0.2">
      <c r="A609" s="17" t="s">
        <v>1923</v>
      </c>
      <c r="B609" s="17" t="s">
        <v>1924</v>
      </c>
      <c r="C609" s="17"/>
      <c r="D609" s="17" t="s">
        <v>4622</v>
      </c>
      <c r="E609" s="17" t="s">
        <v>4623</v>
      </c>
      <c r="F609" s="17" t="s">
        <v>4642</v>
      </c>
      <c r="G609" s="17" t="s">
        <v>6083</v>
      </c>
    </row>
    <row r="610" spans="1:7" x14ac:dyDescent="0.2">
      <c r="A610" s="17" t="s">
        <v>1925</v>
      </c>
      <c r="B610" s="17" t="s">
        <v>1926</v>
      </c>
      <c r="C610" s="17"/>
      <c r="D610" s="17" t="s">
        <v>4991</v>
      </c>
      <c r="E610" s="17" t="s">
        <v>4992</v>
      </c>
      <c r="F610" s="17" t="s">
        <v>4993</v>
      </c>
      <c r="G610" s="18" t="s">
        <v>6103</v>
      </c>
    </row>
    <row r="611" spans="1:7" x14ac:dyDescent="0.2">
      <c r="A611" s="17" t="s">
        <v>1927</v>
      </c>
      <c r="B611" s="17" t="s">
        <v>1928</v>
      </c>
      <c r="C611" s="17" t="s">
        <v>3815</v>
      </c>
      <c r="D611" s="17" t="s">
        <v>4994</v>
      </c>
      <c r="E611" s="17" t="s">
        <v>4995</v>
      </c>
      <c r="F611" s="17" t="s">
        <v>4996</v>
      </c>
      <c r="G611" s="17" t="s">
        <v>6103</v>
      </c>
    </row>
    <row r="612" spans="1:7" x14ac:dyDescent="0.2">
      <c r="A612" s="17" t="s">
        <v>1929</v>
      </c>
      <c r="B612" s="17" t="s">
        <v>1930</v>
      </c>
      <c r="C612" s="17"/>
      <c r="D612" s="17" t="s">
        <v>4997</v>
      </c>
      <c r="E612" s="17" t="s">
        <v>4998</v>
      </c>
      <c r="F612" s="17" t="s">
        <v>4999</v>
      </c>
      <c r="G612" s="18" t="s">
        <v>97</v>
      </c>
    </row>
    <row r="613" spans="1:7" x14ac:dyDescent="0.2">
      <c r="A613" s="17" t="s">
        <v>1931</v>
      </c>
      <c r="B613" s="17" t="s">
        <v>1932</v>
      </c>
      <c r="C613" s="17"/>
      <c r="D613" s="17" t="s">
        <v>5000</v>
      </c>
      <c r="E613" s="17" t="s">
        <v>5001</v>
      </c>
      <c r="F613" s="17" t="s">
        <v>5002</v>
      </c>
      <c r="G613" s="18" t="s">
        <v>97</v>
      </c>
    </row>
    <row r="614" spans="1:7" x14ac:dyDescent="0.2">
      <c r="A614" s="17" t="s">
        <v>1933</v>
      </c>
      <c r="B614" s="17" t="s">
        <v>1934</v>
      </c>
      <c r="C614" s="17"/>
      <c r="D614" s="17" t="s">
        <v>5003</v>
      </c>
      <c r="E614" s="17" t="s">
        <v>5004</v>
      </c>
      <c r="F614" s="17" t="s">
        <v>5005</v>
      </c>
      <c r="G614" s="18" t="s">
        <v>97</v>
      </c>
    </row>
    <row r="615" spans="1:7" x14ac:dyDescent="0.2">
      <c r="A615" s="17" t="s">
        <v>1935</v>
      </c>
      <c r="B615" s="17" t="s">
        <v>1936</v>
      </c>
      <c r="C615" s="17"/>
      <c r="D615" s="17" t="s">
        <v>5006</v>
      </c>
      <c r="E615" s="17" t="s">
        <v>5007</v>
      </c>
      <c r="F615" s="17" t="s">
        <v>1936</v>
      </c>
      <c r="G615" s="18" t="s">
        <v>97</v>
      </c>
    </row>
    <row r="616" spans="1:7" x14ac:dyDescent="0.2">
      <c r="A616" s="17" t="s">
        <v>1937</v>
      </c>
      <c r="B616" s="17" t="s">
        <v>1938</v>
      </c>
      <c r="C616" s="17"/>
      <c r="D616" s="17" t="s">
        <v>4174</v>
      </c>
      <c r="E616" s="17" t="s">
        <v>4175</v>
      </c>
      <c r="F616" s="17" t="s">
        <v>1938</v>
      </c>
      <c r="G616" s="17" t="s">
        <v>97</v>
      </c>
    </row>
    <row r="617" spans="1:7" x14ac:dyDescent="0.2">
      <c r="A617" s="17" t="s">
        <v>1939</v>
      </c>
      <c r="B617" s="17" t="s">
        <v>1940</v>
      </c>
      <c r="C617" s="17" t="s">
        <v>3816</v>
      </c>
      <c r="D617" s="17" t="s">
        <v>5008</v>
      </c>
      <c r="E617" s="17" t="s">
        <v>5009</v>
      </c>
      <c r="F617" s="17" t="s">
        <v>1940</v>
      </c>
      <c r="G617" s="18" t="s">
        <v>97</v>
      </c>
    </row>
    <row r="618" spans="1:7" x14ac:dyDescent="0.2">
      <c r="A618" s="17" t="s">
        <v>1941</v>
      </c>
      <c r="B618" s="17" t="s">
        <v>1942</v>
      </c>
      <c r="C618" s="17" t="s">
        <v>3817</v>
      </c>
      <c r="D618" s="17" t="s">
        <v>5010</v>
      </c>
      <c r="E618" s="17" t="s">
        <v>5011</v>
      </c>
      <c r="F618" s="17" t="s">
        <v>1942</v>
      </c>
      <c r="G618" s="18" t="s">
        <v>97</v>
      </c>
    </row>
    <row r="619" spans="1:7" x14ac:dyDescent="0.2">
      <c r="A619" s="17" t="s">
        <v>1943</v>
      </c>
      <c r="B619" s="17" t="s">
        <v>1944</v>
      </c>
      <c r="C619" s="17"/>
      <c r="D619" s="17" t="s">
        <v>5012</v>
      </c>
      <c r="E619" s="17" t="s">
        <v>4975</v>
      </c>
      <c r="F619" s="17" t="s">
        <v>5013</v>
      </c>
      <c r="G619" s="18" t="s">
        <v>97</v>
      </c>
    </row>
    <row r="620" spans="1:7" x14ac:dyDescent="0.2">
      <c r="A620" s="17" t="s">
        <v>1945</v>
      </c>
      <c r="B620" s="17" t="s">
        <v>1946</v>
      </c>
      <c r="C620" s="17" t="s">
        <v>3818</v>
      </c>
      <c r="D620" s="17" t="s">
        <v>5014</v>
      </c>
      <c r="E620" s="17" t="s">
        <v>5015</v>
      </c>
      <c r="F620" s="17" t="s">
        <v>1946</v>
      </c>
      <c r="G620" s="18" t="s">
        <v>97</v>
      </c>
    </row>
    <row r="621" spans="1:7" x14ac:dyDescent="0.2">
      <c r="A621" s="17" t="s">
        <v>1947</v>
      </c>
      <c r="B621" s="17" t="s">
        <v>1948</v>
      </c>
      <c r="C621" s="17"/>
      <c r="D621" s="17" t="s">
        <v>5016</v>
      </c>
      <c r="E621" s="17" t="s">
        <v>5017</v>
      </c>
      <c r="F621" s="17" t="s">
        <v>1948</v>
      </c>
      <c r="G621" s="18" t="s">
        <v>97</v>
      </c>
    </row>
    <row r="622" spans="1:7" x14ac:dyDescent="0.2">
      <c r="A622" s="17" t="s">
        <v>1949</v>
      </c>
      <c r="B622" s="17" t="s">
        <v>1950</v>
      </c>
      <c r="C622" s="17" t="s">
        <v>3819</v>
      </c>
      <c r="D622" s="17" t="s">
        <v>5018</v>
      </c>
      <c r="E622" s="17" t="s">
        <v>5019</v>
      </c>
      <c r="F622" s="17" t="s">
        <v>1950</v>
      </c>
      <c r="G622" s="18" t="s">
        <v>97</v>
      </c>
    </row>
    <row r="623" spans="1:7" x14ac:dyDescent="0.2">
      <c r="A623" s="17" t="s">
        <v>1951</v>
      </c>
      <c r="B623" s="17" t="s">
        <v>1952</v>
      </c>
      <c r="C623" s="17" t="s">
        <v>3548</v>
      </c>
      <c r="D623" s="17" t="s">
        <v>4192</v>
      </c>
      <c r="E623" s="17" t="s">
        <v>4193</v>
      </c>
      <c r="F623" s="17" t="s">
        <v>1952</v>
      </c>
      <c r="G623" s="18" t="s">
        <v>97</v>
      </c>
    </row>
    <row r="624" spans="1:7" x14ac:dyDescent="0.2">
      <c r="A624" s="17" t="s">
        <v>1953</v>
      </c>
      <c r="B624" s="17" t="s">
        <v>1954</v>
      </c>
      <c r="C624" s="17"/>
      <c r="D624" s="17" t="s">
        <v>5020</v>
      </c>
      <c r="E624" s="17" t="s">
        <v>5021</v>
      </c>
      <c r="F624" s="17" t="s">
        <v>1954</v>
      </c>
      <c r="G624" s="18" t="s">
        <v>97</v>
      </c>
    </row>
    <row r="625" spans="1:7" x14ac:dyDescent="0.2">
      <c r="A625" s="17" t="s">
        <v>1955</v>
      </c>
      <c r="B625" s="17" t="s">
        <v>1956</v>
      </c>
      <c r="C625" s="17" t="s">
        <v>3551</v>
      </c>
      <c r="D625" s="17" t="s">
        <v>4205</v>
      </c>
      <c r="E625" s="17" t="s">
        <v>4206</v>
      </c>
      <c r="F625" s="17" t="s">
        <v>1956</v>
      </c>
      <c r="G625" s="18" t="s">
        <v>97</v>
      </c>
    </row>
    <row r="626" spans="1:7" x14ac:dyDescent="0.2">
      <c r="A626" s="17" t="s">
        <v>1957</v>
      </c>
      <c r="B626" s="17" t="s">
        <v>1958</v>
      </c>
      <c r="C626" s="17" t="s">
        <v>3820</v>
      </c>
      <c r="D626" s="17" t="s">
        <v>5022</v>
      </c>
      <c r="E626" s="17" t="s">
        <v>5023</v>
      </c>
      <c r="F626" s="17" t="s">
        <v>1958</v>
      </c>
      <c r="G626" s="18" t="s">
        <v>97</v>
      </c>
    </row>
    <row r="627" spans="1:7" x14ac:dyDescent="0.2">
      <c r="A627" s="17" t="s">
        <v>1959</v>
      </c>
      <c r="B627" s="17" t="s">
        <v>1960</v>
      </c>
      <c r="C627" s="17" t="s">
        <v>3821</v>
      </c>
      <c r="D627" s="17" t="s">
        <v>5024</v>
      </c>
      <c r="E627" s="17" t="s">
        <v>5025</v>
      </c>
      <c r="F627" s="17" t="s">
        <v>1960</v>
      </c>
      <c r="G627" s="18" t="s">
        <v>97</v>
      </c>
    </row>
    <row r="628" spans="1:7" x14ac:dyDescent="0.2">
      <c r="A628" s="17" t="s">
        <v>1961</v>
      </c>
      <c r="B628" s="17" t="s">
        <v>1962</v>
      </c>
      <c r="C628" s="17" t="s">
        <v>3822</v>
      </c>
      <c r="D628" s="17" t="s">
        <v>5026</v>
      </c>
      <c r="E628" s="17" t="s">
        <v>5027</v>
      </c>
      <c r="F628" s="17" t="s">
        <v>1962</v>
      </c>
      <c r="G628" s="18" t="s">
        <v>97</v>
      </c>
    </row>
    <row r="629" spans="1:7" x14ac:dyDescent="0.2">
      <c r="A629" s="17" t="s">
        <v>1963</v>
      </c>
      <c r="B629" s="17" t="s">
        <v>1964</v>
      </c>
      <c r="C629" s="17" t="s">
        <v>3823</v>
      </c>
      <c r="D629" s="17" t="s">
        <v>5028</v>
      </c>
      <c r="E629" s="17" t="s">
        <v>5029</v>
      </c>
      <c r="F629" s="17" t="s">
        <v>1964</v>
      </c>
      <c r="G629" s="18" t="s">
        <v>97</v>
      </c>
    </row>
    <row r="630" spans="1:7" x14ac:dyDescent="0.2">
      <c r="A630" s="17" t="s">
        <v>1965</v>
      </c>
      <c r="B630" s="17" t="s">
        <v>1966</v>
      </c>
      <c r="C630" s="17" t="s">
        <v>3824</v>
      </c>
      <c r="D630" s="17" t="s">
        <v>5030</v>
      </c>
      <c r="E630" s="17" t="s">
        <v>5031</v>
      </c>
      <c r="F630" s="17" t="s">
        <v>5032</v>
      </c>
      <c r="G630" s="18" t="s">
        <v>97</v>
      </c>
    </row>
    <row r="631" spans="1:7" x14ac:dyDescent="0.2">
      <c r="A631" s="17" t="s">
        <v>1967</v>
      </c>
      <c r="B631" s="17" t="s">
        <v>1968</v>
      </c>
      <c r="C631" s="17"/>
      <c r="D631" s="17" t="s">
        <v>5033</v>
      </c>
      <c r="E631" s="17" t="s">
        <v>5034</v>
      </c>
      <c r="F631" s="17" t="s">
        <v>1968</v>
      </c>
      <c r="G631" s="18" t="s">
        <v>97</v>
      </c>
    </row>
    <row r="632" spans="1:7" x14ac:dyDescent="0.2">
      <c r="A632" s="17" t="s">
        <v>1969</v>
      </c>
      <c r="B632" s="17" t="s">
        <v>1970</v>
      </c>
      <c r="C632" s="17"/>
      <c r="D632" s="17" t="s">
        <v>5035</v>
      </c>
      <c r="E632" s="17" t="s">
        <v>5036</v>
      </c>
      <c r="F632" s="17" t="s">
        <v>1970</v>
      </c>
      <c r="G632" s="18" t="s">
        <v>97</v>
      </c>
    </row>
    <row r="633" spans="1:7" x14ac:dyDescent="0.2">
      <c r="A633" s="17" t="s">
        <v>1971</v>
      </c>
      <c r="B633" s="17" t="s">
        <v>1972</v>
      </c>
      <c r="C633" s="17"/>
      <c r="D633" s="17" t="s">
        <v>5037</v>
      </c>
      <c r="E633" s="17" t="s">
        <v>5038</v>
      </c>
      <c r="F633" s="17" t="s">
        <v>1972</v>
      </c>
      <c r="G633" s="18" t="s">
        <v>97</v>
      </c>
    </row>
    <row r="634" spans="1:7" x14ac:dyDescent="0.2">
      <c r="A634" s="17" t="s">
        <v>1973</v>
      </c>
      <c r="B634" s="17" t="s">
        <v>1974</v>
      </c>
      <c r="C634" s="17"/>
      <c r="D634" s="17" t="s">
        <v>5039</v>
      </c>
      <c r="E634" s="17" t="s">
        <v>5040</v>
      </c>
      <c r="F634" s="17" t="s">
        <v>1974</v>
      </c>
      <c r="G634" s="18" t="s">
        <v>97</v>
      </c>
    </row>
    <row r="635" spans="1:7" x14ac:dyDescent="0.2">
      <c r="A635" s="17" t="s">
        <v>1975</v>
      </c>
      <c r="B635" s="17" t="s">
        <v>1976</v>
      </c>
      <c r="C635" s="17" t="s">
        <v>3825</v>
      </c>
      <c r="D635" s="17" t="s">
        <v>5041</v>
      </c>
      <c r="E635" s="17" t="s">
        <v>5042</v>
      </c>
      <c r="F635" s="17" t="s">
        <v>1976</v>
      </c>
      <c r="G635" s="18" t="s">
        <v>97</v>
      </c>
    </row>
    <row r="636" spans="1:7" x14ac:dyDescent="0.2">
      <c r="A636" s="17" t="s">
        <v>1977</v>
      </c>
      <c r="B636" s="17" t="s">
        <v>1978</v>
      </c>
      <c r="C636" s="17" t="s">
        <v>3826</v>
      </c>
      <c r="D636" s="17" t="s">
        <v>5043</v>
      </c>
      <c r="E636" s="17" t="s">
        <v>5044</v>
      </c>
      <c r="F636" s="17" t="s">
        <v>1978</v>
      </c>
      <c r="G636" s="18" t="s">
        <v>97</v>
      </c>
    </row>
    <row r="637" spans="1:7" x14ac:dyDescent="0.2">
      <c r="A637" s="17" t="s">
        <v>1979</v>
      </c>
      <c r="B637" s="17" t="s">
        <v>1980</v>
      </c>
      <c r="C637" s="17"/>
      <c r="D637" s="17" t="s">
        <v>4820</v>
      </c>
      <c r="E637" s="17" t="s">
        <v>4821</v>
      </c>
      <c r="F637" s="17" t="s">
        <v>5045</v>
      </c>
      <c r="G637" s="18" t="s">
        <v>97</v>
      </c>
    </row>
    <row r="638" spans="1:7" x14ac:dyDescent="0.2">
      <c r="A638" s="17" t="s">
        <v>1981</v>
      </c>
      <c r="B638" s="17" t="s">
        <v>1982</v>
      </c>
      <c r="C638" s="17" t="s">
        <v>3827</v>
      </c>
      <c r="D638" s="17" t="s">
        <v>5046</v>
      </c>
      <c r="E638" s="17" t="s">
        <v>5047</v>
      </c>
      <c r="F638" s="17" t="s">
        <v>5048</v>
      </c>
      <c r="G638" s="17" t="s">
        <v>273</v>
      </c>
    </row>
    <row r="639" spans="1:7" x14ac:dyDescent="0.2">
      <c r="A639" s="17" t="s">
        <v>1983</v>
      </c>
      <c r="B639" s="17" t="s">
        <v>1984</v>
      </c>
      <c r="C639" s="17" t="s">
        <v>3828</v>
      </c>
      <c r="D639" s="17" t="s">
        <v>4394</v>
      </c>
      <c r="E639" s="17" t="s">
        <v>4395</v>
      </c>
      <c r="F639" s="17" t="s">
        <v>4396</v>
      </c>
      <c r="G639" s="17" t="s">
        <v>143</v>
      </c>
    </row>
    <row r="640" spans="1:7" x14ac:dyDescent="0.2">
      <c r="A640" s="17" t="s">
        <v>1985</v>
      </c>
      <c r="B640" s="17" t="s">
        <v>1986</v>
      </c>
      <c r="C640" s="17" t="s">
        <v>3800</v>
      </c>
      <c r="D640" s="17" t="s">
        <v>4946</v>
      </c>
      <c r="E640" s="17" t="s">
        <v>4947</v>
      </c>
      <c r="F640" s="17" t="s">
        <v>4948</v>
      </c>
      <c r="G640" s="17" t="s">
        <v>500</v>
      </c>
    </row>
    <row r="641" spans="1:7" x14ac:dyDescent="0.2">
      <c r="A641" s="17" t="s">
        <v>1987</v>
      </c>
      <c r="B641" s="17" t="s">
        <v>1988</v>
      </c>
      <c r="C641" s="17" t="s">
        <v>3829</v>
      </c>
      <c r="D641" s="17" t="s">
        <v>4491</v>
      </c>
      <c r="E641" s="17" t="s">
        <v>4492</v>
      </c>
      <c r="F641" s="17" t="s">
        <v>4493</v>
      </c>
      <c r="G641" s="17" t="s">
        <v>6090</v>
      </c>
    </row>
    <row r="642" spans="1:7" x14ac:dyDescent="0.2">
      <c r="A642" s="17" t="s">
        <v>1989</v>
      </c>
      <c r="B642" s="17" t="s">
        <v>1990</v>
      </c>
      <c r="C642" s="17"/>
      <c r="D642" s="17" t="s">
        <v>4397</v>
      </c>
      <c r="E642" s="17" t="s">
        <v>4398</v>
      </c>
      <c r="F642" s="17" t="s">
        <v>4399</v>
      </c>
      <c r="G642" s="17" t="s">
        <v>6088</v>
      </c>
    </row>
    <row r="643" spans="1:7" x14ac:dyDescent="0.2">
      <c r="A643" s="17" t="s">
        <v>1991</v>
      </c>
      <c r="B643" s="17" t="s">
        <v>1992</v>
      </c>
      <c r="C643" s="17" t="s">
        <v>3830</v>
      </c>
      <c r="D643" s="17" t="s">
        <v>5049</v>
      </c>
      <c r="E643" s="17" t="s">
        <v>5050</v>
      </c>
      <c r="F643" s="17" t="s">
        <v>5051</v>
      </c>
      <c r="G643" s="17" t="s">
        <v>162</v>
      </c>
    </row>
    <row r="644" spans="1:7" x14ac:dyDescent="0.2">
      <c r="A644" s="17" t="s">
        <v>1993</v>
      </c>
      <c r="B644" s="17" t="s">
        <v>1994</v>
      </c>
      <c r="C644" s="17" t="s">
        <v>3686</v>
      </c>
      <c r="D644" s="17" t="s">
        <v>4284</v>
      </c>
      <c r="E644" s="17" t="s">
        <v>4285</v>
      </c>
      <c r="F644" s="17" t="s">
        <v>4621</v>
      </c>
      <c r="G644" s="17" t="s">
        <v>79</v>
      </c>
    </row>
    <row r="645" spans="1:7" x14ac:dyDescent="0.2">
      <c r="A645" s="17" t="s">
        <v>1995</v>
      </c>
      <c r="B645" s="17" t="s">
        <v>1996</v>
      </c>
      <c r="C645" s="17" t="s">
        <v>3686</v>
      </c>
      <c r="D645" s="17" t="s">
        <v>4284</v>
      </c>
      <c r="E645" s="17" t="s">
        <v>4285</v>
      </c>
      <c r="F645" s="17" t="s">
        <v>4621</v>
      </c>
      <c r="G645" s="17" t="s">
        <v>79</v>
      </c>
    </row>
    <row r="646" spans="1:7" x14ac:dyDescent="0.2">
      <c r="A646" s="17" t="s">
        <v>1997</v>
      </c>
      <c r="B646" s="17" t="s">
        <v>1998</v>
      </c>
      <c r="C646" s="17" t="s">
        <v>3831</v>
      </c>
      <c r="D646" s="17" t="s">
        <v>4245</v>
      </c>
      <c r="E646" s="17" t="s">
        <v>4246</v>
      </c>
      <c r="F646" s="17" t="s">
        <v>5052</v>
      </c>
      <c r="G646" s="17" t="s">
        <v>220</v>
      </c>
    </row>
    <row r="647" spans="1:7" x14ac:dyDescent="0.2">
      <c r="A647" s="17" t="s">
        <v>1999</v>
      </c>
      <c r="B647" s="17" t="s">
        <v>2000</v>
      </c>
      <c r="C647" s="17"/>
      <c r="D647" s="17" t="s">
        <v>4284</v>
      </c>
      <c r="E647" s="17" t="s">
        <v>4285</v>
      </c>
      <c r="F647" s="17" t="s">
        <v>4487</v>
      </c>
      <c r="G647" s="17" t="s">
        <v>258</v>
      </c>
    </row>
    <row r="648" spans="1:7" x14ac:dyDescent="0.2">
      <c r="A648" s="17" t="s">
        <v>374</v>
      </c>
      <c r="B648" s="17" t="s">
        <v>579</v>
      </c>
      <c r="C648" s="17" t="s">
        <v>3832</v>
      </c>
      <c r="D648" s="17" t="s">
        <v>4284</v>
      </c>
      <c r="E648" s="17" t="s">
        <v>4285</v>
      </c>
      <c r="F648" s="17" t="s">
        <v>5053</v>
      </c>
      <c r="G648" s="17" t="s">
        <v>53</v>
      </c>
    </row>
    <row r="649" spans="1:7" x14ac:dyDescent="0.2">
      <c r="A649" s="17" t="s">
        <v>2001</v>
      </c>
      <c r="B649" s="17" t="s">
        <v>2002</v>
      </c>
      <c r="C649" s="17" t="s">
        <v>3833</v>
      </c>
      <c r="D649" s="17" t="s">
        <v>5054</v>
      </c>
      <c r="E649" s="17" t="s">
        <v>5055</v>
      </c>
      <c r="F649" s="17" t="s">
        <v>5056</v>
      </c>
      <c r="G649" s="17" t="s">
        <v>471</v>
      </c>
    </row>
    <row r="650" spans="1:7" x14ac:dyDescent="0.2">
      <c r="A650" s="17" t="s">
        <v>2003</v>
      </c>
      <c r="B650" s="17" t="s">
        <v>2004</v>
      </c>
      <c r="C650" s="17" t="s">
        <v>3834</v>
      </c>
      <c r="D650" s="17" t="s">
        <v>4622</v>
      </c>
      <c r="E650" s="17" t="s">
        <v>4623</v>
      </c>
      <c r="F650" s="17" t="s">
        <v>4624</v>
      </c>
      <c r="G650" s="17" t="s">
        <v>471</v>
      </c>
    </row>
    <row r="651" spans="1:7" x14ac:dyDescent="0.2">
      <c r="A651" s="17" t="s">
        <v>2005</v>
      </c>
      <c r="B651" s="17" t="s">
        <v>2006</v>
      </c>
      <c r="C651" s="17" t="s">
        <v>3835</v>
      </c>
      <c r="D651" s="17" t="s">
        <v>5057</v>
      </c>
      <c r="E651" s="17" t="s">
        <v>5058</v>
      </c>
      <c r="F651" s="17" t="s">
        <v>5059</v>
      </c>
      <c r="G651" s="17" t="s">
        <v>471</v>
      </c>
    </row>
    <row r="652" spans="1:7" x14ac:dyDescent="0.2">
      <c r="A652" s="17" t="s">
        <v>2007</v>
      </c>
      <c r="B652" s="17" t="s">
        <v>2008</v>
      </c>
      <c r="C652" s="17"/>
      <c r="D652" s="17" t="s">
        <v>4690</v>
      </c>
      <c r="E652" s="17" t="s">
        <v>4691</v>
      </c>
      <c r="F652" s="17" t="s">
        <v>4692</v>
      </c>
      <c r="G652" s="17" t="s">
        <v>444</v>
      </c>
    </row>
    <row r="653" spans="1:7" x14ac:dyDescent="0.2">
      <c r="A653" s="17" t="s">
        <v>2009</v>
      </c>
      <c r="B653" s="17" t="s">
        <v>2010</v>
      </c>
      <c r="C653" s="17"/>
      <c r="D653" s="17" t="s">
        <v>4381</v>
      </c>
      <c r="E653" s="17" t="s">
        <v>4382</v>
      </c>
      <c r="F653" s="17" t="s">
        <v>2010</v>
      </c>
      <c r="G653" s="18" t="s">
        <v>97</v>
      </c>
    </row>
    <row r="654" spans="1:7" x14ac:dyDescent="0.2">
      <c r="A654" s="17" t="s">
        <v>2011</v>
      </c>
      <c r="B654" s="17" t="s">
        <v>2012</v>
      </c>
      <c r="C654" s="17"/>
      <c r="D654" s="17" t="s">
        <v>4284</v>
      </c>
      <c r="E654" s="17" t="s">
        <v>4285</v>
      </c>
      <c r="F654" s="17" t="s">
        <v>5060</v>
      </c>
      <c r="G654" s="17" t="s">
        <v>6104</v>
      </c>
    </row>
    <row r="655" spans="1:7" x14ac:dyDescent="0.2">
      <c r="A655" s="17" t="s">
        <v>2013</v>
      </c>
      <c r="B655" s="17" t="s">
        <v>2014</v>
      </c>
      <c r="C655" s="17" t="s">
        <v>3784</v>
      </c>
      <c r="D655" s="17" t="s">
        <v>4911</v>
      </c>
      <c r="E655" s="17" t="s">
        <v>4912</v>
      </c>
      <c r="F655" s="17" t="s">
        <v>4913</v>
      </c>
      <c r="G655" s="17" t="s">
        <v>273</v>
      </c>
    </row>
    <row r="656" spans="1:7" x14ac:dyDescent="0.2">
      <c r="A656" s="17" t="s">
        <v>2015</v>
      </c>
      <c r="B656" s="17" t="s">
        <v>2016</v>
      </c>
      <c r="C656" s="17" t="s">
        <v>3836</v>
      </c>
      <c r="D656" s="17" t="s">
        <v>4327</v>
      </c>
      <c r="E656" s="17" t="s">
        <v>4328</v>
      </c>
      <c r="F656" s="17" t="s">
        <v>4329</v>
      </c>
      <c r="G656" s="17" t="s">
        <v>370</v>
      </c>
    </row>
    <row r="657" spans="1:7" x14ac:dyDescent="0.2">
      <c r="A657" s="17" t="s">
        <v>2017</v>
      </c>
      <c r="B657" s="17" t="s">
        <v>2018</v>
      </c>
      <c r="C657" s="17" t="s">
        <v>3836</v>
      </c>
      <c r="D657" s="17" t="s">
        <v>4327</v>
      </c>
      <c r="E657" s="17" t="s">
        <v>4328</v>
      </c>
      <c r="F657" s="17" t="s">
        <v>4329</v>
      </c>
      <c r="G657" s="17" t="s">
        <v>370</v>
      </c>
    </row>
    <row r="658" spans="1:7" x14ac:dyDescent="0.2">
      <c r="A658" s="17" t="s">
        <v>2019</v>
      </c>
      <c r="B658" s="17" t="s">
        <v>2020</v>
      </c>
      <c r="C658" s="17" t="s">
        <v>3836</v>
      </c>
      <c r="D658" s="17" t="s">
        <v>4327</v>
      </c>
      <c r="E658" s="17" t="s">
        <v>4328</v>
      </c>
      <c r="F658" s="17" t="s">
        <v>4329</v>
      </c>
      <c r="G658" s="17" t="s">
        <v>370</v>
      </c>
    </row>
    <row r="659" spans="1:7" x14ac:dyDescent="0.2">
      <c r="A659" s="17" t="s">
        <v>2021</v>
      </c>
      <c r="B659" s="17" t="s">
        <v>2022</v>
      </c>
      <c r="C659" s="17" t="s">
        <v>2022</v>
      </c>
      <c r="D659" s="17" t="s">
        <v>5061</v>
      </c>
      <c r="E659" s="17" t="s">
        <v>5062</v>
      </c>
      <c r="F659" s="17" t="s">
        <v>2022</v>
      </c>
      <c r="G659" s="18" t="s">
        <v>97</v>
      </c>
    </row>
    <row r="660" spans="1:7" x14ac:dyDescent="0.2">
      <c r="A660" s="17" t="s">
        <v>2023</v>
      </c>
      <c r="B660" s="17" t="s">
        <v>2024</v>
      </c>
      <c r="C660" s="17"/>
      <c r="D660" s="17" t="s">
        <v>5063</v>
      </c>
      <c r="E660" s="17" t="s">
        <v>5064</v>
      </c>
      <c r="F660" s="17" t="s">
        <v>2024</v>
      </c>
      <c r="G660" s="18" t="s">
        <v>97</v>
      </c>
    </row>
    <row r="661" spans="1:7" x14ac:dyDescent="0.2">
      <c r="A661" s="17" t="s">
        <v>2025</v>
      </c>
      <c r="B661" s="17" t="s">
        <v>2026</v>
      </c>
      <c r="C661" s="17" t="s">
        <v>3837</v>
      </c>
      <c r="D661" s="17" t="s">
        <v>5065</v>
      </c>
      <c r="E661" s="17" t="s">
        <v>5066</v>
      </c>
      <c r="F661" s="17" t="s">
        <v>2026</v>
      </c>
      <c r="G661" s="18" t="s">
        <v>97</v>
      </c>
    </row>
    <row r="662" spans="1:7" x14ac:dyDescent="0.2">
      <c r="A662" s="17" t="s">
        <v>2027</v>
      </c>
      <c r="B662" s="17" t="s">
        <v>2028</v>
      </c>
      <c r="C662" s="17" t="s">
        <v>3645</v>
      </c>
      <c r="D662" s="17" t="s">
        <v>4535</v>
      </c>
      <c r="E662" s="17" t="s">
        <v>4536</v>
      </c>
      <c r="F662" s="17" t="s">
        <v>4537</v>
      </c>
      <c r="G662" s="17" t="s">
        <v>66</v>
      </c>
    </row>
    <row r="663" spans="1:7" x14ac:dyDescent="0.2">
      <c r="A663" s="17" t="s">
        <v>2029</v>
      </c>
      <c r="B663" s="17" t="s">
        <v>2030</v>
      </c>
      <c r="C663" s="17" t="s">
        <v>3645</v>
      </c>
      <c r="D663" s="17" t="s">
        <v>4535</v>
      </c>
      <c r="E663" s="17" t="s">
        <v>4536</v>
      </c>
      <c r="F663" s="17" t="s">
        <v>4537</v>
      </c>
      <c r="G663" s="17" t="s">
        <v>66</v>
      </c>
    </row>
    <row r="664" spans="1:7" x14ac:dyDescent="0.2">
      <c r="A664" s="17" t="s">
        <v>2031</v>
      </c>
      <c r="B664" s="17" t="s">
        <v>2032</v>
      </c>
      <c r="C664" s="17" t="s">
        <v>3769</v>
      </c>
      <c r="D664" s="17" t="s">
        <v>4847</v>
      </c>
      <c r="E664" s="17" t="s">
        <v>4848</v>
      </c>
      <c r="F664" s="17" t="s">
        <v>4849</v>
      </c>
      <c r="G664" s="17" t="s">
        <v>614</v>
      </c>
    </row>
    <row r="665" spans="1:7" x14ac:dyDescent="0.2">
      <c r="A665" s="17" t="s">
        <v>2033</v>
      </c>
      <c r="B665" s="17" t="s">
        <v>2034</v>
      </c>
      <c r="C665" s="17"/>
      <c r="D665" s="17" t="s">
        <v>4327</v>
      </c>
      <c r="E665" s="17" t="s">
        <v>4328</v>
      </c>
      <c r="F665" s="17" t="s">
        <v>4329</v>
      </c>
      <c r="G665" s="17" t="s">
        <v>370</v>
      </c>
    </row>
    <row r="666" spans="1:7" x14ac:dyDescent="0.2">
      <c r="A666" s="17" t="s">
        <v>2035</v>
      </c>
      <c r="B666" s="17" t="s">
        <v>2036</v>
      </c>
      <c r="C666" s="17" t="s">
        <v>3536</v>
      </c>
      <c r="D666" s="17" t="s">
        <v>4133</v>
      </c>
      <c r="E666" s="17" t="s">
        <v>4134</v>
      </c>
      <c r="F666" s="17" t="s">
        <v>4135</v>
      </c>
      <c r="G666" s="17" t="s">
        <v>6083</v>
      </c>
    </row>
    <row r="667" spans="1:7" x14ac:dyDescent="0.2">
      <c r="A667" s="17" t="s">
        <v>2037</v>
      </c>
      <c r="B667" s="17" t="s">
        <v>2038</v>
      </c>
      <c r="C667" s="17" t="s">
        <v>3803</v>
      </c>
      <c r="D667" s="17" t="s">
        <v>4955</v>
      </c>
      <c r="E667" s="17" t="s">
        <v>4956</v>
      </c>
      <c r="F667" s="17" t="s">
        <v>4957</v>
      </c>
      <c r="G667" s="17" t="s">
        <v>6083</v>
      </c>
    </row>
    <row r="668" spans="1:7" x14ac:dyDescent="0.2">
      <c r="A668" s="17" t="s">
        <v>2039</v>
      </c>
      <c r="B668" s="17" t="s">
        <v>2040</v>
      </c>
      <c r="C668" s="17"/>
      <c r="D668" s="17" t="s">
        <v>4142</v>
      </c>
      <c r="E668" s="17" t="s">
        <v>4143</v>
      </c>
      <c r="F668" s="17" t="s">
        <v>4144</v>
      </c>
      <c r="G668" s="18" t="s">
        <v>97</v>
      </c>
    </row>
    <row r="669" spans="1:7" x14ac:dyDescent="0.2">
      <c r="A669" s="17" t="s">
        <v>2041</v>
      </c>
      <c r="B669" s="17" t="s">
        <v>2042</v>
      </c>
      <c r="C669" s="17"/>
      <c r="D669" s="17" t="s">
        <v>5067</v>
      </c>
      <c r="E669" s="17" t="s">
        <v>5068</v>
      </c>
      <c r="F669" s="17" t="s">
        <v>2042</v>
      </c>
      <c r="G669" s="18" t="s">
        <v>97</v>
      </c>
    </row>
    <row r="670" spans="1:7" x14ac:dyDescent="0.2">
      <c r="A670" s="17" t="s">
        <v>2043</v>
      </c>
      <c r="B670" s="17" t="s">
        <v>2044</v>
      </c>
      <c r="C670" s="17"/>
      <c r="D670" s="17" t="s">
        <v>4180</v>
      </c>
      <c r="E670" s="17" t="s">
        <v>4181</v>
      </c>
      <c r="F670" s="17" t="s">
        <v>1135</v>
      </c>
      <c r="G670" s="18" t="s">
        <v>97</v>
      </c>
    </row>
    <row r="671" spans="1:7" x14ac:dyDescent="0.2">
      <c r="A671" s="17" t="s">
        <v>2045</v>
      </c>
      <c r="B671" s="17" t="s">
        <v>2046</v>
      </c>
      <c r="C671" s="17"/>
      <c r="D671" s="17" t="s">
        <v>5069</v>
      </c>
      <c r="E671" s="17" t="s">
        <v>5070</v>
      </c>
      <c r="F671" s="17" t="s">
        <v>2046</v>
      </c>
      <c r="G671" s="18" t="s">
        <v>97</v>
      </c>
    </row>
    <row r="672" spans="1:7" x14ac:dyDescent="0.2">
      <c r="A672" s="17" t="s">
        <v>2047</v>
      </c>
      <c r="B672" s="17" t="s">
        <v>2048</v>
      </c>
      <c r="C672" s="17"/>
      <c r="D672" s="17" t="s">
        <v>4188</v>
      </c>
      <c r="E672" s="17" t="s">
        <v>4189</v>
      </c>
      <c r="F672" s="17" t="s">
        <v>2048</v>
      </c>
      <c r="G672" s="18" t="s">
        <v>97</v>
      </c>
    </row>
    <row r="673" spans="1:7" x14ac:dyDescent="0.2">
      <c r="A673" s="17" t="s">
        <v>2049</v>
      </c>
      <c r="B673" s="17" t="s">
        <v>2050</v>
      </c>
      <c r="C673" s="17" t="s">
        <v>3838</v>
      </c>
      <c r="D673" s="17" t="s">
        <v>5071</v>
      </c>
      <c r="E673" s="17" t="s">
        <v>5072</v>
      </c>
      <c r="F673" s="17" t="s">
        <v>2050</v>
      </c>
      <c r="G673" s="18" t="s">
        <v>97</v>
      </c>
    </row>
    <row r="674" spans="1:7" x14ac:dyDescent="0.2">
      <c r="A674" s="17" t="s">
        <v>2051</v>
      </c>
      <c r="B674" s="17" t="s">
        <v>2052</v>
      </c>
      <c r="C674" s="17"/>
      <c r="D674" s="17" t="s">
        <v>4216</v>
      </c>
      <c r="E674" s="17" t="s">
        <v>4217</v>
      </c>
      <c r="F674" s="17" t="s">
        <v>1056</v>
      </c>
      <c r="G674" s="18" t="s">
        <v>97</v>
      </c>
    </row>
    <row r="675" spans="1:7" x14ac:dyDescent="0.2">
      <c r="A675" s="17" t="s">
        <v>2053</v>
      </c>
      <c r="B675" s="17" t="s">
        <v>2054</v>
      </c>
      <c r="C675" s="17"/>
      <c r="D675" s="17" t="s">
        <v>5073</v>
      </c>
      <c r="E675" s="17" t="s">
        <v>5074</v>
      </c>
      <c r="F675" s="17" t="s">
        <v>2054</v>
      </c>
      <c r="G675" s="18" t="s">
        <v>97</v>
      </c>
    </row>
    <row r="676" spans="1:7" x14ac:dyDescent="0.2">
      <c r="A676" s="17" t="s">
        <v>2055</v>
      </c>
      <c r="B676" s="17" t="s">
        <v>2056</v>
      </c>
      <c r="C676" s="17"/>
      <c r="D676" s="17" t="s">
        <v>5075</v>
      </c>
      <c r="E676" s="17" t="s">
        <v>5076</v>
      </c>
      <c r="F676" s="17" t="s">
        <v>2056</v>
      </c>
      <c r="G676" s="18" t="s">
        <v>97</v>
      </c>
    </row>
    <row r="677" spans="1:7" x14ac:dyDescent="0.2">
      <c r="A677" s="17" t="s">
        <v>2057</v>
      </c>
      <c r="B677" s="17" t="s">
        <v>2058</v>
      </c>
      <c r="C677" s="17"/>
      <c r="D677" s="17" t="s">
        <v>5077</v>
      </c>
      <c r="E677" s="17" t="s">
        <v>5078</v>
      </c>
      <c r="F677" s="17" t="s">
        <v>2058</v>
      </c>
      <c r="G677" s="18" t="s">
        <v>97</v>
      </c>
    </row>
    <row r="678" spans="1:7" x14ac:dyDescent="0.2">
      <c r="A678" s="17" t="s">
        <v>2059</v>
      </c>
      <c r="B678" s="17" t="s">
        <v>2060</v>
      </c>
      <c r="C678" s="17" t="s">
        <v>2060</v>
      </c>
      <c r="D678" s="17" t="s">
        <v>5079</v>
      </c>
      <c r="E678" s="17" t="s">
        <v>5080</v>
      </c>
      <c r="F678" s="17" t="s">
        <v>2060</v>
      </c>
      <c r="G678" s="18" t="s">
        <v>97</v>
      </c>
    </row>
    <row r="679" spans="1:7" x14ac:dyDescent="0.2">
      <c r="A679" s="17" t="s">
        <v>2061</v>
      </c>
      <c r="B679" s="17" t="s">
        <v>2062</v>
      </c>
      <c r="C679" s="17"/>
      <c r="D679" s="17" t="s">
        <v>4243</v>
      </c>
      <c r="E679" s="17" t="s">
        <v>4244</v>
      </c>
      <c r="F679" s="17" t="s">
        <v>2134</v>
      </c>
      <c r="G679" s="18" t="s">
        <v>97</v>
      </c>
    </row>
    <row r="680" spans="1:7" x14ac:dyDescent="0.2">
      <c r="A680" s="17" t="s">
        <v>2063</v>
      </c>
      <c r="B680" s="17" t="s">
        <v>2064</v>
      </c>
      <c r="C680" s="17" t="s">
        <v>3589</v>
      </c>
      <c r="D680" s="17" t="s">
        <v>4245</v>
      </c>
      <c r="E680" s="17" t="s">
        <v>4246</v>
      </c>
      <c r="F680" s="17" t="s">
        <v>4371</v>
      </c>
      <c r="G680" s="17" t="s">
        <v>273</v>
      </c>
    </row>
    <row r="681" spans="1:7" x14ac:dyDescent="0.2">
      <c r="A681" s="17" t="s">
        <v>2065</v>
      </c>
      <c r="B681" s="17" t="s">
        <v>2066</v>
      </c>
      <c r="C681" s="17" t="s">
        <v>3839</v>
      </c>
      <c r="D681" s="17" t="s">
        <v>4394</v>
      </c>
      <c r="E681" s="17" t="s">
        <v>4395</v>
      </c>
      <c r="F681" s="17" t="s">
        <v>5081</v>
      </c>
      <c r="G681" s="17" t="s">
        <v>646</v>
      </c>
    </row>
    <row r="682" spans="1:7" x14ac:dyDescent="0.2">
      <c r="A682" s="17" t="s">
        <v>2067</v>
      </c>
      <c r="B682" s="17" t="s">
        <v>2068</v>
      </c>
      <c r="C682" s="17"/>
      <c r="D682" s="17" t="s">
        <v>5082</v>
      </c>
      <c r="E682" s="17" t="s">
        <v>5083</v>
      </c>
      <c r="F682" s="17" t="s">
        <v>5084</v>
      </c>
      <c r="G682" s="17" t="s">
        <v>6089</v>
      </c>
    </row>
    <row r="683" spans="1:7" x14ac:dyDescent="0.2">
      <c r="A683" s="17" t="s">
        <v>2069</v>
      </c>
      <c r="B683" s="17" t="s">
        <v>2070</v>
      </c>
      <c r="C683" s="17"/>
      <c r="D683" s="17" t="s">
        <v>5082</v>
      </c>
      <c r="E683" s="17" t="s">
        <v>5083</v>
      </c>
      <c r="F683" s="17" t="s">
        <v>5084</v>
      </c>
      <c r="G683" s="17" t="s">
        <v>6089</v>
      </c>
    </row>
    <row r="684" spans="1:7" x14ac:dyDescent="0.2">
      <c r="A684" s="17" t="s">
        <v>2071</v>
      </c>
      <c r="B684" s="17" t="s">
        <v>2072</v>
      </c>
      <c r="C684" s="17"/>
      <c r="D684" s="17" t="s">
        <v>5082</v>
      </c>
      <c r="E684" s="17" t="s">
        <v>5083</v>
      </c>
      <c r="F684" s="17" t="s">
        <v>5084</v>
      </c>
      <c r="G684" s="17" t="s">
        <v>6089</v>
      </c>
    </row>
    <row r="685" spans="1:7" x14ac:dyDescent="0.2">
      <c r="A685" s="17" t="s">
        <v>2073</v>
      </c>
      <c r="B685" s="17" t="s">
        <v>2074</v>
      </c>
      <c r="C685" s="17" t="s">
        <v>3840</v>
      </c>
      <c r="D685" s="17" t="s">
        <v>5085</v>
      </c>
      <c r="E685" s="17" t="s">
        <v>5086</v>
      </c>
      <c r="F685" s="17" t="s">
        <v>5087</v>
      </c>
      <c r="G685" s="17" t="s">
        <v>162</v>
      </c>
    </row>
    <row r="686" spans="1:7" x14ac:dyDescent="0.2">
      <c r="A686" s="17" t="s">
        <v>2075</v>
      </c>
      <c r="B686" s="17" t="s">
        <v>2076</v>
      </c>
      <c r="C686" s="17" t="s">
        <v>3841</v>
      </c>
      <c r="D686" s="17" t="s">
        <v>5088</v>
      </c>
      <c r="E686" s="17" t="s">
        <v>5089</v>
      </c>
      <c r="F686" s="17" t="s">
        <v>5090</v>
      </c>
      <c r="G686" s="17" t="s">
        <v>162</v>
      </c>
    </row>
    <row r="687" spans="1:7" x14ac:dyDescent="0.2">
      <c r="A687" s="17" t="s">
        <v>2077</v>
      </c>
      <c r="B687" s="17" t="s">
        <v>2078</v>
      </c>
      <c r="C687" s="17" t="s">
        <v>3842</v>
      </c>
      <c r="D687" s="17" t="s">
        <v>5091</v>
      </c>
      <c r="E687" s="17" t="s">
        <v>5092</v>
      </c>
      <c r="F687" s="17" t="s">
        <v>5093</v>
      </c>
      <c r="G687" s="17" t="s">
        <v>66</v>
      </c>
    </row>
    <row r="688" spans="1:7" x14ac:dyDescent="0.2">
      <c r="A688" s="17" t="s">
        <v>2079</v>
      </c>
      <c r="B688" s="17" t="s">
        <v>2080</v>
      </c>
      <c r="C688" s="17" t="s">
        <v>3791</v>
      </c>
      <c r="D688" s="17" t="s">
        <v>4284</v>
      </c>
      <c r="E688" s="17" t="s">
        <v>4285</v>
      </c>
      <c r="F688" s="17" t="s">
        <v>4932</v>
      </c>
      <c r="G688" s="17" t="s">
        <v>66</v>
      </c>
    </row>
    <row r="689" spans="1:7" x14ac:dyDescent="0.2">
      <c r="A689" s="17" t="s">
        <v>2081</v>
      </c>
      <c r="B689" s="17" t="s">
        <v>2082</v>
      </c>
      <c r="C689" s="17" t="s">
        <v>3691</v>
      </c>
      <c r="D689" s="17" t="s">
        <v>4284</v>
      </c>
      <c r="E689" s="17" t="s">
        <v>4285</v>
      </c>
      <c r="F689" s="17" t="s">
        <v>4638</v>
      </c>
      <c r="G689" s="17" t="s">
        <v>66</v>
      </c>
    </row>
    <row r="690" spans="1:7" x14ac:dyDescent="0.2">
      <c r="A690" s="17" t="s">
        <v>2083</v>
      </c>
      <c r="B690" s="17" t="s">
        <v>2084</v>
      </c>
      <c r="C690" s="17" t="s">
        <v>3572</v>
      </c>
      <c r="D690" s="17" t="s">
        <v>4302</v>
      </c>
      <c r="E690" s="17" t="s">
        <v>4303</v>
      </c>
      <c r="F690" s="17" t="s">
        <v>4304</v>
      </c>
      <c r="G690" s="17" t="s">
        <v>313</v>
      </c>
    </row>
    <row r="691" spans="1:7" x14ac:dyDescent="0.2">
      <c r="A691" s="17" t="s">
        <v>2085</v>
      </c>
      <c r="B691" s="17" t="s">
        <v>2086</v>
      </c>
      <c r="C691" s="17" t="s">
        <v>3843</v>
      </c>
      <c r="D691" s="17" t="s">
        <v>5094</v>
      </c>
      <c r="E691" s="17" t="s">
        <v>5095</v>
      </c>
      <c r="F691" s="17" t="s">
        <v>5096</v>
      </c>
      <c r="G691" s="17" t="s">
        <v>444</v>
      </c>
    </row>
    <row r="692" spans="1:7" x14ac:dyDescent="0.2">
      <c r="A692" s="17" t="s">
        <v>2087</v>
      </c>
      <c r="B692" s="24" t="s">
        <v>2088</v>
      </c>
      <c r="C692" s="17" t="s">
        <v>3844</v>
      </c>
      <c r="D692" s="17" t="s">
        <v>5097</v>
      </c>
      <c r="E692" s="17" t="s">
        <v>5098</v>
      </c>
      <c r="F692" s="17" t="s">
        <v>5099</v>
      </c>
      <c r="G692" s="17" t="s">
        <v>6105</v>
      </c>
    </row>
    <row r="693" spans="1:7" x14ac:dyDescent="0.2">
      <c r="A693" s="17" t="s">
        <v>2089</v>
      </c>
      <c r="B693" s="17" t="s">
        <v>2090</v>
      </c>
      <c r="C693" s="17"/>
      <c r="D693" s="17" t="s">
        <v>5100</v>
      </c>
      <c r="E693" s="17" t="s">
        <v>5101</v>
      </c>
      <c r="F693" s="17" t="s">
        <v>2090</v>
      </c>
      <c r="G693" s="18" t="s">
        <v>97</v>
      </c>
    </row>
    <row r="694" spans="1:7" x14ac:dyDescent="0.2">
      <c r="A694" s="17" t="s">
        <v>2091</v>
      </c>
      <c r="B694" s="17" t="s">
        <v>2092</v>
      </c>
      <c r="C694" s="17"/>
      <c r="D694" s="17" t="s">
        <v>4284</v>
      </c>
      <c r="E694" s="17" t="s">
        <v>4285</v>
      </c>
      <c r="F694" s="17" t="s">
        <v>5102</v>
      </c>
      <c r="G694" s="17" t="s">
        <v>700</v>
      </c>
    </row>
    <row r="695" spans="1:7" x14ac:dyDescent="0.2">
      <c r="A695" s="17" t="s">
        <v>2093</v>
      </c>
      <c r="B695" s="17" t="s">
        <v>2094</v>
      </c>
      <c r="C695" s="17" t="s">
        <v>3791</v>
      </c>
      <c r="D695" s="17" t="s">
        <v>4284</v>
      </c>
      <c r="E695" s="17" t="s">
        <v>4285</v>
      </c>
      <c r="F695" s="17" t="s">
        <v>4932</v>
      </c>
      <c r="G695" s="17" t="s">
        <v>66</v>
      </c>
    </row>
    <row r="696" spans="1:7" x14ac:dyDescent="0.2">
      <c r="A696" s="17" t="s">
        <v>2095</v>
      </c>
      <c r="B696" s="17" t="s">
        <v>2096</v>
      </c>
      <c r="C696" s="17" t="s">
        <v>3691</v>
      </c>
      <c r="D696" s="17" t="s">
        <v>4284</v>
      </c>
      <c r="E696" s="17" t="s">
        <v>4285</v>
      </c>
      <c r="F696" s="17" t="s">
        <v>4638</v>
      </c>
      <c r="G696" s="17" t="s">
        <v>66</v>
      </c>
    </row>
    <row r="697" spans="1:7" x14ac:dyDescent="0.2">
      <c r="A697" s="17" t="s">
        <v>2097</v>
      </c>
      <c r="B697" s="17" t="s">
        <v>2098</v>
      </c>
      <c r="C697" s="17" t="s">
        <v>3569</v>
      </c>
      <c r="D697" s="17" t="s">
        <v>4287</v>
      </c>
      <c r="E697" s="17" t="s">
        <v>4288</v>
      </c>
      <c r="F697" s="17" t="s">
        <v>4289</v>
      </c>
      <c r="G697" s="17" t="s">
        <v>66</v>
      </c>
    </row>
    <row r="698" spans="1:7" x14ac:dyDescent="0.2">
      <c r="A698" s="17" t="s">
        <v>2099</v>
      </c>
      <c r="B698" s="17" t="s">
        <v>2100</v>
      </c>
      <c r="C698" s="17" t="s">
        <v>3701</v>
      </c>
      <c r="D698" s="17" t="s">
        <v>4659</v>
      </c>
      <c r="E698" s="17" t="s">
        <v>4660</v>
      </c>
      <c r="F698" s="17" t="s">
        <v>4661</v>
      </c>
      <c r="G698" s="17" t="s">
        <v>66</v>
      </c>
    </row>
    <row r="699" spans="1:7" x14ac:dyDescent="0.2">
      <c r="A699" s="17" t="s">
        <v>2101</v>
      </c>
      <c r="B699" s="17" t="s">
        <v>2102</v>
      </c>
      <c r="C699" s="17"/>
      <c r="D699" s="17" t="s">
        <v>4145</v>
      </c>
      <c r="E699" s="17" t="s">
        <v>4146</v>
      </c>
      <c r="F699" s="17" t="s">
        <v>2102</v>
      </c>
      <c r="G699" s="18" t="s">
        <v>97</v>
      </c>
    </row>
    <row r="700" spans="1:7" x14ac:dyDescent="0.2">
      <c r="A700" s="17" t="s">
        <v>2103</v>
      </c>
      <c r="B700" s="17" t="s">
        <v>2104</v>
      </c>
      <c r="C700" s="17"/>
      <c r="D700" s="17" t="s">
        <v>4160</v>
      </c>
      <c r="E700" s="17" t="s">
        <v>4161</v>
      </c>
      <c r="F700" s="17" t="s">
        <v>798</v>
      </c>
      <c r="G700" s="18" t="s">
        <v>97</v>
      </c>
    </row>
    <row r="701" spans="1:7" x14ac:dyDescent="0.2">
      <c r="A701" s="17" t="s">
        <v>2105</v>
      </c>
      <c r="B701" s="17" t="s">
        <v>2106</v>
      </c>
      <c r="C701" s="17"/>
      <c r="D701" s="17" t="s">
        <v>5103</v>
      </c>
      <c r="E701" s="17" t="s">
        <v>5104</v>
      </c>
      <c r="F701" s="17" t="s">
        <v>2106</v>
      </c>
      <c r="G701" s="18" t="s">
        <v>97</v>
      </c>
    </row>
    <row r="702" spans="1:7" x14ac:dyDescent="0.2">
      <c r="A702" s="17" t="s">
        <v>2107</v>
      </c>
      <c r="B702" s="17" t="s">
        <v>2108</v>
      </c>
      <c r="C702" s="17" t="s">
        <v>3845</v>
      </c>
      <c r="D702" s="17" t="s">
        <v>5105</v>
      </c>
      <c r="E702" s="17" t="s">
        <v>5106</v>
      </c>
      <c r="F702" s="17" t="s">
        <v>2108</v>
      </c>
      <c r="G702" s="18" t="s">
        <v>97</v>
      </c>
    </row>
    <row r="703" spans="1:7" x14ac:dyDescent="0.2">
      <c r="A703" s="17" t="s">
        <v>2109</v>
      </c>
      <c r="B703" s="17" t="s">
        <v>2110</v>
      </c>
      <c r="C703" s="17" t="s">
        <v>3846</v>
      </c>
      <c r="D703" s="17" t="s">
        <v>4164</v>
      </c>
      <c r="E703" s="17" t="s">
        <v>4165</v>
      </c>
      <c r="F703" s="17" t="s">
        <v>2110</v>
      </c>
      <c r="G703" s="18" t="s">
        <v>97</v>
      </c>
    </row>
    <row r="704" spans="1:7" x14ac:dyDescent="0.2">
      <c r="A704" s="17" t="s">
        <v>2111</v>
      </c>
      <c r="B704" s="17" t="s">
        <v>2112</v>
      </c>
      <c r="C704" s="17" t="s">
        <v>3675</v>
      </c>
      <c r="D704" s="17" t="s">
        <v>4602</v>
      </c>
      <c r="E704" s="17" t="s">
        <v>4603</v>
      </c>
      <c r="F704" s="17" t="s">
        <v>1344</v>
      </c>
      <c r="G704" s="18" t="s">
        <v>97</v>
      </c>
    </row>
    <row r="705" spans="1:7" x14ac:dyDescent="0.2">
      <c r="A705" s="17" t="s">
        <v>2113</v>
      </c>
      <c r="B705" s="17" t="s">
        <v>2114</v>
      </c>
      <c r="C705" s="17"/>
      <c r="D705" s="17" t="s">
        <v>5107</v>
      </c>
      <c r="E705" s="17" t="s">
        <v>5108</v>
      </c>
      <c r="F705" s="17" t="s">
        <v>2114</v>
      </c>
      <c r="G705" s="18" t="s">
        <v>97</v>
      </c>
    </row>
    <row r="706" spans="1:7" x14ac:dyDescent="0.2">
      <c r="A706" s="17" t="s">
        <v>2115</v>
      </c>
      <c r="B706" s="17" t="s">
        <v>2116</v>
      </c>
      <c r="C706" s="17" t="s">
        <v>3847</v>
      </c>
      <c r="D706" s="17" t="s">
        <v>5109</v>
      </c>
      <c r="E706" s="17" t="s">
        <v>5110</v>
      </c>
      <c r="F706" s="17" t="s">
        <v>2116</v>
      </c>
      <c r="G706" s="17" t="s">
        <v>97</v>
      </c>
    </row>
    <row r="707" spans="1:7" x14ac:dyDescent="0.2">
      <c r="A707" s="17" t="s">
        <v>2117</v>
      </c>
      <c r="B707" s="17" t="s">
        <v>2118</v>
      </c>
      <c r="C707" s="17"/>
      <c r="D707" s="17" t="s">
        <v>5111</v>
      </c>
      <c r="E707" s="17" t="s">
        <v>5112</v>
      </c>
      <c r="F707" s="17" t="s">
        <v>2118</v>
      </c>
      <c r="G707" s="18" t="s">
        <v>97</v>
      </c>
    </row>
    <row r="708" spans="1:7" x14ac:dyDescent="0.2">
      <c r="A708" s="17" t="s">
        <v>2119</v>
      </c>
      <c r="B708" s="17" t="s">
        <v>2120</v>
      </c>
      <c r="C708" s="17" t="s">
        <v>3848</v>
      </c>
      <c r="D708" s="17" t="s">
        <v>5113</v>
      </c>
      <c r="E708" s="17" t="s">
        <v>5114</v>
      </c>
      <c r="F708" s="17" t="s">
        <v>2120</v>
      </c>
      <c r="G708" s="18" t="s">
        <v>97</v>
      </c>
    </row>
    <row r="709" spans="1:7" x14ac:dyDescent="0.2">
      <c r="A709" s="17" t="s">
        <v>2121</v>
      </c>
      <c r="B709" s="17" t="s">
        <v>2122</v>
      </c>
      <c r="C709" s="17"/>
      <c r="D709" s="17" t="s">
        <v>5115</v>
      </c>
      <c r="E709" s="17" t="s">
        <v>5116</v>
      </c>
      <c r="F709" s="17" t="s">
        <v>2122</v>
      </c>
      <c r="G709" s="18" t="s">
        <v>97</v>
      </c>
    </row>
    <row r="710" spans="1:7" x14ac:dyDescent="0.2">
      <c r="A710" s="17" t="s">
        <v>2123</v>
      </c>
      <c r="B710" s="17" t="s">
        <v>2124</v>
      </c>
      <c r="C710" s="17" t="s">
        <v>3731</v>
      </c>
      <c r="D710" s="17" t="s">
        <v>4745</v>
      </c>
      <c r="E710" s="17" t="s">
        <v>4746</v>
      </c>
      <c r="F710" s="17" t="s">
        <v>2124</v>
      </c>
      <c r="G710" s="18" t="s">
        <v>97</v>
      </c>
    </row>
    <row r="711" spans="1:7" x14ac:dyDescent="0.2">
      <c r="A711" s="17" t="s">
        <v>2125</v>
      </c>
      <c r="B711" s="17" t="s">
        <v>2126</v>
      </c>
      <c r="C711" s="17" t="s">
        <v>3849</v>
      </c>
      <c r="D711" s="17" t="s">
        <v>4174</v>
      </c>
      <c r="E711" s="17" t="s">
        <v>4175</v>
      </c>
      <c r="F711" s="17" t="s">
        <v>2126</v>
      </c>
      <c r="G711" s="18" t="s">
        <v>97</v>
      </c>
    </row>
    <row r="712" spans="1:7" x14ac:dyDescent="0.2">
      <c r="A712" s="17" t="s">
        <v>2127</v>
      </c>
      <c r="B712" s="17" t="s">
        <v>2128</v>
      </c>
      <c r="C712" s="17"/>
      <c r="D712" s="17" t="s">
        <v>5117</v>
      </c>
      <c r="E712" s="17" t="s">
        <v>5118</v>
      </c>
      <c r="F712" s="17" t="s">
        <v>5119</v>
      </c>
      <c r="G712" s="17" t="s">
        <v>220</v>
      </c>
    </row>
    <row r="713" spans="1:7" x14ac:dyDescent="0.2">
      <c r="A713" s="17" t="s">
        <v>2129</v>
      </c>
      <c r="B713" s="17" t="s">
        <v>2130</v>
      </c>
      <c r="C713" s="17"/>
      <c r="D713" s="17" t="s">
        <v>5120</v>
      </c>
      <c r="E713" s="17" t="s">
        <v>5121</v>
      </c>
      <c r="F713" s="17" t="s">
        <v>5122</v>
      </c>
      <c r="G713" s="17" t="s">
        <v>6093</v>
      </c>
    </row>
    <row r="714" spans="1:7" x14ac:dyDescent="0.2">
      <c r="A714" s="17" t="s">
        <v>2131</v>
      </c>
      <c r="B714" s="17" t="s">
        <v>2132</v>
      </c>
      <c r="C714" s="17" t="s">
        <v>3850</v>
      </c>
      <c r="D714" s="17" t="s">
        <v>5123</v>
      </c>
      <c r="E714" s="17" t="s">
        <v>5124</v>
      </c>
      <c r="F714" s="17" t="s">
        <v>5125</v>
      </c>
      <c r="G714" s="17" t="s">
        <v>444</v>
      </c>
    </row>
    <row r="715" spans="1:7" x14ac:dyDescent="0.2">
      <c r="A715" s="17" t="s">
        <v>2133</v>
      </c>
      <c r="B715" s="17" t="s">
        <v>2134</v>
      </c>
      <c r="C715" s="17"/>
      <c r="D715" s="17" t="s">
        <v>4243</v>
      </c>
      <c r="E715" s="17" t="s">
        <v>4244</v>
      </c>
      <c r="F715" s="17" t="s">
        <v>2134</v>
      </c>
      <c r="G715" s="18" t="s">
        <v>97</v>
      </c>
    </row>
    <row r="716" spans="1:7" x14ac:dyDescent="0.2">
      <c r="A716" s="17" t="s">
        <v>2135</v>
      </c>
      <c r="B716" s="17" t="s">
        <v>2136</v>
      </c>
      <c r="C716" s="17"/>
      <c r="D716" s="17" t="s">
        <v>5126</v>
      </c>
      <c r="E716" s="17" t="s">
        <v>5127</v>
      </c>
      <c r="F716" s="17" t="s">
        <v>5128</v>
      </c>
      <c r="G716" s="18" t="s">
        <v>97</v>
      </c>
    </row>
    <row r="717" spans="1:7" x14ac:dyDescent="0.2">
      <c r="A717" s="17" t="s">
        <v>2137</v>
      </c>
      <c r="B717" s="17" t="s">
        <v>2138</v>
      </c>
      <c r="C717" s="17"/>
      <c r="D717" s="17" t="s">
        <v>5129</v>
      </c>
      <c r="E717" s="17" t="s">
        <v>5130</v>
      </c>
      <c r="F717" s="17" t="s">
        <v>2138</v>
      </c>
      <c r="G717" s="18" t="s">
        <v>97</v>
      </c>
    </row>
    <row r="718" spans="1:7" x14ac:dyDescent="0.2">
      <c r="A718" s="17" t="s">
        <v>2139</v>
      </c>
      <c r="B718" s="17" t="s">
        <v>2140</v>
      </c>
      <c r="C718" s="17"/>
      <c r="D718" s="17" t="s">
        <v>5115</v>
      </c>
      <c r="E718" s="17" t="s">
        <v>5116</v>
      </c>
      <c r="F718" s="17" t="s">
        <v>2122</v>
      </c>
      <c r="G718" s="18" t="s">
        <v>97</v>
      </c>
    </row>
    <row r="719" spans="1:7" x14ac:dyDescent="0.2">
      <c r="A719" s="17" t="s">
        <v>2141</v>
      </c>
      <c r="B719" s="17" t="s">
        <v>2142</v>
      </c>
      <c r="C719" s="17" t="s">
        <v>3851</v>
      </c>
      <c r="D719" s="17" t="s">
        <v>5131</v>
      </c>
      <c r="E719" s="17" t="s">
        <v>5132</v>
      </c>
      <c r="F719" s="17" t="s">
        <v>2142</v>
      </c>
      <c r="G719" s="18" t="s">
        <v>97</v>
      </c>
    </row>
    <row r="720" spans="1:7" x14ac:dyDescent="0.2">
      <c r="A720" s="17" t="s">
        <v>2143</v>
      </c>
      <c r="B720" s="17" t="s">
        <v>2144</v>
      </c>
      <c r="C720" s="17" t="s">
        <v>535</v>
      </c>
      <c r="D720" s="17" t="s">
        <v>4495</v>
      </c>
      <c r="E720" s="17" t="s">
        <v>4496</v>
      </c>
      <c r="F720" s="17" t="s">
        <v>4497</v>
      </c>
      <c r="G720" s="17" t="s">
        <v>238</v>
      </c>
    </row>
    <row r="721" spans="1:7" x14ac:dyDescent="0.2">
      <c r="A721" s="17" t="s">
        <v>2145</v>
      </c>
      <c r="B721" s="17" t="s">
        <v>2146</v>
      </c>
      <c r="C721" s="17" t="s">
        <v>3663</v>
      </c>
      <c r="D721" s="17" t="s">
        <v>4305</v>
      </c>
      <c r="E721" s="17" t="s">
        <v>4306</v>
      </c>
      <c r="F721" s="17" t="s">
        <v>4576</v>
      </c>
      <c r="G721" s="17" t="s">
        <v>445</v>
      </c>
    </row>
    <row r="722" spans="1:7" x14ac:dyDescent="0.2">
      <c r="A722" s="17" t="s">
        <v>2147</v>
      </c>
      <c r="B722" s="17" t="s">
        <v>2148</v>
      </c>
      <c r="C722" s="17" t="s">
        <v>3852</v>
      </c>
      <c r="D722" s="17" t="s">
        <v>5133</v>
      </c>
      <c r="E722" s="17" t="s">
        <v>5134</v>
      </c>
      <c r="F722" s="17" t="s">
        <v>5135</v>
      </c>
      <c r="G722" s="17" t="s">
        <v>6092</v>
      </c>
    </row>
    <row r="723" spans="1:7" x14ac:dyDescent="0.2">
      <c r="A723" s="17" t="s">
        <v>2149</v>
      </c>
      <c r="B723" s="17" t="s">
        <v>2150</v>
      </c>
      <c r="C723" s="17" t="s">
        <v>3795</v>
      </c>
      <c r="D723" s="17" t="s">
        <v>4934</v>
      </c>
      <c r="E723" s="17" t="s">
        <v>4935</v>
      </c>
      <c r="F723" s="17" t="s">
        <v>4936</v>
      </c>
      <c r="G723" s="17" t="s">
        <v>720</v>
      </c>
    </row>
    <row r="724" spans="1:7" x14ac:dyDescent="0.2">
      <c r="A724" s="17" t="s">
        <v>2151</v>
      </c>
      <c r="B724" s="17" t="s">
        <v>2152</v>
      </c>
      <c r="C724" s="17"/>
      <c r="D724" s="17" t="s">
        <v>4338</v>
      </c>
      <c r="E724" s="17" t="s">
        <v>4339</v>
      </c>
      <c r="F724" s="17" t="s">
        <v>4340</v>
      </c>
      <c r="G724" s="18" t="s">
        <v>97</v>
      </c>
    </row>
    <row r="725" spans="1:7" x14ac:dyDescent="0.2">
      <c r="A725" s="17" t="s">
        <v>2153</v>
      </c>
      <c r="B725" s="17" t="s">
        <v>2152</v>
      </c>
      <c r="C725" s="17"/>
      <c r="D725" s="17" t="s">
        <v>4338</v>
      </c>
      <c r="E725" s="17" t="s">
        <v>4339</v>
      </c>
      <c r="F725" s="17" t="s">
        <v>4340</v>
      </c>
      <c r="G725" s="18" t="s">
        <v>97</v>
      </c>
    </row>
    <row r="726" spans="1:7" x14ac:dyDescent="0.2">
      <c r="A726" s="17" t="s">
        <v>2154</v>
      </c>
      <c r="B726" s="17" t="s">
        <v>1272</v>
      </c>
      <c r="C726" s="17"/>
      <c r="D726" s="17" t="s">
        <v>4507</v>
      </c>
      <c r="E726" s="17" t="s">
        <v>4508</v>
      </c>
      <c r="F726" s="17" t="s">
        <v>1272</v>
      </c>
      <c r="G726" s="18" t="s">
        <v>97</v>
      </c>
    </row>
    <row r="727" spans="1:7" x14ac:dyDescent="0.2">
      <c r="A727" s="17" t="s">
        <v>2155</v>
      </c>
      <c r="B727" s="17" t="s">
        <v>1272</v>
      </c>
      <c r="C727" s="17"/>
      <c r="D727" s="17" t="s">
        <v>4507</v>
      </c>
      <c r="E727" s="17" t="s">
        <v>4508</v>
      </c>
      <c r="F727" s="17" t="s">
        <v>1272</v>
      </c>
      <c r="G727" s="18" t="s">
        <v>97</v>
      </c>
    </row>
    <row r="728" spans="1:7" x14ac:dyDescent="0.2">
      <c r="A728" s="17" t="s">
        <v>2156</v>
      </c>
      <c r="B728" s="17" t="s">
        <v>2157</v>
      </c>
      <c r="C728" s="17" t="s">
        <v>3853</v>
      </c>
      <c r="D728" s="17" t="s">
        <v>5136</v>
      </c>
      <c r="E728" s="17" t="s">
        <v>5137</v>
      </c>
      <c r="F728" s="17" t="s">
        <v>2157</v>
      </c>
      <c r="G728" s="18" t="s">
        <v>97</v>
      </c>
    </row>
    <row r="729" spans="1:7" x14ac:dyDescent="0.2">
      <c r="A729" s="17" t="s">
        <v>2158</v>
      </c>
      <c r="B729" s="17" t="s">
        <v>2159</v>
      </c>
      <c r="C729" s="17" t="s">
        <v>3545</v>
      </c>
      <c r="D729" s="17" t="s">
        <v>4174</v>
      </c>
      <c r="E729" s="17" t="s">
        <v>4175</v>
      </c>
      <c r="F729" s="17" t="s">
        <v>1006</v>
      </c>
      <c r="G729" s="18" t="s">
        <v>97</v>
      </c>
    </row>
    <row r="730" spans="1:7" x14ac:dyDescent="0.2">
      <c r="A730" s="17" t="s">
        <v>2160</v>
      </c>
      <c r="B730" s="17" t="s">
        <v>2161</v>
      </c>
      <c r="C730" s="17" t="s">
        <v>3854</v>
      </c>
      <c r="D730" s="17" t="s">
        <v>4507</v>
      </c>
      <c r="E730" s="17" t="s">
        <v>4508</v>
      </c>
      <c r="F730" s="17" t="s">
        <v>5138</v>
      </c>
      <c r="G730" s="18" t="s">
        <v>97</v>
      </c>
    </row>
    <row r="731" spans="1:7" x14ac:dyDescent="0.2">
      <c r="A731" s="17" t="s">
        <v>2162</v>
      </c>
      <c r="B731" s="17" t="s">
        <v>2163</v>
      </c>
      <c r="C731" s="17"/>
      <c r="D731" s="17" t="s">
        <v>4190</v>
      </c>
      <c r="E731" s="17" t="s">
        <v>4191</v>
      </c>
      <c r="F731" s="17" t="s">
        <v>1236</v>
      </c>
      <c r="G731" s="18" t="s">
        <v>97</v>
      </c>
    </row>
    <row r="732" spans="1:7" x14ac:dyDescent="0.2">
      <c r="A732" s="17" t="s">
        <v>2164</v>
      </c>
      <c r="B732" s="17" t="s">
        <v>2165</v>
      </c>
      <c r="C732" s="17" t="s">
        <v>3714</v>
      </c>
      <c r="D732" s="17" t="s">
        <v>4689</v>
      </c>
      <c r="E732" s="17" t="s">
        <v>4666</v>
      </c>
      <c r="F732" s="17" t="s">
        <v>1468</v>
      </c>
      <c r="G732" s="18" t="s">
        <v>97</v>
      </c>
    </row>
    <row r="733" spans="1:7" x14ac:dyDescent="0.2">
      <c r="A733" s="17" t="s">
        <v>2166</v>
      </c>
      <c r="B733" s="17" t="s">
        <v>2165</v>
      </c>
      <c r="C733" s="17" t="s">
        <v>3714</v>
      </c>
      <c r="D733" s="17" t="s">
        <v>4689</v>
      </c>
      <c r="E733" s="17" t="s">
        <v>4666</v>
      </c>
      <c r="F733" s="17" t="s">
        <v>1468</v>
      </c>
      <c r="G733" s="18" t="s">
        <v>97</v>
      </c>
    </row>
    <row r="734" spans="1:7" x14ac:dyDescent="0.2">
      <c r="A734" s="17" t="s">
        <v>2167</v>
      </c>
      <c r="B734" s="17" t="s">
        <v>2168</v>
      </c>
      <c r="C734" s="17"/>
      <c r="D734" s="17" t="s">
        <v>5139</v>
      </c>
      <c r="E734" s="17" t="s">
        <v>5140</v>
      </c>
      <c r="F734" s="17" t="s">
        <v>2168</v>
      </c>
      <c r="G734" s="18" t="s">
        <v>97</v>
      </c>
    </row>
    <row r="735" spans="1:7" x14ac:dyDescent="0.2">
      <c r="A735" s="17" t="s">
        <v>2169</v>
      </c>
      <c r="B735" s="17" t="s">
        <v>2170</v>
      </c>
      <c r="C735" s="17" t="s">
        <v>3627</v>
      </c>
      <c r="D735" s="17" t="s">
        <v>4365</v>
      </c>
      <c r="E735" s="17" t="s">
        <v>4366</v>
      </c>
      <c r="F735" s="17" t="s">
        <v>4367</v>
      </c>
      <c r="G735" s="17" t="s">
        <v>273</v>
      </c>
    </row>
    <row r="736" spans="1:7" x14ac:dyDescent="0.2">
      <c r="A736" s="17" t="s">
        <v>2171</v>
      </c>
      <c r="B736" s="17" t="s">
        <v>2172</v>
      </c>
      <c r="C736" s="17" t="s">
        <v>3855</v>
      </c>
      <c r="D736" s="17" t="s">
        <v>4726</v>
      </c>
      <c r="E736" s="17" t="s">
        <v>4727</v>
      </c>
      <c r="F736" s="17" t="s">
        <v>5141</v>
      </c>
      <c r="G736" s="17" t="s">
        <v>500</v>
      </c>
    </row>
    <row r="737" spans="1:7" x14ac:dyDescent="0.2">
      <c r="A737" s="17" t="s">
        <v>2173</v>
      </c>
      <c r="B737" s="17" t="s">
        <v>2174</v>
      </c>
      <c r="C737" s="17" t="s">
        <v>3751</v>
      </c>
      <c r="D737" s="17" t="s">
        <v>4807</v>
      </c>
      <c r="E737" s="17" t="s">
        <v>4808</v>
      </c>
      <c r="F737" s="17" t="s">
        <v>4809</v>
      </c>
      <c r="G737" s="17" t="s">
        <v>162</v>
      </c>
    </row>
    <row r="738" spans="1:7" x14ac:dyDescent="0.2">
      <c r="A738" s="17" t="s">
        <v>2175</v>
      </c>
      <c r="B738" s="17" t="s">
        <v>2176</v>
      </c>
      <c r="C738" s="17" t="s">
        <v>535</v>
      </c>
      <c r="D738" s="17" t="s">
        <v>4495</v>
      </c>
      <c r="E738" s="17" t="s">
        <v>4496</v>
      </c>
      <c r="F738" s="17" t="s">
        <v>4497</v>
      </c>
      <c r="G738" s="17" t="s">
        <v>238</v>
      </c>
    </row>
    <row r="739" spans="1:7" x14ac:dyDescent="0.2">
      <c r="A739" s="17" t="s">
        <v>2177</v>
      </c>
      <c r="B739" s="17" t="s">
        <v>2178</v>
      </c>
      <c r="C739" s="17" t="s">
        <v>3856</v>
      </c>
      <c r="D739" s="17" t="s">
        <v>5142</v>
      </c>
      <c r="E739" s="17" t="s">
        <v>5143</v>
      </c>
      <c r="F739" s="17" t="s">
        <v>5144</v>
      </c>
      <c r="G739" s="17" t="s">
        <v>6106</v>
      </c>
    </row>
    <row r="740" spans="1:7" x14ac:dyDescent="0.2">
      <c r="A740" s="17" t="s">
        <v>2179</v>
      </c>
      <c r="B740" s="17" t="s">
        <v>2180</v>
      </c>
      <c r="C740" s="17" t="s">
        <v>3857</v>
      </c>
      <c r="D740" s="17" t="s">
        <v>4432</v>
      </c>
      <c r="E740" s="17" t="s">
        <v>4433</v>
      </c>
      <c r="F740" s="17" t="s">
        <v>4434</v>
      </c>
      <c r="G740" s="17" t="s">
        <v>444</v>
      </c>
    </row>
    <row r="741" spans="1:7" x14ac:dyDescent="0.2">
      <c r="A741" s="17" t="s">
        <v>2181</v>
      </c>
      <c r="B741" s="17" t="s">
        <v>2182</v>
      </c>
      <c r="C741" s="17" t="s">
        <v>3858</v>
      </c>
      <c r="D741" s="17" t="s">
        <v>5145</v>
      </c>
      <c r="E741" s="17" t="s">
        <v>5146</v>
      </c>
      <c r="F741" s="17" t="s">
        <v>5147</v>
      </c>
      <c r="G741" s="17" t="s">
        <v>444</v>
      </c>
    </row>
    <row r="742" spans="1:7" x14ac:dyDescent="0.2">
      <c r="A742" s="17" t="s">
        <v>2183</v>
      </c>
      <c r="B742" s="17" t="s">
        <v>2184</v>
      </c>
      <c r="C742" s="17"/>
      <c r="D742" s="17" t="s">
        <v>5148</v>
      </c>
      <c r="E742" s="17" t="s">
        <v>5149</v>
      </c>
      <c r="F742" s="17" t="s">
        <v>5150</v>
      </c>
      <c r="G742" s="17" t="s">
        <v>143</v>
      </c>
    </row>
    <row r="743" spans="1:7" x14ac:dyDescent="0.2">
      <c r="A743" s="17" t="s">
        <v>2185</v>
      </c>
      <c r="B743" s="17" t="s">
        <v>2186</v>
      </c>
      <c r="C743" s="17" t="s">
        <v>3859</v>
      </c>
      <c r="D743" s="17" t="s">
        <v>5151</v>
      </c>
      <c r="E743" s="17" t="s">
        <v>5152</v>
      </c>
      <c r="F743" s="17" t="s">
        <v>2186</v>
      </c>
      <c r="G743" s="18" t="s">
        <v>97</v>
      </c>
    </row>
    <row r="744" spans="1:7" x14ac:dyDescent="0.2">
      <c r="A744" s="17" t="s">
        <v>235</v>
      </c>
      <c r="B744" s="17" t="s">
        <v>536</v>
      </c>
      <c r="C744" s="17" t="s">
        <v>3860</v>
      </c>
      <c r="D744" s="17" t="s">
        <v>4495</v>
      </c>
      <c r="E744" s="17" t="s">
        <v>4496</v>
      </c>
      <c r="F744" s="17" t="s">
        <v>5153</v>
      </c>
      <c r="G744" s="17" t="s">
        <v>238</v>
      </c>
    </row>
    <row r="745" spans="1:7" x14ac:dyDescent="0.2">
      <c r="A745" s="17" t="s">
        <v>2187</v>
      </c>
      <c r="B745" s="17" t="s">
        <v>2188</v>
      </c>
      <c r="C745" s="17"/>
      <c r="D745" s="17" t="s">
        <v>5154</v>
      </c>
      <c r="E745" s="17" t="s">
        <v>5155</v>
      </c>
      <c r="F745" s="17" t="s">
        <v>2188</v>
      </c>
      <c r="G745" s="18" t="s">
        <v>97</v>
      </c>
    </row>
    <row r="746" spans="1:7" x14ac:dyDescent="0.2">
      <c r="A746" s="17" t="s">
        <v>2189</v>
      </c>
      <c r="B746" s="17" t="s">
        <v>2190</v>
      </c>
      <c r="C746" s="17" t="s">
        <v>3745</v>
      </c>
      <c r="D746" s="17" t="s">
        <v>4563</v>
      </c>
      <c r="E746" s="17" t="s">
        <v>4564</v>
      </c>
      <c r="F746" s="17" t="s">
        <v>4565</v>
      </c>
      <c r="G746" s="17" t="s">
        <v>273</v>
      </c>
    </row>
    <row r="747" spans="1:7" x14ac:dyDescent="0.2">
      <c r="A747" s="17" t="s">
        <v>2191</v>
      </c>
      <c r="B747" s="17" t="s">
        <v>2192</v>
      </c>
      <c r="C747" s="17" t="s">
        <v>3861</v>
      </c>
      <c r="D747" s="17" t="s">
        <v>4265</v>
      </c>
      <c r="E747" s="17" t="s">
        <v>4266</v>
      </c>
      <c r="F747" s="17" t="s">
        <v>4813</v>
      </c>
      <c r="G747" s="17" t="s">
        <v>444</v>
      </c>
    </row>
    <row r="748" spans="1:7" x14ac:dyDescent="0.2">
      <c r="A748" s="17" t="s">
        <v>2193</v>
      </c>
      <c r="B748" s="17" t="s">
        <v>2194</v>
      </c>
      <c r="C748" s="17" t="s">
        <v>3862</v>
      </c>
      <c r="D748" s="17" t="s">
        <v>5156</v>
      </c>
      <c r="E748" s="17" t="s">
        <v>5157</v>
      </c>
      <c r="F748" s="17" t="s">
        <v>2194</v>
      </c>
      <c r="G748" s="18" t="s">
        <v>97</v>
      </c>
    </row>
    <row r="749" spans="1:7" x14ac:dyDescent="0.2">
      <c r="A749" s="17" t="s">
        <v>2195</v>
      </c>
      <c r="B749" s="17" t="s">
        <v>2196</v>
      </c>
      <c r="C749" s="17"/>
      <c r="D749" s="17" t="s">
        <v>5158</v>
      </c>
      <c r="E749" s="17" t="s">
        <v>5159</v>
      </c>
      <c r="F749" s="17" t="s">
        <v>2196</v>
      </c>
      <c r="G749" s="17" t="s">
        <v>97</v>
      </c>
    </row>
    <row r="750" spans="1:7" x14ac:dyDescent="0.2">
      <c r="A750" s="17" t="s">
        <v>2197</v>
      </c>
      <c r="B750" s="17" t="s">
        <v>2198</v>
      </c>
      <c r="C750" s="17" t="s">
        <v>3615</v>
      </c>
      <c r="D750" s="17" t="s">
        <v>4458</v>
      </c>
      <c r="E750" s="17" t="s">
        <v>4459</v>
      </c>
      <c r="F750" s="17" t="s">
        <v>1111</v>
      </c>
      <c r="G750" s="18" t="s">
        <v>97</v>
      </c>
    </row>
    <row r="751" spans="1:7" x14ac:dyDescent="0.2">
      <c r="A751" s="17" t="s">
        <v>2199</v>
      </c>
      <c r="B751" s="17" t="s">
        <v>2200</v>
      </c>
      <c r="C751" s="17"/>
      <c r="D751" s="17" t="s">
        <v>5160</v>
      </c>
      <c r="E751" s="17" t="s">
        <v>5161</v>
      </c>
      <c r="F751" s="17" t="s">
        <v>2210</v>
      </c>
      <c r="G751" s="18" t="s">
        <v>97</v>
      </c>
    </row>
    <row r="752" spans="1:7" x14ac:dyDescent="0.2">
      <c r="A752" s="17" t="s">
        <v>2201</v>
      </c>
      <c r="B752" s="17" t="s">
        <v>2202</v>
      </c>
      <c r="C752" s="17"/>
      <c r="D752" s="17" t="s">
        <v>5162</v>
      </c>
      <c r="E752" s="17" t="s">
        <v>5163</v>
      </c>
      <c r="F752" s="17" t="s">
        <v>5164</v>
      </c>
      <c r="G752" s="17" t="s">
        <v>648</v>
      </c>
    </row>
    <row r="753" spans="1:7" x14ac:dyDescent="0.2">
      <c r="A753" s="17" t="s">
        <v>2203</v>
      </c>
      <c r="B753" s="17" t="s">
        <v>2204</v>
      </c>
      <c r="C753" s="17" t="s">
        <v>3863</v>
      </c>
      <c r="D753" s="17" t="s">
        <v>4870</v>
      </c>
      <c r="E753" s="17" t="s">
        <v>4871</v>
      </c>
      <c r="F753" s="17" t="s">
        <v>5165</v>
      </c>
      <c r="G753" s="18" t="s">
        <v>97</v>
      </c>
    </row>
    <row r="754" spans="1:7" x14ac:dyDescent="0.2">
      <c r="A754" s="17" t="s">
        <v>2205</v>
      </c>
      <c r="B754" s="17" t="s">
        <v>2206</v>
      </c>
      <c r="C754" s="17"/>
      <c r="D754" s="17" t="s">
        <v>5166</v>
      </c>
      <c r="E754" s="17" t="s">
        <v>5167</v>
      </c>
      <c r="F754" s="17" t="s">
        <v>5168</v>
      </c>
      <c r="G754" s="18" t="s">
        <v>97</v>
      </c>
    </row>
    <row r="755" spans="1:7" x14ac:dyDescent="0.2">
      <c r="A755" s="17" t="s">
        <v>2207</v>
      </c>
      <c r="B755" s="17" t="s">
        <v>2208</v>
      </c>
      <c r="C755" s="17"/>
      <c r="D755" s="17" t="s">
        <v>5166</v>
      </c>
      <c r="E755" s="17" t="s">
        <v>5167</v>
      </c>
      <c r="F755" s="17" t="s">
        <v>5168</v>
      </c>
      <c r="G755" s="18" t="s">
        <v>97</v>
      </c>
    </row>
    <row r="756" spans="1:7" x14ac:dyDescent="0.2">
      <c r="A756" s="17" t="s">
        <v>2209</v>
      </c>
      <c r="B756" s="17" t="s">
        <v>2210</v>
      </c>
      <c r="C756" s="17"/>
      <c r="D756" s="17" t="s">
        <v>5160</v>
      </c>
      <c r="E756" s="17" t="s">
        <v>5161</v>
      </c>
      <c r="F756" s="17" t="s">
        <v>2210</v>
      </c>
      <c r="G756" s="18" t="s">
        <v>97</v>
      </c>
    </row>
    <row r="757" spans="1:7" x14ac:dyDescent="0.2">
      <c r="A757" s="17" t="s">
        <v>2211</v>
      </c>
      <c r="B757" s="17" t="s">
        <v>2212</v>
      </c>
      <c r="C757" s="17" t="s">
        <v>3854</v>
      </c>
      <c r="D757" s="17" t="s">
        <v>4507</v>
      </c>
      <c r="E757" s="17" t="s">
        <v>4508</v>
      </c>
      <c r="F757" s="17" t="s">
        <v>5138</v>
      </c>
      <c r="G757" s="18" t="s">
        <v>97</v>
      </c>
    </row>
    <row r="758" spans="1:7" x14ac:dyDescent="0.2">
      <c r="A758" s="17" t="s">
        <v>2213</v>
      </c>
      <c r="B758" s="17" t="s">
        <v>2214</v>
      </c>
      <c r="C758" s="17"/>
      <c r="D758" s="17" t="s">
        <v>5169</v>
      </c>
      <c r="E758" s="17" t="s">
        <v>5170</v>
      </c>
      <c r="F758" s="17" t="s">
        <v>2214</v>
      </c>
      <c r="G758" s="18" t="s">
        <v>97</v>
      </c>
    </row>
    <row r="759" spans="1:7" x14ac:dyDescent="0.2">
      <c r="A759" s="17" t="s">
        <v>2215</v>
      </c>
      <c r="B759" s="17" t="s">
        <v>2216</v>
      </c>
      <c r="C759" s="17"/>
      <c r="D759" s="17" t="s">
        <v>5171</v>
      </c>
      <c r="E759" s="17" t="s">
        <v>5172</v>
      </c>
      <c r="F759" s="17" t="s">
        <v>2216</v>
      </c>
      <c r="G759" s="18" t="s">
        <v>97</v>
      </c>
    </row>
    <row r="760" spans="1:7" x14ac:dyDescent="0.2">
      <c r="A760" s="17" t="s">
        <v>2217</v>
      </c>
      <c r="B760" s="17" t="s">
        <v>2218</v>
      </c>
      <c r="C760" s="17"/>
      <c r="D760" s="17" t="s">
        <v>5173</v>
      </c>
      <c r="E760" s="17" t="s">
        <v>5174</v>
      </c>
      <c r="F760" s="17" t="s">
        <v>2218</v>
      </c>
      <c r="G760" s="18" t="s">
        <v>97</v>
      </c>
    </row>
    <row r="761" spans="1:7" x14ac:dyDescent="0.2">
      <c r="A761" s="17" t="s">
        <v>2219</v>
      </c>
      <c r="B761" s="17" t="s">
        <v>2220</v>
      </c>
      <c r="C761" s="17" t="s">
        <v>3864</v>
      </c>
      <c r="D761" s="17" t="s">
        <v>5175</v>
      </c>
      <c r="E761" s="17" t="s">
        <v>5176</v>
      </c>
      <c r="F761" s="17" t="s">
        <v>2220</v>
      </c>
      <c r="G761" s="18" t="s">
        <v>97</v>
      </c>
    </row>
    <row r="762" spans="1:7" x14ac:dyDescent="0.2">
      <c r="A762" s="17" t="s">
        <v>2221</v>
      </c>
      <c r="B762" s="17" t="s">
        <v>2222</v>
      </c>
      <c r="C762" s="17"/>
      <c r="D762" s="17" t="s">
        <v>5177</v>
      </c>
      <c r="E762" s="17" t="s">
        <v>5178</v>
      </c>
      <c r="F762" s="17" t="s">
        <v>5179</v>
      </c>
      <c r="G762" s="18" t="s">
        <v>97</v>
      </c>
    </row>
    <row r="763" spans="1:7" x14ac:dyDescent="0.2">
      <c r="A763" s="17" t="s">
        <v>2223</v>
      </c>
      <c r="B763" s="17" t="s">
        <v>2224</v>
      </c>
      <c r="C763" s="17"/>
      <c r="D763" s="17" t="s">
        <v>5180</v>
      </c>
      <c r="E763" s="17" t="s">
        <v>5181</v>
      </c>
      <c r="F763" s="17" t="s">
        <v>5182</v>
      </c>
      <c r="G763" s="18" t="s">
        <v>97</v>
      </c>
    </row>
    <row r="764" spans="1:7" x14ac:dyDescent="0.2">
      <c r="A764" s="17" t="s">
        <v>2225</v>
      </c>
      <c r="B764" s="17" t="s">
        <v>2226</v>
      </c>
      <c r="C764" s="17"/>
      <c r="D764" s="17" t="s">
        <v>5180</v>
      </c>
      <c r="E764" s="17" t="s">
        <v>5181</v>
      </c>
      <c r="F764" s="17" t="s">
        <v>5182</v>
      </c>
      <c r="G764" s="18" t="s">
        <v>97</v>
      </c>
    </row>
    <row r="765" spans="1:7" x14ac:dyDescent="0.2">
      <c r="A765" s="17" t="s">
        <v>2227</v>
      </c>
      <c r="B765" s="17" t="s">
        <v>2228</v>
      </c>
      <c r="C765" s="17" t="s">
        <v>3865</v>
      </c>
      <c r="D765" s="17" t="s">
        <v>5183</v>
      </c>
      <c r="E765" s="17" t="s">
        <v>5184</v>
      </c>
      <c r="F765" s="17" t="s">
        <v>2228</v>
      </c>
      <c r="G765" s="18" t="s">
        <v>97</v>
      </c>
    </row>
    <row r="766" spans="1:7" x14ac:dyDescent="0.2">
      <c r="A766" s="17" t="s">
        <v>2229</v>
      </c>
      <c r="B766" s="17" t="s">
        <v>2230</v>
      </c>
      <c r="C766" s="17"/>
      <c r="D766" s="17" t="s">
        <v>5185</v>
      </c>
      <c r="E766" s="17" t="s">
        <v>5186</v>
      </c>
      <c r="F766" s="17" t="s">
        <v>2230</v>
      </c>
      <c r="G766" s="18" t="s">
        <v>97</v>
      </c>
    </row>
    <row r="767" spans="1:7" x14ac:dyDescent="0.2">
      <c r="A767" s="17" t="s">
        <v>2231</v>
      </c>
      <c r="B767" s="17" t="s">
        <v>2232</v>
      </c>
      <c r="C767" s="17"/>
      <c r="D767" s="17" t="s">
        <v>5187</v>
      </c>
      <c r="E767" s="17" t="s">
        <v>5188</v>
      </c>
      <c r="F767" s="17" t="s">
        <v>2232</v>
      </c>
      <c r="G767" s="18" t="s">
        <v>97</v>
      </c>
    </row>
    <row r="768" spans="1:7" x14ac:dyDescent="0.2">
      <c r="A768" s="17" t="s">
        <v>2233</v>
      </c>
      <c r="B768" s="17" t="s">
        <v>2234</v>
      </c>
      <c r="C768" s="17" t="s">
        <v>3866</v>
      </c>
      <c r="D768" s="17" t="s">
        <v>5189</v>
      </c>
      <c r="E768" s="17" t="s">
        <v>5190</v>
      </c>
      <c r="F768" s="17" t="s">
        <v>2234</v>
      </c>
      <c r="G768" s="18" t="s">
        <v>97</v>
      </c>
    </row>
    <row r="769" spans="1:7" x14ac:dyDescent="0.2">
      <c r="A769" s="17" t="s">
        <v>2235</v>
      </c>
      <c r="B769" s="17" t="s">
        <v>2236</v>
      </c>
      <c r="C769" s="17"/>
      <c r="D769" s="17" t="s">
        <v>5191</v>
      </c>
      <c r="E769" s="17" t="s">
        <v>5192</v>
      </c>
      <c r="F769" s="17" t="s">
        <v>2236</v>
      </c>
      <c r="G769" s="18" t="s">
        <v>97</v>
      </c>
    </row>
    <row r="770" spans="1:7" x14ac:dyDescent="0.2">
      <c r="A770" s="17" t="s">
        <v>2237</v>
      </c>
      <c r="B770" s="17" t="s">
        <v>2238</v>
      </c>
      <c r="C770" s="17" t="s">
        <v>3867</v>
      </c>
      <c r="D770" s="17" t="s">
        <v>5193</v>
      </c>
      <c r="E770" s="17" t="s">
        <v>5194</v>
      </c>
      <c r="F770" s="17" t="s">
        <v>5195</v>
      </c>
      <c r="G770" s="17" t="s">
        <v>273</v>
      </c>
    </row>
    <row r="771" spans="1:7" x14ac:dyDescent="0.2">
      <c r="A771" s="17" t="s">
        <v>2239</v>
      </c>
      <c r="B771" s="17" t="s">
        <v>2240</v>
      </c>
      <c r="C771" s="17" t="s">
        <v>3868</v>
      </c>
      <c r="D771" s="17" t="s">
        <v>4245</v>
      </c>
      <c r="E771" s="17" t="s">
        <v>4246</v>
      </c>
      <c r="F771" s="17" t="s">
        <v>5196</v>
      </c>
      <c r="G771" s="17" t="s">
        <v>273</v>
      </c>
    </row>
    <row r="772" spans="1:7" x14ac:dyDescent="0.2">
      <c r="A772" s="17" t="s">
        <v>2241</v>
      </c>
      <c r="B772" s="17" t="s">
        <v>2242</v>
      </c>
      <c r="C772" s="17" t="s">
        <v>3745</v>
      </c>
      <c r="D772" s="17" t="s">
        <v>4563</v>
      </c>
      <c r="E772" s="17" t="s">
        <v>4564</v>
      </c>
      <c r="F772" s="17" t="s">
        <v>4565</v>
      </c>
      <c r="G772" s="17" t="s">
        <v>273</v>
      </c>
    </row>
    <row r="773" spans="1:7" x14ac:dyDescent="0.2">
      <c r="A773" s="17" t="s">
        <v>2243</v>
      </c>
      <c r="B773" s="17" t="s">
        <v>2244</v>
      </c>
      <c r="C773" s="17" t="s">
        <v>3869</v>
      </c>
      <c r="D773" s="17" t="s">
        <v>4878</v>
      </c>
      <c r="E773" s="17" t="s">
        <v>4879</v>
      </c>
      <c r="F773" s="17" t="s">
        <v>4880</v>
      </c>
      <c r="G773" s="17" t="s">
        <v>273</v>
      </c>
    </row>
    <row r="774" spans="1:7" x14ac:dyDescent="0.2">
      <c r="A774" s="17" t="s">
        <v>2245</v>
      </c>
      <c r="B774" s="17" t="s">
        <v>2246</v>
      </c>
      <c r="C774" s="17" t="s">
        <v>3870</v>
      </c>
      <c r="D774" s="17" t="s">
        <v>5197</v>
      </c>
      <c r="E774" s="17" t="s">
        <v>5198</v>
      </c>
      <c r="F774" s="17" t="s">
        <v>5199</v>
      </c>
      <c r="G774" s="17" t="s">
        <v>143</v>
      </c>
    </row>
    <row r="775" spans="1:7" x14ac:dyDescent="0.2">
      <c r="A775" s="17" t="s">
        <v>2247</v>
      </c>
      <c r="B775" s="17" t="s">
        <v>2248</v>
      </c>
      <c r="C775" s="17"/>
      <c r="D775" s="17" t="s">
        <v>5200</v>
      </c>
      <c r="E775" s="17" t="s">
        <v>5201</v>
      </c>
      <c r="F775" s="17" t="s">
        <v>5202</v>
      </c>
      <c r="G775" s="17" t="s">
        <v>500</v>
      </c>
    </row>
    <row r="776" spans="1:7" x14ac:dyDescent="0.2">
      <c r="A776" s="17" t="s">
        <v>2249</v>
      </c>
      <c r="B776" s="17" t="s">
        <v>2250</v>
      </c>
      <c r="C776" s="17" t="s">
        <v>3871</v>
      </c>
      <c r="D776" s="17" t="s">
        <v>5203</v>
      </c>
      <c r="E776" s="17" t="s">
        <v>5204</v>
      </c>
      <c r="F776" s="17" t="s">
        <v>5205</v>
      </c>
      <c r="G776" s="17" t="s">
        <v>6088</v>
      </c>
    </row>
    <row r="777" spans="1:7" x14ac:dyDescent="0.2">
      <c r="A777" s="17" t="s">
        <v>2251</v>
      </c>
      <c r="B777" s="17" t="s">
        <v>2252</v>
      </c>
      <c r="C777" s="17" t="s">
        <v>3872</v>
      </c>
      <c r="D777" s="17" t="s">
        <v>4394</v>
      </c>
      <c r="E777" s="17" t="s">
        <v>4395</v>
      </c>
      <c r="F777" s="17" t="s">
        <v>5206</v>
      </c>
      <c r="G777" s="17" t="s">
        <v>646</v>
      </c>
    </row>
    <row r="778" spans="1:7" x14ac:dyDescent="0.2">
      <c r="A778" s="17" t="s">
        <v>2253</v>
      </c>
      <c r="B778" s="17" t="s">
        <v>2254</v>
      </c>
      <c r="C778" s="17"/>
      <c r="D778" s="17" t="s">
        <v>4353</v>
      </c>
      <c r="E778" s="17" t="s">
        <v>4354</v>
      </c>
      <c r="F778" s="17" t="s">
        <v>5207</v>
      </c>
      <c r="G778" s="17" t="s">
        <v>162</v>
      </c>
    </row>
    <row r="779" spans="1:7" x14ac:dyDescent="0.2">
      <c r="A779" s="17" t="s">
        <v>2255</v>
      </c>
      <c r="B779" s="17" t="s">
        <v>2256</v>
      </c>
      <c r="C779" s="17" t="s">
        <v>3873</v>
      </c>
      <c r="D779" s="17" t="s">
        <v>5208</v>
      </c>
      <c r="E779" s="17" t="s">
        <v>5209</v>
      </c>
      <c r="F779" s="17" t="s">
        <v>5210</v>
      </c>
      <c r="G779" s="17" t="s">
        <v>162</v>
      </c>
    </row>
    <row r="780" spans="1:7" x14ac:dyDescent="0.2">
      <c r="A780" s="17" t="s">
        <v>2257</v>
      </c>
      <c r="B780" s="17" t="s">
        <v>2258</v>
      </c>
      <c r="C780" s="17"/>
      <c r="D780" s="17" t="s">
        <v>5211</v>
      </c>
      <c r="E780" s="17" t="s">
        <v>5212</v>
      </c>
      <c r="F780" s="17" t="s">
        <v>5213</v>
      </c>
      <c r="G780" s="17" t="s">
        <v>6107</v>
      </c>
    </row>
    <row r="781" spans="1:7" x14ac:dyDescent="0.2">
      <c r="A781" s="17" t="s">
        <v>192</v>
      </c>
      <c r="B781" s="17" t="s">
        <v>589</v>
      </c>
      <c r="C781" s="17"/>
      <c r="D781" s="17" t="s">
        <v>4844</v>
      </c>
      <c r="E781" s="17" t="s">
        <v>4845</v>
      </c>
      <c r="F781" s="17" t="s">
        <v>4846</v>
      </c>
      <c r="G781" s="17" t="s">
        <v>131</v>
      </c>
    </row>
    <row r="782" spans="1:7" x14ac:dyDescent="0.2">
      <c r="A782" s="17" t="s">
        <v>2259</v>
      </c>
      <c r="B782" s="5" t="s">
        <v>2260</v>
      </c>
      <c r="C782" s="17"/>
      <c r="D782" s="17" t="s">
        <v>4844</v>
      </c>
      <c r="E782" s="17" t="s">
        <v>4845</v>
      </c>
      <c r="F782" s="17" t="s">
        <v>4846</v>
      </c>
      <c r="G782" s="17" t="s">
        <v>131</v>
      </c>
    </row>
    <row r="783" spans="1:7" x14ac:dyDescent="0.2">
      <c r="A783" s="17" t="s">
        <v>2261</v>
      </c>
      <c r="B783" s="5" t="s">
        <v>2262</v>
      </c>
      <c r="C783" s="17"/>
      <c r="D783" s="17" t="s">
        <v>4844</v>
      </c>
      <c r="E783" s="17" t="s">
        <v>4845</v>
      </c>
      <c r="F783" s="17" t="s">
        <v>4846</v>
      </c>
      <c r="G783" s="17" t="s">
        <v>131</v>
      </c>
    </row>
    <row r="784" spans="1:7" x14ac:dyDescent="0.2">
      <c r="A784" s="17" t="s">
        <v>2263</v>
      </c>
      <c r="B784" s="17" t="s">
        <v>2264</v>
      </c>
      <c r="C784" s="17" t="s">
        <v>3874</v>
      </c>
      <c r="D784" s="17" t="s">
        <v>5214</v>
      </c>
      <c r="E784" s="17" t="s">
        <v>5215</v>
      </c>
      <c r="F784" s="17" t="s">
        <v>5216</v>
      </c>
      <c r="G784" s="17" t="s">
        <v>471</v>
      </c>
    </row>
    <row r="785" spans="1:7" x14ac:dyDescent="0.2">
      <c r="A785" s="17" t="s">
        <v>2265</v>
      </c>
      <c r="B785" s="17" t="s">
        <v>2266</v>
      </c>
      <c r="C785" s="17" t="s">
        <v>3572</v>
      </c>
      <c r="D785" s="17" t="s">
        <v>4302</v>
      </c>
      <c r="E785" s="17" t="s">
        <v>4303</v>
      </c>
      <c r="F785" s="17" t="s">
        <v>4304</v>
      </c>
      <c r="G785" s="17" t="s">
        <v>313</v>
      </c>
    </row>
    <row r="786" spans="1:7" x14ac:dyDescent="0.2">
      <c r="A786" s="17" t="s">
        <v>2267</v>
      </c>
      <c r="B786" s="17" t="s">
        <v>2268</v>
      </c>
      <c r="C786" s="17" t="s">
        <v>3875</v>
      </c>
      <c r="D786" s="17" t="s">
        <v>4302</v>
      </c>
      <c r="E786" s="17" t="s">
        <v>4303</v>
      </c>
      <c r="F786" s="17" t="s">
        <v>4710</v>
      </c>
      <c r="G786" s="17" t="s">
        <v>313</v>
      </c>
    </row>
    <row r="787" spans="1:7" x14ac:dyDescent="0.2">
      <c r="A787" s="17" t="s">
        <v>2269</v>
      </c>
      <c r="B787" s="17" t="s">
        <v>2270</v>
      </c>
      <c r="C787" s="17" t="s">
        <v>3876</v>
      </c>
      <c r="D787" s="17" t="s">
        <v>5217</v>
      </c>
      <c r="E787" s="17" t="s">
        <v>5218</v>
      </c>
      <c r="F787" s="17" t="s">
        <v>5219</v>
      </c>
      <c r="G787" s="17" t="s">
        <v>445</v>
      </c>
    </row>
    <row r="788" spans="1:7" x14ac:dyDescent="0.2">
      <c r="A788" s="17" t="s">
        <v>2271</v>
      </c>
      <c r="B788" s="17" t="s">
        <v>2272</v>
      </c>
      <c r="C788" s="17" t="s">
        <v>3877</v>
      </c>
      <c r="D788" s="17" t="s">
        <v>4305</v>
      </c>
      <c r="E788" s="17" t="s">
        <v>4306</v>
      </c>
      <c r="F788" s="17" t="s">
        <v>4307</v>
      </c>
      <c r="G788" s="17" t="s">
        <v>445</v>
      </c>
    </row>
    <row r="789" spans="1:7" x14ac:dyDescent="0.2">
      <c r="A789" s="17" t="s">
        <v>2273</v>
      </c>
      <c r="B789" s="17" t="s">
        <v>2274</v>
      </c>
      <c r="C789" s="17" t="s">
        <v>3877</v>
      </c>
      <c r="D789" s="17" t="s">
        <v>4305</v>
      </c>
      <c r="E789" s="17" t="s">
        <v>4306</v>
      </c>
      <c r="F789" s="17" t="s">
        <v>4307</v>
      </c>
      <c r="G789" s="17" t="s">
        <v>445</v>
      </c>
    </row>
    <row r="790" spans="1:7" x14ac:dyDescent="0.2">
      <c r="A790" s="17" t="s">
        <v>2275</v>
      </c>
      <c r="B790" s="17" t="s">
        <v>2276</v>
      </c>
      <c r="C790" s="17"/>
      <c r="D790" s="17" t="s">
        <v>5220</v>
      </c>
      <c r="E790" s="17" t="s">
        <v>5221</v>
      </c>
      <c r="F790" s="17" t="s">
        <v>2276</v>
      </c>
      <c r="G790" s="17" t="s">
        <v>445</v>
      </c>
    </row>
    <row r="791" spans="1:7" x14ac:dyDescent="0.2">
      <c r="A791" s="17" t="s">
        <v>2277</v>
      </c>
      <c r="B791" s="17" t="s">
        <v>2278</v>
      </c>
      <c r="C791" s="17"/>
      <c r="D791" s="17" t="s">
        <v>5220</v>
      </c>
      <c r="E791" s="17" t="s">
        <v>5221</v>
      </c>
      <c r="F791" s="17" t="s">
        <v>2276</v>
      </c>
      <c r="G791" s="17" t="s">
        <v>445</v>
      </c>
    </row>
    <row r="792" spans="1:7" x14ac:dyDescent="0.2">
      <c r="A792" s="17" t="s">
        <v>2279</v>
      </c>
      <c r="B792" s="17" t="s">
        <v>2280</v>
      </c>
      <c r="C792" s="17"/>
      <c r="D792" s="17" t="s">
        <v>5220</v>
      </c>
      <c r="E792" s="17" t="s">
        <v>5221</v>
      </c>
      <c r="F792" s="17" t="s">
        <v>2276</v>
      </c>
      <c r="G792" s="17" t="s">
        <v>445</v>
      </c>
    </row>
    <row r="793" spans="1:7" x14ac:dyDescent="0.2">
      <c r="A793" s="17" t="s">
        <v>2281</v>
      </c>
      <c r="B793" s="17" t="s">
        <v>2282</v>
      </c>
      <c r="C793" s="17"/>
      <c r="D793" s="17" t="s">
        <v>4734</v>
      </c>
      <c r="E793" s="17" t="s">
        <v>4735</v>
      </c>
      <c r="F793" s="17" t="s">
        <v>5222</v>
      </c>
      <c r="G793" s="17" t="s">
        <v>445</v>
      </c>
    </row>
    <row r="794" spans="1:7" x14ac:dyDescent="0.2">
      <c r="A794" s="17" t="s">
        <v>2283</v>
      </c>
      <c r="B794" s="17" t="s">
        <v>2284</v>
      </c>
      <c r="C794" s="17"/>
      <c r="D794" s="17" t="s">
        <v>4734</v>
      </c>
      <c r="E794" s="17" t="s">
        <v>4735</v>
      </c>
      <c r="F794" s="17" t="s">
        <v>5222</v>
      </c>
      <c r="G794" s="17" t="s">
        <v>445</v>
      </c>
    </row>
    <row r="795" spans="1:7" x14ac:dyDescent="0.2">
      <c r="A795" s="17" t="s">
        <v>2285</v>
      </c>
      <c r="B795" s="17" t="s">
        <v>2286</v>
      </c>
      <c r="C795" s="17" t="s">
        <v>3878</v>
      </c>
      <c r="D795" s="17" t="s">
        <v>5223</v>
      </c>
      <c r="E795" s="17" t="s">
        <v>5224</v>
      </c>
      <c r="F795" s="17" t="s">
        <v>5225</v>
      </c>
      <c r="G795" s="17" t="s">
        <v>445</v>
      </c>
    </row>
    <row r="796" spans="1:7" x14ac:dyDescent="0.2">
      <c r="A796" s="17" t="s">
        <v>2287</v>
      </c>
      <c r="B796" s="17" t="s">
        <v>2288</v>
      </c>
      <c r="C796" s="17" t="s">
        <v>3879</v>
      </c>
      <c r="D796" s="17" t="s">
        <v>5223</v>
      </c>
      <c r="E796" s="17" t="s">
        <v>5224</v>
      </c>
      <c r="F796" s="17" t="s">
        <v>5226</v>
      </c>
      <c r="G796" s="17" t="s">
        <v>445</v>
      </c>
    </row>
    <row r="797" spans="1:7" x14ac:dyDescent="0.2">
      <c r="A797" s="17" t="s">
        <v>2289</v>
      </c>
      <c r="B797" s="17" t="s">
        <v>2290</v>
      </c>
      <c r="C797" s="17" t="s">
        <v>3879</v>
      </c>
      <c r="D797" s="17" t="s">
        <v>5223</v>
      </c>
      <c r="E797" s="17" t="s">
        <v>5224</v>
      </c>
      <c r="F797" s="17" t="s">
        <v>5226</v>
      </c>
      <c r="G797" s="17" t="s">
        <v>445</v>
      </c>
    </row>
    <row r="798" spans="1:7" x14ac:dyDescent="0.2">
      <c r="A798" s="17" t="s">
        <v>2291</v>
      </c>
      <c r="B798" s="17" t="s">
        <v>2292</v>
      </c>
      <c r="C798" s="17" t="s">
        <v>3880</v>
      </c>
      <c r="D798" s="17" t="s">
        <v>5223</v>
      </c>
      <c r="E798" s="17" t="s">
        <v>5224</v>
      </c>
      <c r="F798" s="17" t="s">
        <v>5227</v>
      </c>
      <c r="G798" s="17" t="s">
        <v>445</v>
      </c>
    </row>
    <row r="799" spans="1:7" x14ac:dyDescent="0.2">
      <c r="A799" s="17" t="s">
        <v>2293</v>
      </c>
      <c r="B799" s="17" t="s">
        <v>2294</v>
      </c>
      <c r="C799" s="17" t="s">
        <v>3881</v>
      </c>
      <c r="D799" s="17" t="s">
        <v>5228</v>
      </c>
      <c r="E799" s="17" t="s">
        <v>5229</v>
      </c>
      <c r="F799" s="17" t="s">
        <v>5230</v>
      </c>
      <c r="G799" s="17" t="s">
        <v>445</v>
      </c>
    </row>
    <row r="800" spans="1:7" x14ac:dyDescent="0.2">
      <c r="A800" s="17" t="s">
        <v>2295</v>
      </c>
      <c r="B800" s="17" t="s">
        <v>2296</v>
      </c>
      <c r="C800" s="17" t="s">
        <v>3882</v>
      </c>
      <c r="D800" s="17" t="s">
        <v>4305</v>
      </c>
      <c r="E800" s="17" t="s">
        <v>4306</v>
      </c>
      <c r="F800" s="17" t="s">
        <v>5231</v>
      </c>
      <c r="G800" s="17" t="s">
        <v>445</v>
      </c>
    </row>
    <row r="801" spans="1:7" x14ac:dyDescent="0.2">
      <c r="A801" s="17" t="s">
        <v>2297</v>
      </c>
      <c r="B801" s="17" t="s">
        <v>2298</v>
      </c>
      <c r="C801" s="17"/>
      <c r="D801" s="17" t="s">
        <v>5232</v>
      </c>
      <c r="E801" s="17" t="s">
        <v>5233</v>
      </c>
      <c r="F801" s="17" t="s">
        <v>5234</v>
      </c>
      <c r="G801" s="17" t="s">
        <v>445</v>
      </c>
    </row>
    <row r="802" spans="1:7" x14ac:dyDescent="0.2">
      <c r="A802" s="17" t="s">
        <v>2299</v>
      </c>
      <c r="B802" s="17" t="s">
        <v>2300</v>
      </c>
      <c r="C802" s="17" t="s">
        <v>3883</v>
      </c>
      <c r="D802" s="17" t="s">
        <v>5235</v>
      </c>
      <c r="E802" s="17" t="s">
        <v>5236</v>
      </c>
      <c r="F802" s="17" t="s">
        <v>5237</v>
      </c>
      <c r="G802" s="17" t="s">
        <v>445</v>
      </c>
    </row>
    <row r="803" spans="1:7" x14ac:dyDescent="0.2">
      <c r="A803" s="17" t="s">
        <v>2301</v>
      </c>
      <c r="B803" s="17" t="s">
        <v>2302</v>
      </c>
      <c r="C803" s="17"/>
      <c r="D803" s="17" t="s">
        <v>4949</v>
      </c>
      <c r="E803" s="17" t="s">
        <v>4950</v>
      </c>
      <c r="F803" s="17" t="s">
        <v>4951</v>
      </c>
      <c r="G803" s="17" t="s">
        <v>6092</v>
      </c>
    </row>
    <row r="804" spans="1:7" x14ac:dyDescent="0.2">
      <c r="A804" s="17" t="s">
        <v>2303</v>
      </c>
      <c r="B804" s="17" t="s">
        <v>2304</v>
      </c>
      <c r="C804" s="17"/>
      <c r="D804" s="17" t="s">
        <v>4372</v>
      </c>
      <c r="E804" s="17" t="s">
        <v>4373</v>
      </c>
      <c r="F804" s="17" t="s">
        <v>2304</v>
      </c>
      <c r="G804" s="17" t="s">
        <v>444</v>
      </c>
    </row>
    <row r="805" spans="1:7" x14ac:dyDescent="0.2">
      <c r="A805" s="17" t="s">
        <v>2305</v>
      </c>
      <c r="B805" s="17" t="s">
        <v>2306</v>
      </c>
      <c r="C805" s="17" t="s">
        <v>3884</v>
      </c>
      <c r="D805" s="17" t="s">
        <v>4245</v>
      </c>
      <c r="E805" s="17" t="s">
        <v>4246</v>
      </c>
      <c r="F805" s="17" t="s">
        <v>5238</v>
      </c>
      <c r="G805" s="17" t="s">
        <v>444</v>
      </c>
    </row>
    <row r="806" spans="1:7" x14ac:dyDescent="0.2">
      <c r="A806" s="17" t="s">
        <v>2307</v>
      </c>
      <c r="B806" s="17" t="s">
        <v>1870</v>
      </c>
      <c r="C806" s="17" t="s">
        <v>3801</v>
      </c>
      <c r="D806" s="17" t="s">
        <v>4952</v>
      </c>
      <c r="E806" s="17" t="s">
        <v>4953</v>
      </c>
      <c r="F806" s="17" t="s">
        <v>1884</v>
      </c>
      <c r="G806" s="18" t="s">
        <v>97</v>
      </c>
    </row>
    <row r="807" spans="1:7" x14ac:dyDescent="0.2">
      <c r="A807" s="17" t="s">
        <v>2308</v>
      </c>
      <c r="B807" s="17" t="s">
        <v>2309</v>
      </c>
      <c r="C807" s="17" t="s">
        <v>3885</v>
      </c>
      <c r="D807" s="17" t="s">
        <v>5239</v>
      </c>
      <c r="E807" s="17" t="s">
        <v>5240</v>
      </c>
      <c r="F807" s="17" t="s">
        <v>5241</v>
      </c>
      <c r="G807" s="17" t="s">
        <v>143</v>
      </c>
    </row>
    <row r="808" spans="1:7" x14ac:dyDescent="0.2">
      <c r="A808" s="17" t="s">
        <v>2310</v>
      </c>
      <c r="B808" s="17" t="s">
        <v>2311</v>
      </c>
      <c r="C808" s="17" t="s">
        <v>3886</v>
      </c>
      <c r="D808" s="17" t="s">
        <v>4979</v>
      </c>
      <c r="E808" s="17" t="s">
        <v>4980</v>
      </c>
      <c r="F808" s="17" t="s">
        <v>5242</v>
      </c>
      <c r="G808" s="17" t="s">
        <v>143</v>
      </c>
    </row>
    <row r="809" spans="1:7" x14ac:dyDescent="0.2">
      <c r="A809" s="17" t="s">
        <v>2312</v>
      </c>
      <c r="B809" s="17" t="s">
        <v>2313</v>
      </c>
      <c r="C809" s="17" t="s">
        <v>3887</v>
      </c>
      <c r="D809" s="17" t="s">
        <v>4265</v>
      </c>
      <c r="E809" s="17" t="s">
        <v>4266</v>
      </c>
      <c r="F809" s="17" t="s">
        <v>4813</v>
      </c>
      <c r="G809" s="17" t="s">
        <v>444</v>
      </c>
    </row>
    <row r="810" spans="1:7" x14ac:dyDescent="0.2">
      <c r="A810" s="17" t="s">
        <v>120</v>
      </c>
      <c r="B810" s="17" t="s">
        <v>542</v>
      </c>
      <c r="C810" s="17"/>
      <c r="D810" s="17" t="s">
        <v>5243</v>
      </c>
      <c r="E810" s="17" t="s">
        <v>5244</v>
      </c>
      <c r="F810" s="17" t="s">
        <v>5245</v>
      </c>
      <c r="G810" s="17" t="s">
        <v>122</v>
      </c>
    </row>
    <row r="811" spans="1:7" x14ac:dyDescent="0.2">
      <c r="A811" s="17" t="s">
        <v>2314</v>
      </c>
      <c r="B811" s="17" t="s">
        <v>2315</v>
      </c>
      <c r="C811" s="17" t="s">
        <v>3888</v>
      </c>
      <c r="D811" s="17" t="s">
        <v>5246</v>
      </c>
      <c r="E811" s="17" t="s">
        <v>5247</v>
      </c>
      <c r="F811" s="17" t="s">
        <v>5248</v>
      </c>
      <c r="G811" s="17" t="s">
        <v>6108</v>
      </c>
    </row>
    <row r="812" spans="1:7" x14ac:dyDescent="0.2">
      <c r="A812" s="17" t="s">
        <v>2316</v>
      </c>
      <c r="B812" s="17" t="s">
        <v>2317</v>
      </c>
      <c r="C812" s="17" t="s">
        <v>3889</v>
      </c>
      <c r="D812" s="17" t="s">
        <v>5249</v>
      </c>
      <c r="E812" s="17" t="s">
        <v>5250</v>
      </c>
      <c r="F812" s="17" t="s">
        <v>5251</v>
      </c>
      <c r="G812" s="17" t="s">
        <v>220</v>
      </c>
    </row>
    <row r="813" spans="1:7" x14ac:dyDescent="0.2">
      <c r="A813" s="17" t="s">
        <v>2318</v>
      </c>
      <c r="B813" s="17" t="s">
        <v>1338</v>
      </c>
      <c r="C813" s="17" t="s">
        <v>3890</v>
      </c>
      <c r="D813" s="17" t="s">
        <v>4284</v>
      </c>
      <c r="E813" s="17" t="s">
        <v>4285</v>
      </c>
      <c r="F813" s="17" t="s">
        <v>5252</v>
      </c>
      <c r="G813" s="17" t="s">
        <v>53</v>
      </c>
    </row>
    <row r="814" spans="1:7" x14ac:dyDescent="0.2">
      <c r="A814" s="17" t="s">
        <v>2319</v>
      </c>
      <c r="B814" s="17" t="s">
        <v>2320</v>
      </c>
      <c r="C814" s="17" t="s">
        <v>3891</v>
      </c>
      <c r="D814" s="17" t="s">
        <v>5253</v>
      </c>
      <c r="E814" s="17" t="s">
        <v>5254</v>
      </c>
      <c r="F814" s="17" t="s">
        <v>2361</v>
      </c>
      <c r="G814" s="17" t="s">
        <v>445</v>
      </c>
    </row>
    <row r="815" spans="1:7" x14ac:dyDescent="0.2">
      <c r="A815" s="17" t="s">
        <v>2321</v>
      </c>
      <c r="B815" s="17" t="s">
        <v>2322</v>
      </c>
      <c r="C815" s="17" t="s">
        <v>3801</v>
      </c>
      <c r="D815" s="17" t="s">
        <v>4952</v>
      </c>
      <c r="E815" s="17" t="s">
        <v>4953</v>
      </c>
      <c r="F815" s="17" t="s">
        <v>1884</v>
      </c>
      <c r="G815" s="18" t="s">
        <v>97</v>
      </c>
    </row>
    <row r="816" spans="1:7" x14ac:dyDescent="0.2">
      <c r="A816" s="17" t="s">
        <v>2323</v>
      </c>
      <c r="B816" s="17" t="s">
        <v>2324</v>
      </c>
      <c r="C816" s="17"/>
      <c r="D816" s="17" t="s">
        <v>5255</v>
      </c>
      <c r="E816" s="17" t="s">
        <v>5256</v>
      </c>
      <c r="F816" s="17" t="s">
        <v>2478</v>
      </c>
      <c r="G816" s="18" t="s">
        <v>97</v>
      </c>
    </row>
    <row r="817" spans="1:7" x14ac:dyDescent="0.2">
      <c r="A817" s="17" t="s">
        <v>2325</v>
      </c>
      <c r="B817" s="17" t="s">
        <v>2326</v>
      </c>
      <c r="C817" s="17"/>
      <c r="D817" s="17" t="s">
        <v>5158</v>
      </c>
      <c r="E817" s="17" t="s">
        <v>5159</v>
      </c>
      <c r="F817" s="17" t="s">
        <v>2196</v>
      </c>
      <c r="G817" s="17" t="s">
        <v>97</v>
      </c>
    </row>
    <row r="818" spans="1:7" x14ac:dyDescent="0.2">
      <c r="A818" s="17" t="s">
        <v>2327</v>
      </c>
      <c r="B818" s="17" t="s">
        <v>2328</v>
      </c>
      <c r="C818" s="17" t="s">
        <v>3892</v>
      </c>
      <c r="D818" s="17" t="s">
        <v>5257</v>
      </c>
      <c r="E818" s="17" t="s">
        <v>5258</v>
      </c>
      <c r="F818" s="17" t="s">
        <v>5259</v>
      </c>
      <c r="G818" s="18" t="s">
        <v>6103</v>
      </c>
    </row>
    <row r="819" spans="1:7" x14ac:dyDescent="0.2">
      <c r="A819" s="17" t="s">
        <v>2329</v>
      </c>
      <c r="B819" s="17" t="s">
        <v>2330</v>
      </c>
      <c r="C819" s="17"/>
      <c r="D819" s="17" t="s">
        <v>4142</v>
      </c>
      <c r="E819" s="17" t="s">
        <v>4143</v>
      </c>
      <c r="F819" s="17" t="s">
        <v>4144</v>
      </c>
      <c r="G819" s="18" t="s">
        <v>97</v>
      </c>
    </row>
    <row r="820" spans="1:7" x14ac:dyDescent="0.2">
      <c r="A820" s="17" t="s">
        <v>2331</v>
      </c>
      <c r="B820" s="17" t="s">
        <v>2332</v>
      </c>
      <c r="C820" s="17"/>
      <c r="D820" s="17" t="s">
        <v>5260</v>
      </c>
      <c r="E820" s="17" t="s">
        <v>5261</v>
      </c>
      <c r="F820" s="17" t="s">
        <v>5262</v>
      </c>
      <c r="G820" s="18" t="s">
        <v>97</v>
      </c>
    </row>
    <row r="821" spans="1:7" x14ac:dyDescent="0.2">
      <c r="A821" s="17" t="s">
        <v>2333</v>
      </c>
      <c r="B821" s="17" t="s">
        <v>2334</v>
      </c>
      <c r="C821" s="17"/>
      <c r="D821" s="17" t="s">
        <v>5263</v>
      </c>
      <c r="E821" s="17" t="s">
        <v>5264</v>
      </c>
      <c r="F821" s="17" t="s">
        <v>2334</v>
      </c>
      <c r="G821" s="18" t="s">
        <v>97</v>
      </c>
    </row>
    <row r="822" spans="1:7" x14ac:dyDescent="0.2">
      <c r="A822" s="17" t="s">
        <v>2335</v>
      </c>
      <c r="B822" s="17" t="s">
        <v>2336</v>
      </c>
      <c r="C822" s="17" t="s">
        <v>3893</v>
      </c>
      <c r="D822" s="17" t="s">
        <v>5265</v>
      </c>
      <c r="E822" s="17" t="s">
        <v>5266</v>
      </c>
      <c r="F822" s="17" t="s">
        <v>2336</v>
      </c>
      <c r="G822" s="18" t="s">
        <v>97</v>
      </c>
    </row>
    <row r="823" spans="1:7" x14ac:dyDescent="0.2">
      <c r="A823" s="17" t="s">
        <v>2337</v>
      </c>
      <c r="B823" s="17" t="s">
        <v>2338</v>
      </c>
      <c r="C823" s="17"/>
      <c r="D823" s="17" t="s">
        <v>4842</v>
      </c>
      <c r="E823" s="17" t="s">
        <v>4843</v>
      </c>
      <c r="F823" s="17" t="s">
        <v>2338</v>
      </c>
      <c r="G823" s="18" t="s">
        <v>97</v>
      </c>
    </row>
    <row r="824" spans="1:7" x14ac:dyDescent="0.2">
      <c r="A824" s="17" t="s">
        <v>1439</v>
      </c>
      <c r="B824" s="17" t="s">
        <v>2339</v>
      </c>
      <c r="C824" s="17" t="s">
        <v>3894</v>
      </c>
      <c r="D824" s="17" t="s">
        <v>5267</v>
      </c>
      <c r="E824" s="17" t="s">
        <v>5268</v>
      </c>
      <c r="F824" s="17" t="s">
        <v>5269</v>
      </c>
      <c r="G824" s="17" t="s">
        <v>500</v>
      </c>
    </row>
    <row r="825" spans="1:7" x14ac:dyDescent="0.2">
      <c r="A825" s="17" t="s">
        <v>2340</v>
      </c>
      <c r="B825" s="17" t="s">
        <v>2341</v>
      </c>
      <c r="C825" s="17" t="s">
        <v>3895</v>
      </c>
      <c r="D825" s="17" t="s">
        <v>4965</v>
      </c>
      <c r="E825" s="17" t="s">
        <v>4966</v>
      </c>
      <c r="F825" s="17" t="s">
        <v>4967</v>
      </c>
      <c r="G825" s="17" t="s">
        <v>168</v>
      </c>
    </row>
    <row r="826" spans="1:7" x14ac:dyDescent="0.2">
      <c r="A826" s="17" t="s">
        <v>2342</v>
      </c>
      <c r="B826" s="17" t="s">
        <v>2343</v>
      </c>
      <c r="C826" s="17" t="s">
        <v>3896</v>
      </c>
      <c r="D826" s="17" t="s">
        <v>5270</v>
      </c>
      <c r="E826" s="17" t="s">
        <v>5271</v>
      </c>
      <c r="F826" s="17" t="s">
        <v>5272</v>
      </c>
      <c r="G826" s="17" t="s">
        <v>43</v>
      </c>
    </row>
    <row r="827" spans="1:7" x14ac:dyDescent="0.2">
      <c r="A827" s="17" t="s">
        <v>2344</v>
      </c>
      <c r="B827" s="17" t="s">
        <v>2345</v>
      </c>
      <c r="C827" s="17" t="s">
        <v>3897</v>
      </c>
      <c r="D827" s="17" t="s">
        <v>5273</v>
      </c>
      <c r="E827" s="17" t="s">
        <v>5274</v>
      </c>
      <c r="F827" s="17" t="s">
        <v>5275</v>
      </c>
      <c r="G827" s="17" t="s">
        <v>66</v>
      </c>
    </row>
    <row r="828" spans="1:7" x14ac:dyDescent="0.2">
      <c r="A828" s="17" t="s">
        <v>2346</v>
      </c>
      <c r="B828" s="17" t="s">
        <v>2347</v>
      </c>
      <c r="C828" s="17" t="s">
        <v>3569</v>
      </c>
      <c r="D828" s="17" t="s">
        <v>4287</v>
      </c>
      <c r="E828" s="17" t="s">
        <v>4288</v>
      </c>
      <c r="F828" s="17" t="s">
        <v>4289</v>
      </c>
      <c r="G828" s="17" t="s">
        <v>66</v>
      </c>
    </row>
    <row r="829" spans="1:7" x14ac:dyDescent="0.2">
      <c r="A829" s="17" t="s">
        <v>2348</v>
      </c>
      <c r="B829" s="17" t="s">
        <v>2349</v>
      </c>
      <c r="C829" s="17"/>
      <c r="D829" s="17" t="s">
        <v>5276</v>
      </c>
      <c r="E829" s="17" t="s">
        <v>5277</v>
      </c>
      <c r="F829" s="17" t="s">
        <v>5278</v>
      </c>
      <c r="G829" s="17" t="s">
        <v>66</v>
      </c>
    </row>
    <row r="830" spans="1:7" x14ac:dyDescent="0.2">
      <c r="A830" s="17" t="s">
        <v>2350</v>
      </c>
      <c r="B830" s="17" t="s">
        <v>2351</v>
      </c>
      <c r="C830" s="17"/>
      <c r="D830" s="17" t="s">
        <v>4245</v>
      </c>
      <c r="E830" s="17" t="s">
        <v>4246</v>
      </c>
      <c r="F830" s="17" t="s">
        <v>5052</v>
      </c>
      <c r="G830" s="17" t="s">
        <v>220</v>
      </c>
    </row>
    <row r="831" spans="1:7" x14ac:dyDescent="0.2">
      <c r="A831" s="17" t="s">
        <v>2352</v>
      </c>
      <c r="B831" s="17" t="s">
        <v>2353</v>
      </c>
      <c r="C831" s="17" t="s">
        <v>3898</v>
      </c>
      <c r="D831" s="17" t="s">
        <v>5279</v>
      </c>
      <c r="E831" s="17" t="s">
        <v>5280</v>
      </c>
      <c r="F831" s="17" t="s">
        <v>5281</v>
      </c>
      <c r="G831" s="17" t="s">
        <v>471</v>
      </c>
    </row>
    <row r="832" spans="1:7" x14ac:dyDescent="0.2">
      <c r="A832" s="17" t="s">
        <v>2354</v>
      </c>
      <c r="B832" s="17" t="s">
        <v>2355</v>
      </c>
      <c r="C832" s="17" t="s">
        <v>3898</v>
      </c>
      <c r="D832" s="17" t="s">
        <v>5279</v>
      </c>
      <c r="E832" s="17" t="s">
        <v>5280</v>
      </c>
      <c r="F832" s="17" t="s">
        <v>5281</v>
      </c>
      <c r="G832" s="17" t="s">
        <v>471</v>
      </c>
    </row>
    <row r="833" spans="1:7" x14ac:dyDescent="0.2">
      <c r="A833" s="17" t="s">
        <v>2356</v>
      </c>
      <c r="B833" s="17" t="s">
        <v>2357</v>
      </c>
      <c r="C833" s="17" t="s">
        <v>3899</v>
      </c>
      <c r="D833" s="17" t="s">
        <v>5282</v>
      </c>
      <c r="E833" s="17" t="s">
        <v>5283</v>
      </c>
      <c r="F833" s="17" t="s">
        <v>5284</v>
      </c>
      <c r="G833" s="17" t="s">
        <v>471</v>
      </c>
    </row>
    <row r="834" spans="1:7" x14ac:dyDescent="0.2">
      <c r="A834" s="17" t="s">
        <v>2358</v>
      </c>
      <c r="B834" s="17" t="s">
        <v>2359</v>
      </c>
      <c r="C834" s="17" t="s">
        <v>3900</v>
      </c>
      <c r="D834" s="17" t="s">
        <v>5285</v>
      </c>
      <c r="E834" s="17" t="s">
        <v>5286</v>
      </c>
      <c r="F834" s="17" t="s">
        <v>5287</v>
      </c>
      <c r="G834" s="17" t="s">
        <v>471</v>
      </c>
    </row>
    <row r="835" spans="1:7" x14ac:dyDescent="0.2">
      <c r="A835" s="17" t="s">
        <v>2360</v>
      </c>
      <c r="B835" s="17" t="s">
        <v>2361</v>
      </c>
      <c r="C835" s="17" t="s">
        <v>3891</v>
      </c>
      <c r="D835" s="17" t="s">
        <v>5253</v>
      </c>
      <c r="E835" s="17" t="s">
        <v>5254</v>
      </c>
      <c r="F835" s="17" t="s">
        <v>2361</v>
      </c>
      <c r="G835" s="17" t="s">
        <v>445</v>
      </c>
    </row>
    <row r="836" spans="1:7" x14ac:dyDescent="0.2">
      <c r="A836" s="17" t="s">
        <v>2362</v>
      </c>
      <c r="B836" s="17" t="s">
        <v>2363</v>
      </c>
      <c r="C836" s="17" t="s">
        <v>3901</v>
      </c>
      <c r="D836" s="17" t="s">
        <v>5288</v>
      </c>
      <c r="E836" s="17" t="s">
        <v>5289</v>
      </c>
      <c r="F836" s="17" t="s">
        <v>5290</v>
      </c>
      <c r="G836" s="17" t="s">
        <v>6109</v>
      </c>
    </row>
    <row r="837" spans="1:7" x14ac:dyDescent="0.2">
      <c r="A837" s="17" t="s">
        <v>2364</v>
      </c>
      <c r="B837" s="17" t="s">
        <v>2365</v>
      </c>
      <c r="C837" s="17" t="s">
        <v>3804</v>
      </c>
      <c r="D837" s="17" t="s">
        <v>4958</v>
      </c>
      <c r="E837" s="17" t="s">
        <v>4959</v>
      </c>
      <c r="F837" s="17" t="s">
        <v>1886</v>
      </c>
      <c r="G837" s="18" t="s">
        <v>97</v>
      </c>
    </row>
    <row r="838" spans="1:7" x14ac:dyDescent="0.2">
      <c r="A838" s="17" t="s">
        <v>2366</v>
      </c>
      <c r="B838" s="17" t="s">
        <v>2367</v>
      </c>
      <c r="C838" s="17" t="s">
        <v>3853</v>
      </c>
      <c r="D838" s="17" t="s">
        <v>5291</v>
      </c>
      <c r="E838" s="17" t="s">
        <v>5292</v>
      </c>
      <c r="F838" s="17" t="s">
        <v>2367</v>
      </c>
      <c r="G838" s="18" t="s">
        <v>97</v>
      </c>
    </row>
    <row r="839" spans="1:7" x14ac:dyDescent="0.2">
      <c r="A839" s="17" t="s">
        <v>2368</v>
      </c>
      <c r="B839" s="17" t="s">
        <v>2044</v>
      </c>
      <c r="C839" s="17"/>
      <c r="D839" s="17" t="s">
        <v>4180</v>
      </c>
      <c r="E839" s="17" t="s">
        <v>4181</v>
      </c>
      <c r="F839" s="17" t="s">
        <v>1135</v>
      </c>
      <c r="G839" s="18" t="s">
        <v>97</v>
      </c>
    </row>
    <row r="840" spans="1:7" x14ac:dyDescent="0.2">
      <c r="A840" s="17" t="s">
        <v>2369</v>
      </c>
      <c r="B840" s="17" t="s">
        <v>2370</v>
      </c>
      <c r="C840" s="17" t="s">
        <v>3669</v>
      </c>
      <c r="D840" s="17" t="s">
        <v>4591</v>
      </c>
      <c r="E840" s="17" t="s">
        <v>4592</v>
      </c>
      <c r="F840" s="17" t="s">
        <v>1326</v>
      </c>
      <c r="G840" s="18" t="s">
        <v>97</v>
      </c>
    </row>
    <row r="841" spans="1:7" x14ac:dyDescent="0.2">
      <c r="A841" s="17" t="s">
        <v>2371</v>
      </c>
      <c r="B841" s="17" t="s">
        <v>2372</v>
      </c>
      <c r="C841" s="17"/>
      <c r="D841" s="17" t="s">
        <v>4341</v>
      </c>
      <c r="E841" s="17" t="s">
        <v>4342</v>
      </c>
      <c r="F841" s="17" t="s">
        <v>4343</v>
      </c>
      <c r="G841" s="18" t="s">
        <v>97</v>
      </c>
    </row>
    <row r="842" spans="1:7" x14ac:dyDescent="0.2">
      <c r="A842" s="17" t="s">
        <v>2373</v>
      </c>
      <c r="B842" s="17" t="s">
        <v>2374</v>
      </c>
      <c r="C842" s="17"/>
      <c r="D842" s="17" t="s">
        <v>4174</v>
      </c>
      <c r="E842" s="17" t="s">
        <v>4175</v>
      </c>
      <c r="F842" s="17" t="s">
        <v>2689</v>
      </c>
      <c r="G842" s="18" t="s">
        <v>97</v>
      </c>
    </row>
    <row r="843" spans="1:7" x14ac:dyDescent="0.2">
      <c r="A843" s="17" t="s">
        <v>2375</v>
      </c>
      <c r="B843" s="17" t="s">
        <v>2376</v>
      </c>
      <c r="C843" s="17"/>
      <c r="D843" s="17" t="s">
        <v>4826</v>
      </c>
      <c r="E843" s="17" t="s">
        <v>4827</v>
      </c>
      <c r="F843" s="17" t="s">
        <v>2631</v>
      </c>
      <c r="G843" s="18" t="s">
        <v>97</v>
      </c>
    </row>
    <row r="844" spans="1:7" x14ac:dyDescent="0.2">
      <c r="A844" s="17" t="s">
        <v>2377</v>
      </c>
      <c r="B844" s="17" t="s">
        <v>865</v>
      </c>
      <c r="C844" s="17" t="s">
        <v>3555</v>
      </c>
      <c r="D844" s="17" t="s">
        <v>4220</v>
      </c>
      <c r="E844" s="17" t="s">
        <v>4221</v>
      </c>
      <c r="F844" s="17" t="s">
        <v>970</v>
      </c>
      <c r="G844" s="18" t="s">
        <v>97</v>
      </c>
    </row>
    <row r="845" spans="1:7" x14ac:dyDescent="0.2">
      <c r="A845" s="17" t="s">
        <v>2378</v>
      </c>
      <c r="B845" s="17" t="s">
        <v>2379</v>
      </c>
      <c r="C845" s="17"/>
      <c r="D845" s="17" t="s">
        <v>4481</v>
      </c>
      <c r="E845" s="17" t="s">
        <v>4482</v>
      </c>
      <c r="F845" s="17" t="s">
        <v>1159</v>
      </c>
      <c r="G845" s="18" t="s">
        <v>97</v>
      </c>
    </row>
    <row r="846" spans="1:7" x14ac:dyDescent="0.2">
      <c r="A846" s="17" t="s">
        <v>2380</v>
      </c>
      <c r="B846" s="17" t="s">
        <v>2381</v>
      </c>
      <c r="C846" s="17"/>
      <c r="D846" s="17" t="s">
        <v>4224</v>
      </c>
      <c r="E846" s="17" t="s">
        <v>4225</v>
      </c>
      <c r="F846" s="17" t="s">
        <v>1486</v>
      </c>
      <c r="G846" s="18" t="s">
        <v>97</v>
      </c>
    </row>
    <row r="847" spans="1:7" x14ac:dyDescent="0.2">
      <c r="A847" s="17" t="s">
        <v>2382</v>
      </c>
      <c r="B847" s="17" t="s">
        <v>2381</v>
      </c>
      <c r="C847" s="17"/>
      <c r="D847" s="17" t="s">
        <v>4224</v>
      </c>
      <c r="E847" s="17" t="s">
        <v>4225</v>
      </c>
      <c r="F847" s="17" t="s">
        <v>1486</v>
      </c>
      <c r="G847" s="18" t="s">
        <v>97</v>
      </c>
    </row>
    <row r="848" spans="1:7" x14ac:dyDescent="0.2">
      <c r="A848" s="17" t="s">
        <v>2383</v>
      </c>
      <c r="B848" s="17" t="s">
        <v>2384</v>
      </c>
      <c r="C848" s="17" t="s">
        <v>3902</v>
      </c>
      <c r="D848" s="17" t="s">
        <v>5293</v>
      </c>
      <c r="E848" s="17" t="s">
        <v>5294</v>
      </c>
      <c r="F848" s="17" t="s">
        <v>2384</v>
      </c>
      <c r="G848" s="18" t="s">
        <v>97</v>
      </c>
    </row>
    <row r="849" spans="1:7" x14ac:dyDescent="0.2">
      <c r="A849" s="17" t="s">
        <v>2385</v>
      </c>
      <c r="B849" s="17" t="s">
        <v>2386</v>
      </c>
      <c r="C849" s="17"/>
      <c r="D849" s="17" t="s">
        <v>5295</v>
      </c>
      <c r="E849" s="17" t="s">
        <v>5296</v>
      </c>
      <c r="F849" s="17" t="s">
        <v>5297</v>
      </c>
      <c r="G849" s="17" t="s">
        <v>6097</v>
      </c>
    </row>
    <row r="850" spans="1:7" x14ac:dyDescent="0.2">
      <c r="A850" s="17" t="s">
        <v>2387</v>
      </c>
      <c r="B850" s="17" t="s">
        <v>2388</v>
      </c>
      <c r="C850" s="17" t="s">
        <v>3903</v>
      </c>
      <c r="D850" s="17" t="s">
        <v>4850</v>
      </c>
      <c r="E850" s="17" t="s">
        <v>4851</v>
      </c>
      <c r="F850" s="17" t="s">
        <v>4852</v>
      </c>
      <c r="G850" s="17" t="s">
        <v>6092</v>
      </c>
    </row>
    <row r="851" spans="1:7" x14ac:dyDescent="0.2">
      <c r="A851" s="17" t="s">
        <v>2389</v>
      </c>
      <c r="B851" s="17" t="s">
        <v>2390</v>
      </c>
      <c r="C851" s="17" t="s">
        <v>3904</v>
      </c>
      <c r="D851" s="17" t="s">
        <v>5298</v>
      </c>
      <c r="E851" s="17" t="s">
        <v>5299</v>
      </c>
      <c r="F851" s="17" t="s">
        <v>5300</v>
      </c>
      <c r="G851" s="17" t="s">
        <v>313</v>
      </c>
    </row>
    <row r="852" spans="1:7" x14ac:dyDescent="0.2">
      <c r="A852" s="17" t="s">
        <v>2391</v>
      </c>
      <c r="B852" s="17" t="s">
        <v>2392</v>
      </c>
      <c r="C852" s="17" t="s">
        <v>3905</v>
      </c>
      <c r="D852" s="17" t="s">
        <v>5301</v>
      </c>
      <c r="E852" s="17" t="s">
        <v>5302</v>
      </c>
      <c r="F852" s="17" t="s">
        <v>5303</v>
      </c>
      <c r="G852" s="17" t="s">
        <v>6110</v>
      </c>
    </row>
    <row r="853" spans="1:7" x14ac:dyDescent="0.2">
      <c r="A853" s="17" t="s">
        <v>2393</v>
      </c>
      <c r="B853" s="17" t="s">
        <v>2394</v>
      </c>
      <c r="C853" s="17"/>
      <c r="D853" s="17" t="s">
        <v>5304</v>
      </c>
      <c r="E853" s="17" t="s">
        <v>5305</v>
      </c>
      <c r="F853" s="17" t="s">
        <v>5306</v>
      </c>
      <c r="G853" s="17" t="s">
        <v>6110</v>
      </c>
    </row>
    <row r="854" spans="1:7" x14ac:dyDescent="0.2">
      <c r="A854" s="17" t="s">
        <v>2395</v>
      </c>
      <c r="B854" s="17" t="s">
        <v>2396</v>
      </c>
      <c r="C854" s="17" t="s">
        <v>3537</v>
      </c>
      <c r="D854" s="17" t="s">
        <v>4139</v>
      </c>
      <c r="E854" s="17" t="s">
        <v>4140</v>
      </c>
      <c r="F854" s="17" t="s">
        <v>4141</v>
      </c>
      <c r="G854" s="18" t="s">
        <v>97</v>
      </c>
    </row>
    <row r="855" spans="1:7" x14ac:dyDescent="0.2">
      <c r="A855" s="17" t="s">
        <v>2397</v>
      </c>
      <c r="B855" s="17" t="s">
        <v>2398</v>
      </c>
      <c r="C855" s="17"/>
      <c r="D855" s="17" t="s">
        <v>5307</v>
      </c>
      <c r="E855" s="17" t="s">
        <v>5308</v>
      </c>
      <c r="F855" s="17" t="s">
        <v>2398</v>
      </c>
      <c r="G855" s="18" t="s">
        <v>97</v>
      </c>
    </row>
    <row r="856" spans="1:7" x14ac:dyDescent="0.2">
      <c r="A856" s="17" t="s">
        <v>2399</v>
      </c>
      <c r="B856" s="17" t="s">
        <v>2400</v>
      </c>
      <c r="C856" s="17"/>
      <c r="D856" s="17" t="s">
        <v>5309</v>
      </c>
      <c r="E856" s="17" t="s">
        <v>5310</v>
      </c>
      <c r="F856" s="17" t="s">
        <v>2400</v>
      </c>
      <c r="G856" s="18" t="s">
        <v>97</v>
      </c>
    </row>
    <row r="857" spans="1:7" x14ac:dyDescent="0.2">
      <c r="A857" s="17" t="s">
        <v>2401</v>
      </c>
      <c r="B857" s="17" t="s">
        <v>2402</v>
      </c>
      <c r="C857" s="17"/>
      <c r="D857" s="17" t="s">
        <v>4410</v>
      </c>
      <c r="E857" s="17" t="s">
        <v>4411</v>
      </c>
      <c r="F857" s="17" t="s">
        <v>2402</v>
      </c>
      <c r="G857" s="18" t="s">
        <v>97</v>
      </c>
    </row>
    <row r="858" spans="1:7" x14ac:dyDescent="0.2">
      <c r="A858" s="17" t="s">
        <v>2403</v>
      </c>
      <c r="B858" s="17" t="s">
        <v>2404</v>
      </c>
      <c r="C858" s="17"/>
      <c r="D858" s="17" t="s">
        <v>4412</v>
      </c>
      <c r="E858" s="17" t="s">
        <v>4413</v>
      </c>
      <c r="F858" s="17" t="s">
        <v>4414</v>
      </c>
      <c r="G858" s="18" t="s">
        <v>97</v>
      </c>
    </row>
    <row r="859" spans="1:7" x14ac:dyDescent="0.2">
      <c r="A859" s="17" t="s">
        <v>2405</v>
      </c>
      <c r="B859" s="17" t="s">
        <v>2406</v>
      </c>
      <c r="C859" s="17"/>
      <c r="D859" s="17" t="s">
        <v>4243</v>
      </c>
      <c r="E859" s="17" t="s">
        <v>4244</v>
      </c>
      <c r="F859" s="17" t="s">
        <v>2134</v>
      </c>
      <c r="G859" s="18" t="s">
        <v>97</v>
      </c>
    </row>
    <row r="860" spans="1:7" x14ac:dyDescent="0.2">
      <c r="A860" s="17" t="s">
        <v>2407</v>
      </c>
      <c r="B860" s="17" t="s">
        <v>2408</v>
      </c>
      <c r="C860" s="17"/>
      <c r="D860" s="17" t="s">
        <v>4881</v>
      </c>
      <c r="E860" s="17" t="s">
        <v>4882</v>
      </c>
      <c r="F860" s="17" t="s">
        <v>4883</v>
      </c>
      <c r="G860" s="17" t="s">
        <v>143</v>
      </c>
    </row>
    <row r="861" spans="1:7" x14ac:dyDescent="0.2">
      <c r="A861" s="17" t="s">
        <v>2409</v>
      </c>
      <c r="B861" s="17" t="s">
        <v>2410</v>
      </c>
      <c r="C861" s="17"/>
      <c r="D861" s="17" t="s">
        <v>4881</v>
      </c>
      <c r="E861" s="17" t="s">
        <v>4882</v>
      </c>
      <c r="F861" s="17" t="s">
        <v>4883</v>
      </c>
      <c r="G861" s="17" t="s">
        <v>143</v>
      </c>
    </row>
    <row r="862" spans="1:7" x14ac:dyDescent="0.2">
      <c r="A862" s="17" t="s">
        <v>2411</v>
      </c>
      <c r="B862" s="17" t="s">
        <v>2412</v>
      </c>
      <c r="C862" s="17"/>
      <c r="D862" s="17" t="s">
        <v>5311</v>
      </c>
      <c r="E862" s="17" t="s">
        <v>5312</v>
      </c>
      <c r="F862" s="17" t="s">
        <v>5313</v>
      </c>
      <c r="G862" s="17" t="s">
        <v>6089</v>
      </c>
    </row>
    <row r="863" spans="1:7" x14ac:dyDescent="0.2">
      <c r="A863" s="17" t="s">
        <v>2413</v>
      </c>
      <c r="B863" s="17" t="s">
        <v>2414</v>
      </c>
      <c r="C863" s="17" t="s">
        <v>3906</v>
      </c>
      <c r="D863" s="17" t="s">
        <v>5314</v>
      </c>
      <c r="E863" s="17" t="s">
        <v>5315</v>
      </c>
      <c r="F863" s="17" t="s">
        <v>5316</v>
      </c>
      <c r="G863" s="17" t="s">
        <v>700</v>
      </c>
    </row>
    <row r="864" spans="1:7" x14ac:dyDescent="0.2">
      <c r="A864" s="17" t="s">
        <v>2415</v>
      </c>
      <c r="B864" s="17" t="s">
        <v>2416</v>
      </c>
      <c r="C864" s="17" t="s">
        <v>3907</v>
      </c>
      <c r="D864" s="17" t="s">
        <v>4284</v>
      </c>
      <c r="E864" s="17" t="s">
        <v>4285</v>
      </c>
      <c r="F864" s="17" t="s">
        <v>5317</v>
      </c>
      <c r="G864" s="17" t="s">
        <v>66</v>
      </c>
    </row>
    <row r="865" spans="1:7" x14ac:dyDescent="0.2">
      <c r="A865" s="17" t="s">
        <v>2417</v>
      </c>
      <c r="B865" s="17" t="s">
        <v>2418</v>
      </c>
      <c r="C865" s="17" t="s">
        <v>3907</v>
      </c>
      <c r="D865" s="17" t="s">
        <v>4284</v>
      </c>
      <c r="E865" s="17" t="s">
        <v>4285</v>
      </c>
      <c r="F865" s="17" t="s">
        <v>5317</v>
      </c>
      <c r="G865" s="17" t="s">
        <v>66</v>
      </c>
    </row>
    <row r="866" spans="1:7" x14ac:dyDescent="0.2">
      <c r="A866" s="17" t="s">
        <v>2419</v>
      </c>
      <c r="B866" s="17" t="s">
        <v>2420</v>
      </c>
      <c r="C866" s="17" t="s">
        <v>3907</v>
      </c>
      <c r="D866" s="17" t="s">
        <v>4284</v>
      </c>
      <c r="E866" s="17" t="s">
        <v>4285</v>
      </c>
      <c r="F866" s="17" t="s">
        <v>5317</v>
      </c>
      <c r="G866" s="17" t="s">
        <v>66</v>
      </c>
    </row>
    <row r="867" spans="1:7" x14ac:dyDescent="0.2">
      <c r="A867" s="17" t="s">
        <v>2421</v>
      </c>
      <c r="B867" s="17" t="s">
        <v>2422</v>
      </c>
      <c r="C867" s="17"/>
      <c r="D867" s="17" t="s">
        <v>5318</v>
      </c>
      <c r="E867" s="17" t="s">
        <v>5319</v>
      </c>
      <c r="F867" s="17" t="s">
        <v>5320</v>
      </c>
      <c r="G867" s="17" t="s">
        <v>53</v>
      </c>
    </row>
    <row r="868" spans="1:7" x14ac:dyDescent="0.2">
      <c r="A868" s="17" t="s">
        <v>2423</v>
      </c>
      <c r="B868" s="17" t="s">
        <v>2424</v>
      </c>
      <c r="C868" s="17"/>
      <c r="D868" s="17" t="s">
        <v>5091</v>
      </c>
      <c r="E868" s="17" t="s">
        <v>5092</v>
      </c>
      <c r="F868" s="17" t="s">
        <v>5321</v>
      </c>
      <c r="G868" s="17" t="s">
        <v>53</v>
      </c>
    </row>
    <row r="869" spans="1:7" x14ac:dyDescent="0.2">
      <c r="A869" s="17" t="s">
        <v>2425</v>
      </c>
      <c r="B869" s="17" t="s">
        <v>2426</v>
      </c>
      <c r="C869" s="17" t="s">
        <v>3908</v>
      </c>
      <c r="D869" s="17" t="s">
        <v>5322</v>
      </c>
      <c r="E869" s="17" t="s">
        <v>5323</v>
      </c>
      <c r="F869" s="17" t="s">
        <v>5324</v>
      </c>
      <c r="G869" s="17" t="s">
        <v>471</v>
      </c>
    </row>
    <row r="870" spans="1:7" x14ac:dyDescent="0.2">
      <c r="A870" s="17" t="s">
        <v>2427</v>
      </c>
      <c r="B870" s="17" t="s">
        <v>2428</v>
      </c>
      <c r="C870" s="17" t="s">
        <v>3909</v>
      </c>
      <c r="D870" s="17" t="s">
        <v>5325</v>
      </c>
      <c r="E870" s="17" t="s">
        <v>5326</v>
      </c>
      <c r="F870" s="17" t="s">
        <v>5327</v>
      </c>
      <c r="G870" s="17" t="s">
        <v>445</v>
      </c>
    </row>
    <row r="871" spans="1:7" x14ac:dyDescent="0.2">
      <c r="A871" s="17" t="s">
        <v>2429</v>
      </c>
      <c r="B871" s="17" t="s">
        <v>2430</v>
      </c>
      <c r="C871" s="17"/>
      <c r="D871" s="17" t="s">
        <v>5328</v>
      </c>
      <c r="E871" s="17" t="s">
        <v>5329</v>
      </c>
      <c r="F871" s="17" t="s">
        <v>5330</v>
      </c>
      <c r="G871" s="17" t="s">
        <v>445</v>
      </c>
    </row>
    <row r="872" spans="1:7" x14ac:dyDescent="0.2">
      <c r="A872" s="17" t="s">
        <v>2431</v>
      </c>
      <c r="B872" s="17" t="s">
        <v>2432</v>
      </c>
      <c r="C872" s="17" t="s">
        <v>3910</v>
      </c>
      <c r="D872" s="17" t="s">
        <v>5331</v>
      </c>
      <c r="E872" s="17" t="s">
        <v>5332</v>
      </c>
      <c r="F872" s="17" t="s">
        <v>5333</v>
      </c>
      <c r="G872" s="17" t="s">
        <v>6099</v>
      </c>
    </row>
    <row r="873" spans="1:7" x14ac:dyDescent="0.2">
      <c r="A873" s="17" t="s">
        <v>2433</v>
      </c>
      <c r="B873" s="17" t="s">
        <v>2434</v>
      </c>
      <c r="C873" s="17" t="s">
        <v>3887</v>
      </c>
      <c r="D873" s="17" t="s">
        <v>4265</v>
      </c>
      <c r="E873" s="17" t="s">
        <v>4266</v>
      </c>
      <c r="F873" s="17" t="s">
        <v>4813</v>
      </c>
      <c r="G873" s="17" t="s">
        <v>444</v>
      </c>
    </row>
    <row r="874" spans="1:7" x14ac:dyDescent="0.2">
      <c r="A874" s="17" t="s">
        <v>2435</v>
      </c>
      <c r="B874" s="17" t="s">
        <v>2436</v>
      </c>
      <c r="C874" s="17"/>
      <c r="D874" s="17" t="s">
        <v>5334</v>
      </c>
      <c r="E874" s="17" t="s">
        <v>5335</v>
      </c>
      <c r="F874" s="17" t="s">
        <v>5336</v>
      </c>
      <c r="G874" s="17" t="s">
        <v>143</v>
      </c>
    </row>
    <row r="875" spans="1:7" x14ac:dyDescent="0.2">
      <c r="A875" s="17" t="s">
        <v>2437</v>
      </c>
      <c r="B875" s="17" t="s">
        <v>2438</v>
      </c>
      <c r="C875" s="17"/>
      <c r="D875" s="17" t="s">
        <v>5337</v>
      </c>
      <c r="E875" s="17" t="s">
        <v>5338</v>
      </c>
      <c r="F875" s="17" t="s">
        <v>5339</v>
      </c>
      <c r="G875" s="18" t="s">
        <v>97</v>
      </c>
    </row>
    <row r="876" spans="1:7" x14ac:dyDescent="0.2">
      <c r="A876" s="17" t="s">
        <v>2439</v>
      </c>
      <c r="B876" s="17" t="s">
        <v>2440</v>
      </c>
      <c r="C876" s="17"/>
      <c r="D876" s="17" t="s">
        <v>4142</v>
      </c>
      <c r="E876" s="17" t="s">
        <v>4143</v>
      </c>
      <c r="F876" s="17" t="s">
        <v>4144</v>
      </c>
      <c r="G876" s="18" t="s">
        <v>97</v>
      </c>
    </row>
    <row r="877" spans="1:7" x14ac:dyDescent="0.2">
      <c r="A877" s="17" t="s">
        <v>2441</v>
      </c>
      <c r="B877" s="17" t="s">
        <v>2442</v>
      </c>
      <c r="C877" s="17"/>
      <c r="D877" s="17" t="s">
        <v>5340</v>
      </c>
      <c r="E877" s="17" t="s">
        <v>5341</v>
      </c>
      <c r="F877" s="17" t="s">
        <v>2915</v>
      </c>
      <c r="G877" s="18" t="s">
        <v>97</v>
      </c>
    </row>
    <row r="878" spans="1:7" x14ac:dyDescent="0.2">
      <c r="A878" s="17" t="s">
        <v>2443</v>
      </c>
      <c r="B878" s="17" t="s">
        <v>2444</v>
      </c>
      <c r="C878" s="17"/>
      <c r="D878" s="17" t="s">
        <v>4241</v>
      </c>
      <c r="E878" s="17" t="s">
        <v>4242</v>
      </c>
      <c r="F878" s="17" t="s">
        <v>1218</v>
      </c>
      <c r="G878" s="18" t="s">
        <v>97</v>
      </c>
    </row>
    <row r="879" spans="1:7" x14ac:dyDescent="0.2">
      <c r="A879" s="17" t="s">
        <v>2445</v>
      </c>
      <c r="B879" s="17" t="s">
        <v>2446</v>
      </c>
      <c r="C879" s="17"/>
      <c r="D879" s="17" t="s">
        <v>4547</v>
      </c>
      <c r="E879" s="17" t="s">
        <v>4548</v>
      </c>
      <c r="F879" s="17" t="s">
        <v>1240</v>
      </c>
      <c r="G879" s="18" t="s">
        <v>97</v>
      </c>
    </row>
    <row r="880" spans="1:7" x14ac:dyDescent="0.2">
      <c r="A880" s="17" t="s">
        <v>2447</v>
      </c>
      <c r="B880" s="17" t="s">
        <v>2448</v>
      </c>
      <c r="C880" s="17" t="s">
        <v>3911</v>
      </c>
      <c r="D880" s="17" t="s">
        <v>5342</v>
      </c>
      <c r="E880" s="17" t="s">
        <v>5343</v>
      </c>
      <c r="F880" s="17" t="s">
        <v>5344</v>
      </c>
      <c r="G880" s="17" t="s">
        <v>273</v>
      </c>
    </row>
    <row r="881" spans="1:7" x14ac:dyDescent="0.2">
      <c r="A881" s="17" t="s">
        <v>2449</v>
      </c>
      <c r="B881" s="17" t="s">
        <v>2450</v>
      </c>
      <c r="C881" s="17" t="s">
        <v>3799</v>
      </c>
      <c r="D881" s="17" t="s">
        <v>4943</v>
      </c>
      <c r="E881" s="17" t="s">
        <v>4944</v>
      </c>
      <c r="F881" s="17" t="s">
        <v>4945</v>
      </c>
      <c r="G881" s="17" t="s">
        <v>273</v>
      </c>
    </row>
    <row r="882" spans="1:7" x14ac:dyDescent="0.2">
      <c r="A882" s="17" t="s">
        <v>2451</v>
      </c>
      <c r="B882" s="17" t="s">
        <v>2452</v>
      </c>
      <c r="C882" s="17" t="s">
        <v>3912</v>
      </c>
      <c r="D882" s="17" t="s">
        <v>4726</v>
      </c>
      <c r="E882" s="17" t="s">
        <v>4727</v>
      </c>
      <c r="F882" s="17" t="s">
        <v>5141</v>
      </c>
      <c r="G882" s="17" t="s">
        <v>500</v>
      </c>
    </row>
    <row r="883" spans="1:7" x14ac:dyDescent="0.2">
      <c r="A883" s="17" t="s">
        <v>2453</v>
      </c>
      <c r="B883" s="17" t="s">
        <v>2454</v>
      </c>
      <c r="C883" s="17"/>
      <c r="D883" s="17" t="s">
        <v>5345</v>
      </c>
      <c r="E883" s="17" t="s">
        <v>5346</v>
      </c>
      <c r="F883" s="17" t="s">
        <v>5347</v>
      </c>
      <c r="G883" s="17" t="s">
        <v>6111</v>
      </c>
    </row>
    <row r="884" spans="1:7" x14ac:dyDescent="0.2">
      <c r="A884" s="17" t="s">
        <v>2455</v>
      </c>
      <c r="B884" s="24" t="s">
        <v>2456</v>
      </c>
      <c r="C884" s="17"/>
      <c r="D884" s="17" t="s">
        <v>5348</v>
      </c>
      <c r="E884" s="17" t="s">
        <v>5349</v>
      </c>
      <c r="F884" s="17" t="s">
        <v>2456</v>
      </c>
      <c r="G884" s="18" t="s">
        <v>6112</v>
      </c>
    </row>
    <row r="885" spans="1:7" x14ac:dyDescent="0.2">
      <c r="A885" s="17" t="s">
        <v>2457</v>
      </c>
      <c r="B885" s="17" t="s">
        <v>2458</v>
      </c>
      <c r="C885" s="17"/>
      <c r="D885" s="17" t="s">
        <v>5085</v>
      </c>
      <c r="E885" s="17" t="s">
        <v>5086</v>
      </c>
      <c r="F885" s="17" t="s">
        <v>5350</v>
      </c>
      <c r="G885" s="17" t="s">
        <v>162</v>
      </c>
    </row>
    <row r="886" spans="1:7" x14ac:dyDescent="0.2">
      <c r="A886" s="17" t="s">
        <v>2459</v>
      </c>
      <c r="B886" s="17" t="s">
        <v>2460</v>
      </c>
      <c r="C886" s="17" t="s">
        <v>3913</v>
      </c>
      <c r="D886" s="17" t="s">
        <v>5351</v>
      </c>
      <c r="E886" s="17" t="s">
        <v>5352</v>
      </c>
      <c r="F886" s="17" t="s">
        <v>5353</v>
      </c>
      <c r="G886" s="17" t="s">
        <v>162</v>
      </c>
    </row>
    <row r="887" spans="1:7" x14ac:dyDescent="0.2">
      <c r="A887" s="17" t="s">
        <v>2461</v>
      </c>
      <c r="B887" s="17" t="s">
        <v>2462</v>
      </c>
      <c r="C887" s="17" t="s">
        <v>3914</v>
      </c>
      <c r="D887" s="17" t="s">
        <v>4969</v>
      </c>
      <c r="E887" s="17" t="s">
        <v>4970</v>
      </c>
      <c r="F887" s="17" t="s">
        <v>5354</v>
      </c>
      <c r="G887" s="17" t="s">
        <v>220</v>
      </c>
    </row>
    <row r="888" spans="1:7" x14ac:dyDescent="0.2">
      <c r="A888" s="17" t="s">
        <v>2463</v>
      </c>
      <c r="B888" s="17" t="s">
        <v>2464</v>
      </c>
      <c r="C888" s="17" t="s">
        <v>3915</v>
      </c>
      <c r="D888" s="17" t="s">
        <v>5355</v>
      </c>
      <c r="E888" s="17" t="s">
        <v>5356</v>
      </c>
      <c r="F888" s="17" t="s">
        <v>5357</v>
      </c>
      <c r="G888" s="17" t="s">
        <v>471</v>
      </c>
    </row>
    <row r="889" spans="1:7" x14ac:dyDescent="0.2">
      <c r="A889" s="17" t="s">
        <v>2465</v>
      </c>
      <c r="B889" s="17" t="s">
        <v>2466</v>
      </c>
      <c r="C889" s="17"/>
      <c r="D889" s="17" t="s">
        <v>4674</v>
      </c>
      <c r="E889" s="17" t="s">
        <v>4675</v>
      </c>
      <c r="F889" s="17" t="s">
        <v>4676</v>
      </c>
      <c r="G889" s="17" t="s">
        <v>471</v>
      </c>
    </row>
    <row r="890" spans="1:7" x14ac:dyDescent="0.2">
      <c r="A890" s="17" t="s">
        <v>2467</v>
      </c>
      <c r="B890" s="17" t="s">
        <v>2468</v>
      </c>
      <c r="C890" s="17" t="s">
        <v>3916</v>
      </c>
      <c r="D890" s="17" t="s">
        <v>5358</v>
      </c>
      <c r="E890" s="17" t="s">
        <v>5359</v>
      </c>
      <c r="F890" s="17" t="s">
        <v>5360</v>
      </c>
      <c r="G890" s="17" t="s">
        <v>6113</v>
      </c>
    </row>
    <row r="891" spans="1:7" x14ac:dyDescent="0.2">
      <c r="A891" s="17" t="s">
        <v>2469</v>
      </c>
      <c r="B891" s="17" t="s">
        <v>2470</v>
      </c>
      <c r="C891" s="17" t="s">
        <v>3917</v>
      </c>
      <c r="D891" s="17" t="s">
        <v>4844</v>
      </c>
      <c r="E891" s="17" t="s">
        <v>4845</v>
      </c>
      <c r="F891" s="17" t="s">
        <v>5361</v>
      </c>
      <c r="G891" s="17" t="s">
        <v>444</v>
      </c>
    </row>
    <row r="892" spans="1:7" x14ac:dyDescent="0.2">
      <c r="A892" s="17" t="s">
        <v>2471</v>
      </c>
      <c r="B892" s="17" t="s">
        <v>2472</v>
      </c>
      <c r="C892" s="17" t="s">
        <v>3918</v>
      </c>
      <c r="D892" s="17" t="s">
        <v>4844</v>
      </c>
      <c r="E892" s="17" t="s">
        <v>4845</v>
      </c>
      <c r="F892" s="17" t="s">
        <v>5361</v>
      </c>
      <c r="G892" s="17" t="s">
        <v>444</v>
      </c>
    </row>
    <row r="893" spans="1:7" x14ac:dyDescent="0.2">
      <c r="A893" s="17" t="s">
        <v>2473</v>
      </c>
      <c r="B893" s="17" t="s">
        <v>2474</v>
      </c>
      <c r="C893" s="17" t="s">
        <v>3919</v>
      </c>
      <c r="D893" s="17" t="s">
        <v>5362</v>
      </c>
      <c r="E893" s="17" t="s">
        <v>5363</v>
      </c>
      <c r="F893" s="17" t="s">
        <v>5364</v>
      </c>
      <c r="G893" s="17" t="s">
        <v>313</v>
      </c>
    </row>
    <row r="894" spans="1:7" x14ac:dyDescent="0.2">
      <c r="A894" s="17" t="s">
        <v>2475</v>
      </c>
      <c r="B894" s="17" t="s">
        <v>2476</v>
      </c>
      <c r="C894" s="17" t="s">
        <v>3920</v>
      </c>
      <c r="D894" s="17" t="s">
        <v>4656</v>
      </c>
      <c r="E894" s="17" t="s">
        <v>4657</v>
      </c>
      <c r="F894" s="17" t="s">
        <v>145</v>
      </c>
      <c r="G894" s="17" t="s">
        <v>116</v>
      </c>
    </row>
    <row r="895" spans="1:7" x14ac:dyDescent="0.2">
      <c r="A895" s="17" t="s">
        <v>2477</v>
      </c>
      <c r="B895" s="17" t="s">
        <v>2478</v>
      </c>
      <c r="C895" s="17"/>
      <c r="D895" s="17" t="s">
        <v>5255</v>
      </c>
      <c r="E895" s="17" t="s">
        <v>5256</v>
      </c>
      <c r="F895" s="17" t="s">
        <v>2478</v>
      </c>
      <c r="G895" s="18" t="s">
        <v>97</v>
      </c>
    </row>
    <row r="896" spans="1:7" x14ac:dyDescent="0.2">
      <c r="A896" s="17" t="s">
        <v>2479</v>
      </c>
      <c r="B896" s="17" t="s">
        <v>2480</v>
      </c>
      <c r="C896" s="17"/>
      <c r="D896" s="17" t="s">
        <v>5185</v>
      </c>
      <c r="E896" s="17" t="s">
        <v>5186</v>
      </c>
      <c r="F896" s="17" t="s">
        <v>2480</v>
      </c>
      <c r="G896" s="18" t="s">
        <v>97</v>
      </c>
    </row>
    <row r="897" spans="1:7" x14ac:dyDescent="0.2">
      <c r="A897" s="17" t="s">
        <v>2481</v>
      </c>
      <c r="B897" s="17" t="s">
        <v>2482</v>
      </c>
      <c r="C897" s="17" t="s">
        <v>3921</v>
      </c>
      <c r="D897" s="17" t="s">
        <v>4752</v>
      </c>
      <c r="E897" s="17" t="s">
        <v>4753</v>
      </c>
      <c r="F897" s="17" t="s">
        <v>5365</v>
      </c>
      <c r="G897" s="17" t="s">
        <v>720</v>
      </c>
    </row>
    <row r="898" spans="1:7" x14ac:dyDescent="0.2">
      <c r="A898" s="17" t="s">
        <v>2483</v>
      </c>
      <c r="B898" s="17" t="s">
        <v>2484</v>
      </c>
      <c r="C898" s="17"/>
      <c r="D898" s="17" t="s">
        <v>4327</v>
      </c>
      <c r="E898" s="17" t="s">
        <v>4328</v>
      </c>
      <c r="F898" s="17" t="s">
        <v>4329</v>
      </c>
      <c r="G898" s="17" t="s">
        <v>370</v>
      </c>
    </row>
    <row r="899" spans="1:7" x14ac:dyDescent="0.2">
      <c r="A899" s="17" t="s">
        <v>2485</v>
      </c>
      <c r="B899" s="17" t="s">
        <v>2486</v>
      </c>
      <c r="C899" s="17"/>
      <c r="D899" s="17" t="s">
        <v>5366</v>
      </c>
      <c r="E899" s="17" t="s">
        <v>5367</v>
      </c>
      <c r="F899" s="17" t="s">
        <v>5368</v>
      </c>
      <c r="G899" s="17" t="s">
        <v>6114</v>
      </c>
    </row>
    <row r="900" spans="1:7" x14ac:dyDescent="0.2">
      <c r="A900" s="18" t="s">
        <v>155</v>
      </c>
      <c r="B900" s="17" t="s">
        <v>531</v>
      </c>
      <c r="C900" s="17" t="s">
        <v>3786</v>
      </c>
      <c r="D900" s="17" t="s">
        <v>4656</v>
      </c>
      <c r="E900" s="17" t="s">
        <v>4657</v>
      </c>
      <c r="F900" s="17" t="s">
        <v>4918</v>
      </c>
      <c r="G900" s="17" t="s">
        <v>106</v>
      </c>
    </row>
    <row r="901" spans="1:7" x14ac:dyDescent="0.2">
      <c r="A901" s="17" t="s">
        <v>2487</v>
      </c>
      <c r="B901" s="17" t="s">
        <v>2488</v>
      </c>
      <c r="C901" s="17"/>
      <c r="D901" s="17" t="s">
        <v>5369</v>
      </c>
      <c r="E901" s="17" t="s">
        <v>5370</v>
      </c>
      <c r="F901" s="17" t="s">
        <v>2488</v>
      </c>
      <c r="G901" s="18" t="s">
        <v>97</v>
      </c>
    </row>
    <row r="902" spans="1:7" x14ac:dyDescent="0.2">
      <c r="A902" s="17" t="s">
        <v>2489</v>
      </c>
      <c r="B902" s="17" t="s">
        <v>2490</v>
      </c>
      <c r="C902" s="17" t="s">
        <v>3922</v>
      </c>
      <c r="D902" s="17" t="s">
        <v>5371</v>
      </c>
      <c r="E902" s="17" t="s">
        <v>5372</v>
      </c>
      <c r="F902" s="17" t="s">
        <v>2490</v>
      </c>
      <c r="G902" s="18" t="s">
        <v>97</v>
      </c>
    </row>
    <row r="903" spans="1:7" x14ac:dyDescent="0.2">
      <c r="A903" s="17" t="s">
        <v>2491</v>
      </c>
      <c r="B903" s="17" t="s">
        <v>2492</v>
      </c>
      <c r="C903" s="17"/>
      <c r="D903" s="17" t="s">
        <v>5373</v>
      </c>
      <c r="E903" s="17" t="s">
        <v>5374</v>
      </c>
      <c r="F903" s="17" t="s">
        <v>2492</v>
      </c>
      <c r="G903" s="18" t="s">
        <v>97</v>
      </c>
    </row>
    <row r="904" spans="1:7" x14ac:dyDescent="0.2">
      <c r="A904" s="17" t="s">
        <v>2493</v>
      </c>
      <c r="B904" s="17" t="s">
        <v>2494</v>
      </c>
      <c r="C904" s="17"/>
      <c r="D904" s="17" t="s">
        <v>5373</v>
      </c>
      <c r="E904" s="17" t="s">
        <v>5374</v>
      </c>
      <c r="F904" s="17" t="s">
        <v>2492</v>
      </c>
      <c r="G904" s="18" t="s">
        <v>97</v>
      </c>
    </row>
    <row r="905" spans="1:7" x14ac:dyDescent="0.2">
      <c r="A905" s="17" t="s">
        <v>2495</v>
      </c>
      <c r="B905" s="17" t="s">
        <v>2494</v>
      </c>
      <c r="C905" s="17"/>
      <c r="D905" s="17" t="s">
        <v>5373</v>
      </c>
      <c r="E905" s="17" t="s">
        <v>5374</v>
      </c>
      <c r="F905" s="17" t="s">
        <v>2492</v>
      </c>
      <c r="G905" s="18" t="s">
        <v>97</v>
      </c>
    </row>
    <row r="906" spans="1:7" x14ac:dyDescent="0.2">
      <c r="A906" s="17" t="s">
        <v>2496</v>
      </c>
      <c r="B906" s="17" t="s">
        <v>2497</v>
      </c>
      <c r="C906" s="17"/>
      <c r="D906" s="17" t="s">
        <v>5375</v>
      </c>
      <c r="E906" s="17" t="s">
        <v>5376</v>
      </c>
      <c r="F906" s="17" t="s">
        <v>2497</v>
      </c>
      <c r="G906" s="18" t="s">
        <v>97</v>
      </c>
    </row>
    <row r="907" spans="1:7" x14ac:dyDescent="0.2">
      <c r="A907" s="17" t="s">
        <v>2498</v>
      </c>
      <c r="B907" s="17" t="s">
        <v>2499</v>
      </c>
      <c r="C907" s="17"/>
      <c r="D907" s="17" t="s">
        <v>5377</v>
      </c>
      <c r="E907" s="17" t="s">
        <v>5378</v>
      </c>
      <c r="F907" s="17" t="s">
        <v>2499</v>
      </c>
      <c r="G907" s="18" t="s">
        <v>97</v>
      </c>
    </row>
    <row r="908" spans="1:7" x14ac:dyDescent="0.2">
      <c r="A908" s="17" t="s">
        <v>2500</v>
      </c>
      <c r="B908" s="17" t="s">
        <v>2501</v>
      </c>
      <c r="C908" s="17"/>
      <c r="D908" s="17" t="s">
        <v>5008</v>
      </c>
      <c r="E908" s="17" t="s">
        <v>5009</v>
      </c>
      <c r="F908" s="17" t="s">
        <v>2501</v>
      </c>
      <c r="G908" s="18" t="s">
        <v>97</v>
      </c>
    </row>
    <row r="909" spans="1:7" x14ac:dyDescent="0.2">
      <c r="A909" s="17" t="s">
        <v>2502</v>
      </c>
      <c r="B909" s="17" t="s">
        <v>2503</v>
      </c>
      <c r="C909" s="17" t="s">
        <v>3540</v>
      </c>
      <c r="D909" s="17" t="s">
        <v>4162</v>
      </c>
      <c r="E909" s="17" t="s">
        <v>4163</v>
      </c>
      <c r="F909" s="17" t="s">
        <v>2503</v>
      </c>
      <c r="G909" s="18" t="s">
        <v>97</v>
      </c>
    </row>
    <row r="910" spans="1:7" x14ac:dyDescent="0.2">
      <c r="A910" s="17" t="s">
        <v>2504</v>
      </c>
      <c r="B910" s="17" t="s">
        <v>2505</v>
      </c>
      <c r="C910" s="17" t="s">
        <v>3923</v>
      </c>
      <c r="D910" s="17" t="s">
        <v>5379</v>
      </c>
      <c r="E910" s="17" t="s">
        <v>5380</v>
      </c>
      <c r="F910" s="17" t="s">
        <v>2505</v>
      </c>
      <c r="G910" s="18" t="s">
        <v>97</v>
      </c>
    </row>
    <row r="911" spans="1:7" x14ac:dyDescent="0.2">
      <c r="A911" s="17" t="s">
        <v>2506</v>
      </c>
      <c r="B911" s="17" t="s">
        <v>2507</v>
      </c>
      <c r="C911" s="17"/>
      <c r="D911" s="17" t="s">
        <v>5381</v>
      </c>
      <c r="E911" s="17" t="s">
        <v>5382</v>
      </c>
      <c r="F911" s="17" t="s">
        <v>2507</v>
      </c>
      <c r="G911" s="18" t="s">
        <v>97</v>
      </c>
    </row>
    <row r="912" spans="1:7" x14ac:dyDescent="0.2">
      <c r="A912" s="17" t="s">
        <v>2508</v>
      </c>
      <c r="B912" s="17" t="s">
        <v>2509</v>
      </c>
      <c r="C912" s="17"/>
      <c r="D912" s="17" t="s">
        <v>5383</v>
      </c>
      <c r="E912" s="17" t="s">
        <v>5384</v>
      </c>
      <c r="F912" s="17" t="s">
        <v>2509</v>
      </c>
      <c r="G912" s="18" t="s">
        <v>97</v>
      </c>
    </row>
    <row r="913" spans="1:7" x14ac:dyDescent="0.2">
      <c r="A913" s="17" t="s">
        <v>2510</v>
      </c>
      <c r="B913" s="17" t="s">
        <v>2511</v>
      </c>
      <c r="C913" s="17" t="s">
        <v>3924</v>
      </c>
      <c r="D913" s="17" t="s">
        <v>5385</v>
      </c>
      <c r="E913" s="17" t="s">
        <v>5386</v>
      </c>
      <c r="F913" s="17" t="s">
        <v>2511</v>
      </c>
      <c r="G913" s="18" t="s">
        <v>97</v>
      </c>
    </row>
    <row r="914" spans="1:7" x14ac:dyDescent="0.2">
      <c r="A914" s="17" t="s">
        <v>2512</v>
      </c>
      <c r="B914" s="17" t="s">
        <v>2513</v>
      </c>
      <c r="C914" s="17" t="s">
        <v>3925</v>
      </c>
      <c r="D914" s="17" t="s">
        <v>5387</v>
      </c>
      <c r="E914" s="17" t="s">
        <v>5388</v>
      </c>
      <c r="F914" s="17" t="s">
        <v>2513</v>
      </c>
      <c r="G914" s="18" t="s">
        <v>97</v>
      </c>
    </row>
    <row r="915" spans="1:7" x14ac:dyDescent="0.2">
      <c r="A915" s="17" t="s">
        <v>2514</v>
      </c>
      <c r="B915" s="17" t="s">
        <v>2515</v>
      </c>
      <c r="C915" s="17"/>
      <c r="D915" s="17" t="s">
        <v>4842</v>
      </c>
      <c r="E915" s="17" t="s">
        <v>4843</v>
      </c>
      <c r="F915" s="17" t="s">
        <v>2515</v>
      </c>
      <c r="G915" s="18" t="s">
        <v>97</v>
      </c>
    </row>
    <row r="916" spans="1:7" x14ac:dyDescent="0.2">
      <c r="A916" s="17" t="s">
        <v>2516</v>
      </c>
      <c r="B916" s="17" t="s">
        <v>2517</v>
      </c>
      <c r="C916" s="17"/>
      <c r="D916" s="17" t="s">
        <v>5389</v>
      </c>
      <c r="E916" s="17" t="s">
        <v>5390</v>
      </c>
      <c r="F916" s="17" t="s">
        <v>2517</v>
      </c>
      <c r="G916" s="18" t="s">
        <v>97</v>
      </c>
    </row>
    <row r="917" spans="1:7" x14ac:dyDescent="0.2">
      <c r="A917" s="17" t="s">
        <v>2518</v>
      </c>
      <c r="B917" s="17" t="s">
        <v>2519</v>
      </c>
      <c r="C917" s="17"/>
      <c r="D917" s="17" t="s">
        <v>5391</v>
      </c>
      <c r="E917" s="17" t="s">
        <v>5392</v>
      </c>
      <c r="F917" s="17" t="s">
        <v>2519</v>
      </c>
      <c r="G917" s="18" t="s">
        <v>97</v>
      </c>
    </row>
    <row r="918" spans="1:7" x14ac:dyDescent="0.2">
      <c r="A918" s="17" t="s">
        <v>2520</v>
      </c>
      <c r="B918" s="17" t="s">
        <v>2521</v>
      </c>
      <c r="C918" s="17"/>
      <c r="D918" s="17" t="s">
        <v>5393</v>
      </c>
      <c r="E918" s="17" t="s">
        <v>5394</v>
      </c>
      <c r="F918" s="17" t="s">
        <v>5395</v>
      </c>
      <c r="G918" s="17" t="s">
        <v>273</v>
      </c>
    </row>
    <row r="919" spans="1:7" x14ac:dyDescent="0.2">
      <c r="A919" s="17" t="s">
        <v>2522</v>
      </c>
      <c r="B919" s="17" t="s">
        <v>2523</v>
      </c>
      <c r="C919" s="17" t="s">
        <v>3589</v>
      </c>
      <c r="D919" s="17" t="s">
        <v>4245</v>
      </c>
      <c r="E919" s="17" t="s">
        <v>4246</v>
      </c>
      <c r="F919" s="17" t="s">
        <v>4371</v>
      </c>
      <c r="G919" s="17" t="s">
        <v>273</v>
      </c>
    </row>
    <row r="920" spans="1:7" x14ac:dyDescent="0.2">
      <c r="A920" s="17" t="s">
        <v>2524</v>
      </c>
      <c r="B920" s="17" t="s">
        <v>2525</v>
      </c>
      <c r="C920" s="17" t="s">
        <v>3629</v>
      </c>
      <c r="D920" s="17" t="s">
        <v>4488</v>
      </c>
      <c r="E920" s="17" t="s">
        <v>4489</v>
      </c>
      <c r="F920" s="17" t="s">
        <v>4490</v>
      </c>
      <c r="G920" s="17" t="s">
        <v>143</v>
      </c>
    </row>
    <row r="921" spans="1:7" x14ac:dyDescent="0.2">
      <c r="A921" s="17" t="s">
        <v>2526</v>
      </c>
      <c r="B921" s="17" t="s">
        <v>2527</v>
      </c>
      <c r="C921" s="17" t="s">
        <v>3926</v>
      </c>
      <c r="D921" s="17" t="s">
        <v>4881</v>
      </c>
      <c r="E921" s="17" t="s">
        <v>4882</v>
      </c>
      <c r="F921" s="17" t="s">
        <v>4883</v>
      </c>
      <c r="G921" s="17" t="s">
        <v>143</v>
      </c>
    </row>
    <row r="922" spans="1:7" x14ac:dyDescent="0.2">
      <c r="A922" s="17" t="s">
        <v>2528</v>
      </c>
      <c r="B922" s="17" t="s">
        <v>2529</v>
      </c>
      <c r="C922" s="17" t="s">
        <v>3927</v>
      </c>
      <c r="D922" s="17" t="s">
        <v>4579</v>
      </c>
      <c r="E922" s="17" t="s">
        <v>4580</v>
      </c>
      <c r="F922" s="17" t="s">
        <v>4581</v>
      </c>
      <c r="G922" s="17" t="s">
        <v>6088</v>
      </c>
    </row>
    <row r="923" spans="1:7" x14ac:dyDescent="0.2">
      <c r="A923" s="17" t="s">
        <v>2530</v>
      </c>
      <c r="B923" s="17" t="s">
        <v>2531</v>
      </c>
      <c r="C923" s="17"/>
      <c r="D923" s="17" t="s">
        <v>5396</v>
      </c>
      <c r="E923" s="17" t="s">
        <v>5397</v>
      </c>
      <c r="F923" s="17" t="s">
        <v>5398</v>
      </c>
      <c r="G923" s="17" t="s">
        <v>168</v>
      </c>
    </row>
    <row r="924" spans="1:7" x14ac:dyDescent="0.2">
      <c r="A924" s="17" t="s">
        <v>2532</v>
      </c>
      <c r="B924" s="17" t="s">
        <v>2533</v>
      </c>
      <c r="C924" s="17" t="s">
        <v>3928</v>
      </c>
      <c r="D924" s="17" t="s">
        <v>5396</v>
      </c>
      <c r="E924" s="17" t="s">
        <v>5397</v>
      </c>
      <c r="F924" s="17" t="s">
        <v>5399</v>
      </c>
      <c r="G924" s="17" t="s">
        <v>168</v>
      </c>
    </row>
    <row r="925" spans="1:7" x14ac:dyDescent="0.2">
      <c r="A925" s="17" t="s">
        <v>2534</v>
      </c>
      <c r="B925" s="17" t="s">
        <v>2535</v>
      </c>
      <c r="C925" s="17"/>
      <c r="D925" s="17" t="s">
        <v>5400</v>
      </c>
      <c r="E925" s="17" t="s">
        <v>5401</v>
      </c>
      <c r="F925" s="17" t="s">
        <v>5402</v>
      </c>
      <c r="G925" s="17" t="s">
        <v>266</v>
      </c>
    </row>
    <row r="926" spans="1:7" x14ac:dyDescent="0.2">
      <c r="A926" s="17" t="s">
        <v>2536</v>
      </c>
      <c r="B926" s="17" t="s">
        <v>2537</v>
      </c>
      <c r="C926" s="17"/>
      <c r="D926" s="17" t="s">
        <v>5400</v>
      </c>
      <c r="E926" s="17" t="s">
        <v>5401</v>
      </c>
      <c r="F926" s="17" t="s">
        <v>5402</v>
      </c>
      <c r="G926" s="17" t="s">
        <v>266</v>
      </c>
    </row>
    <row r="927" spans="1:7" x14ac:dyDescent="0.2">
      <c r="A927" s="17" t="s">
        <v>2538</v>
      </c>
      <c r="B927" s="17" t="s">
        <v>2539</v>
      </c>
      <c r="C927" s="17" t="s">
        <v>3929</v>
      </c>
      <c r="D927" s="17" t="s">
        <v>5403</v>
      </c>
      <c r="E927" s="17" t="s">
        <v>5404</v>
      </c>
      <c r="F927" s="17" t="s">
        <v>5405</v>
      </c>
      <c r="G927" s="17" t="s">
        <v>266</v>
      </c>
    </row>
    <row r="928" spans="1:7" x14ac:dyDescent="0.2">
      <c r="A928" s="17" t="s">
        <v>2540</v>
      </c>
      <c r="B928" s="17" t="s">
        <v>2541</v>
      </c>
      <c r="C928" s="17" t="s">
        <v>3930</v>
      </c>
      <c r="D928" s="17" t="s">
        <v>4284</v>
      </c>
      <c r="E928" s="17" t="s">
        <v>4285</v>
      </c>
      <c r="F928" s="17" t="s">
        <v>4806</v>
      </c>
      <c r="G928" s="17" t="s">
        <v>43</v>
      </c>
    </row>
    <row r="929" spans="1:7" x14ac:dyDescent="0.2">
      <c r="A929" s="17" t="s">
        <v>2542</v>
      </c>
      <c r="B929" s="17" t="s">
        <v>2543</v>
      </c>
      <c r="C929" s="17" t="s">
        <v>3706</v>
      </c>
      <c r="D929" s="17" t="s">
        <v>4275</v>
      </c>
      <c r="E929" s="17" t="s">
        <v>4276</v>
      </c>
      <c r="F929" s="17" t="s">
        <v>4673</v>
      </c>
      <c r="G929" s="17" t="s">
        <v>162</v>
      </c>
    </row>
    <row r="930" spans="1:7" x14ac:dyDescent="0.2">
      <c r="A930" s="17" t="s">
        <v>2544</v>
      </c>
      <c r="B930" s="17" t="s">
        <v>2545</v>
      </c>
      <c r="C930" s="17" t="s">
        <v>3931</v>
      </c>
      <c r="D930" s="17" t="s">
        <v>5406</v>
      </c>
      <c r="E930" s="17" t="s">
        <v>5407</v>
      </c>
      <c r="F930" s="17" t="s">
        <v>5408</v>
      </c>
      <c r="G930" s="17" t="s">
        <v>162</v>
      </c>
    </row>
    <row r="931" spans="1:7" x14ac:dyDescent="0.2">
      <c r="A931" s="17" t="s">
        <v>2546</v>
      </c>
      <c r="B931" s="17" t="s">
        <v>2547</v>
      </c>
      <c r="C931" s="17" t="s">
        <v>3932</v>
      </c>
      <c r="D931" s="17" t="s">
        <v>5409</v>
      </c>
      <c r="E931" s="17" t="s">
        <v>5410</v>
      </c>
      <c r="F931" s="17" t="s">
        <v>5411</v>
      </c>
      <c r="G931" s="17" t="s">
        <v>162</v>
      </c>
    </row>
    <row r="932" spans="1:7" x14ac:dyDescent="0.2">
      <c r="A932" s="17" t="s">
        <v>2548</v>
      </c>
      <c r="B932" s="17" t="s">
        <v>2549</v>
      </c>
      <c r="C932" s="17" t="s">
        <v>3933</v>
      </c>
      <c r="D932" s="17" t="s">
        <v>5208</v>
      </c>
      <c r="E932" s="17" t="s">
        <v>5209</v>
      </c>
      <c r="F932" s="17" t="s">
        <v>5412</v>
      </c>
      <c r="G932" s="17" t="s">
        <v>162</v>
      </c>
    </row>
    <row r="933" spans="1:7" x14ac:dyDescent="0.2">
      <c r="A933" s="17" t="s">
        <v>2550</v>
      </c>
      <c r="B933" s="17" t="s">
        <v>2551</v>
      </c>
      <c r="C933" s="17" t="s">
        <v>3934</v>
      </c>
      <c r="D933" s="17" t="s">
        <v>5413</v>
      </c>
      <c r="E933" s="17" t="s">
        <v>5414</v>
      </c>
      <c r="F933" s="17" t="s">
        <v>5415</v>
      </c>
      <c r="G933" s="17" t="s">
        <v>94</v>
      </c>
    </row>
    <row r="934" spans="1:7" x14ac:dyDescent="0.2">
      <c r="A934" s="17" t="s">
        <v>2552</v>
      </c>
      <c r="B934" s="17" t="s">
        <v>2553</v>
      </c>
      <c r="C934" s="17" t="s">
        <v>3935</v>
      </c>
      <c r="D934" s="17" t="s">
        <v>5295</v>
      </c>
      <c r="E934" s="17" t="s">
        <v>5296</v>
      </c>
      <c r="F934" s="17" t="s">
        <v>5416</v>
      </c>
      <c r="G934" s="17" t="s">
        <v>6115</v>
      </c>
    </row>
    <row r="935" spans="1:7" x14ac:dyDescent="0.2">
      <c r="A935" s="17" t="s">
        <v>2554</v>
      </c>
      <c r="B935" s="17" t="s">
        <v>2555</v>
      </c>
      <c r="C935" s="17" t="s">
        <v>3936</v>
      </c>
      <c r="D935" s="17" t="s">
        <v>5417</v>
      </c>
      <c r="E935" s="17" t="s">
        <v>5418</v>
      </c>
      <c r="F935" s="17" t="s">
        <v>5419</v>
      </c>
      <c r="G935" s="17" t="s">
        <v>199</v>
      </c>
    </row>
    <row r="936" spans="1:7" x14ac:dyDescent="0.2">
      <c r="A936" s="17" t="s">
        <v>2556</v>
      </c>
      <c r="B936" s="17" t="s">
        <v>2557</v>
      </c>
      <c r="C936" s="17" t="s">
        <v>3937</v>
      </c>
      <c r="D936" s="17" t="s">
        <v>4891</v>
      </c>
      <c r="E936" s="17" t="s">
        <v>4892</v>
      </c>
      <c r="F936" s="17" t="s">
        <v>5420</v>
      </c>
      <c r="G936" s="17" t="s">
        <v>79</v>
      </c>
    </row>
    <row r="937" spans="1:7" x14ac:dyDescent="0.2">
      <c r="A937" s="17" t="s">
        <v>2558</v>
      </c>
      <c r="B937" s="17" t="s">
        <v>2559</v>
      </c>
      <c r="C937" s="17"/>
      <c r="D937" s="17" t="s">
        <v>5421</v>
      </c>
      <c r="E937" s="17" t="s">
        <v>5422</v>
      </c>
      <c r="F937" s="17" t="s">
        <v>5423</v>
      </c>
      <c r="G937" s="17" t="s">
        <v>220</v>
      </c>
    </row>
    <row r="938" spans="1:7" x14ac:dyDescent="0.2">
      <c r="A938" s="17" t="s">
        <v>126</v>
      </c>
      <c r="B938" s="17" t="s">
        <v>578</v>
      </c>
      <c r="C938" s="17" t="s">
        <v>3938</v>
      </c>
      <c r="D938" s="17" t="s">
        <v>4284</v>
      </c>
      <c r="E938" s="17" t="s">
        <v>4285</v>
      </c>
      <c r="F938" s="17" t="s">
        <v>4598</v>
      </c>
      <c r="G938" s="17" t="s">
        <v>53</v>
      </c>
    </row>
    <row r="939" spans="1:7" x14ac:dyDescent="0.2">
      <c r="A939" s="17" t="s">
        <v>2560</v>
      </c>
      <c r="B939" s="17" t="s">
        <v>2561</v>
      </c>
      <c r="C939" s="17"/>
      <c r="D939" s="17" t="s">
        <v>5145</v>
      </c>
      <c r="E939" s="17" t="s">
        <v>5146</v>
      </c>
      <c r="F939" s="17" t="s">
        <v>5424</v>
      </c>
      <c r="G939" s="17" t="s">
        <v>53</v>
      </c>
    </row>
    <row r="940" spans="1:7" x14ac:dyDescent="0.2">
      <c r="A940" s="17" t="s">
        <v>2562</v>
      </c>
      <c r="B940" s="17" t="s">
        <v>2563</v>
      </c>
      <c r="C940" s="17"/>
      <c r="D940" s="17" t="s">
        <v>5425</v>
      </c>
      <c r="E940" s="17" t="s">
        <v>5426</v>
      </c>
      <c r="F940" s="17" t="s">
        <v>5427</v>
      </c>
      <c r="G940" s="17" t="s">
        <v>471</v>
      </c>
    </row>
    <row r="941" spans="1:7" x14ac:dyDescent="0.2">
      <c r="A941" s="17" t="s">
        <v>2564</v>
      </c>
      <c r="B941" s="17" t="s">
        <v>2565</v>
      </c>
      <c r="C941" s="17" t="s">
        <v>3571</v>
      </c>
      <c r="D941" s="17" t="s">
        <v>4299</v>
      </c>
      <c r="E941" s="17" t="s">
        <v>4300</v>
      </c>
      <c r="F941" s="17" t="s">
        <v>4301</v>
      </c>
      <c r="G941" s="17" t="s">
        <v>471</v>
      </c>
    </row>
    <row r="942" spans="1:7" x14ac:dyDescent="0.2">
      <c r="A942" s="17" t="s">
        <v>2566</v>
      </c>
      <c r="B942" s="17" t="s">
        <v>2567</v>
      </c>
      <c r="C942" s="17" t="s">
        <v>3939</v>
      </c>
      <c r="D942" s="17" t="s">
        <v>4891</v>
      </c>
      <c r="E942" s="17" t="s">
        <v>4892</v>
      </c>
      <c r="F942" s="17" t="s">
        <v>5428</v>
      </c>
      <c r="G942" s="17" t="s">
        <v>116</v>
      </c>
    </row>
    <row r="943" spans="1:7" x14ac:dyDescent="0.2">
      <c r="A943" s="17" t="s">
        <v>2568</v>
      </c>
      <c r="B943" s="17" t="s">
        <v>2569</v>
      </c>
      <c r="C943" s="17" t="s">
        <v>3940</v>
      </c>
      <c r="D943" s="17" t="s">
        <v>5429</v>
      </c>
      <c r="E943" s="17" t="s">
        <v>5430</v>
      </c>
      <c r="F943" s="17" t="s">
        <v>5431</v>
      </c>
      <c r="G943" s="17" t="s">
        <v>445</v>
      </c>
    </row>
    <row r="944" spans="1:7" x14ac:dyDescent="0.2">
      <c r="A944" s="17" t="s">
        <v>2570</v>
      </c>
      <c r="B944" s="17" t="s">
        <v>2571</v>
      </c>
      <c r="C944" s="17" t="s">
        <v>3940</v>
      </c>
      <c r="D944" s="17" t="s">
        <v>5429</v>
      </c>
      <c r="E944" s="17" t="s">
        <v>5430</v>
      </c>
      <c r="F944" s="17" t="s">
        <v>5431</v>
      </c>
      <c r="G944" s="17" t="s">
        <v>445</v>
      </c>
    </row>
    <row r="945" spans="1:7" x14ac:dyDescent="0.2">
      <c r="A945" s="17" t="s">
        <v>2572</v>
      </c>
      <c r="B945" s="17" t="s">
        <v>2573</v>
      </c>
      <c r="C945" s="17" t="s">
        <v>3909</v>
      </c>
      <c r="D945" s="17" t="s">
        <v>5325</v>
      </c>
      <c r="E945" s="17" t="s">
        <v>5326</v>
      </c>
      <c r="F945" s="17" t="s">
        <v>5327</v>
      </c>
      <c r="G945" s="17" t="s">
        <v>445</v>
      </c>
    </row>
    <row r="946" spans="1:7" x14ac:dyDescent="0.2">
      <c r="A946" s="17" t="s">
        <v>2574</v>
      </c>
      <c r="B946" s="17" t="s">
        <v>2575</v>
      </c>
      <c r="C946" s="17"/>
      <c r="D946" s="17" t="s">
        <v>5432</v>
      </c>
      <c r="E946" s="17" t="s">
        <v>5433</v>
      </c>
      <c r="F946" s="17" t="s">
        <v>5434</v>
      </c>
      <c r="G946" s="17" t="s">
        <v>445</v>
      </c>
    </row>
    <row r="947" spans="1:7" x14ac:dyDescent="0.2">
      <c r="A947" s="17" t="s">
        <v>2576</v>
      </c>
      <c r="B947" s="17" t="s">
        <v>2577</v>
      </c>
      <c r="C947" s="17" t="s">
        <v>3881</v>
      </c>
      <c r="D947" s="17" t="s">
        <v>5228</v>
      </c>
      <c r="E947" s="17" t="s">
        <v>5229</v>
      </c>
      <c r="F947" s="17" t="s">
        <v>5230</v>
      </c>
      <c r="G947" s="17" t="s">
        <v>445</v>
      </c>
    </row>
    <row r="948" spans="1:7" x14ac:dyDescent="0.2">
      <c r="A948" s="17" t="s">
        <v>2578</v>
      </c>
      <c r="B948" s="17" t="s">
        <v>2579</v>
      </c>
      <c r="C948" s="17" t="s">
        <v>3881</v>
      </c>
      <c r="D948" s="17" t="s">
        <v>5228</v>
      </c>
      <c r="E948" s="17" t="s">
        <v>5229</v>
      </c>
      <c r="F948" s="17" t="s">
        <v>5230</v>
      </c>
      <c r="G948" s="17" t="s">
        <v>445</v>
      </c>
    </row>
    <row r="949" spans="1:7" x14ac:dyDescent="0.2">
      <c r="A949" s="17" t="s">
        <v>2580</v>
      </c>
      <c r="B949" s="17" t="s">
        <v>2581</v>
      </c>
      <c r="C949" s="17"/>
      <c r="D949" s="17" t="s">
        <v>5435</v>
      </c>
      <c r="E949" s="17" t="s">
        <v>5436</v>
      </c>
      <c r="F949" s="17" t="s">
        <v>5437</v>
      </c>
      <c r="G949" s="17" t="s">
        <v>445</v>
      </c>
    </row>
    <row r="950" spans="1:7" x14ac:dyDescent="0.2">
      <c r="A950" s="17" t="s">
        <v>2582</v>
      </c>
      <c r="B950" s="17" t="s">
        <v>2583</v>
      </c>
      <c r="C950" s="17" t="s">
        <v>3941</v>
      </c>
      <c r="D950" s="17" t="s">
        <v>5438</v>
      </c>
      <c r="E950" s="17" t="s">
        <v>5439</v>
      </c>
      <c r="F950" s="17" t="s">
        <v>5440</v>
      </c>
      <c r="G950" s="17" t="s">
        <v>445</v>
      </c>
    </row>
    <row r="951" spans="1:7" x14ac:dyDescent="0.2">
      <c r="A951" s="17" t="s">
        <v>2584</v>
      </c>
      <c r="B951" s="17" t="s">
        <v>2585</v>
      </c>
      <c r="C951" s="17" t="s">
        <v>3942</v>
      </c>
      <c r="D951" s="17" t="s">
        <v>5441</v>
      </c>
      <c r="E951" s="17" t="s">
        <v>5442</v>
      </c>
      <c r="F951" s="17" t="s">
        <v>5443</v>
      </c>
      <c r="G951" s="17" t="s">
        <v>6116</v>
      </c>
    </row>
    <row r="952" spans="1:7" x14ac:dyDescent="0.2">
      <c r="A952" s="17" t="s">
        <v>2586</v>
      </c>
      <c r="B952" s="17" t="s">
        <v>2587</v>
      </c>
      <c r="C952" s="17" t="s">
        <v>3943</v>
      </c>
      <c r="D952" s="17" t="s">
        <v>5444</v>
      </c>
      <c r="E952" s="17" t="s">
        <v>5445</v>
      </c>
      <c r="F952" s="17" t="s">
        <v>5446</v>
      </c>
      <c r="G952" s="17" t="s">
        <v>615</v>
      </c>
    </row>
    <row r="953" spans="1:7" x14ac:dyDescent="0.2">
      <c r="A953" s="17" t="s">
        <v>2588</v>
      </c>
      <c r="B953" s="17" t="s">
        <v>2589</v>
      </c>
      <c r="C953" s="17" t="s">
        <v>3944</v>
      </c>
      <c r="D953" s="17" t="s">
        <v>5447</v>
      </c>
      <c r="E953" s="17" t="s">
        <v>5448</v>
      </c>
      <c r="F953" s="17" t="s">
        <v>5449</v>
      </c>
      <c r="G953" s="17" t="s">
        <v>614</v>
      </c>
    </row>
    <row r="954" spans="1:7" x14ac:dyDescent="0.2">
      <c r="A954" s="17" t="s">
        <v>2590</v>
      </c>
      <c r="B954" s="17" t="s">
        <v>2591</v>
      </c>
      <c r="C954" s="17" t="s">
        <v>3945</v>
      </c>
      <c r="D954" s="17" t="s">
        <v>5314</v>
      </c>
      <c r="E954" s="17" t="s">
        <v>5315</v>
      </c>
      <c r="F954" s="17" t="s">
        <v>5450</v>
      </c>
      <c r="G954" s="17" t="s">
        <v>6092</v>
      </c>
    </row>
    <row r="955" spans="1:7" x14ac:dyDescent="0.2">
      <c r="A955" s="17" t="s">
        <v>2592</v>
      </c>
      <c r="B955" s="17" t="s">
        <v>2593</v>
      </c>
      <c r="C955" s="17" t="s">
        <v>3946</v>
      </c>
      <c r="D955" s="17" t="s">
        <v>4265</v>
      </c>
      <c r="E955" s="17" t="s">
        <v>4266</v>
      </c>
      <c r="F955" s="17" t="s">
        <v>5451</v>
      </c>
      <c r="G955" s="17" t="s">
        <v>444</v>
      </c>
    </row>
    <row r="956" spans="1:7" x14ac:dyDescent="0.2">
      <c r="A956" s="17" t="s">
        <v>2594</v>
      </c>
      <c r="B956" s="17" t="s">
        <v>2595</v>
      </c>
      <c r="C956" s="17"/>
      <c r="D956" s="17" t="s">
        <v>5452</v>
      </c>
      <c r="E956" s="17" t="s">
        <v>5453</v>
      </c>
      <c r="F956" s="17" t="s">
        <v>5454</v>
      </c>
      <c r="G956" s="17" t="s">
        <v>444</v>
      </c>
    </row>
    <row r="957" spans="1:7" x14ac:dyDescent="0.2">
      <c r="A957" s="17" t="s">
        <v>2596</v>
      </c>
      <c r="B957" s="17" t="s">
        <v>2597</v>
      </c>
      <c r="C957" s="17" t="s">
        <v>3947</v>
      </c>
      <c r="D957" s="17" t="s">
        <v>5455</v>
      </c>
      <c r="E957" s="17" t="s">
        <v>5456</v>
      </c>
      <c r="F957" s="17" t="s">
        <v>5457</v>
      </c>
      <c r="G957" s="17" t="s">
        <v>614</v>
      </c>
    </row>
    <row r="958" spans="1:7" x14ac:dyDescent="0.2">
      <c r="A958" s="17" t="s">
        <v>2598</v>
      </c>
      <c r="B958" s="17" t="s">
        <v>2599</v>
      </c>
      <c r="C958" s="17"/>
      <c r="D958" s="17" t="s">
        <v>5458</v>
      </c>
      <c r="E958" s="17" t="s">
        <v>5459</v>
      </c>
      <c r="F958" s="17" t="s">
        <v>5460</v>
      </c>
      <c r="G958" s="17" t="s">
        <v>6083</v>
      </c>
    </row>
    <row r="959" spans="1:7" x14ac:dyDescent="0.2">
      <c r="A959" s="17" t="s">
        <v>2600</v>
      </c>
      <c r="B959" s="17" t="s">
        <v>2601</v>
      </c>
      <c r="C959" s="17"/>
      <c r="D959" s="17" t="s">
        <v>5461</v>
      </c>
      <c r="E959" s="17" t="s">
        <v>5462</v>
      </c>
      <c r="F959" s="17" t="s">
        <v>5463</v>
      </c>
      <c r="G959" s="18" t="s">
        <v>97</v>
      </c>
    </row>
    <row r="960" spans="1:7" x14ac:dyDescent="0.2">
      <c r="A960" s="17" t="s">
        <v>2602</v>
      </c>
      <c r="B960" s="17" t="s">
        <v>2603</v>
      </c>
      <c r="C960" s="17"/>
      <c r="D960" s="17" t="s">
        <v>5461</v>
      </c>
      <c r="E960" s="17" t="s">
        <v>5462</v>
      </c>
      <c r="F960" s="17" t="s">
        <v>5463</v>
      </c>
      <c r="G960" s="18" t="s">
        <v>97</v>
      </c>
    </row>
    <row r="961" spans="1:7" x14ac:dyDescent="0.2">
      <c r="A961" s="17" t="s">
        <v>2604</v>
      </c>
      <c r="B961" s="17" t="s">
        <v>2605</v>
      </c>
      <c r="C961" s="17"/>
      <c r="D961" s="17" t="s">
        <v>5464</v>
      </c>
      <c r="E961" s="17" t="s">
        <v>5465</v>
      </c>
      <c r="F961" s="17" t="s">
        <v>2605</v>
      </c>
      <c r="G961" s="18" t="s">
        <v>97</v>
      </c>
    </row>
    <row r="962" spans="1:7" x14ac:dyDescent="0.2">
      <c r="A962" s="17" t="s">
        <v>2606</v>
      </c>
      <c r="B962" s="17" t="s">
        <v>2607</v>
      </c>
      <c r="C962" s="17" t="s">
        <v>3541</v>
      </c>
      <c r="D962" s="17" t="s">
        <v>4164</v>
      </c>
      <c r="E962" s="17" t="s">
        <v>4165</v>
      </c>
      <c r="F962" s="17" t="s">
        <v>1500</v>
      </c>
      <c r="G962" s="18" t="s">
        <v>97</v>
      </c>
    </row>
    <row r="963" spans="1:7" x14ac:dyDescent="0.2">
      <c r="A963" s="17" t="s">
        <v>2608</v>
      </c>
      <c r="B963" s="17" t="s">
        <v>2609</v>
      </c>
      <c r="C963" s="17"/>
      <c r="D963" s="17" t="s">
        <v>4170</v>
      </c>
      <c r="E963" s="17" t="s">
        <v>4171</v>
      </c>
      <c r="F963" s="17" t="s">
        <v>808</v>
      </c>
      <c r="G963" s="18" t="s">
        <v>97</v>
      </c>
    </row>
    <row r="964" spans="1:7" x14ac:dyDescent="0.2">
      <c r="A964" s="17" t="s">
        <v>2610</v>
      </c>
      <c r="B964" s="17" t="s">
        <v>2611</v>
      </c>
      <c r="C964" s="17" t="s">
        <v>3674</v>
      </c>
      <c r="D964" s="17" t="s">
        <v>4600</v>
      </c>
      <c r="E964" s="17" t="s">
        <v>4601</v>
      </c>
      <c r="F964" s="17" t="s">
        <v>1342</v>
      </c>
      <c r="G964" s="18" t="s">
        <v>97</v>
      </c>
    </row>
    <row r="965" spans="1:7" x14ac:dyDescent="0.2">
      <c r="A965" s="17" t="s">
        <v>2612</v>
      </c>
      <c r="B965" s="17" t="s">
        <v>2613</v>
      </c>
      <c r="C965" s="17"/>
      <c r="D965" s="17" t="s">
        <v>5466</v>
      </c>
      <c r="E965" s="17" t="s">
        <v>5467</v>
      </c>
      <c r="F965" s="17" t="s">
        <v>2613</v>
      </c>
      <c r="G965" s="18" t="s">
        <v>97</v>
      </c>
    </row>
    <row r="966" spans="1:7" x14ac:dyDescent="0.2">
      <c r="A966" s="17" t="s">
        <v>2614</v>
      </c>
      <c r="B966" s="17" t="s">
        <v>2615</v>
      </c>
      <c r="C966" s="17"/>
      <c r="D966" s="17" t="s">
        <v>4222</v>
      </c>
      <c r="E966" s="17" t="s">
        <v>4223</v>
      </c>
      <c r="F966" s="17" t="s">
        <v>1484</v>
      </c>
      <c r="G966" s="18" t="s">
        <v>97</v>
      </c>
    </row>
    <row r="967" spans="1:7" x14ac:dyDescent="0.2">
      <c r="A967" s="17" t="s">
        <v>2616</v>
      </c>
      <c r="B967" s="17" t="s">
        <v>2617</v>
      </c>
      <c r="C967" s="17"/>
      <c r="D967" s="17" t="s">
        <v>5187</v>
      </c>
      <c r="E967" s="17" t="s">
        <v>5188</v>
      </c>
      <c r="F967" s="17" t="s">
        <v>2232</v>
      </c>
      <c r="G967" s="18" t="s">
        <v>97</v>
      </c>
    </row>
    <row r="968" spans="1:7" x14ac:dyDescent="0.2">
      <c r="A968" s="17" t="s">
        <v>2618</v>
      </c>
      <c r="B968" s="17" t="s">
        <v>2619</v>
      </c>
      <c r="C968" s="17" t="s">
        <v>3925</v>
      </c>
      <c r="D968" s="17" t="s">
        <v>5387</v>
      </c>
      <c r="E968" s="17" t="s">
        <v>5388</v>
      </c>
      <c r="F968" s="17" t="s">
        <v>2513</v>
      </c>
      <c r="G968" s="18" t="s">
        <v>97</v>
      </c>
    </row>
    <row r="969" spans="1:7" x14ac:dyDescent="0.2">
      <c r="A969" s="17" t="s">
        <v>2620</v>
      </c>
      <c r="B969" s="17" t="s">
        <v>2621</v>
      </c>
      <c r="C969" s="17"/>
      <c r="D969" s="17" t="s">
        <v>4820</v>
      </c>
      <c r="E969" s="17" t="s">
        <v>4821</v>
      </c>
      <c r="F969" s="17" t="s">
        <v>5468</v>
      </c>
      <c r="G969" s="18" t="s">
        <v>97</v>
      </c>
    </row>
    <row r="970" spans="1:7" x14ac:dyDescent="0.2">
      <c r="A970" s="17" t="s">
        <v>2622</v>
      </c>
      <c r="B970" s="17" t="s">
        <v>2623</v>
      </c>
      <c r="C970" s="17" t="s">
        <v>3948</v>
      </c>
      <c r="D970" s="17" t="s">
        <v>5469</v>
      </c>
      <c r="E970" s="17" t="s">
        <v>5470</v>
      </c>
      <c r="F970" s="17" t="s">
        <v>5471</v>
      </c>
      <c r="G970" s="17" t="s">
        <v>6097</v>
      </c>
    </row>
    <row r="971" spans="1:7" x14ac:dyDescent="0.2">
      <c r="A971" s="17" t="s">
        <v>2624</v>
      </c>
      <c r="B971" s="17" t="s">
        <v>2625</v>
      </c>
      <c r="C971" s="17"/>
      <c r="D971" s="17" t="s">
        <v>5472</v>
      </c>
      <c r="E971" s="17" t="s">
        <v>5473</v>
      </c>
      <c r="F971" s="17" t="s">
        <v>5474</v>
      </c>
      <c r="G971" s="17" t="s">
        <v>143</v>
      </c>
    </row>
    <row r="972" spans="1:7" x14ac:dyDescent="0.2">
      <c r="A972" s="17" t="s">
        <v>2626</v>
      </c>
      <c r="B972" s="17" t="s">
        <v>2627</v>
      </c>
      <c r="C972" s="17" t="s">
        <v>3949</v>
      </c>
      <c r="D972" s="17" t="s">
        <v>5475</v>
      </c>
      <c r="E972" s="17" t="s">
        <v>5476</v>
      </c>
      <c r="F972" s="17" t="s">
        <v>2627</v>
      </c>
      <c r="G972" s="18" t="s">
        <v>97</v>
      </c>
    </row>
    <row r="973" spans="1:7" x14ac:dyDescent="0.2">
      <c r="A973" s="17" t="s">
        <v>2628</v>
      </c>
      <c r="B973" s="17" t="s">
        <v>2629</v>
      </c>
      <c r="C973" s="17" t="s">
        <v>3950</v>
      </c>
      <c r="D973" s="17" t="s">
        <v>4265</v>
      </c>
      <c r="E973" s="17" t="s">
        <v>4266</v>
      </c>
      <c r="F973" s="17" t="s">
        <v>4813</v>
      </c>
      <c r="G973" s="17" t="s">
        <v>444</v>
      </c>
    </row>
    <row r="974" spans="1:7" x14ac:dyDescent="0.2">
      <c r="A974" s="17" t="s">
        <v>2630</v>
      </c>
      <c r="B974" s="17" t="s">
        <v>2631</v>
      </c>
      <c r="C974" s="17"/>
      <c r="D974" s="17" t="s">
        <v>4826</v>
      </c>
      <c r="E974" s="17" t="s">
        <v>4827</v>
      </c>
      <c r="F974" s="17" t="s">
        <v>2631</v>
      </c>
      <c r="G974" s="18" t="s">
        <v>97</v>
      </c>
    </row>
    <row r="975" spans="1:7" x14ac:dyDescent="0.2">
      <c r="A975" s="17" t="s">
        <v>2632</v>
      </c>
      <c r="B975" s="17" t="s">
        <v>2633</v>
      </c>
      <c r="C975" s="17"/>
      <c r="D975" s="17" t="s">
        <v>5126</v>
      </c>
      <c r="E975" s="17" t="s">
        <v>5127</v>
      </c>
      <c r="F975" s="17" t="s">
        <v>5128</v>
      </c>
      <c r="G975" s="18" t="s">
        <v>97</v>
      </c>
    </row>
    <row r="976" spans="1:7" x14ac:dyDescent="0.2">
      <c r="A976" s="17" t="s">
        <v>2634</v>
      </c>
      <c r="B976" s="17" t="s">
        <v>2635</v>
      </c>
      <c r="C976" s="17"/>
      <c r="D976" s="17" t="s">
        <v>5477</v>
      </c>
      <c r="E976" s="17" t="s">
        <v>5478</v>
      </c>
      <c r="F976" s="17" t="s">
        <v>2635</v>
      </c>
      <c r="G976" s="18" t="s">
        <v>97</v>
      </c>
    </row>
    <row r="977" spans="1:7" x14ac:dyDescent="0.2">
      <c r="A977" s="17" t="s">
        <v>2636</v>
      </c>
      <c r="B977" s="17" t="s">
        <v>2637</v>
      </c>
      <c r="C977" s="17"/>
      <c r="D977" s="17" t="s">
        <v>5479</v>
      </c>
      <c r="E977" s="17" t="s">
        <v>5480</v>
      </c>
      <c r="F977" s="17" t="s">
        <v>2637</v>
      </c>
      <c r="G977" s="18" t="s">
        <v>97</v>
      </c>
    </row>
    <row r="978" spans="1:7" x14ac:dyDescent="0.2">
      <c r="A978" s="17" t="s">
        <v>2638</v>
      </c>
      <c r="B978" s="17" t="s">
        <v>2639</v>
      </c>
      <c r="C978" s="17"/>
      <c r="D978" s="17" t="s">
        <v>5481</v>
      </c>
      <c r="E978" s="17" t="s">
        <v>5482</v>
      </c>
      <c r="F978" s="17" t="s">
        <v>2639</v>
      </c>
      <c r="G978" s="18" t="s">
        <v>97</v>
      </c>
    </row>
    <row r="979" spans="1:7" x14ac:dyDescent="0.2">
      <c r="A979" s="17" t="s">
        <v>2640</v>
      </c>
      <c r="B979" s="17" t="s">
        <v>2641</v>
      </c>
      <c r="C979" s="17"/>
      <c r="D979" s="17" t="s">
        <v>5483</v>
      </c>
      <c r="E979" s="17" t="s">
        <v>5484</v>
      </c>
      <c r="F979" s="17" t="s">
        <v>2641</v>
      </c>
      <c r="G979" s="17" t="s">
        <v>97</v>
      </c>
    </row>
    <row r="980" spans="1:7" x14ac:dyDescent="0.2">
      <c r="A980" s="17" t="s">
        <v>2642</v>
      </c>
      <c r="B980" s="17" t="s">
        <v>2643</v>
      </c>
      <c r="C980" s="17"/>
      <c r="D980" s="17" t="s">
        <v>5485</v>
      </c>
      <c r="E980" s="17" t="s">
        <v>5486</v>
      </c>
      <c r="F980" s="17" t="s">
        <v>2643</v>
      </c>
      <c r="G980" s="18" t="s">
        <v>97</v>
      </c>
    </row>
    <row r="981" spans="1:7" x14ac:dyDescent="0.2">
      <c r="A981" s="17" t="s">
        <v>664</v>
      </c>
      <c r="B981" s="17" t="s">
        <v>665</v>
      </c>
      <c r="C981" s="17"/>
      <c r="D981" s="17" t="s">
        <v>5487</v>
      </c>
      <c r="E981" s="17" t="s">
        <v>5488</v>
      </c>
      <c r="F981" s="17" t="s">
        <v>665</v>
      </c>
      <c r="G981" s="18" t="s">
        <v>97</v>
      </c>
    </row>
    <row r="982" spans="1:7" x14ac:dyDescent="0.2">
      <c r="A982" s="17" t="s">
        <v>2644</v>
      </c>
      <c r="B982" s="17" t="s">
        <v>2645</v>
      </c>
      <c r="C982" s="17" t="s">
        <v>3951</v>
      </c>
      <c r="D982" s="17" t="s">
        <v>4780</v>
      </c>
      <c r="E982" s="17" t="s">
        <v>4781</v>
      </c>
      <c r="F982" s="17" t="s">
        <v>2645</v>
      </c>
      <c r="G982" s="18" t="s">
        <v>97</v>
      </c>
    </row>
    <row r="983" spans="1:7" x14ac:dyDescent="0.2">
      <c r="A983" s="17" t="s">
        <v>2646</v>
      </c>
      <c r="B983" s="17" t="s">
        <v>2647</v>
      </c>
      <c r="C983" s="17" t="s">
        <v>3952</v>
      </c>
      <c r="D983" s="17" t="s">
        <v>5489</v>
      </c>
      <c r="E983" s="17" t="s">
        <v>5490</v>
      </c>
      <c r="F983" s="17" t="s">
        <v>2647</v>
      </c>
      <c r="G983" s="18" t="s">
        <v>97</v>
      </c>
    </row>
    <row r="984" spans="1:7" x14ac:dyDescent="0.2">
      <c r="A984" s="17" t="s">
        <v>2648</v>
      </c>
      <c r="B984" s="17" t="s">
        <v>2649</v>
      </c>
      <c r="C984" s="17" t="s">
        <v>3952</v>
      </c>
      <c r="D984" s="17" t="s">
        <v>5489</v>
      </c>
      <c r="E984" s="17" t="s">
        <v>5490</v>
      </c>
      <c r="F984" s="17" t="s">
        <v>2647</v>
      </c>
      <c r="G984" s="18" t="s">
        <v>97</v>
      </c>
    </row>
    <row r="985" spans="1:7" x14ac:dyDescent="0.2">
      <c r="A985" s="17" t="s">
        <v>2650</v>
      </c>
      <c r="B985" s="17" t="s">
        <v>2651</v>
      </c>
      <c r="C985" s="17"/>
      <c r="D985" s="17" t="s">
        <v>4962</v>
      </c>
      <c r="E985" s="17" t="s">
        <v>4963</v>
      </c>
      <c r="F985" s="17" t="s">
        <v>4964</v>
      </c>
      <c r="G985" s="17" t="s">
        <v>273</v>
      </c>
    </row>
    <row r="986" spans="1:7" x14ac:dyDescent="0.2">
      <c r="A986" s="17" t="s">
        <v>2652</v>
      </c>
      <c r="B986" s="17" t="s">
        <v>2653</v>
      </c>
      <c r="C986" s="17"/>
      <c r="D986" s="17" t="s">
        <v>5491</v>
      </c>
      <c r="E986" s="17" t="s">
        <v>5492</v>
      </c>
      <c r="F986" s="17" t="s">
        <v>5493</v>
      </c>
      <c r="G986" s="17" t="s">
        <v>273</v>
      </c>
    </row>
    <row r="987" spans="1:7" x14ac:dyDescent="0.2">
      <c r="A987" s="17" t="s">
        <v>2654</v>
      </c>
      <c r="B987" s="17" t="s">
        <v>2655</v>
      </c>
      <c r="C987" s="17" t="s">
        <v>3557</v>
      </c>
      <c r="D987" s="17" t="s">
        <v>4248</v>
      </c>
      <c r="E987" s="17" t="s">
        <v>4249</v>
      </c>
      <c r="F987" s="17" t="s">
        <v>4250</v>
      </c>
      <c r="G987" s="17" t="s">
        <v>273</v>
      </c>
    </row>
    <row r="988" spans="1:7" x14ac:dyDescent="0.2">
      <c r="A988" s="17" t="s">
        <v>2656</v>
      </c>
      <c r="B988" s="17" t="s">
        <v>2657</v>
      </c>
      <c r="C988" s="17"/>
      <c r="D988" s="17" t="s">
        <v>4284</v>
      </c>
      <c r="E988" s="17" t="s">
        <v>4285</v>
      </c>
      <c r="F988" s="17" t="s">
        <v>4806</v>
      </c>
      <c r="G988" s="17" t="s">
        <v>43</v>
      </c>
    </row>
    <row r="989" spans="1:7" x14ac:dyDescent="0.2">
      <c r="A989" s="17" t="s">
        <v>2658</v>
      </c>
      <c r="B989" s="17" t="s">
        <v>2659</v>
      </c>
      <c r="C989" s="17" t="s">
        <v>3953</v>
      </c>
      <c r="D989" s="17" t="s">
        <v>4284</v>
      </c>
      <c r="E989" s="17" t="s">
        <v>4285</v>
      </c>
      <c r="F989" s="17" t="s">
        <v>4806</v>
      </c>
      <c r="G989" s="17" t="s">
        <v>43</v>
      </c>
    </row>
    <row r="990" spans="1:7" x14ac:dyDescent="0.2">
      <c r="A990" s="17" t="s">
        <v>74</v>
      </c>
      <c r="B990" s="17" t="s">
        <v>559</v>
      </c>
      <c r="C990" s="17" t="s">
        <v>3568</v>
      </c>
      <c r="D990" s="17" t="s">
        <v>4284</v>
      </c>
      <c r="E990" s="17" t="s">
        <v>4285</v>
      </c>
      <c r="F990" s="17" t="s">
        <v>4286</v>
      </c>
      <c r="G990" s="17" t="s">
        <v>66</v>
      </c>
    </row>
    <row r="991" spans="1:7" x14ac:dyDescent="0.2">
      <c r="A991" s="17" t="s">
        <v>2660</v>
      </c>
      <c r="B991" s="17" t="s">
        <v>2661</v>
      </c>
      <c r="C991" s="17" t="s">
        <v>3954</v>
      </c>
      <c r="D991" s="17" t="s">
        <v>4470</v>
      </c>
      <c r="E991" s="17" t="s">
        <v>4471</v>
      </c>
      <c r="F991" s="17" t="s">
        <v>5494</v>
      </c>
      <c r="G991" s="17" t="s">
        <v>66</v>
      </c>
    </row>
    <row r="992" spans="1:7" x14ac:dyDescent="0.2">
      <c r="A992" s="17" t="s">
        <v>2662</v>
      </c>
      <c r="B992" s="17" t="s">
        <v>2663</v>
      </c>
      <c r="C992" s="17"/>
      <c r="D992" s="17" t="s">
        <v>5276</v>
      </c>
      <c r="E992" s="17" t="s">
        <v>5277</v>
      </c>
      <c r="F992" s="17" t="s">
        <v>5495</v>
      </c>
      <c r="G992" s="17" t="s">
        <v>220</v>
      </c>
    </row>
    <row r="993" spans="1:7" x14ac:dyDescent="0.2">
      <c r="A993" s="17" t="s">
        <v>2664</v>
      </c>
      <c r="B993" s="17" t="s">
        <v>2665</v>
      </c>
      <c r="C993" s="17" t="s">
        <v>3955</v>
      </c>
      <c r="D993" s="17" t="s">
        <v>5496</v>
      </c>
      <c r="E993" s="17" t="s">
        <v>5497</v>
      </c>
      <c r="F993" s="17" t="s">
        <v>5498</v>
      </c>
      <c r="G993" s="17" t="s">
        <v>220</v>
      </c>
    </row>
    <row r="994" spans="1:7" x14ac:dyDescent="0.2">
      <c r="A994" s="17" t="s">
        <v>2666</v>
      </c>
      <c r="B994" s="17" t="s">
        <v>2667</v>
      </c>
      <c r="C994" s="17" t="s">
        <v>3956</v>
      </c>
      <c r="D994" s="17" t="s">
        <v>5499</v>
      </c>
      <c r="E994" s="17" t="s">
        <v>5500</v>
      </c>
      <c r="F994" s="17" t="s">
        <v>5501</v>
      </c>
      <c r="G994" s="17" t="s">
        <v>6117</v>
      </c>
    </row>
    <row r="995" spans="1:7" x14ac:dyDescent="0.2">
      <c r="A995" s="17" t="s">
        <v>2668</v>
      </c>
      <c r="B995" s="17" t="s">
        <v>2669</v>
      </c>
      <c r="C995" s="17" t="s">
        <v>3727</v>
      </c>
      <c r="D995" s="17" t="s">
        <v>4656</v>
      </c>
      <c r="E995" s="17" t="s">
        <v>4657</v>
      </c>
      <c r="F995" s="17" t="s">
        <v>4732</v>
      </c>
      <c r="G995" s="17" t="s">
        <v>147</v>
      </c>
    </row>
    <row r="996" spans="1:7" x14ac:dyDescent="0.2">
      <c r="A996" s="17" t="s">
        <v>2670</v>
      </c>
      <c r="B996" s="17" t="s">
        <v>2671</v>
      </c>
      <c r="C996" s="17" t="s">
        <v>3938</v>
      </c>
      <c r="D996" s="17" t="s">
        <v>4284</v>
      </c>
      <c r="E996" s="17" t="s">
        <v>4285</v>
      </c>
      <c r="F996" s="17" t="s">
        <v>4598</v>
      </c>
      <c r="G996" s="17" t="s">
        <v>53</v>
      </c>
    </row>
    <row r="997" spans="1:7" x14ac:dyDescent="0.2">
      <c r="A997" s="17" t="s">
        <v>2672</v>
      </c>
      <c r="B997" s="17" t="s">
        <v>2673</v>
      </c>
      <c r="C997" s="17" t="s">
        <v>3957</v>
      </c>
      <c r="D997" s="17" t="s">
        <v>5502</v>
      </c>
      <c r="E997" s="17" t="s">
        <v>5503</v>
      </c>
      <c r="F997" s="17" t="s">
        <v>5504</v>
      </c>
      <c r="G997" s="17" t="s">
        <v>471</v>
      </c>
    </row>
    <row r="998" spans="1:7" x14ac:dyDescent="0.2">
      <c r="A998" s="17" t="s">
        <v>2674</v>
      </c>
      <c r="B998" s="17" t="s">
        <v>2675</v>
      </c>
      <c r="C998" s="17"/>
      <c r="D998" s="17" t="s">
        <v>5505</v>
      </c>
      <c r="E998" s="17" t="s">
        <v>5506</v>
      </c>
      <c r="F998" s="17" t="s">
        <v>5507</v>
      </c>
      <c r="G998" s="17" t="s">
        <v>6118</v>
      </c>
    </row>
    <row r="999" spans="1:7" x14ac:dyDescent="0.2">
      <c r="A999" s="17" t="s">
        <v>2676</v>
      </c>
      <c r="B999" s="17" t="s">
        <v>2677</v>
      </c>
      <c r="C999" s="17" t="s">
        <v>3958</v>
      </c>
      <c r="D999" s="17" t="s">
        <v>5508</v>
      </c>
      <c r="E999" s="17" t="s">
        <v>5509</v>
      </c>
      <c r="F999" s="17" t="s">
        <v>5510</v>
      </c>
      <c r="G999" s="17" t="s">
        <v>49</v>
      </c>
    </row>
    <row r="1000" spans="1:7" x14ac:dyDescent="0.2">
      <c r="A1000" s="17" t="s">
        <v>2678</v>
      </c>
      <c r="B1000" s="17" t="s">
        <v>2679</v>
      </c>
      <c r="C1000" s="17" t="s">
        <v>3959</v>
      </c>
      <c r="D1000" s="17" t="s">
        <v>5508</v>
      </c>
      <c r="E1000" s="17" t="s">
        <v>5509</v>
      </c>
      <c r="F1000" s="17" t="s">
        <v>5510</v>
      </c>
      <c r="G1000" s="17" t="s">
        <v>444</v>
      </c>
    </row>
    <row r="1001" spans="1:7" x14ac:dyDescent="0.2">
      <c r="A1001" s="17" t="s">
        <v>2680</v>
      </c>
      <c r="B1001" s="17" t="s">
        <v>2681</v>
      </c>
      <c r="C1001" s="17"/>
      <c r="D1001" s="17" t="s">
        <v>5511</v>
      </c>
      <c r="E1001" s="17" t="s">
        <v>5512</v>
      </c>
      <c r="F1001" s="17" t="s">
        <v>2681</v>
      </c>
      <c r="G1001" s="18" t="s">
        <v>97</v>
      </c>
    </row>
    <row r="1002" spans="1:7" x14ac:dyDescent="0.2">
      <c r="A1002" s="17" t="s">
        <v>2682</v>
      </c>
      <c r="B1002" s="17" t="s">
        <v>2683</v>
      </c>
      <c r="C1002" s="17" t="s">
        <v>3960</v>
      </c>
      <c r="D1002" s="17" t="s">
        <v>5513</v>
      </c>
      <c r="E1002" s="17" t="s">
        <v>5514</v>
      </c>
      <c r="F1002" s="17" t="s">
        <v>5515</v>
      </c>
      <c r="G1002" s="17" t="s">
        <v>444</v>
      </c>
    </row>
    <row r="1003" spans="1:7" x14ac:dyDescent="0.2">
      <c r="A1003" s="17" t="s">
        <v>2684</v>
      </c>
      <c r="B1003" s="17" t="s">
        <v>2685</v>
      </c>
      <c r="C1003" s="17"/>
      <c r="D1003" s="17" t="s">
        <v>4265</v>
      </c>
      <c r="E1003" s="17" t="s">
        <v>4266</v>
      </c>
      <c r="F1003" s="17" t="s">
        <v>4813</v>
      </c>
      <c r="G1003" s="17" t="s">
        <v>444</v>
      </c>
    </row>
    <row r="1004" spans="1:7" x14ac:dyDescent="0.2">
      <c r="A1004" s="17" t="s">
        <v>2686</v>
      </c>
      <c r="B1004" s="17" t="s">
        <v>2687</v>
      </c>
      <c r="C1004" s="17" t="s">
        <v>3538</v>
      </c>
      <c r="D1004" s="17" t="s">
        <v>4151</v>
      </c>
      <c r="E1004" s="17" t="s">
        <v>4152</v>
      </c>
      <c r="F1004" s="17" t="s">
        <v>2687</v>
      </c>
      <c r="G1004" s="18" t="s">
        <v>97</v>
      </c>
    </row>
    <row r="1005" spans="1:7" x14ac:dyDescent="0.2">
      <c r="A1005" s="17" t="s">
        <v>2688</v>
      </c>
      <c r="B1005" s="17" t="s">
        <v>2689</v>
      </c>
      <c r="C1005" s="17"/>
      <c r="D1005" s="17" t="s">
        <v>4174</v>
      </c>
      <c r="E1005" s="17" t="s">
        <v>4175</v>
      </c>
      <c r="F1005" s="17" t="s">
        <v>2689</v>
      </c>
      <c r="G1005" s="18" t="s">
        <v>97</v>
      </c>
    </row>
    <row r="1006" spans="1:7" x14ac:dyDescent="0.2">
      <c r="A1006" s="17" t="s">
        <v>2690</v>
      </c>
      <c r="B1006" s="17" t="s">
        <v>2691</v>
      </c>
      <c r="C1006" s="17"/>
      <c r="D1006" s="17" t="s">
        <v>4443</v>
      </c>
      <c r="E1006" s="17" t="s">
        <v>4444</v>
      </c>
      <c r="F1006" s="17" t="s">
        <v>1109</v>
      </c>
      <c r="G1006" s="18" t="s">
        <v>97</v>
      </c>
    </row>
    <row r="1007" spans="1:7" x14ac:dyDescent="0.2">
      <c r="A1007" s="17" t="s">
        <v>2692</v>
      </c>
      <c r="B1007" s="17" t="s">
        <v>2693</v>
      </c>
      <c r="C1007" s="17" t="s">
        <v>3961</v>
      </c>
      <c r="D1007" s="17" t="s">
        <v>4257</v>
      </c>
      <c r="E1007" s="17" t="s">
        <v>4258</v>
      </c>
      <c r="F1007" s="17" t="s">
        <v>4259</v>
      </c>
      <c r="G1007" s="17" t="s">
        <v>500</v>
      </c>
    </row>
    <row r="1008" spans="1:7" x14ac:dyDescent="0.2">
      <c r="A1008" s="17" t="s">
        <v>2694</v>
      </c>
      <c r="B1008" s="17" t="s">
        <v>2695</v>
      </c>
      <c r="C1008" s="17"/>
      <c r="D1008" s="17" t="s">
        <v>4245</v>
      </c>
      <c r="E1008" s="17" t="s">
        <v>4246</v>
      </c>
      <c r="F1008" s="17" t="s">
        <v>4371</v>
      </c>
      <c r="G1008" s="17" t="s">
        <v>273</v>
      </c>
    </row>
    <row r="1009" spans="1:7" x14ac:dyDescent="0.2">
      <c r="A1009" s="17" t="s">
        <v>2696</v>
      </c>
      <c r="B1009" s="17" t="s">
        <v>2697</v>
      </c>
      <c r="C1009" s="17" t="s">
        <v>3962</v>
      </c>
      <c r="D1009" s="17" t="s">
        <v>5516</v>
      </c>
      <c r="E1009" s="17" t="s">
        <v>5517</v>
      </c>
      <c r="F1009" s="17" t="s">
        <v>5518</v>
      </c>
      <c r="G1009" s="17" t="s">
        <v>6103</v>
      </c>
    </row>
    <row r="1010" spans="1:7" x14ac:dyDescent="0.2">
      <c r="A1010" s="17" t="s">
        <v>2698</v>
      </c>
      <c r="B1010" s="17" t="s">
        <v>2699</v>
      </c>
      <c r="C1010" s="17" t="s">
        <v>3963</v>
      </c>
      <c r="D1010" s="17" t="s">
        <v>5519</v>
      </c>
      <c r="E1010" s="17" t="s">
        <v>5520</v>
      </c>
      <c r="F1010" s="17" t="s">
        <v>2699</v>
      </c>
      <c r="G1010" s="18" t="s">
        <v>97</v>
      </c>
    </row>
    <row r="1011" spans="1:7" x14ac:dyDescent="0.2">
      <c r="A1011" s="17" t="s">
        <v>2700</v>
      </c>
      <c r="B1011" s="17" t="s">
        <v>2701</v>
      </c>
      <c r="C1011" s="17"/>
      <c r="D1011" s="17" t="s">
        <v>5519</v>
      </c>
      <c r="E1011" s="17" t="s">
        <v>5520</v>
      </c>
      <c r="F1011" s="17" t="s">
        <v>2699</v>
      </c>
      <c r="G1011" s="18" t="s">
        <v>97</v>
      </c>
    </row>
    <row r="1012" spans="1:7" x14ac:dyDescent="0.2">
      <c r="A1012" s="17" t="s">
        <v>2702</v>
      </c>
      <c r="B1012" s="17" t="s">
        <v>2703</v>
      </c>
      <c r="C1012" s="17" t="s">
        <v>3964</v>
      </c>
      <c r="D1012" s="17" t="s">
        <v>5148</v>
      </c>
      <c r="E1012" s="17" t="s">
        <v>5149</v>
      </c>
      <c r="F1012" s="17" t="s">
        <v>5521</v>
      </c>
      <c r="G1012" s="17" t="s">
        <v>131</v>
      </c>
    </row>
    <row r="1013" spans="1:7" x14ac:dyDescent="0.2">
      <c r="A1013" s="17" t="s">
        <v>2704</v>
      </c>
      <c r="B1013" s="17" t="s">
        <v>2705</v>
      </c>
      <c r="C1013" s="17" t="s">
        <v>3965</v>
      </c>
      <c r="D1013" s="17" t="s">
        <v>5522</v>
      </c>
      <c r="E1013" s="17" t="s">
        <v>5523</v>
      </c>
      <c r="F1013" s="17" t="s">
        <v>5524</v>
      </c>
      <c r="G1013" s="18" t="s">
        <v>6103</v>
      </c>
    </row>
    <row r="1014" spans="1:7" x14ac:dyDescent="0.2">
      <c r="A1014" s="17" t="s">
        <v>2706</v>
      </c>
      <c r="B1014" s="17" t="s">
        <v>2707</v>
      </c>
      <c r="C1014" s="17" t="s">
        <v>3966</v>
      </c>
      <c r="D1014" s="17" t="s">
        <v>5525</v>
      </c>
      <c r="E1014" s="17" t="s">
        <v>5526</v>
      </c>
      <c r="F1014" s="17" t="s">
        <v>5527</v>
      </c>
      <c r="G1014" s="17" t="s">
        <v>720</v>
      </c>
    </row>
    <row r="1015" spans="1:7" x14ac:dyDescent="0.2">
      <c r="A1015" s="17" t="s">
        <v>2708</v>
      </c>
      <c r="B1015" s="17" t="s">
        <v>2709</v>
      </c>
      <c r="C1015" s="17"/>
      <c r="D1015" s="17" t="s">
        <v>5528</v>
      </c>
      <c r="E1015" s="17" t="s">
        <v>5529</v>
      </c>
      <c r="F1015" s="17" t="s">
        <v>5530</v>
      </c>
      <c r="G1015" s="17" t="s">
        <v>6119</v>
      </c>
    </row>
    <row r="1016" spans="1:7" x14ac:dyDescent="0.2">
      <c r="A1016" s="17" t="s">
        <v>2710</v>
      </c>
      <c r="B1016" s="17" t="s">
        <v>2711</v>
      </c>
      <c r="C1016" s="17"/>
      <c r="D1016" s="17" t="s">
        <v>5531</v>
      </c>
      <c r="E1016" s="17" t="s">
        <v>5532</v>
      </c>
      <c r="F1016" s="17" t="s">
        <v>5533</v>
      </c>
      <c r="G1016" s="17" t="s">
        <v>6119</v>
      </c>
    </row>
    <row r="1017" spans="1:7" x14ac:dyDescent="0.2">
      <c r="A1017" s="17" t="s">
        <v>2712</v>
      </c>
      <c r="B1017" s="17" t="s">
        <v>2713</v>
      </c>
      <c r="C1017" s="17"/>
      <c r="D1017" s="17" t="s">
        <v>5534</v>
      </c>
      <c r="E1017" s="17" t="s">
        <v>5535</v>
      </c>
      <c r="F1017" s="17" t="s">
        <v>5536</v>
      </c>
      <c r="G1017" s="17" t="s">
        <v>6120</v>
      </c>
    </row>
    <row r="1018" spans="1:7" x14ac:dyDescent="0.2">
      <c r="A1018" s="17" t="s">
        <v>2714</v>
      </c>
      <c r="B1018" s="17" t="s">
        <v>2715</v>
      </c>
      <c r="C1018" s="17" t="s">
        <v>3967</v>
      </c>
      <c r="D1018" s="17" t="s">
        <v>5537</v>
      </c>
      <c r="E1018" s="17" t="s">
        <v>5538</v>
      </c>
      <c r="F1018" s="17" t="s">
        <v>5539</v>
      </c>
      <c r="G1018" s="17" t="s">
        <v>6110</v>
      </c>
    </row>
    <row r="1019" spans="1:7" x14ac:dyDescent="0.2">
      <c r="A1019" s="17" t="s">
        <v>2716</v>
      </c>
      <c r="B1019" s="17" t="s">
        <v>2717</v>
      </c>
      <c r="C1019" s="17"/>
      <c r="D1019" s="17" t="s">
        <v>5366</v>
      </c>
      <c r="E1019" s="17" t="s">
        <v>5367</v>
      </c>
      <c r="F1019" s="17" t="s">
        <v>5368</v>
      </c>
      <c r="G1019" s="17" t="s">
        <v>6114</v>
      </c>
    </row>
    <row r="1020" spans="1:7" x14ac:dyDescent="0.2">
      <c r="A1020" s="17" t="s">
        <v>2718</v>
      </c>
      <c r="B1020" s="17" t="s">
        <v>2719</v>
      </c>
      <c r="C1020" s="17" t="s">
        <v>3968</v>
      </c>
      <c r="D1020" s="17" t="s">
        <v>5540</v>
      </c>
      <c r="E1020" s="17" t="s">
        <v>5541</v>
      </c>
      <c r="F1020" s="17" t="s">
        <v>5542</v>
      </c>
      <c r="G1020" s="18" t="s">
        <v>6103</v>
      </c>
    </row>
    <row r="1021" spans="1:7" x14ac:dyDescent="0.2">
      <c r="A1021" s="17" t="s">
        <v>2720</v>
      </c>
      <c r="B1021" s="17" t="s">
        <v>2721</v>
      </c>
      <c r="C1021" s="17"/>
      <c r="D1021" s="17" t="s">
        <v>5543</v>
      </c>
      <c r="E1021" s="17" t="s">
        <v>5544</v>
      </c>
      <c r="F1021" s="17" t="s">
        <v>2721</v>
      </c>
      <c r="G1021" s="17" t="s">
        <v>97</v>
      </c>
    </row>
    <row r="1022" spans="1:7" x14ac:dyDescent="0.2">
      <c r="A1022" s="17" t="s">
        <v>2722</v>
      </c>
      <c r="B1022" s="17" t="s">
        <v>2723</v>
      </c>
      <c r="C1022" s="17"/>
      <c r="D1022" s="17" t="s">
        <v>5545</v>
      </c>
      <c r="E1022" s="17" t="s">
        <v>5546</v>
      </c>
      <c r="F1022" s="17" t="s">
        <v>2723</v>
      </c>
      <c r="G1022" s="18" t="s">
        <v>97</v>
      </c>
    </row>
    <row r="1023" spans="1:7" x14ac:dyDescent="0.2">
      <c r="A1023" s="17" t="s">
        <v>2724</v>
      </c>
      <c r="B1023" s="17" t="s">
        <v>2725</v>
      </c>
      <c r="C1023" s="17"/>
      <c r="D1023" s="17" t="s">
        <v>5479</v>
      </c>
      <c r="E1023" s="17" t="s">
        <v>5480</v>
      </c>
      <c r="F1023" s="17" t="s">
        <v>2637</v>
      </c>
      <c r="G1023" s="18" t="s">
        <v>97</v>
      </c>
    </row>
    <row r="1024" spans="1:7" x14ac:dyDescent="0.2">
      <c r="A1024" s="17" t="s">
        <v>2726</v>
      </c>
      <c r="B1024" s="17" t="s">
        <v>2727</v>
      </c>
      <c r="C1024" s="17"/>
      <c r="D1024" s="17" t="s">
        <v>5547</v>
      </c>
      <c r="E1024" s="17" t="s">
        <v>5548</v>
      </c>
      <c r="F1024" s="17" t="s">
        <v>2727</v>
      </c>
      <c r="G1024" s="18" t="s">
        <v>97</v>
      </c>
    </row>
    <row r="1025" spans="1:7" x14ac:dyDescent="0.2">
      <c r="A1025" s="17" t="s">
        <v>2728</v>
      </c>
      <c r="B1025" s="17" t="s">
        <v>2729</v>
      </c>
      <c r="C1025" s="17"/>
      <c r="D1025" s="17" t="s">
        <v>5549</v>
      </c>
      <c r="E1025" s="17" t="s">
        <v>5550</v>
      </c>
      <c r="F1025" s="17" t="s">
        <v>2729</v>
      </c>
      <c r="G1025" s="18" t="s">
        <v>97</v>
      </c>
    </row>
    <row r="1026" spans="1:7" x14ac:dyDescent="0.2">
      <c r="A1026" s="17" t="s">
        <v>2730</v>
      </c>
      <c r="B1026" s="17" t="s">
        <v>2731</v>
      </c>
      <c r="C1026" s="17"/>
      <c r="D1026" s="17" t="s">
        <v>5551</v>
      </c>
      <c r="E1026" s="17" t="s">
        <v>5552</v>
      </c>
      <c r="F1026" s="17" t="s">
        <v>2731</v>
      </c>
      <c r="G1026" s="18" t="s">
        <v>97</v>
      </c>
    </row>
    <row r="1027" spans="1:7" x14ac:dyDescent="0.2">
      <c r="A1027" s="17" t="s">
        <v>2732</v>
      </c>
      <c r="B1027" s="17" t="s">
        <v>2733</v>
      </c>
      <c r="C1027" s="17"/>
      <c r="D1027" s="17" t="s">
        <v>5551</v>
      </c>
      <c r="E1027" s="17" t="s">
        <v>5552</v>
      </c>
      <c r="F1027" s="17" t="s">
        <v>2731</v>
      </c>
      <c r="G1027" s="18" t="s">
        <v>97</v>
      </c>
    </row>
    <row r="1028" spans="1:7" x14ac:dyDescent="0.2">
      <c r="A1028" s="17" t="s">
        <v>2734</v>
      </c>
      <c r="B1028" s="17" t="s">
        <v>2735</v>
      </c>
      <c r="C1028" s="17"/>
      <c r="D1028" s="17" t="s">
        <v>5553</v>
      </c>
      <c r="E1028" s="17" t="s">
        <v>5554</v>
      </c>
      <c r="F1028" s="17" t="s">
        <v>2735</v>
      </c>
      <c r="G1028" s="18" t="s">
        <v>97</v>
      </c>
    </row>
    <row r="1029" spans="1:7" x14ac:dyDescent="0.2">
      <c r="A1029" s="17" t="s">
        <v>2736</v>
      </c>
      <c r="B1029" s="17" t="s">
        <v>2737</v>
      </c>
      <c r="C1029" s="17"/>
      <c r="D1029" s="17" t="s">
        <v>5255</v>
      </c>
      <c r="E1029" s="17" t="s">
        <v>5256</v>
      </c>
      <c r="F1029" s="17" t="s">
        <v>2737</v>
      </c>
      <c r="G1029" s="18" t="s">
        <v>97</v>
      </c>
    </row>
    <row r="1030" spans="1:7" x14ac:dyDescent="0.2">
      <c r="A1030" s="17" t="s">
        <v>2738</v>
      </c>
      <c r="B1030" s="17" t="s">
        <v>2739</v>
      </c>
      <c r="C1030" s="17" t="s">
        <v>3969</v>
      </c>
      <c r="D1030" s="17" t="s">
        <v>5555</v>
      </c>
      <c r="E1030" s="17" t="s">
        <v>5556</v>
      </c>
      <c r="F1030" s="17" t="s">
        <v>2739</v>
      </c>
      <c r="G1030" s="18" t="s">
        <v>97</v>
      </c>
    </row>
    <row r="1031" spans="1:7" x14ac:dyDescent="0.2">
      <c r="A1031" s="17" t="s">
        <v>2740</v>
      </c>
      <c r="B1031" s="17" t="s">
        <v>2741</v>
      </c>
      <c r="C1031" s="17"/>
      <c r="D1031" s="17" t="s">
        <v>5557</v>
      </c>
      <c r="E1031" s="17" t="s">
        <v>5558</v>
      </c>
      <c r="F1031" s="17" t="s">
        <v>2741</v>
      </c>
      <c r="G1031" s="18" t="s">
        <v>97</v>
      </c>
    </row>
    <row r="1032" spans="1:7" x14ac:dyDescent="0.2">
      <c r="A1032" s="17" t="s">
        <v>2742</v>
      </c>
      <c r="B1032" s="17" t="s">
        <v>2743</v>
      </c>
      <c r="C1032" s="17"/>
      <c r="D1032" s="17" t="s">
        <v>5557</v>
      </c>
      <c r="E1032" s="17" t="s">
        <v>5558</v>
      </c>
      <c r="F1032" s="17" t="s">
        <v>2741</v>
      </c>
      <c r="G1032" s="18" t="s">
        <v>97</v>
      </c>
    </row>
    <row r="1033" spans="1:7" x14ac:dyDescent="0.2">
      <c r="A1033" s="17" t="s">
        <v>2744</v>
      </c>
      <c r="B1033" s="17" t="s">
        <v>2745</v>
      </c>
      <c r="C1033" s="17" t="s">
        <v>3555</v>
      </c>
      <c r="D1033" s="17" t="s">
        <v>4220</v>
      </c>
      <c r="E1033" s="17" t="s">
        <v>4221</v>
      </c>
      <c r="F1033" s="17" t="s">
        <v>970</v>
      </c>
      <c r="G1033" s="18" t="s">
        <v>97</v>
      </c>
    </row>
    <row r="1034" spans="1:7" x14ac:dyDescent="0.2">
      <c r="A1034" s="17" t="s">
        <v>2746</v>
      </c>
      <c r="B1034" s="17" t="s">
        <v>2747</v>
      </c>
      <c r="C1034" s="17"/>
      <c r="D1034" s="17" t="s">
        <v>5177</v>
      </c>
      <c r="E1034" s="17" t="s">
        <v>5178</v>
      </c>
      <c r="F1034" s="17" t="s">
        <v>5179</v>
      </c>
      <c r="G1034" s="18" t="s">
        <v>97</v>
      </c>
    </row>
    <row r="1035" spans="1:7" x14ac:dyDescent="0.2">
      <c r="A1035" s="17" t="s">
        <v>2748</v>
      </c>
      <c r="B1035" s="17" t="s">
        <v>2749</v>
      </c>
      <c r="C1035" s="17"/>
      <c r="D1035" s="17" t="s">
        <v>5559</v>
      </c>
      <c r="E1035" s="17" t="s">
        <v>5560</v>
      </c>
      <c r="F1035" s="17" t="s">
        <v>2749</v>
      </c>
      <c r="G1035" s="17" t="s">
        <v>97</v>
      </c>
    </row>
    <row r="1036" spans="1:7" x14ac:dyDescent="0.2">
      <c r="A1036" s="17" t="s">
        <v>2750</v>
      </c>
      <c r="B1036" s="17" t="s">
        <v>2751</v>
      </c>
      <c r="C1036" s="17" t="s">
        <v>3596</v>
      </c>
      <c r="D1036" s="17" t="s">
        <v>4390</v>
      </c>
      <c r="E1036" s="17" t="s">
        <v>4391</v>
      </c>
      <c r="F1036" s="17" t="s">
        <v>1026</v>
      </c>
      <c r="G1036" s="18" t="s">
        <v>97</v>
      </c>
    </row>
    <row r="1037" spans="1:7" x14ac:dyDescent="0.2">
      <c r="A1037" s="17" t="s">
        <v>2752</v>
      </c>
      <c r="B1037" s="17" t="s">
        <v>2753</v>
      </c>
      <c r="C1037" s="17" t="s">
        <v>3970</v>
      </c>
      <c r="D1037" s="17" t="s">
        <v>5561</v>
      </c>
      <c r="E1037" s="17" t="s">
        <v>5562</v>
      </c>
      <c r="F1037" s="17" t="s">
        <v>2753</v>
      </c>
      <c r="G1037" s="18" t="s">
        <v>97</v>
      </c>
    </row>
    <row r="1038" spans="1:7" x14ac:dyDescent="0.2">
      <c r="A1038" s="17" t="s">
        <v>2754</v>
      </c>
      <c r="B1038" s="17" t="s">
        <v>2755</v>
      </c>
      <c r="C1038" s="17"/>
      <c r="D1038" s="17" t="s">
        <v>5563</v>
      </c>
      <c r="E1038" s="17" t="s">
        <v>5564</v>
      </c>
      <c r="F1038" s="17" t="s">
        <v>3021</v>
      </c>
      <c r="G1038" s="18" t="s">
        <v>97</v>
      </c>
    </row>
    <row r="1039" spans="1:7" x14ac:dyDescent="0.2">
      <c r="A1039" s="17" t="s">
        <v>2756</v>
      </c>
      <c r="B1039" s="17" t="s">
        <v>2757</v>
      </c>
      <c r="C1039" s="17" t="s">
        <v>3971</v>
      </c>
      <c r="D1039" s="17" t="s">
        <v>5565</v>
      </c>
      <c r="E1039" s="17" t="s">
        <v>5566</v>
      </c>
      <c r="F1039" s="17" t="s">
        <v>2757</v>
      </c>
      <c r="G1039" s="18" t="s">
        <v>97</v>
      </c>
    </row>
    <row r="1040" spans="1:7" x14ac:dyDescent="0.2">
      <c r="A1040" s="17" t="s">
        <v>2758</v>
      </c>
      <c r="B1040" s="17" t="s">
        <v>2759</v>
      </c>
      <c r="C1040" s="17"/>
      <c r="D1040" s="17" t="s">
        <v>4241</v>
      </c>
      <c r="E1040" s="17" t="s">
        <v>4242</v>
      </c>
      <c r="F1040" s="17" t="s">
        <v>2759</v>
      </c>
      <c r="G1040" s="18" t="s">
        <v>97</v>
      </c>
    </row>
    <row r="1041" spans="1:7" x14ac:dyDescent="0.2">
      <c r="A1041" s="17" t="s">
        <v>2760</v>
      </c>
      <c r="B1041" s="17" t="s">
        <v>2761</v>
      </c>
      <c r="C1041" s="17"/>
      <c r="D1041" s="17" t="s">
        <v>5567</v>
      </c>
      <c r="E1041" s="17" t="s">
        <v>5568</v>
      </c>
      <c r="F1041" s="17" t="s">
        <v>2761</v>
      </c>
      <c r="G1041" s="18" t="s">
        <v>97</v>
      </c>
    </row>
    <row r="1042" spans="1:7" x14ac:dyDescent="0.2">
      <c r="A1042" s="17" t="s">
        <v>2762</v>
      </c>
      <c r="B1042" s="17" t="s">
        <v>2763</v>
      </c>
      <c r="C1042" s="17"/>
      <c r="D1042" s="17" t="s">
        <v>5569</v>
      </c>
      <c r="E1042" s="17" t="s">
        <v>5570</v>
      </c>
      <c r="F1042" s="17" t="s">
        <v>2763</v>
      </c>
      <c r="G1042" s="18" t="s">
        <v>97</v>
      </c>
    </row>
    <row r="1043" spans="1:7" x14ac:dyDescent="0.2">
      <c r="A1043" s="17" t="s">
        <v>2764</v>
      </c>
      <c r="B1043" s="17" t="s">
        <v>2765</v>
      </c>
      <c r="C1043" s="17" t="s">
        <v>3827</v>
      </c>
      <c r="D1043" s="17" t="s">
        <v>5046</v>
      </c>
      <c r="E1043" s="17" t="s">
        <v>5047</v>
      </c>
      <c r="F1043" s="17" t="s">
        <v>5048</v>
      </c>
      <c r="G1043" s="17" t="s">
        <v>273</v>
      </c>
    </row>
    <row r="1044" spans="1:7" x14ac:dyDescent="0.2">
      <c r="A1044" s="17" t="s">
        <v>2766</v>
      </c>
      <c r="B1044" s="17" t="s">
        <v>2767</v>
      </c>
      <c r="C1044" s="17"/>
      <c r="D1044" s="17" t="s">
        <v>5491</v>
      </c>
      <c r="E1044" s="17" t="s">
        <v>5492</v>
      </c>
      <c r="F1044" s="17" t="s">
        <v>5493</v>
      </c>
      <c r="G1044" s="17" t="s">
        <v>273</v>
      </c>
    </row>
    <row r="1045" spans="1:7" x14ac:dyDescent="0.2">
      <c r="A1045" s="17" t="s">
        <v>2768</v>
      </c>
      <c r="B1045" s="17" t="s">
        <v>2769</v>
      </c>
      <c r="C1045" s="17"/>
      <c r="D1045" s="17" t="s">
        <v>4251</v>
      </c>
      <c r="E1045" s="17" t="s">
        <v>4252</v>
      </c>
      <c r="F1045" s="17" t="s">
        <v>4450</v>
      </c>
      <c r="G1045" s="17" t="s">
        <v>273</v>
      </c>
    </row>
    <row r="1046" spans="1:7" x14ac:dyDescent="0.2">
      <c r="A1046" s="17" t="s">
        <v>2770</v>
      </c>
      <c r="B1046" s="17" t="s">
        <v>2771</v>
      </c>
      <c r="C1046" s="17"/>
      <c r="D1046" s="17" t="s">
        <v>5393</v>
      </c>
      <c r="E1046" s="17" t="s">
        <v>5394</v>
      </c>
      <c r="F1046" s="17" t="s">
        <v>5395</v>
      </c>
      <c r="G1046" s="17" t="s">
        <v>273</v>
      </c>
    </row>
    <row r="1047" spans="1:7" x14ac:dyDescent="0.2">
      <c r="A1047" s="17" t="s">
        <v>2772</v>
      </c>
      <c r="B1047" s="17" t="s">
        <v>2773</v>
      </c>
      <c r="C1047" s="17"/>
      <c r="D1047" s="17" t="s">
        <v>4251</v>
      </c>
      <c r="E1047" s="17" t="s">
        <v>4252</v>
      </c>
      <c r="F1047" s="17" t="s">
        <v>4450</v>
      </c>
      <c r="G1047" s="17" t="s">
        <v>273</v>
      </c>
    </row>
    <row r="1048" spans="1:7" x14ac:dyDescent="0.2">
      <c r="A1048" s="17" t="s">
        <v>2774</v>
      </c>
      <c r="B1048" s="17" t="s">
        <v>2775</v>
      </c>
      <c r="C1048" s="17"/>
      <c r="D1048" s="17" t="s">
        <v>5571</v>
      </c>
      <c r="E1048" s="17" t="s">
        <v>5572</v>
      </c>
      <c r="F1048" s="17" t="s">
        <v>5573</v>
      </c>
      <c r="G1048" s="17" t="s">
        <v>6087</v>
      </c>
    </row>
    <row r="1049" spans="1:7" x14ac:dyDescent="0.2">
      <c r="A1049" s="17" t="s">
        <v>2776</v>
      </c>
      <c r="B1049" s="17" t="s">
        <v>2777</v>
      </c>
      <c r="C1049" s="17"/>
      <c r="D1049" s="17" t="s">
        <v>4491</v>
      </c>
      <c r="E1049" s="17" t="s">
        <v>4492</v>
      </c>
      <c r="F1049" s="17" t="s">
        <v>4493</v>
      </c>
      <c r="G1049" s="17" t="s">
        <v>6090</v>
      </c>
    </row>
    <row r="1050" spans="1:7" x14ac:dyDescent="0.2">
      <c r="A1050" s="17" t="s">
        <v>2778</v>
      </c>
      <c r="B1050" s="17" t="s">
        <v>2779</v>
      </c>
      <c r="C1050" s="17" t="s">
        <v>3972</v>
      </c>
      <c r="D1050" s="17" t="s">
        <v>5574</v>
      </c>
      <c r="E1050" s="17" t="s">
        <v>5575</v>
      </c>
      <c r="F1050" s="17" t="s">
        <v>5576</v>
      </c>
      <c r="G1050" s="17" t="s">
        <v>266</v>
      </c>
    </row>
    <row r="1051" spans="1:7" x14ac:dyDescent="0.2">
      <c r="A1051" s="17" t="s">
        <v>2780</v>
      </c>
      <c r="B1051" s="17" t="s">
        <v>2781</v>
      </c>
      <c r="C1051" s="17"/>
      <c r="D1051" s="17" t="s">
        <v>5577</v>
      </c>
      <c r="E1051" s="17" t="s">
        <v>5578</v>
      </c>
      <c r="F1051" s="17" t="s">
        <v>5579</v>
      </c>
      <c r="G1051" s="17" t="s">
        <v>646</v>
      </c>
    </row>
    <row r="1052" spans="1:7" x14ac:dyDescent="0.2">
      <c r="A1052" s="17" t="s">
        <v>2782</v>
      </c>
      <c r="B1052" s="17" t="s">
        <v>2783</v>
      </c>
      <c r="C1052" s="17" t="s">
        <v>3973</v>
      </c>
      <c r="D1052" s="17" t="s">
        <v>5400</v>
      </c>
      <c r="E1052" s="17" t="s">
        <v>5401</v>
      </c>
      <c r="F1052" s="17" t="s">
        <v>5580</v>
      </c>
      <c r="G1052" s="17" t="s">
        <v>6089</v>
      </c>
    </row>
    <row r="1053" spans="1:7" x14ac:dyDescent="0.2">
      <c r="A1053" s="17" t="s">
        <v>2784</v>
      </c>
      <c r="B1053" s="17" t="s">
        <v>2785</v>
      </c>
      <c r="C1053" s="17" t="s">
        <v>3974</v>
      </c>
      <c r="D1053" s="17" t="s">
        <v>5581</v>
      </c>
      <c r="E1053" s="17" t="s">
        <v>5582</v>
      </c>
      <c r="F1053" s="17" t="s">
        <v>5583</v>
      </c>
      <c r="G1053" s="17" t="s">
        <v>6089</v>
      </c>
    </row>
    <row r="1054" spans="1:7" x14ac:dyDescent="0.2">
      <c r="A1054" s="17" t="s">
        <v>2786</v>
      </c>
      <c r="B1054" s="17" t="s">
        <v>2787</v>
      </c>
      <c r="C1054" s="17"/>
      <c r="D1054" s="17" t="s">
        <v>4333</v>
      </c>
      <c r="E1054" s="17" t="s">
        <v>4334</v>
      </c>
      <c r="F1054" s="17" t="s">
        <v>5584</v>
      </c>
      <c r="G1054" s="17" t="s">
        <v>6089</v>
      </c>
    </row>
    <row r="1055" spans="1:7" x14ac:dyDescent="0.2">
      <c r="A1055" s="17" t="s">
        <v>2788</v>
      </c>
      <c r="B1055" s="17" t="s">
        <v>2789</v>
      </c>
      <c r="C1055" s="17" t="s">
        <v>3975</v>
      </c>
      <c r="D1055" s="17" t="s">
        <v>5585</v>
      </c>
      <c r="E1055" s="17" t="s">
        <v>5586</v>
      </c>
      <c r="F1055" s="17" t="s">
        <v>5587</v>
      </c>
      <c r="G1055" s="17" t="s">
        <v>43</v>
      </c>
    </row>
    <row r="1056" spans="1:7" x14ac:dyDescent="0.2">
      <c r="A1056" s="17" t="s">
        <v>2790</v>
      </c>
      <c r="B1056" s="17" t="s">
        <v>2791</v>
      </c>
      <c r="C1056" s="17" t="s">
        <v>3930</v>
      </c>
      <c r="D1056" s="17" t="s">
        <v>4284</v>
      </c>
      <c r="E1056" s="17" t="s">
        <v>4285</v>
      </c>
      <c r="F1056" s="17" t="s">
        <v>4806</v>
      </c>
      <c r="G1056" s="17" t="s">
        <v>43</v>
      </c>
    </row>
    <row r="1057" spans="1:7" x14ac:dyDescent="0.2">
      <c r="A1057" s="17" t="s">
        <v>2792</v>
      </c>
      <c r="B1057" s="17" t="s">
        <v>2793</v>
      </c>
      <c r="C1057" s="17" t="s">
        <v>3976</v>
      </c>
      <c r="D1057" s="17" t="s">
        <v>4284</v>
      </c>
      <c r="E1057" s="17" t="s">
        <v>4285</v>
      </c>
      <c r="F1057" s="17" t="s">
        <v>4806</v>
      </c>
      <c r="G1057" s="17" t="s">
        <v>43</v>
      </c>
    </row>
    <row r="1058" spans="1:7" x14ac:dyDescent="0.2">
      <c r="A1058" s="17" t="s">
        <v>2794</v>
      </c>
      <c r="B1058" s="17" t="s">
        <v>2795</v>
      </c>
      <c r="C1058" s="17" t="s">
        <v>3977</v>
      </c>
      <c r="D1058" s="17" t="s">
        <v>5588</v>
      </c>
      <c r="E1058" s="17" t="s">
        <v>5589</v>
      </c>
      <c r="F1058" s="17" t="s">
        <v>5590</v>
      </c>
      <c r="G1058" s="17" t="s">
        <v>6085</v>
      </c>
    </row>
    <row r="1059" spans="1:7" x14ac:dyDescent="0.2">
      <c r="A1059" s="17" t="s">
        <v>2796</v>
      </c>
      <c r="B1059" s="17" t="s">
        <v>2797</v>
      </c>
      <c r="C1059" s="17"/>
      <c r="D1059" s="17" t="s">
        <v>5591</v>
      </c>
      <c r="E1059" s="17" t="s">
        <v>5592</v>
      </c>
      <c r="F1059" s="17" t="s">
        <v>5593</v>
      </c>
      <c r="G1059" s="18" t="s">
        <v>6112</v>
      </c>
    </row>
    <row r="1060" spans="1:7" x14ac:dyDescent="0.2">
      <c r="A1060" s="17" t="s">
        <v>2798</v>
      </c>
      <c r="B1060" s="17" t="s">
        <v>2799</v>
      </c>
      <c r="C1060" s="17" t="s">
        <v>3978</v>
      </c>
      <c r="D1060" s="17" t="s">
        <v>5594</v>
      </c>
      <c r="E1060" s="17" t="s">
        <v>5595</v>
      </c>
      <c r="F1060" s="17" t="s">
        <v>5596</v>
      </c>
      <c r="G1060" s="17" t="s">
        <v>162</v>
      </c>
    </row>
    <row r="1061" spans="1:7" x14ac:dyDescent="0.2">
      <c r="A1061" s="17" t="s">
        <v>2800</v>
      </c>
      <c r="B1061" s="17" t="s">
        <v>2801</v>
      </c>
      <c r="C1061" s="17" t="s">
        <v>3979</v>
      </c>
      <c r="D1061" s="17" t="s">
        <v>5597</v>
      </c>
      <c r="E1061" s="17" t="s">
        <v>5598</v>
      </c>
      <c r="F1061" s="17" t="s">
        <v>5599</v>
      </c>
      <c r="G1061" s="17" t="s">
        <v>162</v>
      </c>
    </row>
    <row r="1062" spans="1:7" x14ac:dyDescent="0.2">
      <c r="A1062" s="17" t="s">
        <v>2802</v>
      </c>
      <c r="B1062" s="17" t="s">
        <v>2803</v>
      </c>
      <c r="C1062" s="17" t="s">
        <v>3980</v>
      </c>
      <c r="D1062" s="17" t="s">
        <v>5600</v>
      </c>
      <c r="E1062" s="17" t="s">
        <v>5601</v>
      </c>
      <c r="F1062" s="17" t="s">
        <v>5602</v>
      </c>
      <c r="G1062" s="17" t="s">
        <v>162</v>
      </c>
    </row>
    <row r="1063" spans="1:7" x14ac:dyDescent="0.2">
      <c r="A1063" s="17" t="s">
        <v>2804</v>
      </c>
      <c r="B1063" s="17" t="s">
        <v>2805</v>
      </c>
      <c r="C1063" s="17" t="s">
        <v>3981</v>
      </c>
      <c r="D1063" s="17" t="s">
        <v>5603</v>
      </c>
      <c r="E1063" s="17" t="s">
        <v>5604</v>
      </c>
      <c r="F1063" s="17" t="s">
        <v>5605</v>
      </c>
      <c r="G1063" s="17" t="s">
        <v>6107</v>
      </c>
    </row>
    <row r="1064" spans="1:7" x14ac:dyDescent="0.2">
      <c r="A1064" s="17" t="s">
        <v>2806</v>
      </c>
      <c r="B1064" s="17" t="s">
        <v>2807</v>
      </c>
      <c r="C1064" s="17" t="s">
        <v>3981</v>
      </c>
      <c r="D1064" s="17" t="s">
        <v>5603</v>
      </c>
      <c r="E1064" s="17" t="s">
        <v>5604</v>
      </c>
      <c r="F1064" s="17" t="s">
        <v>5605</v>
      </c>
      <c r="G1064" s="17" t="s">
        <v>6107</v>
      </c>
    </row>
    <row r="1065" spans="1:7" x14ac:dyDescent="0.2">
      <c r="A1065" s="17" t="s">
        <v>2808</v>
      </c>
      <c r="B1065" s="17" t="s">
        <v>2809</v>
      </c>
      <c r="C1065" s="17" t="s">
        <v>3982</v>
      </c>
      <c r="D1065" s="17" t="s">
        <v>5413</v>
      </c>
      <c r="E1065" s="17" t="s">
        <v>5414</v>
      </c>
      <c r="F1065" s="17" t="s">
        <v>5415</v>
      </c>
      <c r="G1065" s="17" t="s">
        <v>94</v>
      </c>
    </row>
    <row r="1066" spans="1:7" x14ac:dyDescent="0.2">
      <c r="A1066" s="17" t="s">
        <v>2810</v>
      </c>
      <c r="B1066" s="17" t="s">
        <v>2811</v>
      </c>
      <c r="C1066" s="17" t="s">
        <v>3983</v>
      </c>
      <c r="D1066" s="17" t="s">
        <v>5091</v>
      </c>
      <c r="E1066" s="17" t="s">
        <v>5092</v>
      </c>
      <c r="F1066" s="17" t="s">
        <v>5606</v>
      </c>
      <c r="G1066" s="17" t="s">
        <v>66</v>
      </c>
    </row>
    <row r="1067" spans="1:7" x14ac:dyDescent="0.2">
      <c r="A1067" s="17" t="s">
        <v>2812</v>
      </c>
      <c r="B1067" s="17" t="s">
        <v>2813</v>
      </c>
      <c r="C1067" s="17" t="s">
        <v>3984</v>
      </c>
      <c r="D1067" s="17" t="s">
        <v>4535</v>
      </c>
      <c r="E1067" s="17" t="s">
        <v>4536</v>
      </c>
      <c r="F1067" s="17" t="s">
        <v>5607</v>
      </c>
      <c r="G1067" s="17" t="s">
        <v>66</v>
      </c>
    </row>
    <row r="1068" spans="1:7" x14ac:dyDescent="0.2">
      <c r="A1068" s="17" t="s">
        <v>2814</v>
      </c>
      <c r="B1068" s="17" t="s">
        <v>2815</v>
      </c>
      <c r="C1068" s="17" t="s">
        <v>3985</v>
      </c>
      <c r="D1068" s="17" t="s">
        <v>4284</v>
      </c>
      <c r="E1068" s="17" t="s">
        <v>4285</v>
      </c>
      <c r="F1068" s="17" t="s">
        <v>4487</v>
      </c>
      <c r="G1068" s="17" t="s">
        <v>258</v>
      </c>
    </row>
    <row r="1069" spans="1:7" x14ac:dyDescent="0.2">
      <c r="A1069" s="17" t="s">
        <v>2816</v>
      </c>
      <c r="B1069" s="17" t="s">
        <v>2817</v>
      </c>
      <c r="C1069" s="17" t="s">
        <v>3986</v>
      </c>
      <c r="D1069" s="17" t="s">
        <v>5608</v>
      </c>
      <c r="E1069" s="17" t="s">
        <v>5609</v>
      </c>
      <c r="F1069" s="17" t="s">
        <v>2817</v>
      </c>
      <c r="G1069" s="17" t="s">
        <v>6121</v>
      </c>
    </row>
    <row r="1070" spans="1:7" x14ac:dyDescent="0.2">
      <c r="A1070" s="17" t="s">
        <v>2818</v>
      </c>
      <c r="B1070" s="17" t="s">
        <v>2819</v>
      </c>
      <c r="C1070" s="17" t="s">
        <v>3987</v>
      </c>
      <c r="D1070" s="17" t="s">
        <v>5610</v>
      </c>
      <c r="E1070" s="17" t="s">
        <v>5611</v>
      </c>
      <c r="F1070" s="17" t="s">
        <v>5612</v>
      </c>
      <c r="G1070" s="17" t="s">
        <v>6093</v>
      </c>
    </row>
    <row r="1071" spans="1:7" x14ac:dyDescent="0.2">
      <c r="A1071" s="17" t="s">
        <v>2820</v>
      </c>
      <c r="B1071" s="17" t="s">
        <v>2821</v>
      </c>
      <c r="C1071" s="17"/>
      <c r="D1071" s="17" t="s">
        <v>4891</v>
      </c>
      <c r="E1071" s="17" t="s">
        <v>4892</v>
      </c>
      <c r="F1071" s="17" t="s">
        <v>5613</v>
      </c>
      <c r="G1071" s="17" t="s">
        <v>53</v>
      </c>
    </row>
    <row r="1072" spans="1:7" x14ac:dyDescent="0.2">
      <c r="A1072" s="17" t="s">
        <v>382</v>
      </c>
      <c r="B1072" s="17" t="s">
        <v>588</v>
      </c>
      <c r="C1072" s="17"/>
      <c r="D1072" s="17" t="s">
        <v>4296</v>
      </c>
      <c r="E1072" s="17" t="s">
        <v>4297</v>
      </c>
      <c r="F1072" s="17" t="s">
        <v>4298</v>
      </c>
      <c r="G1072" s="17" t="s">
        <v>131</v>
      </c>
    </row>
    <row r="1073" spans="1:7" x14ac:dyDescent="0.2">
      <c r="A1073" s="17" t="s">
        <v>2822</v>
      </c>
      <c r="B1073" s="17" t="s">
        <v>2823</v>
      </c>
      <c r="C1073" s="17" t="s">
        <v>3988</v>
      </c>
      <c r="D1073" s="17" t="s">
        <v>5614</v>
      </c>
      <c r="E1073" s="17" t="s">
        <v>5615</v>
      </c>
      <c r="F1073" s="17" t="s">
        <v>5616</v>
      </c>
      <c r="G1073" s="17" t="s">
        <v>471</v>
      </c>
    </row>
    <row r="1074" spans="1:7" x14ac:dyDescent="0.2">
      <c r="A1074" s="17" t="s">
        <v>2824</v>
      </c>
      <c r="B1074" s="17" t="s">
        <v>2825</v>
      </c>
      <c r="C1074" s="17" t="s">
        <v>3989</v>
      </c>
      <c r="D1074" s="17" t="s">
        <v>5214</v>
      </c>
      <c r="E1074" s="17" t="s">
        <v>5215</v>
      </c>
      <c r="F1074" s="17" t="s">
        <v>5617</v>
      </c>
      <c r="G1074" s="17" t="s">
        <v>471</v>
      </c>
    </row>
    <row r="1075" spans="1:7" x14ac:dyDescent="0.2">
      <c r="A1075" s="17" t="s">
        <v>2826</v>
      </c>
      <c r="B1075" s="17" t="s">
        <v>2827</v>
      </c>
      <c r="C1075" s="17" t="s">
        <v>3990</v>
      </c>
      <c r="D1075" s="17" t="s">
        <v>5618</v>
      </c>
      <c r="E1075" s="17" t="s">
        <v>5619</v>
      </c>
      <c r="F1075" s="17" t="s">
        <v>5620</v>
      </c>
      <c r="G1075" s="17" t="s">
        <v>313</v>
      </c>
    </row>
    <row r="1076" spans="1:7" x14ac:dyDescent="0.2">
      <c r="A1076" s="17" t="s">
        <v>2828</v>
      </c>
      <c r="B1076" s="17" t="s">
        <v>2829</v>
      </c>
      <c r="C1076" s="17" t="s">
        <v>3991</v>
      </c>
      <c r="D1076" s="17" t="s">
        <v>4656</v>
      </c>
      <c r="E1076" s="17" t="s">
        <v>4657</v>
      </c>
      <c r="F1076" s="17" t="s">
        <v>145</v>
      </c>
      <c r="G1076" s="17" t="s">
        <v>116</v>
      </c>
    </row>
    <row r="1077" spans="1:7" x14ac:dyDescent="0.2">
      <c r="A1077" s="17" t="s">
        <v>2830</v>
      </c>
      <c r="B1077" s="17" t="s">
        <v>2831</v>
      </c>
      <c r="C1077" s="17" t="s">
        <v>3573</v>
      </c>
      <c r="D1077" s="17" t="s">
        <v>4305</v>
      </c>
      <c r="E1077" s="17" t="s">
        <v>4306</v>
      </c>
      <c r="F1077" s="17" t="s">
        <v>4307</v>
      </c>
      <c r="G1077" s="17" t="s">
        <v>445</v>
      </c>
    </row>
    <row r="1078" spans="1:7" x14ac:dyDescent="0.2">
      <c r="A1078" s="17" t="s">
        <v>2832</v>
      </c>
      <c r="B1078" s="17" t="s">
        <v>2833</v>
      </c>
      <c r="C1078" s="17" t="s">
        <v>3573</v>
      </c>
      <c r="D1078" s="17" t="s">
        <v>4305</v>
      </c>
      <c r="E1078" s="17" t="s">
        <v>4306</v>
      </c>
      <c r="F1078" s="17" t="s">
        <v>4307</v>
      </c>
      <c r="G1078" s="17" t="s">
        <v>445</v>
      </c>
    </row>
    <row r="1079" spans="1:7" x14ac:dyDescent="0.2">
      <c r="A1079" s="17" t="s">
        <v>2834</v>
      </c>
      <c r="B1079" s="17" t="s">
        <v>2835</v>
      </c>
      <c r="C1079" s="17" t="s">
        <v>3574</v>
      </c>
      <c r="D1079" s="17" t="s">
        <v>4308</v>
      </c>
      <c r="E1079" s="17" t="s">
        <v>4309</v>
      </c>
      <c r="F1079" s="17" t="s">
        <v>4310</v>
      </c>
      <c r="G1079" s="17" t="s">
        <v>445</v>
      </c>
    </row>
    <row r="1080" spans="1:7" x14ac:dyDescent="0.2">
      <c r="A1080" s="17" t="s">
        <v>2836</v>
      </c>
      <c r="B1080" s="17" t="s">
        <v>2837</v>
      </c>
      <c r="C1080" s="17" t="s">
        <v>3992</v>
      </c>
      <c r="D1080" s="17" t="s">
        <v>5621</v>
      </c>
      <c r="E1080" s="17" t="s">
        <v>5622</v>
      </c>
      <c r="F1080" s="17" t="s">
        <v>5623</v>
      </c>
      <c r="G1080" s="17" t="s">
        <v>445</v>
      </c>
    </row>
    <row r="1081" spans="1:7" x14ac:dyDescent="0.2">
      <c r="A1081" s="17" t="s">
        <v>2838</v>
      </c>
      <c r="B1081" s="17" t="s">
        <v>2839</v>
      </c>
      <c r="C1081" s="17" t="s">
        <v>3878</v>
      </c>
      <c r="D1081" s="17" t="s">
        <v>5223</v>
      </c>
      <c r="E1081" s="17" t="s">
        <v>5224</v>
      </c>
      <c r="F1081" s="17" t="s">
        <v>5225</v>
      </c>
      <c r="G1081" s="17" t="s">
        <v>445</v>
      </c>
    </row>
    <row r="1082" spans="1:7" x14ac:dyDescent="0.2">
      <c r="A1082" s="17" t="s">
        <v>2840</v>
      </c>
      <c r="B1082" s="17" t="s">
        <v>2841</v>
      </c>
      <c r="C1082" s="17" t="s">
        <v>3700</v>
      </c>
      <c r="D1082" s="17" t="s">
        <v>4305</v>
      </c>
      <c r="E1082" s="17" t="s">
        <v>4306</v>
      </c>
      <c r="F1082" s="17" t="s">
        <v>4658</v>
      </c>
      <c r="G1082" s="17" t="s">
        <v>445</v>
      </c>
    </row>
    <row r="1083" spans="1:7" x14ac:dyDescent="0.2">
      <c r="A1083" s="17" t="s">
        <v>2842</v>
      </c>
      <c r="B1083" s="17" t="s">
        <v>2843</v>
      </c>
      <c r="C1083" s="17"/>
      <c r="D1083" s="17" t="s">
        <v>4734</v>
      </c>
      <c r="E1083" s="17" t="s">
        <v>4735</v>
      </c>
      <c r="F1083" s="17" t="s">
        <v>5624</v>
      </c>
      <c r="G1083" s="17" t="s">
        <v>445</v>
      </c>
    </row>
    <row r="1084" spans="1:7" x14ac:dyDescent="0.2">
      <c r="A1084" s="17" t="s">
        <v>2844</v>
      </c>
      <c r="B1084" s="17" t="s">
        <v>2845</v>
      </c>
      <c r="C1084" s="17"/>
      <c r="D1084" s="17" t="s">
        <v>4314</v>
      </c>
      <c r="E1084" s="17" t="s">
        <v>4315</v>
      </c>
      <c r="F1084" s="17" t="s">
        <v>4316</v>
      </c>
      <c r="G1084" s="17" t="s">
        <v>445</v>
      </c>
    </row>
    <row r="1085" spans="1:7" x14ac:dyDescent="0.2">
      <c r="A1085" s="17" t="s">
        <v>2846</v>
      </c>
      <c r="B1085" s="17" t="s">
        <v>2847</v>
      </c>
      <c r="C1085" s="17" t="s">
        <v>3993</v>
      </c>
      <c r="D1085" s="17" t="s">
        <v>5625</v>
      </c>
      <c r="E1085" s="17" t="s">
        <v>5626</v>
      </c>
      <c r="F1085" s="17" t="s">
        <v>5627</v>
      </c>
      <c r="G1085" s="17" t="s">
        <v>445</v>
      </c>
    </row>
    <row r="1086" spans="1:7" x14ac:dyDescent="0.2">
      <c r="A1086" s="17" t="s">
        <v>2848</v>
      </c>
      <c r="B1086" s="17" t="s">
        <v>2849</v>
      </c>
      <c r="C1086" s="17" t="s">
        <v>3883</v>
      </c>
      <c r="D1086" s="17" t="s">
        <v>5235</v>
      </c>
      <c r="E1086" s="17" t="s">
        <v>5236</v>
      </c>
      <c r="F1086" s="17" t="s">
        <v>5237</v>
      </c>
      <c r="G1086" s="17" t="s">
        <v>445</v>
      </c>
    </row>
    <row r="1087" spans="1:7" x14ac:dyDescent="0.2">
      <c r="A1087" s="17" t="s">
        <v>2850</v>
      </c>
      <c r="B1087" s="17" t="s">
        <v>2851</v>
      </c>
      <c r="C1087" s="17" t="s">
        <v>3994</v>
      </c>
      <c r="D1087" s="17" t="s">
        <v>4847</v>
      </c>
      <c r="E1087" s="17" t="s">
        <v>4848</v>
      </c>
      <c r="F1087" s="17" t="s">
        <v>5628</v>
      </c>
      <c r="G1087" s="17" t="s">
        <v>614</v>
      </c>
    </row>
    <row r="1088" spans="1:7" x14ac:dyDescent="0.2">
      <c r="A1088" s="17" t="s">
        <v>2852</v>
      </c>
      <c r="B1088" s="17" t="s">
        <v>2853</v>
      </c>
      <c r="C1088" s="17"/>
      <c r="D1088" s="17" t="s">
        <v>5629</v>
      </c>
      <c r="E1088" s="17" t="s">
        <v>5630</v>
      </c>
      <c r="F1088" s="17" t="s">
        <v>5631</v>
      </c>
      <c r="G1088" s="17" t="s">
        <v>756</v>
      </c>
    </row>
    <row r="1089" spans="1:7" x14ac:dyDescent="0.2">
      <c r="A1089" s="17" t="s">
        <v>2854</v>
      </c>
      <c r="B1089" s="17" t="s">
        <v>2855</v>
      </c>
      <c r="C1089" s="17"/>
      <c r="D1089" s="17" t="s">
        <v>5632</v>
      </c>
      <c r="E1089" s="17" t="s">
        <v>5633</v>
      </c>
      <c r="F1089" s="17" t="s">
        <v>5634</v>
      </c>
      <c r="G1089" s="17" t="s">
        <v>6092</v>
      </c>
    </row>
    <row r="1090" spans="1:7" x14ac:dyDescent="0.2">
      <c r="A1090" s="17" t="s">
        <v>2856</v>
      </c>
      <c r="B1090" s="17" t="s">
        <v>2857</v>
      </c>
      <c r="C1090" s="17" t="s">
        <v>3995</v>
      </c>
      <c r="D1090" s="17" t="s">
        <v>5417</v>
      </c>
      <c r="E1090" s="17" t="s">
        <v>5418</v>
      </c>
      <c r="F1090" s="17" t="s">
        <v>5635</v>
      </c>
      <c r="G1090" s="17" t="s">
        <v>444</v>
      </c>
    </row>
    <row r="1091" spans="1:7" x14ac:dyDescent="0.2">
      <c r="A1091" s="17" t="s">
        <v>2858</v>
      </c>
      <c r="B1091" s="17" t="s">
        <v>2859</v>
      </c>
      <c r="C1091" s="17" t="s">
        <v>3996</v>
      </c>
      <c r="D1091" s="17" t="s">
        <v>4321</v>
      </c>
      <c r="E1091" s="17" t="s">
        <v>4322</v>
      </c>
      <c r="F1091" s="17" t="s">
        <v>4323</v>
      </c>
      <c r="G1091" s="17" t="s">
        <v>444</v>
      </c>
    </row>
    <row r="1092" spans="1:7" x14ac:dyDescent="0.2">
      <c r="A1092" s="17" t="s">
        <v>2860</v>
      </c>
      <c r="B1092" s="17" t="s">
        <v>2861</v>
      </c>
      <c r="C1092" s="17" t="s">
        <v>3997</v>
      </c>
      <c r="D1092" s="17" t="s">
        <v>4321</v>
      </c>
      <c r="E1092" s="17" t="s">
        <v>4322</v>
      </c>
      <c r="F1092" s="17" t="s">
        <v>4323</v>
      </c>
      <c r="G1092" s="17" t="s">
        <v>444</v>
      </c>
    </row>
    <row r="1093" spans="1:7" x14ac:dyDescent="0.2">
      <c r="A1093" s="17" t="s">
        <v>2862</v>
      </c>
      <c r="B1093" s="17" t="s">
        <v>2863</v>
      </c>
      <c r="C1093" s="17" t="s">
        <v>3998</v>
      </c>
      <c r="D1093" s="17" t="s">
        <v>4321</v>
      </c>
      <c r="E1093" s="17" t="s">
        <v>4322</v>
      </c>
      <c r="F1093" s="17" t="s">
        <v>4323</v>
      </c>
      <c r="G1093" s="17" t="s">
        <v>444</v>
      </c>
    </row>
    <row r="1094" spans="1:7" x14ac:dyDescent="0.2">
      <c r="A1094" s="17" t="s">
        <v>2864</v>
      </c>
      <c r="B1094" s="17" t="s">
        <v>2865</v>
      </c>
      <c r="C1094" s="17" t="s">
        <v>3843</v>
      </c>
      <c r="D1094" s="17" t="s">
        <v>5094</v>
      </c>
      <c r="E1094" s="17" t="s">
        <v>5095</v>
      </c>
      <c r="F1094" s="17" t="s">
        <v>5096</v>
      </c>
      <c r="G1094" s="17" t="s">
        <v>444</v>
      </c>
    </row>
    <row r="1095" spans="1:7" x14ac:dyDescent="0.2">
      <c r="A1095" s="17" t="s">
        <v>2866</v>
      </c>
      <c r="B1095" s="17" t="s">
        <v>2867</v>
      </c>
      <c r="C1095" s="17" t="s">
        <v>3999</v>
      </c>
      <c r="D1095" s="17" t="s">
        <v>5636</v>
      </c>
      <c r="E1095" s="17" t="s">
        <v>5637</v>
      </c>
      <c r="F1095" s="17" t="s">
        <v>2867</v>
      </c>
      <c r="G1095" s="18" t="s">
        <v>97</v>
      </c>
    </row>
    <row r="1096" spans="1:7" x14ac:dyDescent="0.2">
      <c r="A1096" s="17" t="s">
        <v>2868</v>
      </c>
      <c r="B1096" s="17" t="s">
        <v>2869</v>
      </c>
      <c r="C1096" s="17"/>
      <c r="D1096" s="17" t="s">
        <v>5638</v>
      </c>
      <c r="E1096" s="17" t="s">
        <v>5639</v>
      </c>
      <c r="F1096" s="17" t="s">
        <v>5640</v>
      </c>
      <c r="G1096" s="17" t="s">
        <v>143</v>
      </c>
    </row>
    <row r="1097" spans="1:7" x14ac:dyDescent="0.2">
      <c r="A1097" s="17" t="s">
        <v>2870</v>
      </c>
      <c r="B1097" s="17" t="s">
        <v>2871</v>
      </c>
      <c r="C1097" s="17" t="s">
        <v>4000</v>
      </c>
      <c r="D1097" s="17" t="s">
        <v>4491</v>
      </c>
      <c r="E1097" s="17" t="s">
        <v>4492</v>
      </c>
      <c r="F1097" s="17" t="s">
        <v>4493</v>
      </c>
      <c r="G1097" s="17" t="s">
        <v>6090</v>
      </c>
    </row>
    <row r="1098" spans="1:7" x14ac:dyDescent="0.2">
      <c r="A1098" s="17" t="s">
        <v>2872</v>
      </c>
      <c r="B1098" s="17" t="s">
        <v>2873</v>
      </c>
      <c r="C1098" s="17"/>
      <c r="D1098" s="17" t="s">
        <v>5641</v>
      </c>
      <c r="E1098" s="17" t="s">
        <v>5642</v>
      </c>
      <c r="F1098" s="17" t="s">
        <v>2873</v>
      </c>
      <c r="G1098" s="18" t="s">
        <v>97</v>
      </c>
    </row>
    <row r="1099" spans="1:7" x14ac:dyDescent="0.2">
      <c r="A1099" s="17" t="s">
        <v>2874</v>
      </c>
      <c r="B1099" s="17" t="s">
        <v>2875</v>
      </c>
      <c r="C1099" s="17" t="s">
        <v>4001</v>
      </c>
      <c r="D1099" s="17" t="s">
        <v>5643</v>
      </c>
      <c r="E1099" s="17" t="s">
        <v>5644</v>
      </c>
      <c r="F1099" s="17" t="s">
        <v>2875</v>
      </c>
      <c r="G1099" s="18" t="s">
        <v>97</v>
      </c>
    </row>
    <row r="1100" spans="1:7" x14ac:dyDescent="0.2">
      <c r="A1100" s="17" t="s">
        <v>2876</v>
      </c>
      <c r="B1100" s="17" t="s">
        <v>2877</v>
      </c>
      <c r="C1100" s="17" t="s">
        <v>4002</v>
      </c>
      <c r="D1100" s="17" t="s">
        <v>4358</v>
      </c>
      <c r="E1100" s="17" t="s">
        <v>4359</v>
      </c>
      <c r="F1100" s="17" t="s">
        <v>5645</v>
      </c>
      <c r="G1100" s="17" t="s">
        <v>143</v>
      </c>
    </row>
    <row r="1101" spans="1:7" x14ac:dyDescent="0.2">
      <c r="A1101" s="17" t="s">
        <v>2878</v>
      </c>
      <c r="B1101" s="17" t="s">
        <v>2879</v>
      </c>
      <c r="C1101" s="17" t="s">
        <v>4003</v>
      </c>
      <c r="D1101" s="17" t="s">
        <v>4358</v>
      </c>
      <c r="E1101" s="17" t="s">
        <v>4359</v>
      </c>
      <c r="F1101" s="17" t="s">
        <v>5645</v>
      </c>
      <c r="G1101" s="17" t="s">
        <v>143</v>
      </c>
    </row>
    <row r="1102" spans="1:7" x14ac:dyDescent="0.2">
      <c r="A1102" s="17" t="s">
        <v>2880</v>
      </c>
      <c r="B1102" s="17" t="s">
        <v>2881</v>
      </c>
      <c r="C1102" s="17" t="s">
        <v>4003</v>
      </c>
      <c r="D1102" s="17" t="s">
        <v>4358</v>
      </c>
      <c r="E1102" s="17" t="s">
        <v>4359</v>
      </c>
      <c r="F1102" s="17" t="s">
        <v>5645</v>
      </c>
      <c r="G1102" s="17" t="s">
        <v>143</v>
      </c>
    </row>
    <row r="1103" spans="1:7" x14ac:dyDescent="0.2">
      <c r="A1103" s="17" t="s">
        <v>2882</v>
      </c>
      <c r="B1103" s="17" t="s">
        <v>2883</v>
      </c>
      <c r="C1103" s="17"/>
      <c r="D1103" s="17" t="s">
        <v>4358</v>
      </c>
      <c r="E1103" s="17" t="s">
        <v>4359</v>
      </c>
      <c r="F1103" s="17" t="s">
        <v>5645</v>
      </c>
      <c r="G1103" s="17" t="s">
        <v>143</v>
      </c>
    </row>
    <row r="1104" spans="1:7" x14ac:dyDescent="0.2">
      <c r="A1104" s="17" t="s">
        <v>2884</v>
      </c>
      <c r="B1104" s="17" t="s">
        <v>2885</v>
      </c>
      <c r="C1104" s="17" t="s">
        <v>4004</v>
      </c>
      <c r="D1104" s="17" t="s">
        <v>5270</v>
      </c>
      <c r="E1104" s="17" t="s">
        <v>5271</v>
      </c>
      <c r="F1104" s="17" t="s">
        <v>5272</v>
      </c>
      <c r="G1104" s="17" t="s">
        <v>43</v>
      </c>
    </row>
    <row r="1105" spans="1:7" x14ac:dyDescent="0.2">
      <c r="A1105" s="17" t="s">
        <v>2886</v>
      </c>
      <c r="B1105" s="17" t="s">
        <v>2887</v>
      </c>
      <c r="C1105" s="17" t="s">
        <v>4005</v>
      </c>
      <c r="D1105" s="17" t="s">
        <v>5600</v>
      </c>
      <c r="E1105" s="17" t="s">
        <v>5601</v>
      </c>
      <c r="F1105" s="17" t="s">
        <v>5646</v>
      </c>
      <c r="G1105" s="17" t="s">
        <v>162</v>
      </c>
    </row>
    <row r="1106" spans="1:7" x14ac:dyDescent="0.2">
      <c r="A1106" s="17" t="s">
        <v>2888</v>
      </c>
      <c r="B1106" s="17" t="s">
        <v>2889</v>
      </c>
      <c r="C1106" s="17"/>
      <c r="D1106" s="17" t="s">
        <v>5647</v>
      </c>
      <c r="E1106" s="17" t="s">
        <v>5648</v>
      </c>
      <c r="F1106" s="17" t="s">
        <v>5649</v>
      </c>
      <c r="G1106" s="17" t="s">
        <v>220</v>
      </c>
    </row>
    <row r="1107" spans="1:7" x14ac:dyDescent="0.2">
      <c r="A1107" s="17" t="s">
        <v>2890</v>
      </c>
      <c r="B1107" s="17" t="s">
        <v>2891</v>
      </c>
      <c r="C1107" s="17" t="s">
        <v>4006</v>
      </c>
      <c r="D1107" s="17" t="s">
        <v>5094</v>
      </c>
      <c r="E1107" s="17" t="s">
        <v>5095</v>
      </c>
      <c r="F1107" s="17" t="s">
        <v>5096</v>
      </c>
      <c r="G1107" s="17" t="s">
        <v>49</v>
      </c>
    </row>
    <row r="1108" spans="1:7" x14ac:dyDescent="0.2">
      <c r="A1108" s="17" t="s">
        <v>2892</v>
      </c>
      <c r="B1108" s="17" t="s">
        <v>2893</v>
      </c>
      <c r="C1108" s="17" t="s">
        <v>4007</v>
      </c>
      <c r="D1108" s="17" t="s">
        <v>5120</v>
      </c>
      <c r="E1108" s="17" t="s">
        <v>5121</v>
      </c>
      <c r="F1108" s="17" t="s">
        <v>5650</v>
      </c>
      <c r="G1108" s="17" t="s">
        <v>444</v>
      </c>
    </row>
    <row r="1109" spans="1:7" x14ac:dyDescent="0.2">
      <c r="A1109" s="17" t="s">
        <v>2894</v>
      </c>
      <c r="B1109" s="17" t="s">
        <v>2895</v>
      </c>
      <c r="C1109" s="17" t="s">
        <v>4008</v>
      </c>
      <c r="D1109" s="17" t="s">
        <v>5120</v>
      </c>
      <c r="E1109" s="17" t="s">
        <v>5121</v>
      </c>
      <c r="F1109" s="17" t="s">
        <v>5650</v>
      </c>
      <c r="G1109" s="17" t="s">
        <v>444</v>
      </c>
    </row>
    <row r="1110" spans="1:7" x14ac:dyDescent="0.2">
      <c r="A1110" s="17" t="s">
        <v>2896</v>
      </c>
      <c r="B1110" s="17" t="s">
        <v>2897</v>
      </c>
      <c r="C1110" s="17"/>
      <c r="D1110" s="17" t="s">
        <v>4526</v>
      </c>
      <c r="E1110" s="17" t="s">
        <v>4527</v>
      </c>
      <c r="F1110" s="17" t="s">
        <v>5651</v>
      </c>
      <c r="G1110" s="17" t="s">
        <v>273</v>
      </c>
    </row>
    <row r="1111" spans="1:7" x14ac:dyDescent="0.2">
      <c r="A1111" s="17" t="s">
        <v>2898</v>
      </c>
      <c r="B1111" s="17" t="s">
        <v>2899</v>
      </c>
      <c r="C1111" s="17"/>
      <c r="D1111" s="17" t="s">
        <v>5652</v>
      </c>
      <c r="E1111" s="17" t="s">
        <v>5653</v>
      </c>
      <c r="F1111" s="17" t="s">
        <v>5654</v>
      </c>
      <c r="G1111" s="17" t="s">
        <v>614</v>
      </c>
    </row>
    <row r="1112" spans="1:7" x14ac:dyDescent="0.2">
      <c r="A1112" s="17" t="s">
        <v>2900</v>
      </c>
      <c r="B1112" s="17" t="s">
        <v>2901</v>
      </c>
      <c r="C1112" s="17"/>
      <c r="D1112" s="17" t="s">
        <v>5094</v>
      </c>
      <c r="E1112" s="17" t="s">
        <v>5095</v>
      </c>
      <c r="F1112" s="17" t="s">
        <v>5096</v>
      </c>
      <c r="G1112" s="17" t="s">
        <v>444</v>
      </c>
    </row>
    <row r="1113" spans="1:7" x14ac:dyDescent="0.2">
      <c r="A1113" s="17" t="s">
        <v>2902</v>
      </c>
      <c r="B1113" s="17" t="s">
        <v>2903</v>
      </c>
      <c r="C1113" s="17"/>
      <c r="D1113" s="17" t="s">
        <v>4656</v>
      </c>
      <c r="E1113" s="17" t="s">
        <v>4657</v>
      </c>
      <c r="F1113" s="17" t="s">
        <v>145</v>
      </c>
      <c r="G1113" s="17" t="s">
        <v>444</v>
      </c>
    </row>
    <row r="1114" spans="1:7" x14ac:dyDescent="0.2">
      <c r="A1114" s="17" t="s">
        <v>2904</v>
      </c>
      <c r="B1114" s="17" t="s">
        <v>2905</v>
      </c>
      <c r="C1114" s="17" t="s">
        <v>4009</v>
      </c>
      <c r="D1114" s="17" t="s">
        <v>4265</v>
      </c>
      <c r="E1114" s="17" t="s">
        <v>4266</v>
      </c>
      <c r="F1114" s="17" t="s">
        <v>4813</v>
      </c>
      <c r="G1114" s="17" t="s">
        <v>444</v>
      </c>
    </row>
    <row r="1115" spans="1:7" x14ac:dyDescent="0.2">
      <c r="A1115" s="17" t="s">
        <v>2906</v>
      </c>
      <c r="B1115" s="17" t="s">
        <v>2907</v>
      </c>
      <c r="C1115" s="17" t="s">
        <v>4010</v>
      </c>
      <c r="D1115" s="17" t="s">
        <v>5513</v>
      </c>
      <c r="E1115" s="17" t="s">
        <v>5514</v>
      </c>
      <c r="F1115" s="17" t="s">
        <v>5515</v>
      </c>
      <c r="G1115" s="17" t="s">
        <v>444</v>
      </c>
    </row>
    <row r="1116" spans="1:7" x14ac:dyDescent="0.2">
      <c r="A1116" s="17" t="s">
        <v>2908</v>
      </c>
      <c r="B1116" s="17" t="s">
        <v>2909</v>
      </c>
      <c r="C1116" s="17" t="s">
        <v>4011</v>
      </c>
      <c r="D1116" s="17" t="s">
        <v>4265</v>
      </c>
      <c r="E1116" s="17" t="s">
        <v>4266</v>
      </c>
      <c r="F1116" s="17" t="s">
        <v>4813</v>
      </c>
      <c r="G1116" s="17" t="s">
        <v>444</v>
      </c>
    </row>
    <row r="1117" spans="1:7" x14ac:dyDescent="0.2">
      <c r="A1117" s="17" t="s">
        <v>2910</v>
      </c>
      <c r="B1117" s="17" t="s">
        <v>2911</v>
      </c>
      <c r="C1117" s="17" t="s">
        <v>4012</v>
      </c>
      <c r="D1117" s="17" t="s">
        <v>4265</v>
      </c>
      <c r="E1117" s="17" t="s">
        <v>4266</v>
      </c>
      <c r="F1117" s="17" t="s">
        <v>4813</v>
      </c>
      <c r="G1117" s="17" t="s">
        <v>444</v>
      </c>
    </row>
    <row r="1118" spans="1:7" x14ac:dyDescent="0.2">
      <c r="A1118" s="17" t="s">
        <v>2912</v>
      </c>
      <c r="B1118" s="17" t="s">
        <v>2913</v>
      </c>
      <c r="C1118" s="17"/>
      <c r="D1118" s="17" t="s">
        <v>5369</v>
      </c>
      <c r="E1118" s="17" t="s">
        <v>5370</v>
      </c>
      <c r="F1118" s="17" t="s">
        <v>2488</v>
      </c>
      <c r="G1118" s="18" t="s">
        <v>97</v>
      </c>
    </row>
    <row r="1119" spans="1:7" x14ac:dyDescent="0.2">
      <c r="A1119" s="17" t="s">
        <v>2914</v>
      </c>
      <c r="B1119" s="17" t="s">
        <v>2915</v>
      </c>
      <c r="C1119" s="17"/>
      <c r="D1119" s="17" t="s">
        <v>5340</v>
      </c>
      <c r="E1119" s="17" t="s">
        <v>5341</v>
      </c>
      <c r="F1119" s="17" t="s">
        <v>2915</v>
      </c>
      <c r="G1119" s="18" t="s">
        <v>97</v>
      </c>
    </row>
    <row r="1120" spans="1:7" x14ac:dyDescent="0.2">
      <c r="A1120" s="17" t="s">
        <v>2916</v>
      </c>
      <c r="B1120" s="17" t="s">
        <v>2917</v>
      </c>
      <c r="C1120" s="17"/>
      <c r="D1120" s="17" t="s">
        <v>5191</v>
      </c>
      <c r="E1120" s="17" t="s">
        <v>5192</v>
      </c>
      <c r="F1120" s="17" t="s">
        <v>2236</v>
      </c>
      <c r="G1120" s="18" t="s">
        <v>97</v>
      </c>
    </row>
    <row r="1121" spans="1:7" x14ac:dyDescent="0.2">
      <c r="A1121" s="17" t="s">
        <v>2918</v>
      </c>
      <c r="B1121" s="17" t="s">
        <v>2919</v>
      </c>
      <c r="C1121" s="17" t="s">
        <v>4013</v>
      </c>
      <c r="D1121" s="17" t="s">
        <v>5655</v>
      </c>
      <c r="E1121" s="17" t="s">
        <v>5656</v>
      </c>
      <c r="F1121" s="17" t="s">
        <v>5657</v>
      </c>
      <c r="G1121" s="17" t="s">
        <v>273</v>
      </c>
    </row>
    <row r="1122" spans="1:7" x14ac:dyDescent="0.2">
      <c r="A1122" s="17" t="s">
        <v>2920</v>
      </c>
      <c r="B1122" s="17" t="s">
        <v>2921</v>
      </c>
      <c r="C1122" s="17" t="s">
        <v>3704</v>
      </c>
      <c r="D1122" s="17" t="s">
        <v>4245</v>
      </c>
      <c r="E1122" s="17" t="s">
        <v>4246</v>
      </c>
      <c r="F1122" s="17" t="s">
        <v>4669</v>
      </c>
      <c r="G1122" s="17" t="s">
        <v>273</v>
      </c>
    </row>
    <row r="1123" spans="1:7" x14ac:dyDescent="0.2">
      <c r="A1123" s="17" t="s">
        <v>2922</v>
      </c>
      <c r="B1123" s="17" t="s">
        <v>2923</v>
      </c>
      <c r="C1123" s="17"/>
      <c r="D1123" s="17" t="s">
        <v>5658</v>
      </c>
      <c r="E1123" s="17" t="s">
        <v>5659</v>
      </c>
      <c r="F1123" s="17" t="s">
        <v>5660</v>
      </c>
      <c r="G1123" s="17" t="s">
        <v>6087</v>
      </c>
    </row>
    <row r="1124" spans="1:7" x14ac:dyDescent="0.2">
      <c r="A1124" s="17" t="s">
        <v>2924</v>
      </c>
      <c r="B1124" s="17" t="s">
        <v>2925</v>
      </c>
      <c r="C1124" s="17" t="s">
        <v>4014</v>
      </c>
      <c r="D1124" s="17" t="s">
        <v>5661</v>
      </c>
      <c r="E1124" s="17" t="s">
        <v>5662</v>
      </c>
      <c r="F1124" s="17" t="s">
        <v>5663</v>
      </c>
      <c r="G1124" s="17" t="s">
        <v>6089</v>
      </c>
    </row>
    <row r="1125" spans="1:7" x14ac:dyDescent="0.2">
      <c r="A1125" s="17" t="s">
        <v>2926</v>
      </c>
      <c r="B1125" s="17" t="s">
        <v>2927</v>
      </c>
      <c r="C1125" s="17" t="s">
        <v>4015</v>
      </c>
      <c r="D1125" s="17" t="s">
        <v>5413</v>
      </c>
      <c r="E1125" s="17" t="s">
        <v>5414</v>
      </c>
      <c r="F1125" s="17" t="s">
        <v>5664</v>
      </c>
      <c r="G1125" s="17" t="s">
        <v>43</v>
      </c>
    </row>
    <row r="1126" spans="1:7" x14ac:dyDescent="0.2">
      <c r="A1126" s="17" t="s">
        <v>2928</v>
      </c>
      <c r="B1126" s="17" t="s">
        <v>2929</v>
      </c>
      <c r="C1126" s="17" t="s">
        <v>4016</v>
      </c>
      <c r="D1126" s="17" t="s">
        <v>5600</v>
      </c>
      <c r="E1126" s="17" t="s">
        <v>5601</v>
      </c>
      <c r="F1126" s="17" t="s">
        <v>5665</v>
      </c>
      <c r="G1126" s="17" t="s">
        <v>162</v>
      </c>
    </row>
    <row r="1127" spans="1:7" x14ac:dyDescent="0.2">
      <c r="A1127" s="17" t="s">
        <v>2930</v>
      </c>
      <c r="B1127" s="17" t="s">
        <v>2931</v>
      </c>
      <c r="C1127" s="17"/>
      <c r="D1127" s="17" t="s">
        <v>5666</v>
      </c>
      <c r="E1127" s="17" t="s">
        <v>5667</v>
      </c>
      <c r="F1127" s="17" t="s">
        <v>5668</v>
      </c>
      <c r="G1127" s="17" t="s">
        <v>220</v>
      </c>
    </row>
    <row r="1128" spans="1:7" x14ac:dyDescent="0.2">
      <c r="A1128" s="17" t="s">
        <v>2932</v>
      </c>
      <c r="B1128" s="17" t="s">
        <v>2933</v>
      </c>
      <c r="C1128" s="17"/>
      <c r="D1128" s="17" t="s">
        <v>5669</v>
      </c>
      <c r="E1128" s="17" t="s">
        <v>5670</v>
      </c>
      <c r="F1128" s="17" t="s">
        <v>5671</v>
      </c>
      <c r="G1128" s="17" t="s">
        <v>220</v>
      </c>
    </row>
    <row r="1129" spans="1:7" x14ac:dyDescent="0.2">
      <c r="A1129" s="17" t="s">
        <v>2934</v>
      </c>
      <c r="B1129" s="17" t="s">
        <v>2935</v>
      </c>
      <c r="C1129" s="17"/>
      <c r="D1129" s="17" t="s">
        <v>4891</v>
      </c>
      <c r="E1129" s="17" t="s">
        <v>4892</v>
      </c>
      <c r="F1129" s="17" t="s">
        <v>5672</v>
      </c>
      <c r="G1129" s="17" t="s">
        <v>6093</v>
      </c>
    </row>
    <row r="1130" spans="1:7" x14ac:dyDescent="0.2">
      <c r="A1130" s="17" t="s">
        <v>2936</v>
      </c>
      <c r="B1130" s="17" t="s">
        <v>2937</v>
      </c>
      <c r="C1130" s="17" t="s">
        <v>4017</v>
      </c>
      <c r="D1130" s="17" t="s">
        <v>4265</v>
      </c>
      <c r="E1130" s="17" t="s">
        <v>4266</v>
      </c>
      <c r="F1130" s="17" t="s">
        <v>5673</v>
      </c>
      <c r="G1130" s="17" t="s">
        <v>444</v>
      </c>
    </row>
    <row r="1131" spans="1:7" x14ac:dyDescent="0.2">
      <c r="A1131" s="17" t="s">
        <v>2938</v>
      </c>
      <c r="B1131" s="17" t="s">
        <v>2939</v>
      </c>
      <c r="C1131" s="17" t="s">
        <v>3729</v>
      </c>
      <c r="D1131" s="17" t="s">
        <v>4737</v>
      </c>
      <c r="E1131" s="17" t="s">
        <v>4738</v>
      </c>
      <c r="F1131" s="17" t="s">
        <v>1531</v>
      </c>
      <c r="G1131" s="18" t="s">
        <v>97</v>
      </c>
    </row>
    <row r="1132" spans="1:7" x14ac:dyDescent="0.2">
      <c r="A1132" s="17" t="s">
        <v>2940</v>
      </c>
      <c r="B1132" s="17" t="s">
        <v>2941</v>
      </c>
      <c r="C1132" s="17"/>
      <c r="D1132" s="17" t="s">
        <v>5148</v>
      </c>
      <c r="E1132" s="17" t="s">
        <v>5149</v>
      </c>
      <c r="F1132" s="17" t="s">
        <v>5521</v>
      </c>
      <c r="G1132" s="17" t="s">
        <v>199</v>
      </c>
    </row>
    <row r="1133" spans="1:7" x14ac:dyDescent="0.2">
      <c r="A1133" s="17" t="s">
        <v>2942</v>
      </c>
      <c r="B1133" s="17" t="s">
        <v>2943</v>
      </c>
      <c r="C1133" s="17" t="s">
        <v>4018</v>
      </c>
      <c r="D1133" s="17" t="s">
        <v>5674</v>
      </c>
      <c r="E1133" s="17" t="s">
        <v>5675</v>
      </c>
      <c r="F1133" s="17" t="s">
        <v>5676</v>
      </c>
      <c r="G1133" s="17" t="s">
        <v>273</v>
      </c>
    </row>
    <row r="1134" spans="1:7" x14ac:dyDescent="0.2">
      <c r="A1134" s="17" t="s">
        <v>2944</v>
      </c>
      <c r="B1134" s="17" t="s">
        <v>2945</v>
      </c>
      <c r="C1134" s="17"/>
      <c r="D1134" s="17" t="s">
        <v>5677</v>
      </c>
      <c r="E1134" s="17" t="s">
        <v>5678</v>
      </c>
      <c r="F1134" s="17" t="s">
        <v>5679</v>
      </c>
      <c r="G1134" s="17" t="s">
        <v>471</v>
      </c>
    </row>
    <row r="1135" spans="1:7" x14ac:dyDescent="0.2">
      <c r="A1135" s="17" t="s">
        <v>2946</v>
      </c>
      <c r="B1135" s="17" t="s">
        <v>2947</v>
      </c>
      <c r="C1135" s="17"/>
      <c r="D1135" s="17" t="s">
        <v>5680</v>
      </c>
      <c r="E1135" s="17" t="s">
        <v>5681</v>
      </c>
      <c r="F1135" s="17" t="s">
        <v>5682</v>
      </c>
      <c r="G1135" s="17" t="s">
        <v>444</v>
      </c>
    </row>
    <row r="1136" spans="1:7" x14ac:dyDescent="0.2">
      <c r="A1136" s="17" t="s">
        <v>2948</v>
      </c>
      <c r="B1136" s="17" t="s">
        <v>2949</v>
      </c>
      <c r="C1136" s="17" t="s">
        <v>4019</v>
      </c>
      <c r="D1136" s="17" t="s">
        <v>4265</v>
      </c>
      <c r="E1136" s="17" t="s">
        <v>4266</v>
      </c>
      <c r="F1136" s="17" t="s">
        <v>5683</v>
      </c>
      <c r="G1136" s="17" t="s">
        <v>444</v>
      </c>
    </row>
    <row r="1137" spans="1:7" x14ac:dyDescent="0.2">
      <c r="A1137" s="17" t="s">
        <v>2950</v>
      </c>
      <c r="B1137" s="17" t="s">
        <v>2951</v>
      </c>
      <c r="C1137" s="17"/>
      <c r="D1137" s="17" t="s">
        <v>4358</v>
      </c>
      <c r="E1137" s="17" t="s">
        <v>4359</v>
      </c>
      <c r="F1137" s="17" t="s">
        <v>4360</v>
      </c>
      <c r="G1137" s="17" t="s">
        <v>143</v>
      </c>
    </row>
    <row r="1138" spans="1:7" x14ac:dyDescent="0.2">
      <c r="A1138" s="17" t="s">
        <v>2952</v>
      </c>
      <c r="B1138" s="17" t="s">
        <v>2953</v>
      </c>
      <c r="C1138" s="17"/>
      <c r="D1138" s="17" t="s">
        <v>5684</v>
      </c>
      <c r="E1138" s="17" t="s">
        <v>5685</v>
      </c>
      <c r="F1138" s="17" t="s">
        <v>2953</v>
      </c>
      <c r="G1138" s="18" t="s">
        <v>97</v>
      </c>
    </row>
    <row r="1139" spans="1:7" x14ac:dyDescent="0.2">
      <c r="A1139" s="17" t="s">
        <v>2954</v>
      </c>
      <c r="B1139" s="17" t="s">
        <v>2955</v>
      </c>
      <c r="C1139" s="17"/>
      <c r="D1139" s="17" t="s">
        <v>5686</v>
      </c>
      <c r="E1139" s="17" t="s">
        <v>5687</v>
      </c>
      <c r="F1139" s="17" t="s">
        <v>2955</v>
      </c>
      <c r="G1139" s="18" t="s">
        <v>97</v>
      </c>
    </row>
    <row r="1140" spans="1:7" x14ac:dyDescent="0.2">
      <c r="A1140" s="17" t="s">
        <v>2956</v>
      </c>
      <c r="B1140" s="17" t="s">
        <v>2957</v>
      </c>
      <c r="C1140" s="17" t="s">
        <v>4020</v>
      </c>
      <c r="D1140" s="17" t="s">
        <v>5688</v>
      </c>
      <c r="E1140" s="17" t="s">
        <v>5689</v>
      </c>
      <c r="F1140" s="17" t="s">
        <v>2957</v>
      </c>
      <c r="G1140" s="18" t="s">
        <v>97</v>
      </c>
    </row>
    <row r="1141" spans="1:7" x14ac:dyDescent="0.2">
      <c r="A1141" s="17" t="s">
        <v>2958</v>
      </c>
      <c r="B1141" s="17" t="s">
        <v>2959</v>
      </c>
      <c r="C1141" s="17"/>
      <c r="D1141" s="17" t="s">
        <v>5345</v>
      </c>
      <c r="E1141" s="17" t="s">
        <v>5346</v>
      </c>
      <c r="F1141" s="17" t="s">
        <v>5347</v>
      </c>
      <c r="G1141" s="17" t="s">
        <v>6111</v>
      </c>
    </row>
    <row r="1142" spans="1:7" x14ac:dyDescent="0.2">
      <c r="A1142" s="17" t="s">
        <v>2960</v>
      </c>
      <c r="B1142" s="17" t="s">
        <v>2961</v>
      </c>
      <c r="C1142" s="17" t="s">
        <v>3810</v>
      </c>
      <c r="D1142" s="17" t="s">
        <v>4976</v>
      </c>
      <c r="E1142" s="17" t="s">
        <v>4977</v>
      </c>
      <c r="F1142" s="17" t="s">
        <v>4978</v>
      </c>
      <c r="G1142" s="17" t="s">
        <v>162</v>
      </c>
    </row>
    <row r="1143" spans="1:7" x14ac:dyDescent="0.2">
      <c r="A1143" s="17" t="s">
        <v>2962</v>
      </c>
      <c r="B1143" s="17" t="s">
        <v>2963</v>
      </c>
      <c r="C1143" s="17" t="s">
        <v>3860</v>
      </c>
      <c r="D1143" s="17" t="s">
        <v>4495</v>
      </c>
      <c r="E1143" s="17" t="s">
        <v>4496</v>
      </c>
      <c r="F1143" s="17" t="s">
        <v>5153</v>
      </c>
      <c r="G1143" s="17" t="s">
        <v>238</v>
      </c>
    </row>
    <row r="1144" spans="1:7" x14ac:dyDescent="0.2">
      <c r="A1144" s="17" t="s">
        <v>2964</v>
      </c>
      <c r="B1144" s="17" t="s">
        <v>2965</v>
      </c>
      <c r="C1144" s="17" t="s">
        <v>3860</v>
      </c>
      <c r="D1144" s="17" t="s">
        <v>4495</v>
      </c>
      <c r="E1144" s="17" t="s">
        <v>4496</v>
      </c>
      <c r="F1144" s="17" t="s">
        <v>5153</v>
      </c>
      <c r="G1144" s="17" t="s">
        <v>238</v>
      </c>
    </row>
    <row r="1145" spans="1:7" x14ac:dyDescent="0.2">
      <c r="A1145" s="17" t="s">
        <v>2966</v>
      </c>
      <c r="B1145" s="17" t="s">
        <v>2967</v>
      </c>
      <c r="C1145" s="17"/>
      <c r="D1145" s="17" t="s">
        <v>5091</v>
      </c>
      <c r="E1145" s="17" t="s">
        <v>5092</v>
      </c>
      <c r="F1145" s="17" t="s">
        <v>5690</v>
      </c>
      <c r="G1145" s="17" t="s">
        <v>94</v>
      </c>
    </row>
    <row r="1146" spans="1:7" x14ac:dyDescent="0.2">
      <c r="A1146" s="17" t="s">
        <v>2968</v>
      </c>
      <c r="B1146" s="17" t="s">
        <v>2969</v>
      </c>
      <c r="C1146" s="17"/>
      <c r="D1146" s="17" t="s">
        <v>5091</v>
      </c>
      <c r="E1146" s="17" t="s">
        <v>5092</v>
      </c>
      <c r="F1146" s="17" t="s">
        <v>5691</v>
      </c>
      <c r="G1146" s="17" t="s">
        <v>79</v>
      </c>
    </row>
    <row r="1147" spans="1:7" x14ac:dyDescent="0.2">
      <c r="A1147" s="17" t="s">
        <v>2970</v>
      </c>
      <c r="B1147" s="17" t="s">
        <v>2971</v>
      </c>
      <c r="C1147" s="17" t="s">
        <v>4021</v>
      </c>
      <c r="D1147" s="17" t="s">
        <v>5421</v>
      </c>
      <c r="E1147" s="17" t="s">
        <v>5422</v>
      </c>
      <c r="F1147" s="17" t="s">
        <v>5692</v>
      </c>
      <c r="G1147" s="17" t="s">
        <v>79</v>
      </c>
    </row>
    <row r="1148" spans="1:7" x14ac:dyDescent="0.2">
      <c r="A1148" s="17" t="s">
        <v>2972</v>
      </c>
      <c r="B1148" s="17" t="s">
        <v>2973</v>
      </c>
      <c r="C1148" s="17" t="s">
        <v>4022</v>
      </c>
      <c r="D1148" s="17" t="s">
        <v>5693</v>
      </c>
      <c r="E1148" s="17" t="s">
        <v>5694</v>
      </c>
      <c r="F1148" s="17" t="s">
        <v>5695</v>
      </c>
      <c r="G1148" s="17" t="s">
        <v>6122</v>
      </c>
    </row>
    <row r="1149" spans="1:7" x14ac:dyDescent="0.2">
      <c r="A1149" s="17" t="s">
        <v>2974</v>
      </c>
      <c r="B1149" s="17" t="s">
        <v>2975</v>
      </c>
      <c r="C1149" s="17"/>
      <c r="D1149" s="17" t="s">
        <v>5696</v>
      </c>
      <c r="E1149" s="17" t="s">
        <v>5697</v>
      </c>
      <c r="F1149" s="17" t="s">
        <v>5698</v>
      </c>
      <c r="G1149" s="17" t="s">
        <v>147</v>
      </c>
    </row>
    <row r="1150" spans="1:7" x14ac:dyDescent="0.2">
      <c r="A1150" s="17" t="s">
        <v>2976</v>
      </c>
      <c r="B1150" s="17" t="s">
        <v>2977</v>
      </c>
      <c r="C1150" s="17" t="s">
        <v>3992</v>
      </c>
      <c r="D1150" s="17" t="s">
        <v>5621</v>
      </c>
      <c r="E1150" s="17" t="s">
        <v>5622</v>
      </c>
      <c r="F1150" s="17" t="s">
        <v>5623</v>
      </c>
      <c r="G1150" s="17" t="s">
        <v>445</v>
      </c>
    </row>
    <row r="1151" spans="1:7" x14ac:dyDescent="0.2">
      <c r="A1151" s="17" t="s">
        <v>2978</v>
      </c>
      <c r="B1151" s="17" t="s">
        <v>2979</v>
      </c>
      <c r="C1151" s="17"/>
      <c r="D1151" s="17" t="s">
        <v>4723</v>
      </c>
      <c r="E1151" s="17" t="s">
        <v>4724</v>
      </c>
      <c r="F1151" s="17" t="s">
        <v>4973</v>
      </c>
      <c r="G1151" s="17" t="s">
        <v>444</v>
      </c>
    </row>
    <row r="1152" spans="1:7" x14ac:dyDescent="0.2">
      <c r="A1152" s="17" t="s">
        <v>2980</v>
      </c>
      <c r="B1152" s="17" t="s">
        <v>2981</v>
      </c>
      <c r="C1152" s="17" t="s">
        <v>4023</v>
      </c>
      <c r="D1152" s="17" t="s">
        <v>4656</v>
      </c>
      <c r="E1152" s="17" t="s">
        <v>4657</v>
      </c>
      <c r="F1152" s="17" t="s">
        <v>145</v>
      </c>
      <c r="G1152" s="17" t="s">
        <v>6093</v>
      </c>
    </row>
    <row r="1153" spans="1:7" x14ac:dyDescent="0.2">
      <c r="A1153" s="17" t="s">
        <v>2982</v>
      </c>
      <c r="B1153" s="17" t="s">
        <v>2983</v>
      </c>
      <c r="C1153" s="17"/>
      <c r="D1153" s="17" t="s">
        <v>5699</v>
      </c>
      <c r="E1153" s="17" t="s">
        <v>5700</v>
      </c>
      <c r="F1153" s="17" t="s">
        <v>2983</v>
      </c>
      <c r="G1153" s="17" t="s">
        <v>97</v>
      </c>
    </row>
    <row r="1154" spans="1:7" x14ac:dyDescent="0.2">
      <c r="A1154" s="17" t="s">
        <v>2984</v>
      </c>
      <c r="B1154" s="17" t="s">
        <v>2985</v>
      </c>
      <c r="C1154" s="17"/>
      <c r="D1154" s="17" t="s">
        <v>5701</v>
      </c>
      <c r="E1154" s="17" t="s">
        <v>5702</v>
      </c>
      <c r="F1154" s="17" t="s">
        <v>3376</v>
      </c>
      <c r="G1154" s="18" t="s">
        <v>97</v>
      </c>
    </row>
    <row r="1155" spans="1:7" x14ac:dyDescent="0.2">
      <c r="A1155" s="17" t="s">
        <v>2986</v>
      </c>
      <c r="B1155" s="17" t="s">
        <v>2987</v>
      </c>
      <c r="C1155" s="17"/>
      <c r="D1155" s="17" t="s">
        <v>5481</v>
      </c>
      <c r="E1155" s="17" t="s">
        <v>5482</v>
      </c>
      <c r="F1155" s="17" t="s">
        <v>2639</v>
      </c>
      <c r="G1155" s="18" t="s">
        <v>97</v>
      </c>
    </row>
    <row r="1156" spans="1:7" x14ac:dyDescent="0.2">
      <c r="A1156" s="17" t="s">
        <v>2988</v>
      </c>
      <c r="B1156" s="17" t="s">
        <v>2989</v>
      </c>
      <c r="C1156" s="17" t="s">
        <v>3817</v>
      </c>
      <c r="D1156" s="17" t="s">
        <v>5010</v>
      </c>
      <c r="E1156" s="17" t="s">
        <v>5011</v>
      </c>
      <c r="F1156" s="17" t="s">
        <v>1942</v>
      </c>
      <c r="G1156" s="18" t="s">
        <v>97</v>
      </c>
    </row>
    <row r="1157" spans="1:7" x14ac:dyDescent="0.2">
      <c r="A1157" s="17" t="s">
        <v>2990</v>
      </c>
      <c r="B1157" s="17" t="s">
        <v>2991</v>
      </c>
      <c r="C1157" s="17" t="s">
        <v>3774</v>
      </c>
      <c r="D1157" s="17" t="s">
        <v>4864</v>
      </c>
      <c r="E1157" s="17" t="s">
        <v>4865</v>
      </c>
      <c r="F1157" s="17" t="s">
        <v>1744</v>
      </c>
      <c r="G1157" s="18" t="s">
        <v>97</v>
      </c>
    </row>
    <row r="1158" spans="1:7" x14ac:dyDescent="0.2">
      <c r="A1158" s="17" t="s">
        <v>2992</v>
      </c>
      <c r="B1158" s="17" t="s">
        <v>2993</v>
      </c>
      <c r="C1158" s="17" t="s">
        <v>4024</v>
      </c>
      <c r="D1158" s="17" t="s">
        <v>5703</v>
      </c>
      <c r="E1158" s="17" t="s">
        <v>5704</v>
      </c>
      <c r="F1158" s="17" t="s">
        <v>5705</v>
      </c>
      <c r="G1158" s="17" t="s">
        <v>500</v>
      </c>
    </row>
    <row r="1159" spans="1:7" x14ac:dyDescent="0.2">
      <c r="A1159" s="17" t="s">
        <v>2994</v>
      </c>
      <c r="B1159" s="17" t="s">
        <v>2995</v>
      </c>
      <c r="C1159" s="17"/>
      <c r="D1159" s="17" t="s">
        <v>5472</v>
      </c>
      <c r="E1159" s="17" t="s">
        <v>5473</v>
      </c>
      <c r="F1159" s="17" t="s">
        <v>5474</v>
      </c>
      <c r="G1159" s="17" t="s">
        <v>143</v>
      </c>
    </row>
    <row r="1160" spans="1:7" x14ac:dyDescent="0.2">
      <c r="A1160" s="17" t="s">
        <v>2996</v>
      </c>
      <c r="B1160" s="17" t="s">
        <v>2997</v>
      </c>
      <c r="C1160" s="17"/>
      <c r="D1160" s="17" t="s">
        <v>5472</v>
      </c>
      <c r="E1160" s="17" t="s">
        <v>5473</v>
      </c>
      <c r="F1160" s="17" t="s">
        <v>5474</v>
      </c>
      <c r="G1160" s="17" t="s">
        <v>143</v>
      </c>
    </row>
    <row r="1161" spans="1:7" x14ac:dyDescent="0.2">
      <c r="A1161" s="17" t="s">
        <v>2998</v>
      </c>
      <c r="B1161" s="17" t="s">
        <v>2999</v>
      </c>
      <c r="C1161" s="17" t="s">
        <v>4025</v>
      </c>
      <c r="D1161" s="17" t="s">
        <v>5334</v>
      </c>
      <c r="E1161" s="17" t="s">
        <v>5335</v>
      </c>
      <c r="F1161" s="17" t="s">
        <v>5336</v>
      </c>
      <c r="G1161" s="17" t="s">
        <v>143</v>
      </c>
    </row>
    <row r="1162" spans="1:7" x14ac:dyDescent="0.2">
      <c r="A1162" s="17" t="s">
        <v>3000</v>
      </c>
      <c r="B1162" s="17" t="s">
        <v>3001</v>
      </c>
      <c r="C1162" s="17"/>
      <c r="D1162" s="17" t="s">
        <v>5706</v>
      </c>
      <c r="E1162" s="17" t="s">
        <v>5707</v>
      </c>
      <c r="F1162" s="17" t="s">
        <v>5708</v>
      </c>
      <c r="G1162" s="17" t="s">
        <v>646</v>
      </c>
    </row>
    <row r="1163" spans="1:7" x14ac:dyDescent="0.2">
      <c r="A1163" s="17" t="s">
        <v>3002</v>
      </c>
      <c r="B1163" s="17" t="s">
        <v>3003</v>
      </c>
      <c r="C1163" s="17"/>
      <c r="D1163" s="17" t="s">
        <v>5709</v>
      </c>
      <c r="E1163" s="17" t="s">
        <v>5710</v>
      </c>
      <c r="F1163" s="17" t="s">
        <v>5711</v>
      </c>
      <c r="G1163" s="17" t="s">
        <v>6123</v>
      </c>
    </row>
    <row r="1164" spans="1:7" x14ac:dyDescent="0.2">
      <c r="A1164" s="17" t="s">
        <v>3004</v>
      </c>
      <c r="B1164" s="17" t="s">
        <v>3005</v>
      </c>
      <c r="C1164" s="17" t="s">
        <v>4026</v>
      </c>
      <c r="D1164" s="17" t="s">
        <v>4284</v>
      </c>
      <c r="E1164" s="17" t="s">
        <v>4285</v>
      </c>
      <c r="F1164" s="17" t="s">
        <v>4487</v>
      </c>
      <c r="G1164" s="17" t="s">
        <v>6120</v>
      </c>
    </row>
    <row r="1165" spans="1:7" x14ac:dyDescent="0.2">
      <c r="A1165" s="17" t="s">
        <v>3006</v>
      </c>
      <c r="B1165" s="17" t="s">
        <v>3007</v>
      </c>
      <c r="C1165" s="17" t="s">
        <v>4027</v>
      </c>
      <c r="D1165" s="17" t="s">
        <v>5712</v>
      </c>
      <c r="E1165" s="17" t="s">
        <v>5713</v>
      </c>
      <c r="F1165" s="17" t="s">
        <v>5714</v>
      </c>
      <c r="G1165" s="17" t="s">
        <v>6120</v>
      </c>
    </row>
    <row r="1166" spans="1:7" x14ac:dyDescent="0.2">
      <c r="A1166" s="17" t="s">
        <v>3008</v>
      </c>
      <c r="B1166" s="17" t="s">
        <v>3009</v>
      </c>
      <c r="C1166" s="17" t="s">
        <v>4028</v>
      </c>
      <c r="D1166" s="17" t="s">
        <v>5715</v>
      </c>
      <c r="E1166" s="17" t="s">
        <v>5716</v>
      </c>
      <c r="F1166" s="17" t="s">
        <v>5717</v>
      </c>
      <c r="G1166" s="17" t="s">
        <v>6103</v>
      </c>
    </row>
    <row r="1167" spans="1:7" x14ac:dyDescent="0.2">
      <c r="A1167" s="17" t="s">
        <v>3010</v>
      </c>
      <c r="B1167" s="17" t="s">
        <v>3011</v>
      </c>
      <c r="C1167" s="17"/>
      <c r="D1167" s="17" t="s">
        <v>5718</v>
      </c>
      <c r="E1167" s="17" t="s">
        <v>5719</v>
      </c>
      <c r="F1167" s="17" t="s">
        <v>5720</v>
      </c>
      <c r="G1167" s="18" t="s">
        <v>97</v>
      </c>
    </row>
    <row r="1168" spans="1:7" x14ac:dyDescent="0.2">
      <c r="A1168" s="17" t="s">
        <v>3012</v>
      </c>
      <c r="B1168" s="17" t="s">
        <v>3013</v>
      </c>
      <c r="C1168" s="17" t="s">
        <v>4029</v>
      </c>
      <c r="D1168" s="17" t="s">
        <v>5721</v>
      </c>
      <c r="E1168" s="17" t="s">
        <v>5722</v>
      </c>
      <c r="F1168" s="17" t="s">
        <v>3013</v>
      </c>
      <c r="G1168" s="18" t="s">
        <v>97</v>
      </c>
    </row>
    <row r="1169" spans="1:7" x14ac:dyDescent="0.2">
      <c r="A1169" s="17" t="s">
        <v>3014</v>
      </c>
      <c r="B1169" s="17" t="s">
        <v>3015</v>
      </c>
      <c r="C1169" s="17" t="s">
        <v>4030</v>
      </c>
      <c r="D1169" s="17" t="s">
        <v>5723</v>
      </c>
      <c r="E1169" s="17" t="s">
        <v>5724</v>
      </c>
      <c r="F1169" s="17" t="s">
        <v>3015</v>
      </c>
      <c r="G1169" s="18" t="s">
        <v>97</v>
      </c>
    </row>
    <row r="1170" spans="1:7" x14ac:dyDescent="0.2">
      <c r="A1170" s="17" t="s">
        <v>3016</v>
      </c>
      <c r="B1170" s="17" t="s">
        <v>3017</v>
      </c>
      <c r="C1170" s="17" t="s">
        <v>4031</v>
      </c>
      <c r="D1170" s="17" t="s">
        <v>4207</v>
      </c>
      <c r="E1170" s="17" t="s">
        <v>4208</v>
      </c>
      <c r="F1170" s="17" t="s">
        <v>3017</v>
      </c>
      <c r="G1170" s="18" t="s">
        <v>97</v>
      </c>
    </row>
    <row r="1171" spans="1:7" x14ac:dyDescent="0.2">
      <c r="A1171" s="17" t="s">
        <v>3018</v>
      </c>
      <c r="B1171" s="17" t="s">
        <v>3019</v>
      </c>
      <c r="C1171" s="17"/>
      <c r="D1171" s="17" t="s">
        <v>5725</v>
      </c>
      <c r="E1171" s="17" t="s">
        <v>5726</v>
      </c>
      <c r="F1171" s="17" t="s">
        <v>3019</v>
      </c>
      <c r="G1171" s="18" t="s">
        <v>97</v>
      </c>
    </row>
    <row r="1172" spans="1:7" x14ac:dyDescent="0.2">
      <c r="A1172" s="17" t="s">
        <v>3020</v>
      </c>
      <c r="B1172" s="17" t="s">
        <v>3021</v>
      </c>
      <c r="C1172" s="17" t="s">
        <v>4032</v>
      </c>
      <c r="D1172" s="17" t="s">
        <v>5563</v>
      </c>
      <c r="E1172" s="17" t="s">
        <v>5564</v>
      </c>
      <c r="F1172" s="17" t="s">
        <v>3021</v>
      </c>
      <c r="G1172" s="18" t="s">
        <v>97</v>
      </c>
    </row>
    <row r="1173" spans="1:7" x14ac:dyDescent="0.2">
      <c r="A1173" s="17" t="s">
        <v>3022</v>
      </c>
      <c r="B1173" s="17" t="s">
        <v>3023</v>
      </c>
      <c r="C1173" s="17" t="s">
        <v>4033</v>
      </c>
      <c r="D1173" s="17" t="s">
        <v>4248</v>
      </c>
      <c r="E1173" s="17" t="s">
        <v>4249</v>
      </c>
      <c r="F1173" s="17" t="s">
        <v>5727</v>
      </c>
      <c r="G1173" s="17" t="s">
        <v>273</v>
      </c>
    </row>
    <row r="1174" spans="1:7" x14ac:dyDescent="0.2">
      <c r="A1174" s="17" t="s">
        <v>3024</v>
      </c>
      <c r="B1174" s="17" t="s">
        <v>3025</v>
      </c>
      <c r="C1174" s="17"/>
      <c r="D1174" s="17" t="s">
        <v>5728</v>
      </c>
      <c r="E1174" s="17" t="s">
        <v>5729</v>
      </c>
      <c r="F1174" s="17" t="s">
        <v>5730</v>
      </c>
      <c r="G1174" s="17" t="s">
        <v>273</v>
      </c>
    </row>
    <row r="1175" spans="1:7" x14ac:dyDescent="0.2">
      <c r="A1175" s="17" t="s">
        <v>3026</v>
      </c>
      <c r="B1175" s="17" t="s">
        <v>3027</v>
      </c>
      <c r="C1175" s="17" t="s">
        <v>4034</v>
      </c>
      <c r="D1175" s="17" t="s">
        <v>5731</v>
      </c>
      <c r="E1175" s="17" t="s">
        <v>5732</v>
      </c>
      <c r="F1175" s="17" t="s">
        <v>5733</v>
      </c>
      <c r="G1175" s="17" t="s">
        <v>500</v>
      </c>
    </row>
    <row r="1176" spans="1:7" x14ac:dyDescent="0.2">
      <c r="A1176" s="17" t="s">
        <v>3028</v>
      </c>
      <c r="B1176" s="17" t="s">
        <v>3029</v>
      </c>
      <c r="C1176" s="17" t="s">
        <v>4035</v>
      </c>
      <c r="D1176" s="17" t="s">
        <v>4579</v>
      </c>
      <c r="E1176" s="17" t="s">
        <v>4580</v>
      </c>
      <c r="F1176" s="17" t="s">
        <v>4581</v>
      </c>
      <c r="G1176" s="17" t="s">
        <v>6088</v>
      </c>
    </row>
    <row r="1177" spans="1:7" x14ac:dyDescent="0.2">
      <c r="A1177" s="17" t="s">
        <v>3030</v>
      </c>
      <c r="B1177" s="17" t="s">
        <v>3031</v>
      </c>
      <c r="C1177" s="17"/>
      <c r="D1177" s="17" t="s">
        <v>5734</v>
      </c>
      <c r="E1177" s="17" t="s">
        <v>5735</v>
      </c>
      <c r="F1177" s="17" t="s">
        <v>5736</v>
      </c>
      <c r="G1177" s="17" t="s">
        <v>6124</v>
      </c>
    </row>
    <row r="1178" spans="1:7" x14ac:dyDescent="0.2">
      <c r="A1178" s="17" t="s">
        <v>3032</v>
      </c>
      <c r="B1178" s="17" t="s">
        <v>3033</v>
      </c>
      <c r="C1178" s="17"/>
      <c r="D1178" s="17" t="s">
        <v>4803</v>
      </c>
      <c r="E1178" s="17" t="s">
        <v>4804</v>
      </c>
      <c r="F1178" s="17" t="s">
        <v>5737</v>
      </c>
      <c r="G1178" s="17" t="s">
        <v>168</v>
      </c>
    </row>
    <row r="1179" spans="1:7" x14ac:dyDescent="0.2">
      <c r="A1179" s="17" t="s">
        <v>211</v>
      </c>
      <c r="B1179" s="17" t="s">
        <v>566</v>
      </c>
      <c r="C1179" s="17" t="s">
        <v>4036</v>
      </c>
      <c r="D1179" s="17" t="s">
        <v>4251</v>
      </c>
      <c r="E1179" s="17" t="s">
        <v>4252</v>
      </c>
      <c r="F1179" s="17" t="s">
        <v>5738</v>
      </c>
      <c r="G1179" s="17" t="s">
        <v>60</v>
      </c>
    </row>
    <row r="1180" spans="1:7" x14ac:dyDescent="0.2">
      <c r="A1180" s="17" t="s">
        <v>3034</v>
      </c>
      <c r="B1180" s="17" t="s">
        <v>3035</v>
      </c>
      <c r="C1180" s="17"/>
      <c r="D1180" s="17" t="s">
        <v>5739</v>
      </c>
      <c r="E1180" s="17" t="s">
        <v>5740</v>
      </c>
      <c r="F1180" s="17" t="s">
        <v>5741</v>
      </c>
      <c r="G1180" s="17" t="s">
        <v>646</v>
      </c>
    </row>
    <row r="1181" spans="1:7" x14ac:dyDescent="0.2">
      <c r="A1181" s="17" t="s">
        <v>3036</v>
      </c>
      <c r="B1181" s="17" t="s">
        <v>3037</v>
      </c>
      <c r="C1181" s="17"/>
      <c r="D1181" s="17" t="s">
        <v>4284</v>
      </c>
      <c r="E1181" s="17" t="s">
        <v>4285</v>
      </c>
      <c r="F1181" s="17" t="s">
        <v>4806</v>
      </c>
      <c r="G1181" s="17" t="s">
        <v>43</v>
      </c>
    </row>
    <row r="1182" spans="1:7" x14ac:dyDescent="0.2">
      <c r="A1182" s="17" t="s">
        <v>3038</v>
      </c>
      <c r="B1182" s="17" t="s">
        <v>3039</v>
      </c>
      <c r="C1182" s="17"/>
      <c r="D1182" s="17" t="s">
        <v>5742</v>
      </c>
      <c r="E1182" s="17" t="s">
        <v>5743</v>
      </c>
      <c r="F1182" s="17" t="s">
        <v>5744</v>
      </c>
      <c r="G1182" s="17" t="s">
        <v>6091</v>
      </c>
    </row>
    <row r="1183" spans="1:7" x14ac:dyDescent="0.2">
      <c r="A1183" s="17" t="s">
        <v>3040</v>
      </c>
      <c r="B1183" s="17" t="s">
        <v>3041</v>
      </c>
      <c r="C1183" s="17"/>
      <c r="D1183" s="17" t="s">
        <v>5745</v>
      </c>
      <c r="E1183" s="17" t="s">
        <v>5746</v>
      </c>
      <c r="F1183" s="17" t="s">
        <v>5747</v>
      </c>
      <c r="G1183" s="17" t="s">
        <v>6091</v>
      </c>
    </row>
    <row r="1184" spans="1:7" x14ac:dyDescent="0.2">
      <c r="A1184" s="17" t="s">
        <v>3042</v>
      </c>
      <c r="B1184" s="17" t="s">
        <v>3043</v>
      </c>
      <c r="C1184" s="17"/>
      <c r="D1184" s="17" t="s">
        <v>5295</v>
      </c>
      <c r="E1184" s="17" t="s">
        <v>5296</v>
      </c>
      <c r="F1184" s="17" t="s">
        <v>5748</v>
      </c>
      <c r="G1184" s="17" t="s">
        <v>6097</v>
      </c>
    </row>
    <row r="1185" spans="1:7" x14ac:dyDescent="0.2">
      <c r="A1185" s="17" t="s">
        <v>3044</v>
      </c>
      <c r="B1185" s="17" t="s">
        <v>3045</v>
      </c>
      <c r="C1185" s="17"/>
      <c r="D1185" s="17" t="s">
        <v>5749</v>
      </c>
      <c r="E1185" s="17" t="s">
        <v>5750</v>
      </c>
      <c r="F1185" s="17" t="s">
        <v>5751</v>
      </c>
      <c r="G1185" s="17" t="s">
        <v>147</v>
      </c>
    </row>
    <row r="1186" spans="1:7" x14ac:dyDescent="0.2">
      <c r="A1186" s="17" t="s">
        <v>3046</v>
      </c>
      <c r="B1186" s="17" t="s">
        <v>3047</v>
      </c>
      <c r="C1186" s="17"/>
      <c r="D1186" s="17" t="s">
        <v>5318</v>
      </c>
      <c r="E1186" s="17" t="s">
        <v>5319</v>
      </c>
      <c r="F1186" s="17" t="s">
        <v>5752</v>
      </c>
      <c r="G1186" s="17" t="s">
        <v>53</v>
      </c>
    </row>
    <row r="1187" spans="1:7" x14ac:dyDescent="0.2">
      <c r="A1187" s="17" t="s">
        <v>3048</v>
      </c>
      <c r="B1187" s="17" t="s">
        <v>3049</v>
      </c>
      <c r="C1187" s="17" t="s">
        <v>4037</v>
      </c>
      <c r="D1187" s="17" t="s">
        <v>4305</v>
      </c>
      <c r="E1187" s="17" t="s">
        <v>4306</v>
      </c>
      <c r="F1187" s="17" t="s">
        <v>4037</v>
      </c>
      <c r="G1187" s="17" t="s">
        <v>445</v>
      </c>
    </row>
    <row r="1188" spans="1:7" x14ac:dyDescent="0.2">
      <c r="A1188" s="17" t="s">
        <v>3050</v>
      </c>
      <c r="B1188" s="17" t="s">
        <v>3051</v>
      </c>
      <c r="C1188" s="17" t="s">
        <v>4037</v>
      </c>
      <c r="D1188" s="17" t="s">
        <v>4305</v>
      </c>
      <c r="E1188" s="17" t="s">
        <v>4306</v>
      </c>
      <c r="F1188" s="17" t="s">
        <v>4037</v>
      </c>
      <c r="G1188" s="17" t="s">
        <v>445</v>
      </c>
    </row>
    <row r="1189" spans="1:7" x14ac:dyDescent="0.2">
      <c r="A1189" s="17" t="s">
        <v>3052</v>
      </c>
      <c r="B1189" s="17" t="s">
        <v>3053</v>
      </c>
      <c r="C1189" s="17" t="s">
        <v>4038</v>
      </c>
      <c r="D1189" s="17" t="s">
        <v>5753</v>
      </c>
      <c r="E1189" s="17" t="s">
        <v>5754</v>
      </c>
      <c r="F1189" s="17" t="s">
        <v>5755</v>
      </c>
      <c r="G1189" s="17" t="s">
        <v>445</v>
      </c>
    </row>
    <row r="1190" spans="1:7" x14ac:dyDescent="0.2">
      <c r="A1190" s="17" t="s">
        <v>3054</v>
      </c>
      <c r="B1190" s="17" t="s">
        <v>3055</v>
      </c>
      <c r="C1190" s="17" t="s">
        <v>4039</v>
      </c>
      <c r="D1190" s="17" t="s">
        <v>5756</v>
      </c>
      <c r="E1190" s="17" t="s">
        <v>5757</v>
      </c>
      <c r="F1190" s="17" t="s">
        <v>5758</v>
      </c>
      <c r="G1190" s="17" t="s">
        <v>445</v>
      </c>
    </row>
    <row r="1191" spans="1:7" x14ac:dyDescent="0.2">
      <c r="A1191" s="17" t="s">
        <v>3056</v>
      </c>
      <c r="B1191" s="17" t="s">
        <v>3057</v>
      </c>
      <c r="C1191" s="17"/>
      <c r="D1191" s="17" t="s">
        <v>4305</v>
      </c>
      <c r="E1191" s="17" t="s">
        <v>4306</v>
      </c>
      <c r="F1191" s="17" t="s">
        <v>5759</v>
      </c>
      <c r="G1191" s="17" t="s">
        <v>445</v>
      </c>
    </row>
    <row r="1192" spans="1:7" x14ac:dyDescent="0.2">
      <c r="A1192" s="17" t="s">
        <v>3058</v>
      </c>
      <c r="B1192" s="17" t="s">
        <v>3059</v>
      </c>
      <c r="C1192" s="17" t="s">
        <v>4040</v>
      </c>
      <c r="D1192" s="17" t="s">
        <v>5760</v>
      </c>
      <c r="E1192" s="17" t="s">
        <v>5761</v>
      </c>
      <c r="F1192" s="17" t="s">
        <v>5762</v>
      </c>
      <c r="G1192" s="17" t="s">
        <v>445</v>
      </c>
    </row>
    <row r="1193" spans="1:7" x14ac:dyDescent="0.2">
      <c r="A1193" s="17" t="s">
        <v>3060</v>
      </c>
      <c r="B1193" s="17" t="s">
        <v>3061</v>
      </c>
      <c r="C1193" s="17" t="s">
        <v>4041</v>
      </c>
      <c r="D1193" s="17" t="s">
        <v>5763</v>
      </c>
      <c r="E1193" s="17" t="s">
        <v>5764</v>
      </c>
      <c r="F1193" s="17" t="s">
        <v>4041</v>
      </c>
      <c r="G1193" s="17" t="s">
        <v>445</v>
      </c>
    </row>
    <row r="1194" spans="1:7" x14ac:dyDescent="0.2">
      <c r="A1194" s="17" t="s">
        <v>3062</v>
      </c>
      <c r="B1194" s="17" t="s">
        <v>3063</v>
      </c>
      <c r="C1194" s="17"/>
      <c r="D1194" s="17" t="s">
        <v>5765</v>
      </c>
      <c r="E1194" s="17" t="s">
        <v>5766</v>
      </c>
      <c r="F1194" s="17" t="s">
        <v>5767</v>
      </c>
      <c r="G1194" s="17" t="s">
        <v>614</v>
      </c>
    </row>
    <row r="1195" spans="1:7" x14ac:dyDescent="0.2">
      <c r="A1195" s="17" t="s">
        <v>3064</v>
      </c>
      <c r="B1195" s="17" t="s">
        <v>3065</v>
      </c>
      <c r="C1195" s="17"/>
      <c r="D1195" s="17" t="s">
        <v>5768</v>
      </c>
      <c r="E1195" s="17" t="s">
        <v>5769</v>
      </c>
      <c r="F1195" s="17" t="s">
        <v>5770</v>
      </c>
      <c r="G1195" s="17" t="s">
        <v>6109</v>
      </c>
    </row>
    <row r="1196" spans="1:7" x14ac:dyDescent="0.2">
      <c r="A1196" s="17" t="s">
        <v>3066</v>
      </c>
      <c r="B1196" s="17" t="s">
        <v>3067</v>
      </c>
      <c r="C1196" s="17"/>
      <c r="D1196" s="17" t="s">
        <v>5452</v>
      </c>
      <c r="E1196" s="17" t="s">
        <v>5453</v>
      </c>
      <c r="F1196" s="17" t="s">
        <v>5454</v>
      </c>
      <c r="G1196" s="17" t="s">
        <v>444</v>
      </c>
    </row>
    <row r="1197" spans="1:7" x14ac:dyDescent="0.2">
      <c r="A1197" s="17" t="s">
        <v>3068</v>
      </c>
      <c r="B1197" s="17" t="s">
        <v>3069</v>
      </c>
      <c r="C1197" s="17" t="s">
        <v>4042</v>
      </c>
      <c r="D1197" s="17" t="s">
        <v>4321</v>
      </c>
      <c r="E1197" s="17" t="s">
        <v>4322</v>
      </c>
      <c r="F1197" s="17" t="s">
        <v>4323</v>
      </c>
      <c r="G1197" s="17" t="s">
        <v>444</v>
      </c>
    </row>
    <row r="1198" spans="1:7" x14ac:dyDescent="0.2">
      <c r="A1198" s="17" t="s">
        <v>3070</v>
      </c>
      <c r="B1198" s="17" t="s">
        <v>3071</v>
      </c>
      <c r="C1198" s="17" t="s">
        <v>4043</v>
      </c>
      <c r="D1198" s="17" t="s">
        <v>4265</v>
      </c>
      <c r="E1198" s="17" t="s">
        <v>4266</v>
      </c>
      <c r="F1198" s="17" t="s">
        <v>5771</v>
      </c>
      <c r="G1198" s="17" t="s">
        <v>444</v>
      </c>
    </row>
    <row r="1199" spans="1:7" x14ac:dyDescent="0.2">
      <c r="A1199" s="17" t="s">
        <v>3072</v>
      </c>
      <c r="B1199" s="17" t="s">
        <v>3073</v>
      </c>
      <c r="C1199" s="17" t="s">
        <v>3662</v>
      </c>
      <c r="D1199" s="17" t="s">
        <v>4572</v>
      </c>
      <c r="E1199" s="17" t="s">
        <v>4573</v>
      </c>
      <c r="F1199" s="17" t="s">
        <v>1288</v>
      </c>
      <c r="G1199" s="18" t="s">
        <v>97</v>
      </c>
    </row>
    <row r="1200" spans="1:7" x14ac:dyDescent="0.2">
      <c r="A1200" s="17" t="s">
        <v>3074</v>
      </c>
      <c r="B1200" s="17" t="s">
        <v>3073</v>
      </c>
      <c r="C1200" s="17" t="s">
        <v>3662</v>
      </c>
      <c r="D1200" s="17" t="s">
        <v>4572</v>
      </c>
      <c r="E1200" s="17" t="s">
        <v>4573</v>
      </c>
      <c r="F1200" s="17" t="s">
        <v>1288</v>
      </c>
      <c r="G1200" s="18" t="s">
        <v>97</v>
      </c>
    </row>
    <row r="1201" spans="1:7" x14ac:dyDescent="0.2">
      <c r="A1201" s="17" t="s">
        <v>3075</v>
      </c>
      <c r="B1201" s="17" t="s">
        <v>3076</v>
      </c>
      <c r="C1201" s="17"/>
      <c r="D1201" s="17" t="s">
        <v>5725</v>
      </c>
      <c r="E1201" s="17" t="s">
        <v>5726</v>
      </c>
      <c r="F1201" s="17" t="s">
        <v>3019</v>
      </c>
      <c r="G1201" s="18" t="s">
        <v>97</v>
      </c>
    </row>
    <row r="1202" spans="1:7" x14ac:dyDescent="0.2">
      <c r="A1202" s="17" t="s">
        <v>3077</v>
      </c>
      <c r="B1202" s="17" t="s">
        <v>3078</v>
      </c>
      <c r="C1202" s="17" t="s">
        <v>4044</v>
      </c>
      <c r="D1202" s="17" t="s">
        <v>5772</v>
      </c>
      <c r="E1202" s="17" t="s">
        <v>5773</v>
      </c>
      <c r="F1202" s="17" t="s">
        <v>3078</v>
      </c>
      <c r="G1202" s="18" t="s">
        <v>97</v>
      </c>
    </row>
    <row r="1203" spans="1:7" x14ac:dyDescent="0.2">
      <c r="A1203" s="17" t="s">
        <v>3079</v>
      </c>
      <c r="B1203" s="17" t="s">
        <v>3080</v>
      </c>
      <c r="C1203" s="17" t="s">
        <v>4045</v>
      </c>
      <c r="D1203" s="17" t="s">
        <v>4526</v>
      </c>
      <c r="E1203" s="17" t="s">
        <v>4527</v>
      </c>
      <c r="F1203" s="17" t="s">
        <v>5774</v>
      </c>
      <c r="G1203" s="17" t="s">
        <v>273</v>
      </c>
    </row>
    <row r="1204" spans="1:7" x14ac:dyDescent="0.2">
      <c r="A1204" s="17" t="s">
        <v>3081</v>
      </c>
      <c r="B1204" s="17" t="s">
        <v>3082</v>
      </c>
      <c r="C1204" s="17"/>
      <c r="D1204" s="17" t="s">
        <v>5091</v>
      </c>
      <c r="E1204" s="17" t="s">
        <v>5092</v>
      </c>
      <c r="F1204" s="17" t="s">
        <v>5775</v>
      </c>
      <c r="G1204" s="17" t="s">
        <v>220</v>
      </c>
    </row>
    <row r="1205" spans="1:7" x14ac:dyDescent="0.2">
      <c r="A1205" s="17" t="s">
        <v>3083</v>
      </c>
      <c r="B1205" s="17" t="s">
        <v>3084</v>
      </c>
      <c r="C1205" s="17" t="s">
        <v>3920</v>
      </c>
      <c r="D1205" s="17" t="s">
        <v>4656</v>
      </c>
      <c r="E1205" s="17" t="s">
        <v>4657</v>
      </c>
      <c r="F1205" s="17" t="s">
        <v>145</v>
      </c>
      <c r="G1205" s="17" t="s">
        <v>116</v>
      </c>
    </row>
    <row r="1206" spans="1:7" x14ac:dyDescent="0.2">
      <c r="A1206" s="17" t="s">
        <v>3085</v>
      </c>
      <c r="B1206" s="17" t="s">
        <v>3086</v>
      </c>
      <c r="C1206" s="17" t="s">
        <v>4046</v>
      </c>
      <c r="D1206" s="17" t="s">
        <v>5120</v>
      </c>
      <c r="E1206" s="17" t="s">
        <v>5121</v>
      </c>
      <c r="F1206" s="17" t="s">
        <v>5650</v>
      </c>
      <c r="G1206" s="17" t="s">
        <v>444</v>
      </c>
    </row>
    <row r="1207" spans="1:7" x14ac:dyDescent="0.2">
      <c r="A1207" s="17" t="s">
        <v>3087</v>
      </c>
      <c r="B1207" s="17" t="s">
        <v>3088</v>
      </c>
      <c r="C1207" s="17"/>
      <c r="D1207" s="17" t="s">
        <v>5094</v>
      </c>
      <c r="E1207" s="17" t="s">
        <v>5095</v>
      </c>
      <c r="F1207" s="17" t="s">
        <v>5776</v>
      </c>
      <c r="G1207" s="17" t="s">
        <v>444</v>
      </c>
    </row>
    <row r="1208" spans="1:7" x14ac:dyDescent="0.2">
      <c r="A1208" s="17" t="s">
        <v>3089</v>
      </c>
      <c r="B1208" s="17" t="s">
        <v>3090</v>
      </c>
      <c r="C1208" s="17"/>
      <c r="D1208" s="17" t="s">
        <v>4353</v>
      </c>
      <c r="E1208" s="17" t="s">
        <v>4354</v>
      </c>
      <c r="F1208" s="17" t="s">
        <v>5777</v>
      </c>
      <c r="G1208" s="17" t="s">
        <v>444</v>
      </c>
    </row>
    <row r="1209" spans="1:7" x14ac:dyDescent="0.2">
      <c r="A1209" s="17" t="s">
        <v>3091</v>
      </c>
      <c r="B1209" s="17" t="s">
        <v>3092</v>
      </c>
      <c r="C1209" s="17" t="s">
        <v>4047</v>
      </c>
      <c r="D1209" s="17" t="s">
        <v>4491</v>
      </c>
      <c r="E1209" s="17" t="s">
        <v>4492</v>
      </c>
      <c r="F1209" s="17" t="s">
        <v>4493</v>
      </c>
      <c r="G1209" s="17" t="s">
        <v>6090</v>
      </c>
    </row>
    <row r="1210" spans="1:7" x14ac:dyDescent="0.2">
      <c r="A1210" s="17" t="s">
        <v>3093</v>
      </c>
      <c r="B1210" s="17" t="s">
        <v>3094</v>
      </c>
      <c r="C1210" s="17" t="s">
        <v>4048</v>
      </c>
      <c r="D1210" s="17" t="s">
        <v>5778</v>
      </c>
      <c r="E1210" s="17" t="s">
        <v>5779</v>
      </c>
      <c r="F1210" s="17" t="s">
        <v>5780</v>
      </c>
      <c r="G1210" s="17" t="s">
        <v>162</v>
      </c>
    </row>
    <row r="1211" spans="1:7" x14ac:dyDescent="0.2">
      <c r="A1211" s="17" t="s">
        <v>3095</v>
      </c>
      <c r="B1211" s="17" t="s">
        <v>3096</v>
      </c>
      <c r="C1211" s="17"/>
      <c r="D1211" s="17" t="s">
        <v>5781</v>
      </c>
      <c r="E1211" s="17" t="s">
        <v>5782</v>
      </c>
      <c r="F1211" s="17" t="s">
        <v>5783</v>
      </c>
      <c r="G1211" s="17" t="s">
        <v>370</v>
      </c>
    </row>
    <row r="1212" spans="1:7" x14ac:dyDescent="0.2">
      <c r="A1212" s="17" t="s">
        <v>3097</v>
      </c>
      <c r="B1212" s="17" t="s">
        <v>3098</v>
      </c>
      <c r="C1212" s="17" t="s">
        <v>4049</v>
      </c>
      <c r="D1212" s="17" t="s">
        <v>4656</v>
      </c>
      <c r="E1212" s="17" t="s">
        <v>4657</v>
      </c>
      <c r="F1212" s="17" t="s">
        <v>5784</v>
      </c>
      <c r="G1212" s="18" t="s">
        <v>106</v>
      </c>
    </row>
    <row r="1213" spans="1:7" x14ac:dyDescent="0.2">
      <c r="A1213" s="17" t="s">
        <v>3099</v>
      </c>
      <c r="B1213" s="17" t="s">
        <v>2989</v>
      </c>
      <c r="C1213" s="17" t="s">
        <v>3817</v>
      </c>
      <c r="D1213" s="17" t="s">
        <v>5010</v>
      </c>
      <c r="E1213" s="17" t="s">
        <v>5011</v>
      </c>
      <c r="F1213" s="17" t="s">
        <v>1942</v>
      </c>
      <c r="G1213" s="18" t="s">
        <v>97</v>
      </c>
    </row>
    <row r="1214" spans="1:7" x14ac:dyDescent="0.2">
      <c r="A1214" s="17" t="s">
        <v>3100</v>
      </c>
      <c r="B1214" s="17" t="s">
        <v>3101</v>
      </c>
      <c r="C1214" s="17" t="s">
        <v>3603</v>
      </c>
      <c r="D1214" s="17" t="s">
        <v>4406</v>
      </c>
      <c r="E1214" s="17" t="s">
        <v>4407</v>
      </c>
      <c r="F1214" s="17" t="s">
        <v>1050</v>
      </c>
      <c r="G1214" s="18" t="s">
        <v>97</v>
      </c>
    </row>
    <row r="1215" spans="1:7" x14ac:dyDescent="0.2">
      <c r="A1215" s="17" t="s">
        <v>3102</v>
      </c>
      <c r="B1215" s="17" t="s">
        <v>3103</v>
      </c>
      <c r="C1215" s="17"/>
      <c r="D1215" s="17" t="s">
        <v>5381</v>
      </c>
      <c r="E1215" s="17" t="s">
        <v>5382</v>
      </c>
      <c r="F1215" s="17" t="s">
        <v>2507</v>
      </c>
      <c r="G1215" s="18" t="s">
        <v>97</v>
      </c>
    </row>
    <row r="1216" spans="1:7" x14ac:dyDescent="0.2">
      <c r="A1216" s="17" t="s">
        <v>3104</v>
      </c>
      <c r="B1216" s="17" t="s">
        <v>3105</v>
      </c>
      <c r="C1216" s="17"/>
      <c r="D1216" s="17" t="s">
        <v>4341</v>
      </c>
      <c r="E1216" s="17" t="s">
        <v>4342</v>
      </c>
      <c r="F1216" s="17" t="s">
        <v>4343</v>
      </c>
      <c r="G1216" s="18" t="s">
        <v>97</v>
      </c>
    </row>
    <row r="1217" spans="1:7" x14ac:dyDescent="0.2">
      <c r="A1217" s="17" t="s">
        <v>3106</v>
      </c>
      <c r="B1217" s="17" t="s">
        <v>3107</v>
      </c>
      <c r="C1217" s="17" t="s">
        <v>4036</v>
      </c>
      <c r="D1217" s="17" t="s">
        <v>4251</v>
      </c>
      <c r="E1217" s="17" t="s">
        <v>4252</v>
      </c>
      <c r="F1217" s="17" t="s">
        <v>5738</v>
      </c>
      <c r="G1217" s="19" t="s">
        <v>60</v>
      </c>
    </row>
    <row r="1218" spans="1:7" x14ac:dyDescent="0.2">
      <c r="A1218" s="17" t="s">
        <v>3108</v>
      </c>
      <c r="B1218" s="17" t="s">
        <v>3109</v>
      </c>
      <c r="C1218" s="17" t="s">
        <v>3855</v>
      </c>
      <c r="D1218" s="17" t="s">
        <v>4726</v>
      </c>
      <c r="E1218" s="17" t="s">
        <v>4727</v>
      </c>
      <c r="F1218" s="17" t="s">
        <v>5141</v>
      </c>
      <c r="G1218" s="17" t="s">
        <v>500</v>
      </c>
    </row>
    <row r="1219" spans="1:7" x14ac:dyDescent="0.2">
      <c r="A1219" s="17" t="s">
        <v>3110</v>
      </c>
      <c r="B1219" s="17" t="s">
        <v>3111</v>
      </c>
      <c r="C1219" s="17"/>
      <c r="D1219" s="17" t="s">
        <v>5785</v>
      </c>
      <c r="E1219" s="17" t="s">
        <v>5786</v>
      </c>
      <c r="F1219" s="17" t="s">
        <v>5787</v>
      </c>
      <c r="G1219" s="17" t="s">
        <v>6111</v>
      </c>
    </row>
    <row r="1220" spans="1:7" x14ac:dyDescent="0.2">
      <c r="A1220" s="17" t="s">
        <v>3112</v>
      </c>
      <c r="B1220" s="17" t="s">
        <v>3113</v>
      </c>
      <c r="C1220" s="17" t="s">
        <v>4050</v>
      </c>
      <c r="D1220" s="17" t="s">
        <v>4284</v>
      </c>
      <c r="E1220" s="17" t="s">
        <v>4285</v>
      </c>
      <c r="F1220" s="17" t="s">
        <v>5788</v>
      </c>
      <c r="G1220" s="17" t="s">
        <v>6093</v>
      </c>
    </row>
    <row r="1221" spans="1:7" x14ac:dyDescent="0.2">
      <c r="A1221" s="17" t="s">
        <v>3114</v>
      </c>
      <c r="B1221" s="17" t="s">
        <v>3115</v>
      </c>
      <c r="C1221" s="17"/>
      <c r="D1221" s="17" t="s">
        <v>4891</v>
      </c>
      <c r="E1221" s="17" t="s">
        <v>4892</v>
      </c>
      <c r="F1221" s="17" t="s">
        <v>5789</v>
      </c>
      <c r="G1221" s="17" t="s">
        <v>53</v>
      </c>
    </row>
    <row r="1222" spans="1:7" x14ac:dyDescent="0.2">
      <c r="A1222" s="17" t="s">
        <v>3116</v>
      </c>
      <c r="B1222" s="17" t="s">
        <v>3117</v>
      </c>
      <c r="C1222" s="17"/>
      <c r="D1222" s="17" t="s">
        <v>5790</v>
      </c>
      <c r="E1222" s="17" t="s">
        <v>5791</v>
      </c>
      <c r="F1222" s="17" t="s">
        <v>5792</v>
      </c>
      <c r="G1222" s="17" t="s">
        <v>6113</v>
      </c>
    </row>
    <row r="1223" spans="1:7" x14ac:dyDescent="0.2">
      <c r="A1223" s="17" t="s">
        <v>3118</v>
      </c>
      <c r="B1223" s="17" t="s">
        <v>3119</v>
      </c>
      <c r="C1223" s="17" t="s">
        <v>4051</v>
      </c>
      <c r="D1223" s="17" t="s">
        <v>5793</v>
      </c>
      <c r="E1223" s="17" t="s">
        <v>5794</v>
      </c>
      <c r="F1223" s="17" t="s">
        <v>5795</v>
      </c>
      <c r="G1223" s="17" t="s">
        <v>6092</v>
      </c>
    </row>
    <row r="1224" spans="1:7" x14ac:dyDescent="0.2">
      <c r="A1224" s="17" t="s">
        <v>3120</v>
      </c>
      <c r="B1224" s="17" t="s">
        <v>3121</v>
      </c>
      <c r="C1224" s="17"/>
      <c r="D1224" s="17" t="s">
        <v>5295</v>
      </c>
      <c r="E1224" s="17" t="s">
        <v>5296</v>
      </c>
      <c r="F1224" s="17" t="s">
        <v>5796</v>
      </c>
      <c r="G1224" s="17" t="s">
        <v>53</v>
      </c>
    </row>
    <row r="1225" spans="1:7" x14ac:dyDescent="0.2">
      <c r="A1225" s="17" t="s">
        <v>3122</v>
      </c>
      <c r="B1225" s="17" t="s">
        <v>3123</v>
      </c>
      <c r="C1225" s="17" t="s">
        <v>4052</v>
      </c>
      <c r="D1225" s="17" t="s">
        <v>5797</v>
      </c>
      <c r="E1225" s="17" t="s">
        <v>5798</v>
      </c>
      <c r="F1225" s="17" t="s">
        <v>3123</v>
      </c>
      <c r="G1225" s="18" t="s">
        <v>97</v>
      </c>
    </row>
    <row r="1226" spans="1:7" x14ac:dyDescent="0.2">
      <c r="A1226" s="17" t="s">
        <v>552</v>
      </c>
      <c r="B1226" s="17" t="s">
        <v>553</v>
      </c>
      <c r="C1226" s="17" t="s">
        <v>4053</v>
      </c>
      <c r="D1226" s="17" t="s">
        <v>4659</v>
      </c>
      <c r="E1226" s="17" t="s">
        <v>4660</v>
      </c>
      <c r="F1226" s="17" t="s">
        <v>4661</v>
      </c>
      <c r="G1226" s="17" t="s">
        <v>79</v>
      </c>
    </row>
    <row r="1227" spans="1:7" x14ac:dyDescent="0.2">
      <c r="A1227" s="17" t="s">
        <v>3124</v>
      </c>
      <c r="B1227" s="17" t="s">
        <v>3125</v>
      </c>
      <c r="C1227" s="17" t="s">
        <v>4054</v>
      </c>
      <c r="D1227" s="17" t="s">
        <v>5799</v>
      </c>
      <c r="E1227" s="17" t="s">
        <v>5800</v>
      </c>
      <c r="F1227" s="17" t="s">
        <v>5801</v>
      </c>
      <c r="G1227" s="17" t="s">
        <v>6125</v>
      </c>
    </row>
    <row r="1228" spans="1:7" x14ac:dyDescent="0.2">
      <c r="A1228" s="17" t="s">
        <v>3126</v>
      </c>
      <c r="B1228" s="17" t="s">
        <v>3127</v>
      </c>
      <c r="C1228" s="17" t="s">
        <v>4055</v>
      </c>
      <c r="D1228" s="17" t="s">
        <v>4656</v>
      </c>
      <c r="E1228" s="17" t="s">
        <v>4657</v>
      </c>
      <c r="F1228" s="17" t="s">
        <v>145</v>
      </c>
      <c r="G1228" s="17" t="s">
        <v>444</v>
      </c>
    </row>
    <row r="1229" spans="1:7" x14ac:dyDescent="0.2">
      <c r="A1229" s="17" t="s">
        <v>3128</v>
      </c>
      <c r="B1229" s="17" t="s">
        <v>3129</v>
      </c>
      <c r="C1229" s="17" t="s">
        <v>4056</v>
      </c>
      <c r="D1229" s="17" t="s">
        <v>4690</v>
      </c>
      <c r="E1229" s="17" t="s">
        <v>4691</v>
      </c>
      <c r="F1229" s="17" t="s">
        <v>4692</v>
      </c>
      <c r="G1229" s="17" t="s">
        <v>444</v>
      </c>
    </row>
    <row r="1230" spans="1:7" x14ac:dyDescent="0.2">
      <c r="A1230" s="17" t="s">
        <v>3130</v>
      </c>
      <c r="B1230" s="17" t="s">
        <v>3131</v>
      </c>
      <c r="C1230" s="17"/>
      <c r="D1230" s="17" t="s">
        <v>5802</v>
      </c>
      <c r="E1230" s="17" t="s">
        <v>5803</v>
      </c>
      <c r="F1230" s="17" t="s">
        <v>5804</v>
      </c>
      <c r="G1230" s="18" t="s">
        <v>97</v>
      </c>
    </row>
    <row r="1231" spans="1:7" x14ac:dyDescent="0.2">
      <c r="A1231" s="17" t="s">
        <v>3132</v>
      </c>
      <c r="B1231" s="17" t="s">
        <v>3133</v>
      </c>
      <c r="C1231" s="17"/>
      <c r="D1231" s="17" t="s">
        <v>4394</v>
      </c>
      <c r="E1231" s="17" t="s">
        <v>4395</v>
      </c>
      <c r="F1231" s="17" t="s">
        <v>4396</v>
      </c>
      <c r="G1231" s="17" t="s">
        <v>143</v>
      </c>
    </row>
    <row r="1232" spans="1:7" x14ac:dyDescent="0.2">
      <c r="A1232" s="17" t="s">
        <v>3134</v>
      </c>
      <c r="B1232" s="17" t="s">
        <v>3135</v>
      </c>
      <c r="C1232" s="17"/>
      <c r="D1232" s="17" t="s">
        <v>5091</v>
      </c>
      <c r="E1232" s="17" t="s">
        <v>5092</v>
      </c>
      <c r="F1232" s="17" t="s">
        <v>5805</v>
      </c>
      <c r="G1232" s="17" t="s">
        <v>79</v>
      </c>
    </row>
    <row r="1233" spans="1:7" x14ac:dyDescent="0.2">
      <c r="A1233" s="17" t="s">
        <v>3136</v>
      </c>
      <c r="B1233" s="17" t="s">
        <v>3137</v>
      </c>
      <c r="C1233" s="17"/>
      <c r="D1233" s="17" t="s">
        <v>5806</v>
      </c>
      <c r="E1233" s="17" t="s">
        <v>5807</v>
      </c>
      <c r="F1233" s="17" t="s">
        <v>3137</v>
      </c>
      <c r="G1233" s="18" t="s">
        <v>97</v>
      </c>
    </row>
    <row r="1234" spans="1:7" x14ac:dyDescent="0.2">
      <c r="A1234" s="17" t="s">
        <v>3138</v>
      </c>
      <c r="B1234" s="17" t="s">
        <v>3139</v>
      </c>
      <c r="C1234" s="17"/>
      <c r="D1234" s="17" t="s">
        <v>5808</v>
      </c>
      <c r="E1234" s="17" t="s">
        <v>5809</v>
      </c>
      <c r="F1234" s="17" t="s">
        <v>3139</v>
      </c>
      <c r="G1234" s="18" t="s">
        <v>97</v>
      </c>
    </row>
    <row r="1235" spans="1:7" x14ac:dyDescent="0.2">
      <c r="A1235" s="17" t="s">
        <v>3140</v>
      </c>
      <c r="B1235" s="17" t="s">
        <v>3141</v>
      </c>
      <c r="C1235" s="17" t="s">
        <v>4057</v>
      </c>
      <c r="D1235" s="17" t="s">
        <v>5810</v>
      </c>
      <c r="E1235" s="17" t="s">
        <v>5811</v>
      </c>
      <c r="F1235" s="17" t="s">
        <v>3141</v>
      </c>
      <c r="G1235" s="17" t="s">
        <v>97</v>
      </c>
    </row>
    <row r="1236" spans="1:7" x14ac:dyDescent="0.2">
      <c r="A1236" s="17" t="s">
        <v>3142</v>
      </c>
      <c r="B1236" s="17" t="s">
        <v>3143</v>
      </c>
      <c r="C1236" s="17"/>
      <c r="D1236" s="17" t="s">
        <v>5812</v>
      </c>
      <c r="E1236" s="17" t="s">
        <v>5813</v>
      </c>
      <c r="F1236" s="17" t="s">
        <v>3143</v>
      </c>
      <c r="G1236" s="18" t="s">
        <v>97</v>
      </c>
    </row>
    <row r="1237" spans="1:7" x14ac:dyDescent="0.2">
      <c r="A1237" s="17" t="s">
        <v>3144</v>
      </c>
      <c r="B1237" s="17" t="s">
        <v>3145</v>
      </c>
      <c r="C1237" s="17"/>
      <c r="D1237" s="17" t="s">
        <v>4361</v>
      </c>
      <c r="E1237" s="17" t="s">
        <v>4362</v>
      </c>
      <c r="F1237" s="17" t="s">
        <v>998</v>
      </c>
      <c r="G1237" s="18" t="s">
        <v>97</v>
      </c>
    </row>
    <row r="1238" spans="1:7" x14ac:dyDescent="0.2">
      <c r="A1238" s="17" t="s">
        <v>3146</v>
      </c>
      <c r="B1238" s="17" t="s">
        <v>3147</v>
      </c>
      <c r="C1238" s="17" t="s">
        <v>4058</v>
      </c>
      <c r="D1238" s="17" t="s">
        <v>5814</v>
      </c>
      <c r="E1238" s="17" t="s">
        <v>5815</v>
      </c>
      <c r="F1238" s="17" t="s">
        <v>3147</v>
      </c>
      <c r="G1238" s="18" t="s">
        <v>97</v>
      </c>
    </row>
    <row r="1239" spans="1:7" x14ac:dyDescent="0.2">
      <c r="A1239" s="17" t="s">
        <v>3148</v>
      </c>
      <c r="B1239" s="17" t="s">
        <v>3149</v>
      </c>
      <c r="C1239" s="17"/>
      <c r="D1239" s="17" t="s">
        <v>5816</v>
      </c>
      <c r="E1239" s="17" t="s">
        <v>5817</v>
      </c>
      <c r="F1239" s="17" t="s">
        <v>5818</v>
      </c>
      <c r="G1239" s="17" t="s">
        <v>6126</v>
      </c>
    </row>
    <row r="1240" spans="1:7" x14ac:dyDescent="0.2">
      <c r="A1240" s="17" t="s">
        <v>3150</v>
      </c>
      <c r="B1240" s="17" t="s">
        <v>3151</v>
      </c>
      <c r="C1240" s="17" t="s">
        <v>4059</v>
      </c>
      <c r="D1240" s="17" t="s">
        <v>5819</v>
      </c>
      <c r="E1240" s="17" t="s">
        <v>5820</v>
      </c>
      <c r="F1240" s="17" t="s">
        <v>5821</v>
      </c>
      <c r="G1240" s="17" t="s">
        <v>273</v>
      </c>
    </row>
    <row r="1241" spans="1:7" x14ac:dyDescent="0.2">
      <c r="A1241" s="17" t="s">
        <v>3152</v>
      </c>
      <c r="B1241" s="17" t="s">
        <v>3153</v>
      </c>
      <c r="C1241" s="17"/>
      <c r="D1241" s="17" t="s">
        <v>5822</v>
      </c>
      <c r="E1241" s="17" t="s">
        <v>5823</v>
      </c>
      <c r="F1241" s="17" t="s">
        <v>5824</v>
      </c>
      <c r="G1241" s="17" t="s">
        <v>273</v>
      </c>
    </row>
    <row r="1242" spans="1:7" x14ac:dyDescent="0.2">
      <c r="A1242" s="17" t="s">
        <v>3154</v>
      </c>
      <c r="B1242" s="17" t="s">
        <v>3155</v>
      </c>
      <c r="C1242" s="17" t="s">
        <v>3559</v>
      </c>
      <c r="D1242" s="17" t="s">
        <v>4254</v>
      </c>
      <c r="E1242" s="17" t="s">
        <v>4255</v>
      </c>
      <c r="F1242" s="17" t="s">
        <v>4256</v>
      </c>
      <c r="G1242" s="17" t="s">
        <v>273</v>
      </c>
    </row>
    <row r="1243" spans="1:7" x14ac:dyDescent="0.2">
      <c r="A1243" s="17" t="s">
        <v>3156</v>
      </c>
      <c r="B1243" s="17" t="s">
        <v>3157</v>
      </c>
      <c r="C1243" s="17" t="s">
        <v>3758</v>
      </c>
      <c r="D1243" s="17" t="s">
        <v>4794</v>
      </c>
      <c r="E1243" s="17" t="s">
        <v>4795</v>
      </c>
      <c r="F1243" s="17" t="s">
        <v>4796</v>
      </c>
      <c r="G1243" s="17" t="s">
        <v>6087</v>
      </c>
    </row>
    <row r="1244" spans="1:7" x14ac:dyDescent="0.2">
      <c r="A1244" s="17" t="s">
        <v>3158</v>
      </c>
      <c r="B1244" s="17" t="s">
        <v>3159</v>
      </c>
      <c r="C1244" s="17" t="s">
        <v>4060</v>
      </c>
      <c r="D1244" s="17" t="s">
        <v>5825</v>
      </c>
      <c r="E1244" s="17" t="s">
        <v>5826</v>
      </c>
      <c r="F1244" s="17" t="s">
        <v>5827</v>
      </c>
      <c r="G1244" s="17" t="s">
        <v>143</v>
      </c>
    </row>
    <row r="1245" spans="1:7" x14ac:dyDescent="0.2">
      <c r="A1245" s="17" t="s">
        <v>3160</v>
      </c>
      <c r="B1245" s="17" t="s">
        <v>3161</v>
      </c>
      <c r="C1245" s="17" t="s">
        <v>3800</v>
      </c>
      <c r="D1245" s="17" t="s">
        <v>4946</v>
      </c>
      <c r="E1245" s="17" t="s">
        <v>4947</v>
      </c>
      <c r="F1245" s="17" t="s">
        <v>4948</v>
      </c>
      <c r="G1245" s="17" t="s">
        <v>500</v>
      </c>
    </row>
    <row r="1246" spans="1:7" x14ac:dyDescent="0.2">
      <c r="A1246" s="17" t="s">
        <v>3162</v>
      </c>
      <c r="B1246" s="17" t="s">
        <v>3163</v>
      </c>
      <c r="C1246" s="17" t="s">
        <v>4061</v>
      </c>
      <c r="D1246" s="17" t="s">
        <v>5828</v>
      </c>
      <c r="E1246" s="17" t="s">
        <v>5829</v>
      </c>
      <c r="F1246" s="17" t="s">
        <v>5830</v>
      </c>
      <c r="G1246" s="17" t="s">
        <v>6099</v>
      </c>
    </row>
    <row r="1247" spans="1:7" x14ac:dyDescent="0.2">
      <c r="A1247" s="17" t="s">
        <v>3164</v>
      </c>
      <c r="B1247" s="17" t="s">
        <v>3165</v>
      </c>
      <c r="C1247" s="17" t="s">
        <v>4062</v>
      </c>
      <c r="D1247" s="17" t="s">
        <v>4800</v>
      </c>
      <c r="E1247" s="17" t="s">
        <v>4801</v>
      </c>
      <c r="F1247" s="17" t="s">
        <v>5831</v>
      </c>
      <c r="G1247" s="17" t="s">
        <v>168</v>
      </c>
    </row>
    <row r="1248" spans="1:7" x14ac:dyDescent="0.2">
      <c r="A1248" s="17" t="s">
        <v>3166</v>
      </c>
      <c r="B1248" s="17" t="s">
        <v>3167</v>
      </c>
      <c r="C1248" s="17"/>
      <c r="D1248" s="17" t="s">
        <v>5400</v>
      </c>
      <c r="E1248" s="17" t="s">
        <v>5401</v>
      </c>
      <c r="F1248" s="17" t="s">
        <v>5402</v>
      </c>
      <c r="G1248" s="17" t="s">
        <v>266</v>
      </c>
    </row>
    <row r="1249" spans="1:7" x14ac:dyDescent="0.2">
      <c r="A1249" s="17" t="s">
        <v>3168</v>
      </c>
      <c r="B1249" s="17" t="s">
        <v>3169</v>
      </c>
      <c r="C1249" s="17" t="s">
        <v>4063</v>
      </c>
      <c r="D1249" s="17" t="s">
        <v>5832</v>
      </c>
      <c r="E1249" s="17" t="s">
        <v>5833</v>
      </c>
      <c r="F1249" s="17" t="s">
        <v>5834</v>
      </c>
      <c r="G1249" s="17" t="s">
        <v>6091</v>
      </c>
    </row>
    <row r="1250" spans="1:7" x14ac:dyDescent="0.2">
      <c r="A1250" s="17" t="s">
        <v>3170</v>
      </c>
      <c r="B1250" s="17" t="s">
        <v>3171</v>
      </c>
      <c r="C1250" s="17"/>
      <c r="D1250" s="17" t="s">
        <v>5835</v>
      </c>
      <c r="E1250" s="17" t="s">
        <v>5836</v>
      </c>
      <c r="F1250" s="17" t="s">
        <v>5837</v>
      </c>
      <c r="G1250" s="17" t="s">
        <v>6127</v>
      </c>
    </row>
    <row r="1251" spans="1:7" x14ac:dyDescent="0.2">
      <c r="A1251" s="17" t="s">
        <v>3172</v>
      </c>
      <c r="B1251" s="17" t="s">
        <v>3173</v>
      </c>
      <c r="C1251" s="17"/>
      <c r="D1251" s="17" t="s">
        <v>5091</v>
      </c>
      <c r="E1251" s="17" t="s">
        <v>5092</v>
      </c>
      <c r="F1251" s="17" t="s">
        <v>5838</v>
      </c>
      <c r="G1251" s="17" t="s">
        <v>79</v>
      </c>
    </row>
    <row r="1252" spans="1:7" x14ac:dyDescent="0.2">
      <c r="A1252" s="17" t="s">
        <v>555</v>
      </c>
      <c r="B1252" s="17" t="s">
        <v>556</v>
      </c>
      <c r="C1252" s="17" t="s">
        <v>4064</v>
      </c>
      <c r="D1252" s="17" t="s">
        <v>5314</v>
      </c>
      <c r="E1252" s="17" t="s">
        <v>5315</v>
      </c>
      <c r="F1252" s="17" t="s">
        <v>5839</v>
      </c>
      <c r="G1252" s="17" t="s">
        <v>220</v>
      </c>
    </row>
    <row r="1253" spans="1:7" x14ac:dyDescent="0.2">
      <c r="A1253" s="17" t="s">
        <v>3174</v>
      </c>
      <c r="B1253" s="17" t="s">
        <v>3175</v>
      </c>
      <c r="C1253" s="17" t="s">
        <v>4065</v>
      </c>
      <c r="D1253" s="17" t="s">
        <v>4969</v>
      </c>
      <c r="E1253" s="17" t="s">
        <v>4970</v>
      </c>
      <c r="F1253" s="17" t="s">
        <v>5840</v>
      </c>
      <c r="G1253" s="17" t="s">
        <v>220</v>
      </c>
    </row>
    <row r="1254" spans="1:7" x14ac:dyDescent="0.2">
      <c r="A1254" s="17" t="s">
        <v>3176</v>
      </c>
      <c r="B1254" s="17" t="s">
        <v>3177</v>
      </c>
      <c r="C1254" s="17"/>
      <c r="D1254" s="17" t="s">
        <v>4891</v>
      </c>
      <c r="E1254" s="17" t="s">
        <v>4892</v>
      </c>
      <c r="F1254" s="17" t="s">
        <v>5841</v>
      </c>
      <c r="G1254" s="17" t="s">
        <v>300</v>
      </c>
    </row>
    <row r="1255" spans="1:7" x14ac:dyDescent="0.2">
      <c r="A1255" s="17" t="s">
        <v>3178</v>
      </c>
      <c r="B1255" s="17" t="s">
        <v>3179</v>
      </c>
      <c r="C1255" s="17"/>
      <c r="D1255" s="17" t="s">
        <v>5499</v>
      </c>
      <c r="E1255" s="17" t="s">
        <v>5500</v>
      </c>
      <c r="F1255" s="17" t="s">
        <v>5842</v>
      </c>
      <c r="G1255" s="17" t="s">
        <v>53</v>
      </c>
    </row>
    <row r="1256" spans="1:7" x14ac:dyDescent="0.2">
      <c r="A1256" s="17" t="s">
        <v>3180</v>
      </c>
      <c r="B1256" s="17" t="s">
        <v>3181</v>
      </c>
      <c r="C1256" s="17"/>
      <c r="D1256" s="17" t="s">
        <v>5843</v>
      </c>
      <c r="E1256" s="17" t="s">
        <v>5844</v>
      </c>
      <c r="F1256" s="17" t="s">
        <v>5845</v>
      </c>
      <c r="G1256" s="17" t="s">
        <v>445</v>
      </c>
    </row>
    <row r="1257" spans="1:7" x14ac:dyDescent="0.2">
      <c r="A1257" s="17" t="s">
        <v>3182</v>
      </c>
      <c r="B1257" s="17" t="s">
        <v>3183</v>
      </c>
      <c r="C1257" s="17"/>
      <c r="D1257" s="17" t="s">
        <v>5435</v>
      </c>
      <c r="E1257" s="17" t="s">
        <v>5436</v>
      </c>
      <c r="F1257" s="17" t="s">
        <v>5437</v>
      </c>
      <c r="G1257" s="17" t="s">
        <v>445</v>
      </c>
    </row>
    <row r="1258" spans="1:7" x14ac:dyDescent="0.2">
      <c r="A1258" s="17" t="s">
        <v>3184</v>
      </c>
      <c r="B1258" s="17" t="s">
        <v>3185</v>
      </c>
      <c r="C1258" s="17"/>
      <c r="D1258" s="17" t="s">
        <v>5765</v>
      </c>
      <c r="E1258" s="17" t="s">
        <v>5766</v>
      </c>
      <c r="F1258" s="17" t="s">
        <v>5767</v>
      </c>
      <c r="G1258" s="17" t="s">
        <v>614</v>
      </c>
    </row>
    <row r="1259" spans="1:7" x14ac:dyDescent="0.2">
      <c r="A1259" s="17" t="s">
        <v>3186</v>
      </c>
      <c r="B1259" s="17" t="s">
        <v>2302</v>
      </c>
      <c r="C1259" s="17"/>
      <c r="D1259" s="17" t="s">
        <v>4949</v>
      </c>
      <c r="E1259" s="17" t="s">
        <v>4950</v>
      </c>
      <c r="F1259" s="17" t="s">
        <v>4951</v>
      </c>
      <c r="G1259" s="17" t="s">
        <v>6092</v>
      </c>
    </row>
    <row r="1260" spans="1:7" x14ac:dyDescent="0.2">
      <c r="A1260" s="17" t="s">
        <v>3187</v>
      </c>
      <c r="B1260" s="17" t="s">
        <v>3188</v>
      </c>
      <c r="C1260" s="17"/>
      <c r="D1260" s="17" t="s">
        <v>5846</v>
      </c>
      <c r="E1260" s="17" t="s">
        <v>5847</v>
      </c>
      <c r="F1260" s="17" t="s">
        <v>5848</v>
      </c>
      <c r="G1260" s="17" t="s">
        <v>444</v>
      </c>
    </row>
    <row r="1261" spans="1:7" x14ac:dyDescent="0.2">
      <c r="A1261" s="17" t="s">
        <v>3189</v>
      </c>
      <c r="B1261" s="17" t="s">
        <v>3190</v>
      </c>
      <c r="C1261" s="17" t="s">
        <v>4066</v>
      </c>
      <c r="D1261" s="17" t="s">
        <v>5849</v>
      </c>
      <c r="E1261" s="17" t="s">
        <v>5850</v>
      </c>
      <c r="F1261" s="17" t="s">
        <v>5851</v>
      </c>
      <c r="G1261" s="17" t="s">
        <v>444</v>
      </c>
    </row>
    <row r="1262" spans="1:7" x14ac:dyDescent="0.2">
      <c r="A1262" s="17" t="s">
        <v>3191</v>
      </c>
      <c r="B1262" s="17" t="s">
        <v>3192</v>
      </c>
      <c r="C1262" s="17" t="s">
        <v>4067</v>
      </c>
      <c r="D1262" s="17" t="s">
        <v>5852</v>
      </c>
      <c r="E1262" s="17" t="s">
        <v>5853</v>
      </c>
      <c r="F1262" s="17" t="s">
        <v>5854</v>
      </c>
      <c r="G1262" s="17" t="s">
        <v>6106</v>
      </c>
    </row>
    <row r="1263" spans="1:7" x14ac:dyDescent="0.2">
      <c r="A1263" s="17" t="s">
        <v>3193</v>
      </c>
      <c r="B1263" s="17" t="s">
        <v>3194</v>
      </c>
      <c r="C1263" s="17" t="s">
        <v>4068</v>
      </c>
      <c r="D1263" s="17" t="s">
        <v>5855</v>
      </c>
      <c r="E1263" s="17" t="s">
        <v>5856</v>
      </c>
      <c r="F1263" s="17" t="s">
        <v>5857</v>
      </c>
      <c r="G1263" s="17" t="s">
        <v>471</v>
      </c>
    </row>
    <row r="1264" spans="1:7" x14ac:dyDescent="0.2">
      <c r="A1264" s="17" t="s">
        <v>3195</v>
      </c>
      <c r="B1264" s="17" t="s">
        <v>3196</v>
      </c>
      <c r="C1264" s="17"/>
      <c r="D1264" s="17" t="s">
        <v>5421</v>
      </c>
      <c r="E1264" s="17" t="s">
        <v>5422</v>
      </c>
      <c r="F1264" s="17" t="s">
        <v>5858</v>
      </c>
      <c r="G1264" s="17" t="s">
        <v>6128</v>
      </c>
    </row>
    <row r="1265" spans="1:7" x14ac:dyDescent="0.2">
      <c r="A1265" s="17" t="s">
        <v>3197</v>
      </c>
      <c r="B1265" s="17" t="s">
        <v>3198</v>
      </c>
      <c r="C1265" s="17"/>
      <c r="D1265" s="17" t="s">
        <v>5859</v>
      </c>
      <c r="E1265" s="17" t="s">
        <v>5860</v>
      </c>
      <c r="F1265" s="17" t="s">
        <v>5861</v>
      </c>
      <c r="G1265" s="17" t="s">
        <v>444</v>
      </c>
    </row>
    <row r="1266" spans="1:7" x14ac:dyDescent="0.2">
      <c r="A1266" s="17" t="s">
        <v>3199</v>
      </c>
      <c r="B1266" s="17" t="s">
        <v>3200</v>
      </c>
      <c r="C1266" s="17" t="s">
        <v>4069</v>
      </c>
      <c r="D1266" s="17" t="s">
        <v>5731</v>
      </c>
      <c r="E1266" s="17" t="s">
        <v>5732</v>
      </c>
      <c r="F1266" s="17" t="s">
        <v>5733</v>
      </c>
      <c r="G1266" s="17" t="s">
        <v>500</v>
      </c>
    </row>
    <row r="1267" spans="1:7" x14ac:dyDescent="0.2">
      <c r="A1267" s="17" t="s">
        <v>3201</v>
      </c>
      <c r="B1267" s="17" t="s">
        <v>3202</v>
      </c>
      <c r="C1267" s="17" t="s">
        <v>4070</v>
      </c>
      <c r="D1267" s="17" t="s">
        <v>4509</v>
      </c>
      <c r="E1267" s="17" t="s">
        <v>4510</v>
      </c>
      <c r="F1267" s="17" t="s">
        <v>3202</v>
      </c>
      <c r="G1267" s="18" t="s">
        <v>97</v>
      </c>
    </row>
    <row r="1268" spans="1:7" x14ac:dyDescent="0.2">
      <c r="A1268" s="17" t="s">
        <v>3203</v>
      </c>
      <c r="B1268" s="17" t="s">
        <v>3204</v>
      </c>
      <c r="C1268" s="17" t="s">
        <v>4071</v>
      </c>
      <c r="D1268" s="17" t="s">
        <v>4656</v>
      </c>
      <c r="E1268" s="17" t="s">
        <v>4657</v>
      </c>
      <c r="F1268" s="17" t="s">
        <v>5784</v>
      </c>
      <c r="G1268" s="18" t="s">
        <v>106</v>
      </c>
    </row>
    <row r="1269" spans="1:7" x14ac:dyDescent="0.2">
      <c r="A1269" s="17" t="s">
        <v>3205</v>
      </c>
      <c r="B1269" s="17" t="s">
        <v>3206</v>
      </c>
      <c r="C1269" s="17" t="s">
        <v>4072</v>
      </c>
      <c r="D1269" s="17" t="s">
        <v>5862</v>
      </c>
      <c r="E1269" s="17" t="s">
        <v>5863</v>
      </c>
      <c r="F1269" s="17" t="s">
        <v>5864</v>
      </c>
      <c r="G1269" s="17" t="s">
        <v>143</v>
      </c>
    </row>
    <row r="1270" spans="1:7" x14ac:dyDescent="0.2">
      <c r="A1270" s="17" t="s">
        <v>3207</v>
      </c>
      <c r="B1270" s="17" t="s">
        <v>3208</v>
      </c>
      <c r="C1270" s="17" t="s">
        <v>4073</v>
      </c>
      <c r="D1270" s="17" t="s">
        <v>5865</v>
      </c>
      <c r="E1270" s="17" t="s">
        <v>5866</v>
      </c>
      <c r="F1270" s="17" t="s">
        <v>5867</v>
      </c>
      <c r="G1270" s="17" t="s">
        <v>6092</v>
      </c>
    </row>
    <row r="1271" spans="1:7" x14ac:dyDescent="0.2">
      <c r="A1271" s="17" t="s">
        <v>3209</v>
      </c>
      <c r="B1271" s="17" t="s">
        <v>3210</v>
      </c>
      <c r="C1271" s="17" t="s">
        <v>4074</v>
      </c>
      <c r="D1271" s="17" t="s">
        <v>4690</v>
      </c>
      <c r="E1271" s="17" t="s">
        <v>4691</v>
      </c>
      <c r="F1271" s="17" t="s">
        <v>4692</v>
      </c>
      <c r="G1271" s="17" t="s">
        <v>444</v>
      </c>
    </row>
    <row r="1272" spans="1:7" x14ac:dyDescent="0.2">
      <c r="A1272" s="17" t="s">
        <v>3211</v>
      </c>
      <c r="B1272" s="17" t="s">
        <v>3212</v>
      </c>
      <c r="C1272" s="17" t="s">
        <v>4075</v>
      </c>
      <c r="D1272" s="17" t="s">
        <v>5120</v>
      </c>
      <c r="E1272" s="17" t="s">
        <v>5121</v>
      </c>
      <c r="F1272" s="17" t="s">
        <v>5650</v>
      </c>
      <c r="G1272" s="17" t="s">
        <v>444</v>
      </c>
    </row>
    <row r="1273" spans="1:7" x14ac:dyDescent="0.2">
      <c r="A1273" s="17" t="s">
        <v>3213</v>
      </c>
      <c r="B1273" s="17" t="s">
        <v>3214</v>
      </c>
      <c r="C1273" s="17" t="s">
        <v>4076</v>
      </c>
      <c r="D1273" s="17" t="s">
        <v>5120</v>
      </c>
      <c r="E1273" s="17" t="s">
        <v>5121</v>
      </c>
      <c r="F1273" s="17" t="s">
        <v>5650</v>
      </c>
      <c r="G1273" s="17" t="s">
        <v>444</v>
      </c>
    </row>
    <row r="1274" spans="1:7" x14ac:dyDescent="0.2">
      <c r="A1274" s="17" t="s">
        <v>3215</v>
      </c>
      <c r="B1274" s="17" t="s">
        <v>3216</v>
      </c>
      <c r="C1274" s="17" t="s">
        <v>3552</v>
      </c>
      <c r="D1274" s="17" t="s">
        <v>4212</v>
      </c>
      <c r="E1274" s="17" t="s">
        <v>4213</v>
      </c>
      <c r="F1274" s="17" t="s">
        <v>1472</v>
      </c>
      <c r="G1274" s="18" t="s">
        <v>97</v>
      </c>
    </row>
    <row r="1275" spans="1:7" x14ac:dyDescent="0.2">
      <c r="A1275" s="17" t="s">
        <v>3217</v>
      </c>
      <c r="B1275" s="17" t="s">
        <v>3218</v>
      </c>
      <c r="C1275" s="17" t="s">
        <v>4077</v>
      </c>
      <c r="D1275" s="17" t="s">
        <v>4723</v>
      </c>
      <c r="E1275" s="17" t="s">
        <v>4724</v>
      </c>
      <c r="F1275" s="17" t="s">
        <v>5868</v>
      </c>
      <c r="G1275" s="18" t="s">
        <v>6129</v>
      </c>
    </row>
    <row r="1276" spans="1:7" x14ac:dyDescent="0.2">
      <c r="A1276" s="17" t="s">
        <v>3219</v>
      </c>
      <c r="B1276" s="17" t="s">
        <v>3220</v>
      </c>
      <c r="C1276" s="17"/>
      <c r="D1276" s="17" t="s">
        <v>5094</v>
      </c>
      <c r="E1276" s="17" t="s">
        <v>5095</v>
      </c>
      <c r="F1276" s="17" t="s">
        <v>5869</v>
      </c>
      <c r="G1276" s="17" t="s">
        <v>700</v>
      </c>
    </row>
    <row r="1277" spans="1:7" x14ac:dyDescent="0.2">
      <c r="A1277" s="17" t="s">
        <v>3221</v>
      </c>
      <c r="B1277" s="17" t="s">
        <v>3222</v>
      </c>
      <c r="C1277" s="17"/>
      <c r="D1277" s="17" t="s">
        <v>5870</v>
      </c>
      <c r="E1277" s="17" t="s">
        <v>5871</v>
      </c>
      <c r="F1277" s="17" t="s">
        <v>5872</v>
      </c>
      <c r="G1277" s="17" t="s">
        <v>66</v>
      </c>
    </row>
    <row r="1278" spans="1:7" x14ac:dyDescent="0.2">
      <c r="A1278" s="17" t="s">
        <v>3223</v>
      </c>
      <c r="B1278" s="17" t="s">
        <v>3224</v>
      </c>
      <c r="C1278" s="17"/>
      <c r="D1278" s="17" t="s">
        <v>5873</v>
      </c>
      <c r="E1278" s="17" t="s">
        <v>5874</v>
      </c>
      <c r="F1278" s="17" t="s">
        <v>5875</v>
      </c>
      <c r="G1278" s="17" t="s">
        <v>220</v>
      </c>
    </row>
    <row r="1279" spans="1:7" x14ac:dyDescent="0.2">
      <c r="A1279" s="17" t="s">
        <v>3225</v>
      </c>
      <c r="B1279" s="17" t="s">
        <v>3226</v>
      </c>
      <c r="C1279" s="17"/>
      <c r="D1279" s="17" t="s">
        <v>5876</v>
      </c>
      <c r="E1279" s="17" t="s">
        <v>5877</v>
      </c>
      <c r="F1279" s="17" t="s">
        <v>5878</v>
      </c>
      <c r="G1279" s="17" t="s">
        <v>615</v>
      </c>
    </row>
    <row r="1280" spans="1:7" x14ac:dyDescent="0.2">
      <c r="A1280" s="17" t="s">
        <v>3227</v>
      </c>
      <c r="B1280" s="17" t="s">
        <v>3228</v>
      </c>
      <c r="C1280" s="17"/>
      <c r="D1280" s="17" t="s">
        <v>5879</v>
      </c>
      <c r="E1280" s="17" t="s">
        <v>5880</v>
      </c>
      <c r="F1280" s="17" t="s">
        <v>5881</v>
      </c>
      <c r="G1280" s="17" t="s">
        <v>49</v>
      </c>
    </row>
    <row r="1281" spans="1:7" x14ac:dyDescent="0.2">
      <c r="A1281" s="17" t="s">
        <v>3229</v>
      </c>
      <c r="B1281" s="17" t="s">
        <v>3230</v>
      </c>
      <c r="C1281" s="17" t="s">
        <v>4078</v>
      </c>
      <c r="D1281" s="17" t="s">
        <v>5865</v>
      </c>
      <c r="E1281" s="17" t="s">
        <v>5866</v>
      </c>
      <c r="F1281" s="17" t="s">
        <v>5867</v>
      </c>
      <c r="G1281" s="17" t="s">
        <v>6092</v>
      </c>
    </row>
    <row r="1282" spans="1:7" x14ac:dyDescent="0.2">
      <c r="A1282" s="17" t="s">
        <v>3231</v>
      </c>
      <c r="B1282" s="17" t="s">
        <v>3232</v>
      </c>
      <c r="C1282" s="17"/>
      <c r="D1282" s="17" t="s">
        <v>5882</v>
      </c>
      <c r="E1282" s="17" t="s">
        <v>5883</v>
      </c>
      <c r="F1282" s="17" t="s">
        <v>5884</v>
      </c>
      <c r="G1282" s="17" t="s">
        <v>273</v>
      </c>
    </row>
    <row r="1283" spans="1:7" x14ac:dyDescent="0.2">
      <c r="A1283" s="17" t="s">
        <v>3233</v>
      </c>
      <c r="B1283" s="17" t="s">
        <v>3234</v>
      </c>
      <c r="C1283" s="17"/>
      <c r="D1283" s="17" t="s">
        <v>5885</v>
      </c>
      <c r="E1283" s="17" t="s">
        <v>5886</v>
      </c>
      <c r="F1283" s="17" t="s">
        <v>5887</v>
      </c>
      <c r="G1283" s="17" t="s">
        <v>444</v>
      </c>
    </row>
    <row r="1284" spans="1:7" x14ac:dyDescent="0.2">
      <c r="A1284" s="17" t="s">
        <v>3235</v>
      </c>
      <c r="B1284" s="17" t="s">
        <v>3236</v>
      </c>
      <c r="C1284" s="17" t="s">
        <v>4079</v>
      </c>
      <c r="D1284" s="17" t="s">
        <v>5888</v>
      </c>
      <c r="E1284" s="17" t="s">
        <v>5889</v>
      </c>
      <c r="F1284" s="17" t="s">
        <v>5890</v>
      </c>
      <c r="G1284" s="17" t="s">
        <v>614</v>
      </c>
    </row>
    <row r="1285" spans="1:7" x14ac:dyDescent="0.2">
      <c r="A1285" s="17" t="s">
        <v>3237</v>
      </c>
      <c r="B1285" s="17" t="s">
        <v>3238</v>
      </c>
      <c r="C1285" s="17" t="s">
        <v>4080</v>
      </c>
      <c r="D1285" s="17" t="s">
        <v>5891</v>
      </c>
      <c r="E1285" s="17" t="s">
        <v>5892</v>
      </c>
      <c r="F1285" s="17" t="s">
        <v>3238</v>
      </c>
      <c r="G1285" s="18" t="s">
        <v>97</v>
      </c>
    </row>
    <row r="1286" spans="1:7" x14ac:dyDescent="0.2">
      <c r="A1286" s="17" t="s">
        <v>3239</v>
      </c>
      <c r="B1286" s="17" t="s">
        <v>3240</v>
      </c>
      <c r="C1286" s="17" t="s">
        <v>4081</v>
      </c>
      <c r="D1286" s="17" t="s">
        <v>5893</v>
      </c>
      <c r="E1286" s="17" t="s">
        <v>5894</v>
      </c>
      <c r="F1286" s="17" t="s">
        <v>5895</v>
      </c>
      <c r="G1286" s="17" t="s">
        <v>273</v>
      </c>
    </row>
    <row r="1287" spans="1:7" x14ac:dyDescent="0.2">
      <c r="A1287" s="17" t="s">
        <v>3241</v>
      </c>
      <c r="B1287" s="17" t="s">
        <v>3242</v>
      </c>
      <c r="C1287" s="17" t="s">
        <v>4082</v>
      </c>
      <c r="D1287" s="17" t="s">
        <v>5094</v>
      </c>
      <c r="E1287" s="17" t="s">
        <v>5095</v>
      </c>
      <c r="F1287" s="17" t="s">
        <v>5896</v>
      </c>
      <c r="G1287" s="17" t="s">
        <v>43</v>
      </c>
    </row>
    <row r="1288" spans="1:7" x14ac:dyDescent="0.2">
      <c r="A1288" s="17" t="s">
        <v>3243</v>
      </c>
      <c r="B1288" s="17" t="s">
        <v>3244</v>
      </c>
      <c r="C1288" s="17" t="s">
        <v>4083</v>
      </c>
      <c r="D1288" s="17" t="s">
        <v>5273</v>
      </c>
      <c r="E1288" s="17" t="s">
        <v>5274</v>
      </c>
      <c r="F1288" s="17" t="s">
        <v>5897</v>
      </c>
      <c r="G1288" s="17" t="s">
        <v>6094</v>
      </c>
    </row>
    <row r="1289" spans="1:7" x14ac:dyDescent="0.2">
      <c r="A1289" s="17" t="s">
        <v>3245</v>
      </c>
      <c r="B1289" s="17" t="s">
        <v>3246</v>
      </c>
      <c r="C1289" s="17"/>
      <c r="D1289" s="17" t="s">
        <v>5898</v>
      </c>
      <c r="E1289" s="17" t="s">
        <v>5899</v>
      </c>
      <c r="F1289" s="17" t="s">
        <v>5900</v>
      </c>
      <c r="G1289" s="17" t="s">
        <v>720</v>
      </c>
    </row>
    <row r="1290" spans="1:7" x14ac:dyDescent="0.2">
      <c r="A1290" s="17" t="s">
        <v>3247</v>
      </c>
      <c r="B1290" s="17" t="s">
        <v>3248</v>
      </c>
      <c r="C1290" s="17"/>
      <c r="D1290" s="17" t="s">
        <v>5898</v>
      </c>
      <c r="E1290" s="17" t="s">
        <v>5899</v>
      </c>
      <c r="F1290" s="17" t="s">
        <v>5900</v>
      </c>
      <c r="G1290" s="17" t="s">
        <v>720</v>
      </c>
    </row>
    <row r="1291" spans="1:7" x14ac:dyDescent="0.2">
      <c r="A1291" s="17" t="s">
        <v>3249</v>
      </c>
      <c r="B1291" s="17" t="s">
        <v>3250</v>
      </c>
      <c r="C1291" s="17"/>
      <c r="D1291" s="17" t="s">
        <v>5901</v>
      </c>
      <c r="E1291" s="17" t="s">
        <v>5902</v>
      </c>
      <c r="F1291" s="17" t="s">
        <v>3250</v>
      </c>
      <c r="G1291" s="18" t="s">
        <v>97</v>
      </c>
    </row>
    <row r="1292" spans="1:7" x14ac:dyDescent="0.2">
      <c r="A1292" s="17" t="s">
        <v>3251</v>
      </c>
      <c r="B1292" s="17" t="s">
        <v>3252</v>
      </c>
      <c r="C1292" s="17"/>
      <c r="D1292" s="17" t="s">
        <v>5903</v>
      </c>
      <c r="E1292" s="17" t="s">
        <v>5904</v>
      </c>
      <c r="F1292" s="17" t="s">
        <v>3252</v>
      </c>
      <c r="G1292" s="18" t="s">
        <v>97</v>
      </c>
    </row>
    <row r="1293" spans="1:7" x14ac:dyDescent="0.2">
      <c r="A1293" s="17" t="s">
        <v>3253</v>
      </c>
      <c r="B1293" s="17" t="s">
        <v>3254</v>
      </c>
      <c r="C1293" s="17"/>
      <c r="D1293" s="17" t="s">
        <v>5905</v>
      </c>
      <c r="E1293" s="17" t="s">
        <v>5906</v>
      </c>
      <c r="F1293" s="17" t="s">
        <v>3254</v>
      </c>
      <c r="G1293" s="18" t="s">
        <v>97</v>
      </c>
    </row>
    <row r="1294" spans="1:7" x14ac:dyDescent="0.2">
      <c r="A1294" s="17" t="s">
        <v>3255</v>
      </c>
      <c r="B1294" s="17" t="s">
        <v>3256</v>
      </c>
      <c r="C1294" s="17"/>
      <c r="D1294" s="17" t="s">
        <v>5907</v>
      </c>
      <c r="E1294" s="17" t="s">
        <v>5908</v>
      </c>
      <c r="F1294" s="17" t="s">
        <v>3256</v>
      </c>
      <c r="G1294" s="18" t="s">
        <v>97</v>
      </c>
    </row>
    <row r="1295" spans="1:7" x14ac:dyDescent="0.2">
      <c r="A1295" s="17" t="s">
        <v>3257</v>
      </c>
      <c r="B1295" s="17" t="s">
        <v>3258</v>
      </c>
      <c r="C1295" s="17"/>
      <c r="D1295" s="17" t="s">
        <v>5909</v>
      </c>
      <c r="E1295" s="17" t="s">
        <v>5910</v>
      </c>
      <c r="F1295" s="17" t="s">
        <v>3258</v>
      </c>
      <c r="G1295" s="18" t="s">
        <v>97</v>
      </c>
    </row>
    <row r="1296" spans="1:7" x14ac:dyDescent="0.2">
      <c r="A1296" s="17" t="s">
        <v>3259</v>
      </c>
      <c r="B1296" s="17" t="s">
        <v>3260</v>
      </c>
      <c r="C1296" s="17"/>
      <c r="D1296" s="17" t="s">
        <v>5911</v>
      </c>
      <c r="E1296" s="17" t="s">
        <v>5912</v>
      </c>
      <c r="F1296" s="17" t="s">
        <v>3260</v>
      </c>
      <c r="G1296" s="18" t="s">
        <v>97</v>
      </c>
    </row>
    <row r="1297" spans="1:7" x14ac:dyDescent="0.2">
      <c r="A1297" s="17" t="s">
        <v>3261</v>
      </c>
      <c r="B1297" s="17" t="s">
        <v>3262</v>
      </c>
      <c r="C1297" s="17" t="s">
        <v>4084</v>
      </c>
      <c r="D1297" s="17" t="s">
        <v>5913</v>
      </c>
      <c r="E1297" s="17" t="s">
        <v>5914</v>
      </c>
      <c r="F1297" s="17" t="s">
        <v>3262</v>
      </c>
      <c r="G1297" s="18" t="s">
        <v>97</v>
      </c>
    </row>
    <row r="1298" spans="1:7" x14ac:dyDescent="0.2">
      <c r="A1298" s="17" t="s">
        <v>3263</v>
      </c>
      <c r="B1298" s="17" t="s">
        <v>3264</v>
      </c>
      <c r="C1298" s="17"/>
      <c r="D1298" s="17" t="s">
        <v>5915</v>
      </c>
      <c r="E1298" s="17" t="s">
        <v>5916</v>
      </c>
      <c r="F1298" s="17" t="s">
        <v>5917</v>
      </c>
      <c r="G1298" s="17" t="s">
        <v>273</v>
      </c>
    </row>
    <row r="1299" spans="1:7" x14ac:dyDescent="0.2">
      <c r="A1299" s="17" t="s">
        <v>3265</v>
      </c>
      <c r="B1299" s="17" t="s">
        <v>3266</v>
      </c>
      <c r="C1299" s="17"/>
      <c r="D1299" s="17" t="s">
        <v>5918</v>
      </c>
      <c r="E1299" s="17" t="s">
        <v>5919</v>
      </c>
      <c r="F1299" s="17" t="s">
        <v>5920</v>
      </c>
      <c r="G1299" s="17" t="s">
        <v>143</v>
      </c>
    </row>
    <row r="1300" spans="1:7" x14ac:dyDescent="0.2">
      <c r="A1300" s="17" t="s">
        <v>3267</v>
      </c>
      <c r="B1300" s="17" t="s">
        <v>3268</v>
      </c>
      <c r="C1300" s="17" t="s">
        <v>4085</v>
      </c>
      <c r="D1300" s="17" t="s">
        <v>5921</v>
      </c>
      <c r="E1300" s="17" t="s">
        <v>5922</v>
      </c>
      <c r="F1300" s="17" t="s">
        <v>5923</v>
      </c>
      <c r="G1300" s="17" t="s">
        <v>6099</v>
      </c>
    </row>
    <row r="1301" spans="1:7" x14ac:dyDescent="0.2">
      <c r="A1301" s="17" t="s">
        <v>3269</v>
      </c>
      <c r="B1301" s="17" t="s">
        <v>3270</v>
      </c>
      <c r="C1301" s="17" t="s">
        <v>4086</v>
      </c>
      <c r="D1301" s="17" t="s">
        <v>4579</v>
      </c>
      <c r="E1301" s="17" t="s">
        <v>4580</v>
      </c>
      <c r="F1301" s="17" t="s">
        <v>4581</v>
      </c>
      <c r="G1301" s="17" t="s">
        <v>6088</v>
      </c>
    </row>
    <row r="1302" spans="1:7" x14ac:dyDescent="0.2">
      <c r="A1302" s="17" t="s">
        <v>3271</v>
      </c>
      <c r="B1302" s="17" t="s">
        <v>3272</v>
      </c>
      <c r="C1302" s="17"/>
      <c r="D1302" s="17" t="s">
        <v>5924</v>
      </c>
      <c r="E1302" s="17" t="s">
        <v>5925</v>
      </c>
      <c r="F1302" s="17" t="s">
        <v>5926</v>
      </c>
      <c r="G1302" s="17" t="s">
        <v>6130</v>
      </c>
    </row>
    <row r="1303" spans="1:7" x14ac:dyDescent="0.2">
      <c r="A1303" s="17" t="s">
        <v>3273</v>
      </c>
      <c r="B1303" s="17" t="s">
        <v>3274</v>
      </c>
      <c r="C1303" s="17"/>
      <c r="D1303" s="17" t="s">
        <v>5927</v>
      </c>
      <c r="E1303" s="17" t="s">
        <v>5928</v>
      </c>
      <c r="F1303" s="17" t="s">
        <v>5929</v>
      </c>
      <c r="G1303" s="17" t="s">
        <v>266</v>
      </c>
    </row>
    <row r="1304" spans="1:7" x14ac:dyDescent="0.2">
      <c r="A1304" s="17" t="s">
        <v>3275</v>
      </c>
      <c r="B1304" s="17" t="s">
        <v>3276</v>
      </c>
      <c r="C1304" s="17" t="s">
        <v>4087</v>
      </c>
      <c r="D1304" s="17" t="s">
        <v>5865</v>
      </c>
      <c r="E1304" s="17" t="s">
        <v>5866</v>
      </c>
      <c r="F1304" s="17" t="s">
        <v>5930</v>
      </c>
      <c r="G1304" s="17" t="s">
        <v>43</v>
      </c>
    </row>
    <row r="1305" spans="1:7" x14ac:dyDescent="0.2">
      <c r="A1305" s="17" t="s">
        <v>380</v>
      </c>
      <c r="B1305" s="17" t="s">
        <v>539</v>
      </c>
      <c r="C1305" s="17" t="s">
        <v>4088</v>
      </c>
      <c r="D1305" s="17" t="s">
        <v>5931</v>
      </c>
      <c r="E1305" s="17" t="s">
        <v>5932</v>
      </c>
      <c r="F1305" s="17" t="s">
        <v>5933</v>
      </c>
      <c r="G1305" s="17" t="s">
        <v>43</v>
      </c>
    </row>
    <row r="1306" spans="1:7" x14ac:dyDescent="0.2">
      <c r="A1306" s="17" t="s">
        <v>3277</v>
      </c>
      <c r="B1306" s="17" t="s">
        <v>3278</v>
      </c>
      <c r="C1306" s="17"/>
      <c r="D1306" s="17" t="s">
        <v>5270</v>
      </c>
      <c r="E1306" s="17" t="s">
        <v>5271</v>
      </c>
      <c r="F1306" s="17" t="s">
        <v>5272</v>
      </c>
      <c r="G1306" s="17" t="s">
        <v>43</v>
      </c>
    </row>
    <row r="1307" spans="1:7" x14ac:dyDescent="0.2">
      <c r="A1307" s="17" t="s">
        <v>3279</v>
      </c>
      <c r="B1307" s="17" t="s">
        <v>3280</v>
      </c>
      <c r="C1307" s="17"/>
      <c r="D1307" s="17" t="s">
        <v>5934</v>
      </c>
      <c r="E1307" s="17" t="s">
        <v>5935</v>
      </c>
      <c r="F1307" s="17" t="s">
        <v>5936</v>
      </c>
      <c r="G1307" s="17" t="s">
        <v>66</v>
      </c>
    </row>
    <row r="1308" spans="1:7" x14ac:dyDescent="0.2">
      <c r="A1308" s="17" t="s">
        <v>3281</v>
      </c>
      <c r="B1308" s="17" t="s">
        <v>3282</v>
      </c>
      <c r="C1308" s="17"/>
      <c r="D1308" s="17" t="s">
        <v>5276</v>
      </c>
      <c r="E1308" s="17" t="s">
        <v>5277</v>
      </c>
      <c r="F1308" s="17" t="s">
        <v>5937</v>
      </c>
      <c r="G1308" s="17" t="s">
        <v>220</v>
      </c>
    </row>
    <row r="1309" spans="1:7" x14ac:dyDescent="0.2">
      <c r="A1309" s="17" t="s">
        <v>3283</v>
      </c>
      <c r="B1309" s="17" t="s">
        <v>3284</v>
      </c>
      <c r="C1309" s="17"/>
      <c r="D1309" s="17" t="s">
        <v>5091</v>
      </c>
      <c r="E1309" s="17" t="s">
        <v>5092</v>
      </c>
      <c r="F1309" s="17" t="s">
        <v>5775</v>
      </c>
      <c r="G1309" s="17" t="s">
        <v>220</v>
      </c>
    </row>
    <row r="1310" spans="1:7" x14ac:dyDescent="0.2">
      <c r="A1310" s="17" t="s">
        <v>3285</v>
      </c>
      <c r="B1310" s="17" t="s">
        <v>3286</v>
      </c>
      <c r="C1310" s="17" t="s">
        <v>4089</v>
      </c>
      <c r="D1310" s="17" t="s">
        <v>5938</v>
      </c>
      <c r="E1310" s="17" t="s">
        <v>5939</v>
      </c>
      <c r="F1310" s="17" t="s">
        <v>5940</v>
      </c>
      <c r="G1310" s="17" t="s">
        <v>220</v>
      </c>
    </row>
    <row r="1311" spans="1:7" x14ac:dyDescent="0.2">
      <c r="A1311" s="17" t="s">
        <v>3287</v>
      </c>
      <c r="B1311" s="17" t="s">
        <v>3288</v>
      </c>
      <c r="C1311" s="17"/>
      <c r="D1311" s="17" t="s">
        <v>5938</v>
      </c>
      <c r="E1311" s="17" t="s">
        <v>5939</v>
      </c>
      <c r="F1311" s="17" t="s">
        <v>5940</v>
      </c>
      <c r="G1311" s="17" t="s">
        <v>220</v>
      </c>
    </row>
    <row r="1312" spans="1:7" x14ac:dyDescent="0.2">
      <c r="A1312" s="17" t="s">
        <v>3289</v>
      </c>
      <c r="B1312" s="17" t="s">
        <v>3290</v>
      </c>
      <c r="C1312" s="17"/>
      <c r="D1312" s="17" t="s">
        <v>5941</v>
      </c>
      <c r="E1312" s="17" t="s">
        <v>5942</v>
      </c>
      <c r="F1312" s="17" t="s">
        <v>5943</v>
      </c>
      <c r="G1312" s="17" t="s">
        <v>220</v>
      </c>
    </row>
    <row r="1313" spans="1:7" x14ac:dyDescent="0.2">
      <c r="A1313" s="17" t="s">
        <v>3291</v>
      </c>
      <c r="B1313" s="17" t="s">
        <v>3292</v>
      </c>
      <c r="C1313" s="17" t="s">
        <v>4090</v>
      </c>
      <c r="D1313" s="17" t="s">
        <v>5499</v>
      </c>
      <c r="E1313" s="17" t="s">
        <v>5500</v>
      </c>
      <c r="F1313" s="17" t="s">
        <v>5944</v>
      </c>
      <c r="G1313" s="17" t="s">
        <v>6117</v>
      </c>
    </row>
    <row r="1314" spans="1:7" x14ac:dyDescent="0.2">
      <c r="A1314" s="17" t="s">
        <v>581</v>
      </c>
      <c r="B1314" s="17" t="s">
        <v>582</v>
      </c>
      <c r="C1314" s="17"/>
      <c r="D1314" s="17" t="s">
        <v>5945</v>
      </c>
      <c r="E1314" s="17" t="s">
        <v>5946</v>
      </c>
      <c r="F1314" s="17" t="s">
        <v>5947</v>
      </c>
      <c r="G1314" s="17" t="s">
        <v>53</v>
      </c>
    </row>
    <row r="1315" spans="1:7" x14ac:dyDescent="0.2">
      <c r="A1315" s="17" t="s">
        <v>3293</v>
      </c>
      <c r="B1315" s="17" t="s">
        <v>3294</v>
      </c>
      <c r="C1315" s="17"/>
      <c r="D1315" s="17" t="s">
        <v>5318</v>
      </c>
      <c r="E1315" s="17" t="s">
        <v>5319</v>
      </c>
      <c r="F1315" s="17" t="s">
        <v>5948</v>
      </c>
      <c r="G1315" s="17" t="s">
        <v>53</v>
      </c>
    </row>
    <row r="1316" spans="1:7" x14ac:dyDescent="0.2">
      <c r="A1316" s="17" t="s">
        <v>3295</v>
      </c>
      <c r="B1316" s="17" t="s">
        <v>3296</v>
      </c>
      <c r="C1316" s="17" t="s">
        <v>4091</v>
      </c>
      <c r="D1316" s="17" t="s">
        <v>5949</v>
      </c>
      <c r="E1316" s="17" t="s">
        <v>5950</v>
      </c>
      <c r="F1316" s="17" t="s">
        <v>3296</v>
      </c>
      <c r="G1316" s="17" t="s">
        <v>445</v>
      </c>
    </row>
    <row r="1317" spans="1:7" x14ac:dyDescent="0.2">
      <c r="A1317" s="17" t="s">
        <v>3297</v>
      </c>
      <c r="B1317" s="17" t="s">
        <v>3298</v>
      </c>
      <c r="C1317" s="17" t="s">
        <v>3993</v>
      </c>
      <c r="D1317" s="17" t="s">
        <v>5625</v>
      </c>
      <c r="E1317" s="17" t="s">
        <v>5626</v>
      </c>
      <c r="F1317" s="17" t="s">
        <v>5627</v>
      </c>
      <c r="G1317" s="17" t="s">
        <v>445</v>
      </c>
    </row>
    <row r="1318" spans="1:7" x14ac:dyDescent="0.2">
      <c r="A1318" s="17" t="s">
        <v>3299</v>
      </c>
      <c r="B1318" s="17" t="s">
        <v>3300</v>
      </c>
      <c r="C1318" s="17"/>
      <c r="D1318" s="17" t="s">
        <v>5951</v>
      </c>
      <c r="E1318" s="17" t="s">
        <v>5952</v>
      </c>
      <c r="F1318" s="17" t="s">
        <v>5953</v>
      </c>
      <c r="G1318" s="17" t="s">
        <v>614</v>
      </c>
    </row>
    <row r="1319" spans="1:7" x14ac:dyDescent="0.2">
      <c r="A1319" s="17" t="s">
        <v>3301</v>
      </c>
      <c r="B1319" s="17" t="s">
        <v>3302</v>
      </c>
      <c r="C1319" s="17" t="s">
        <v>4092</v>
      </c>
      <c r="D1319" s="17" t="s">
        <v>5954</v>
      </c>
      <c r="E1319" s="17" t="s">
        <v>5955</v>
      </c>
      <c r="F1319" s="17" t="s">
        <v>5956</v>
      </c>
      <c r="G1319" s="17" t="s">
        <v>49</v>
      </c>
    </row>
    <row r="1320" spans="1:7" x14ac:dyDescent="0.2">
      <c r="A1320" s="17" t="s">
        <v>3303</v>
      </c>
      <c r="B1320" s="17" t="s">
        <v>3304</v>
      </c>
      <c r="C1320" s="17" t="s">
        <v>4093</v>
      </c>
      <c r="D1320" s="17" t="s">
        <v>4850</v>
      </c>
      <c r="E1320" s="17" t="s">
        <v>4851</v>
      </c>
      <c r="F1320" s="17" t="s">
        <v>4852</v>
      </c>
      <c r="G1320" s="17" t="s">
        <v>6092</v>
      </c>
    </row>
    <row r="1321" spans="1:7" x14ac:dyDescent="0.2">
      <c r="A1321" s="17" t="s">
        <v>3305</v>
      </c>
      <c r="B1321" s="17" t="s">
        <v>3306</v>
      </c>
      <c r="C1321" s="17" t="s">
        <v>4094</v>
      </c>
      <c r="D1321" s="17" t="s">
        <v>4321</v>
      </c>
      <c r="E1321" s="17" t="s">
        <v>4322</v>
      </c>
      <c r="F1321" s="17" t="s">
        <v>4323</v>
      </c>
      <c r="G1321" s="17" t="s">
        <v>444</v>
      </c>
    </row>
    <row r="1322" spans="1:7" x14ac:dyDescent="0.2">
      <c r="A1322" s="17" t="s">
        <v>3307</v>
      </c>
      <c r="B1322" s="17" t="s">
        <v>3308</v>
      </c>
      <c r="C1322" s="17" t="s">
        <v>4095</v>
      </c>
      <c r="D1322" s="17" t="s">
        <v>5957</v>
      </c>
      <c r="E1322" s="17" t="s">
        <v>5958</v>
      </c>
      <c r="F1322" s="17" t="s">
        <v>5959</v>
      </c>
      <c r="G1322" s="17" t="s">
        <v>273</v>
      </c>
    </row>
    <row r="1323" spans="1:7" x14ac:dyDescent="0.2">
      <c r="A1323" s="17" t="s">
        <v>3309</v>
      </c>
      <c r="B1323" s="17" t="s">
        <v>3310</v>
      </c>
      <c r="C1323" s="17"/>
      <c r="D1323" s="17" t="s">
        <v>5960</v>
      </c>
      <c r="E1323" s="17" t="s">
        <v>5961</v>
      </c>
      <c r="F1323" s="17" t="s">
        <v>5962</v>
      </c>
      <c r="G1323" s="17" t="s">
        <v>60</v>
      </c>
    </row>
    <row r="1324" spans="1:7" x14ac:dyDescent="0.2">
      <c r="A1324" s="17" t="s">
        <v>3311</v>
      </c>
      <c r="B1324" s="17" t="s">
        <v>3312</v>
      </c>
      <c r="C1324" s="17"/>
      <c r="D1324" s="17" t="s">
        <v>5960</v>
      </c>
      <c r="E1324" s="17" t="s">
        <v>5961</v>
      </c>
      <c r="F1324" s="17" t="s">
        <v>5962</v>
      </c>
      <c r="G1324" s="17" t="s">
        <v>60</v>
      </c>
    </row>
    <row r="1325" spans="1:7" x14ac:dyDescent="0.2">
      <c r="A1325" s="17" t="s">
        <v>3313</v>
      </c>
      <c r="B1325" s="17" t="s">
        <v>3314</v>
      </c>
      <c r="C1325" s="17"/>
      <c r="D1325" s="17" t="s">
        <v>5963</v>
      </c>
      <c r="E1325" s="17" t="s">
        <v>5964</v>
      </c>
      <c r="F1325" s="17" t="s">
        <v>3314</v>
      </c>
      <c r="G1325" s="18" t="s">
        <v>97</v>
      </c>
    </row>
    <row r="1326" spans="1:7" x14ac:dyDescent="0.2">
      <c r="A1326" s="17" t="s">
        <v>3315</v>
      </c>
      <c r="B1326" s="17" t="s">
        <v>3316</v>
      </c>
      <c r="C1326" s="17"/>
      <c r="D1326" s="17" t="s">
        <v>5334</v>
      </c>
      <c r="E1326" s="17" t="s">
        <v>5335</v>
      </c>
      <c r="F1326" s="17" t="s">
        <v>5336</v>
      </c>
      <c r="G1326" s="17" t="s">
        <v>143</v>
      </c>
    </row>
    <row r="1327" spans="1:7" x14ac:dyDescent="0.2">
      <c r="A1327" s="17" t="s">
        <v>3317</v>
      </c>
      <c r="B1327" s="17" t="s">
        <v>3318</v>
      </c>
      <c r="C1327" s="17"/>
      <c r="D1327" s="17" t="s">
        <v>5934</v>
      </c>
      <c r="E1327" s="17" t="s">
        <v>5935</v>
      </c>
      <c r="F1327" s="17" t="s">
        <v>5965</v>
      </c>
      <c r="G1327" s="17" t="s">
        <v>444</v>
      </c>
    </row>
    <row r="1328" spans="1:7" x14ac:dyDescent="0.2">
      <c r="A1328" s="17" t="s">
        <v>3319</v>
      </c>
      <c r="B1328" s="17" t="s">
        <v>3320</v>
      </c>
      <c r="C1328" s="17"/>
      <c r="D1328" s="17" t="s">
        <v>5393</v>
      </c>
      <c r="E1328" s="17" t="s">
        <v>5394</v>
      </c>
      <c r="F1328" s="17" t="s">
        <v>5395</v>
      </c>
      <c r="G1328" s="17" t="s">
        <v>273</v>
      </c>
    </row>
    <row r="1329" spans="1:7" x14ac:dyDescent="0.2">
      <c r="A1329" s="17" t="s">
        <v>3321</v>
      </c>
      <c r="B1329" s="17" t="s">
        <v>3322</v>
      </c>
      <c r="C1329" s="17" t="s">
        <v>4036</v>
      </c>
      <c r="D1329" s="17" t="s">
        <v>4251</v>
      </c>
      <c r="E1329" s="17" t="s">
        <v>4252</v>
      </c>
      <c r="F1329" s="17" t="s">
        <v>5738</v>
      </c>
      <c r="G1329" s="19" t="s">
        <v>60</v>
      </c>
    </row>
    <row r="1330" spans="1:7" x14ac:dyDescent="0.2">
      <c r="A1330" s="17" t="s">
        <v>3323</v>
      </c>
      <c r="B1330" s="17" t="s">
        <v>3324</v>
      </c>
      <c r="C1330" s="17"/>
      <c r="D1330" s="17" t="s">
        <v>5094</v>
      </c>
      <c r="E1330" s="17" t="s">
        <v>5095</v>
      </c>
      <c r="F1330" s="17" t="s">
        <v>5096</v>
      </c>
      <c r="G1330" s="17" t="s">
        <v>444</v>
      </c>
    </row>
    <row r="1331" spans="1:7" x14ac:dyDescent="0.2">
      <c r="A1331" s="17" t="s">
        <v>3325</v>
      </c>
      <c r="B1331" s="17" t="s">
        <v>3326</v>
      </c>
      <c r="C1331" s="17"/>
      <c r="D1331" s="17" t="s">
        <v>5966</v>
      </c>
      <c r="E1331" s="17" t="s">
        <v>5967</v>
      </c>
      <c r="F1331" s="17" t="s">
        <v>3326</v>
      </c>
      <c r="G1331" s="17" t="s">
        <v>97</v>
      </c>
    </row>
    <row r="1332" spans="1:7" x14ac:dyDescent="0.2">
      <c r="A1332" s="17" t="s">
        <v>3327</v>
      </c>
      <c r="B1332" s="17" t="s">
        <v>3328</v>
      </c>
      <c r="C1332" s="17" t="s">
        <v>4036</v>
      </c>
      <c r="D1332" s="17" t="s">
        <v>4251</v>
      </c>
      <c r="E1332" s="17" t="s">
        <v>4252</v>
      </c>
      <c r="F1332" s="17" t="s">
        <v>5738</v>
      </c>
      <c r="G1332" s="17" t="s">
        <v>60</v>
      </c>
    </row>
    <row r="1333" spans="1:7" x14ac:dyDescent="0.2">
      <c r="A1333" s="17" t="s">
        <v>3329</v>
      </c>
      <c r="B1333" s="17" t="s">
        <v>3330</v>
      </c>
      <c r="C1333" s="17" t="s">
        <v>4096</v>
      </c>
      <c r="D1333" s="17" t="s">
        <v>5968</v>
      </c>
      <c r="E1333" s="17" t="s">
        <v>5969</v>
      </c>
      <c r="F1333" s="17" t="s">
        <v>5970</v>
      </c>
      <c r="G1333" s="17" t="s">
        <v>646</v>
      </c>
    </row>
    <row r="1334" spans="1:7" x14ac:dyDescent="0.2">
      <c r="A1334" s="17" t="s">
        <v>3331</v>
      </c>
      <c r="B1334" s="17" t="s">
        <v>3332</v>
      </c>
      <c r="C1334" s="17" t="s">
        <v>4097</v>
      </c>
      <c r="D1334" s="17" t="s">
        <v>5968</v>
      </c>
      <c r="E1334" s="17" t="s">
        <v>5969</v>
      </c>
      <c r="F1334" s="17" t="s">
        <v>5970</v>
      </c>
      <c r="G1334" s="17" t="s">
        <v>646</v>
      </c>
    </row>
    <row r="1335" spans="1:7" x14ac:dyDescent="0.2">
      <c r="A1335" s="17" t="s">
        <v>3333</v>
      </c>
      <c r="B1335" s="17" t="s">
        <v>3334</v>
      </c>
      <c r="C1335" s="17" t="s">
        <v>4098</v>
      </c>
      <c r="D1335" s="17" t="s">
        <v>5971</v>
      </c>
      <c r="E1335" s="17" t="s">
        <v>5972</v>
      </c>
      <c r="F1335" s="17" t="s">
        <v>5973</v>
      </c>
      <c r="G1335" s="17" t="s">
        <v>6089</v>
      </c>
    </row>
    <row r="1336" spans="1:7" x14ac:dyDescent="0.2">
      <c r="A1336" s="17" t="s">
        <v>3335</v>
      </c>
      <c r="B1336" s="17" t="s">
        <v>3336</v>
      </c>
      <c r="C1336" s="17" t="s">
        <v>4099</v>
      </c>
      <c r="D1336" s="17" t="s">
        <v>5778</v>
      </c>
      <c r="E1336" s="17" t="s">
        <v>5779</v>
      </c>
      <c r="F1336" s="17" t="s">
        <v>5974</v>
      </c>
      <c r="G1336" s="17" t="s">
        <v>162</v>
      </c>
    </row>
    <row r="1337" spans="1:7" x14ac:dyDescent="0.2">
      <c r="A1337" s="17" t="s">
        <v>3337</v>
      </c>
      <c r="B1337" s="17" t="s">
        <v>3338</v>
      </c>
      <c r="C1337" s="17"/>
      <c r="D1337" s="17" t="s">
        <v>5091</v>
      </c>
      <c r="E1337" s="17" t="s">
        <v>5092</v>
      </c>
      <c r="F1337" s="17" t="s">
        <v>5975</v>
      </c>
      <c r="G1337" s="17" t="s">
        <v>79</v>
      </c>
    </row>
    <row r="1338" spans="1:7" x14ac:dyDescent="0.2">
      <c r="A1338" s="17" t="s">
        <v>3339</v>
      </c>
      <c r="B1338" s="17" t="s">
        <v>3340</v>
      </c>
      <c r="C1338" s="17" t="s">
        <v>4100</v>
      </c>
      <c r="D1338" s="17" t="s">
        <v>5976</v>
      </c>
      <c r="E1338" s="17" t="s">
        <v>5977</v>
      </c>
      <c r="F1338" s="17" t="s">
        <v>5978</v>
      </c>
      <c r="G1338" s="17" t="s">
        <v>6106</v>
      </c>
    </row>
    <row r="1339" spans="1:7" x14ac:dyDescent="0.2">
      <c r="A1339" s="17" t="s">
        <v>3341</v>
      </c>
      <c r="B1339" s="17" t="s">
        <v>3342</v>
      </c>
      <c r="C1339" s="17" t="s">
        <v>4101</v>
      </c>
      <c r="D1339" s="17" t="s">
        <v>5979</v>
      </c>
      <c r="E1339" s="17" t="s">
        <v>5980</v>
      </c>
      <c r="F1339" s="17" t="s">
        <v>5981</v>
      </c>
      <c r="G1339" s="17" t="s">
        <v>6131</v>
      </c>
    </row>
    <row r="1340" spans="1:7" x14ac:dyDescent="0.2">
      <c r="A1340" s="17" t="s">
        <v>3343</v>
      </c>
      <c r="B1340" s="17" t="s">
        <v>3344</v>
      </c>
      <c r="C1340" s="17"/>
      <c r="D1340" s="17" t="s">
        <v>5214</v>
      </c>
      <c r="E1340" s="17" t="s">
        <v>5215</v>
      </c>
      <c r="F1340" s="17" t="s">
        <v>5982</v>
      </c>
      <c r="G1340" s="17" t="s">
        <v>471</v>
      </c>
    </row>
    <row r="1341" spans="1:7" x14ac:dyDescent="0.2">
      <c r="A1341" s="17" t="s">
        <v>3345</v>
      </c>
      <c r="B1341" s="17" t="s">
        <v>3346</v>
      </c>
      <c r="C1341" s="17" t="s">
        <v>4102</v>
      </c>
      <c r="D1341" s="17" t="s">
        <v>5094</v>
      </c>
      <c r="E1341" s="17" t="s">
        <v>5095</v>
      </c>
      <c r="F1341" s="17" t="s">
        <v>5776</v>
      </c>
      <c r="G1341" s="17" t="s">
        <v>444</v>
      </c>
    </row>
    <row r="1342" spans="1:7" x14ac:dyDescent="0.2">
      <c r="A1342" s="17" t="s">
        <v>3347</v>
      </c>
      <c r="B1342" s="17" t="s">
        <v>3348</v>
      </c>
      <c r="C1342" s="17"/>
      <c r="D1342" s="17" t="s">
        <v>5885</v>
      </c>
      <c r="E1342" s="17" t="s">
        <v>5886</v>
      </c>
      <c r="F1342" s="17" t="s">
        <v>5887</v>
      </c>
      <c r="G1342" s="17" t="s">
        <v>444</v>
      </c>
    </row>
    <row r="1343" spans="1:7" x14ac:dyDescent="0.2">
      <c r="A1343" s="17" t="s">
        <v>3349</v>
      </c>
      <c r="B1343" s="17" t="s">
        <v>3350</v>
      </c>
      <c r="C1343" s="17"/>
      <c r="D1343" s="17" t="s">
        <v>4265</v>
      </c>
      <c r="E1343" s="17" t="s">
        <v>4266</v>
      </c>
      <c r="F1343" s="17" t="s">
        <v>5983</v>
      </c>
      <c r="G1343" s="17" t="s">
        <v>444</v>
      </c>
    </row>
    <row r="1344" spans="1:7" x14ac:dyDescent="0.2">
      <c r="A1344" s="17" t="s">
        <v>3351</v>
      </c>
      <c r="B1344" s="17" t="s">
        <v>3352</v>
      </c>
      <c r="C1344" s="17" t="s">
        <v>4103</v>
      </c>
      <c r="D1344" s="17" t="s">
        <v>5120</v>
      </c>
      <c r="E1344" s="17" t="s">
        <v>5121</v>
      </c>
      <c r="F1344" s="17" t="s">
        <v>5650</v>
      </c>
      <c r="G1344" s="17" t="s">
        <v>444</v>
      </c>
    </row>
    <row r="1345" spans="1:7" x14ac:dyDescent="0.2">
      <c r="A1345" s="17" t="s">
        <v>3353</v>
      </c>
      <c r="B1345" s="17" t="s">
        <v>3354</v>
      </c>
      <c r="C1345" s="17"/>
      <c r="D1345" s="17" t="s">
        <v>5270</v>
      </c>
      <c r="E1345" s="17" t="s">
        <v>5271</v>
      </c>
      <c r="F1345" s="17" t="s">
        <v>5272</v>
      </c>
      <c r="G1345" s="17" t="s">
        <v>43</v>
      </c>
    </row>
    <row r="1346" spans="1:7" x14ac:dyDescent="0.2">
      <c r="A1346" s="17" t="s">
        <v>3355</v>
      </c>
      <c r="B1346" s="17" t="s">
        <v>3356</v>
      </c>
      <c r="C1346" s="17"/>
      <c r="D1346" s="17" t="s">
        <v>5938</v>
      </c>
      <c r="E1346" s="17" t="s">
        <v>5939</v>
      </c>
      <c r="F1346" s="17" t="s">
        <v>5940</v>
      </c>
      <c r="G1346" s="17" t="s">
        <v>220</v>
      </c>
    </row>
    <row r="1347" spans="1:7" x14ac:dyDescent="0.2">
      <c r="A1347" s="17" t="s">
        <v>3357</v>
      </c>
      <c r="B1347" s="17" t="s">
        <v>3358</v>
      </c>
      <c r="C1347" s="17"/>
      <c r="D1347" s="17" t="s">
        <v>5984</v>
      </c>
      <c r="E1347" s="17" t="s">
        <v>5985</v>
      </c>
      <c r="F1347" s="17" t="s">
        <v>3358</v>
      </c>
      <c r="G1347" s="18" t="s">
        <v>97</v>
      </c>
    </row>
    <row r="1348" spans="1:7" x14ac:dyDescent="0.2">
      <c r="A1348" s="17" t="s">
        <v>3359</v>
      </c>
      <c r="B1348" s="17" t="s">
        <v>3360</v>
      </c>
      <c r="C1348" s="17" t="s">
        <v>4104</v>
      </c>
      <c r="D1348" s="17" t="s">
        <v>5986</v>
      </c>
      <c r="E1348" s="17" t="s">
        <v>5987</v>
      </c>
      <c r="F1348" s="17" t="s">
        <v>5988</v>
      </c>
      <c r="G1348" s="17" t="s">
        <v>122</v>
      </c>
    </row>
    <row r="1349" spans="1:7" x14ac:dyDescent="0.2">
      <c r="A1349" s="17" t="s">
        <v>3361</v>
      </c>
      <c r="B1349" s="17" t="s">
        <v>3362</v>
      </c>
      <c r="C1349" s="17" t="s">
        <v>4105</v>
      </c>
      <c r="D1349" s="17" t="s">
        <v>5989</v>
      </c>
      <c r="E1349" s="17" t="s">
        <v>5990</v>
      </c>
      <c r="F1349" s="17" t="s">
        <v>5991</v>
      </c>
      <c r="G1349" s="17" t="s">
        <v>6132</v>
      </c>
    </row>
    <row r="1350" spans="1:7" x14ac:dyDescent="0.2">
      <c r="A1350" s="17" t="s">
        <v>3363</v>
      </c>
      <c r="B1350" s="17" t="s">
        <v>3364</v>
      </c>
      <c r="C1350" s="17" t="s">
        <v>4106</v>
      </c>
      <c r="D1350" s="17" t="s">
        <v>5992</v>
      </c>
      <c r="E1350" s="17" t="s">
        <v>5993</v>
      </c>
      <c r="F1350" s="17" t="s">
        <v>5994</v>
      </c>
      <c r="G1350" s="17" t="s">
        <v>6133</v>
      </c>
    </row>
    <row r="1351" spans="1:7" x14ac:dyDescent="0.2">
      <c r="A1351" s="17" t="s">
        <v>3365</v>
      </c>
      <c r="B1351" s="17" t="s">
        <v>3366</v>
      </c>
      <c r="C1351" s="17" t="s">
        <v>3962</v>
      </c>
      <c r="D1351" s="17" t="s">
        <v>5516</v>
      </c>
      <c r="E1351" s="17" t="s">
        <v>5517</v>
      </c>
      <c r="F1351" s="17" t="s">
        <v>5518</v>
      </c>
      <c r="G1351" s="17" t="s">
        <v>6103</v>
      </c>
    </row>
    <row r="1352" spans="1:7" x14ac:dyDescent="0.2">
      <c r="A1352" s="17" t="s">
        <v>3367</v>
      </c>
      <c r="B1352" s="17" t="s">
        <v>3368</v>
      </c>
      <c r="C1352" s="17"/>
      <c r="D1352" s="17" t="s">
        <v>5995</v>
      </c>
      <c r="E1352" s="17" t="s">
        <v>5996</v>
      </c>
      <c r="F1352" s="17" t="s">
        <v>5997</v>
      </c>
      <c r="G1352" s="17" t="s">
        <v>97</v>
      </c>
    </row>
    <row r="1353" spans="1:7" x14ac:dyDescent="0.2">
      <c r="A1353" s="17" t="s">
        <v>3369</v>
      </c>
      <c r="B1353" s="17" t="s">
        <v>3370</v>
      </c>
      <c r="C1353" s="17"/>
      <c r="D1353" s="17" t="s">
        <v>5998</v>
      </c>
      <c r="E1353" s="17" t="s">
        <v>5999</v>
      </c>
      <c r="F1353" s="17" t="s">
        <v>3370</v>
      </c>
      <c r="G1353" s="18" t="s">
        <v>97</v>
      </c>
    </row>
    <row r="1354" spans="1:7" x14ac:dyDescent="0.2">
      <c r="A1354" s="17" t="s">
        <v>3371</v>
      </c>
      <c r="B1354" s="17" t="s">
        <v>3372</v>
      </c>
      <c r="C1354" s="17" t="s">
        <v>4107</v>
      </c>
      <c r="D1354" s="17" t="s">
        <v>6000</v>
      </c>
      <c r="E1354" s="17" t="s">
        <v>6001</v>
      </c>
      <c r="F1354" s="17" t="s">
        <v>3372</v>
      </c>
      <c r="G1354" s="17" t="s">
        <v>97</v>
      </c>
    </row>
    <row r="1355" spans="1:7" x14ac:dyDescent="0.2">
      <c r="A1355" s="17" t="s">
        <v>3373</v>
      </c>
      <c r="B1355" s="17" t="s">
        <v>3374</v>
      </c>
      <c r="C1355" s="17" t="s">
        <v>4107</v>
      </c>
      <c r="D1355" s="17" t="s">
        <v>6000</v>
      </c>
      <c r="E1355" s="17" t="s">
        <v>6001</v>
      </c>
      <c r="F1355" s="17" t="s">
        <v>3372</v>
      </c>
      <c r="G1355" s="17" t="s">
        <v>97</v>
      </c>
    </row>
    <row r="1356" spans="1:7" x14ac:dyDescent="0.2">
      <c r="A1356" s="17" t="s">
        <v>3375</v>
      </c>
      <c r="B1356" s="17" t="s">
        <v>3376</v>
      </c>
      <c r="C1356" s="17"/>
      <c r="D1356" s="17" t="s">
        <v>5701</v>
      </c>
      <c r="E1356" s="17" t="s">
        <v>5702</v>
      </c>
      <c r="F1356" s="17" t="s">
        <v>3376</v>
      </c>
      <c r="G1356" s="18" t="s">
        <v>97</v>
      </c>
    </row>
    <row r="1357" spans="1:7" x14ac:dyDescent="0.2">
      <c r="A1357" s="17" t="s">
        <v>3377</v>
      </c>
      <c r="B1357" s="17" t="s">
        <v>3378</v>
      </c>
      <c r="C1357" s="17" t="s">
        <v>4108</v>
      </c>
      <c r="D1357" s="17" t="s">
        <v>6002</v>
      </c>
      <c r="E1357" s="17" t="s">
        <v>6003</v>
      </c>
      <c r="F1357" s="17" t="s">
        <v>6004</v>
      </c>
      <c r="G1357" s="18" t="s">
        <v>97</v>
      </c>
    </row>
    <row r="1358" spans="1:7" x14ac:dyDescent="0.2">
      <c r="A1358" s="17" t="s">
        <v>3379</v>
      </c>
      <c r="B1358" s="17" t="s">
        <v>3380</v>
      </c>
      <c r="C1358" s="17"/>
      <c r="D1358" s="17" t="s">
        <v>5984</v>
      </c>
      <c r="E1358" s="17" t="s">
        <v>5985</v>
      </c>
      <c r="F1358" s="17" t="s">
        <v>3358</v>
      </c>
      <c r="G1358" s="18" t="s">
        <v>97</v>
      </c>
    </row>
    <row r="1359" spans="1:7" x14ac:dyDescent="0.2">
      <c r="A1359" s="17" t="s">
        <v>3381</v>
      </c>
      <c r="B1359" s="17" t="s">
        <v>3382</v>
      </c>
      <c r="C1359" s="17"/>
      <c r="D1359" s="17" t="s">
        <v>6005</v>
      </c>
      <c r="E1359" s="17" t="s">
        <v>6006</v>
      </c>
      <c r="F1359" s="17" t="s">
        <v>6007</v>
      </c>
      <c r="G1359" s="18" t="s">
        <v>97</v>
      </c>
    </row>
    <row r="1360" spans="1:7" x14ac:dyDescent="0.2">
      <c r="A1360" s="17" t="s">
        <v>3383</v>
      </c>
      <c r="B1360" s="17" t="s">
        <v>3384</v>
      </c>
      <c r="C1360" s="17"/>
      <c r="D1360" s="17" t="s">
        <v>6005</v>
      </c>
      <c r="E1360" s="17" t="s">
        <v>6006</v>
      </c>
      <c r="F1360" s="17" t="s">
        <v>6007</v>
      </c>
      <c r="G1360" s="18" t="s">
        <v>97</v>
      </c>
    </row>
    <row r="1361" spans="1:7" x14ac:dyDescent="0.2">
      <c r="A1361" s="17" t="s">
        <v>3385</v>
      </c>
      <c r="B1361" s="17" t="s">
        <v>3386</v>
      </c>
      <c r="C1361" s="17"/>
      <c r="D1361" s="17" t="s">
        <v>6008</v>
      </c>
      <c r="E1361" s="17" t="s">
        <v>6009</v>
      </c>
      <c r="F1361" s="17" t="s">
        <v>3386</v>
      </c>
      <c r="G1361" s="18" t="s">
        <v>97</v>
      </c>
    </row>
    <row r="1362" spans="1:7" x14ac:dyDescent="0.2">
      <c r="A1362" s="17" t="s">
        <v>3387</v>
      </c>
      <c r="B1362" s="17" t="s">
        <v>3388</v>
      </c>
      <c r="C1362" s="17"/>
      <c r="D1362" s="17" t="s">
        <v>4742</v>
      </c>
      <c r="E1362" s="17" t="s">
        <v>4743</v>
      </c>
      <c r="F1362" s="17" t="s">
        <v>3388</v>
      </c>
      <c r="G1362" s="18" t="s">
        <v>97</v>
      </c>
    </row>
    <row r="1363" spans="1:7" x14ac:dyDescent="0.2">
      <c r="A1363" s="17" t="s">
        <v>3389</v>
      </c>
      <c r="B1363" s="17" t="s">
        <v>3390</v>
      </c>
      <c r="C1363" s="17" t="s">
        <v>4109</v>
      </c>
      <c r="D1363" s="17" t="s">
        <v>6010</v>
      </c>
      <c r="E1363" s="17" t="s">
        <v>6011</v>
      </c>
      <c r="F1363" s="17" t="s">
        <v>3390</v>
      </c>
      <c r="G1363" s="18" t="s">
        <v>97</v>
      </c>
    </row>
    <row r="1364" spans="1:7" x14ac:dyDescent="0.2">
      <c r="A1364" s="17" t="s">
        <v>3391</v>
      </c>
      <c r="B1364" s="17" t="s">
        <v>3392</v>
      </c>
      <c r="C1364" s="17" t="s">
        <v>4109</v>
      </c>
      <c r="D1364" s="17" t="s">
        <v>6010</v>
      </c>
      <c r="E1364" s="17" t="s">
        <v>6011</v>
      </c>
      <c r="F1364" s="17" t="s">
        <v>3390</v>
      </c>
      <c r="G1364" s="18" t="s">
        <v>97</v>
      </c>
    </row>
    <row r="1365" spans="1:7" x14ac:dyDescent="0.2">
      <c r="A1365" s="17" t="s">
        <v>3393</v>
      </c>
      <c r="B1365" s="17" t="s">
        <v>3394</v>
      </c>
      <c r="C1365" s="17" t="s">
        <v>4110</v>
      </c>
      <c r="D1365" s="17" t="s">
        <v>6012</v>
      </c>
      <c r="E1365" s="17" t="s">
        <v>6013</v>
      </c>
      <c r="F1365" s="17" t="s">
        <v>3394</v>
      </c>
      <c r="G1365" s="17" t="s">
        <v>97</v>
      </c>
    </row>
    <row r="1366" spans="1:7" x14ac:dyDescent="0.2">
      <c r="A1366" s="17" t="s">
        <v>3395</v>
      </c>
      <c r="B1366" s="17" t="s">
        <v>3396</v>
      </c>
      <c r="C1366" s="17" t="s">
        <v>4111</v>
      </c>
      <c r="D1366" s="17" t="s">
        <v>4742</v>
      </c>
      <c r="E1366" s="17" t="s">
        <v>4743</v>
      </c>
      <c r="F1366" s="17" t="s">
        <v>3396</v>
      </c>
      <c r="G1366" s="18" t="s">
        <v>97</v>
      </c>
    </row>
    <row r="1367" spans="1:7" x14ac:dyDescent="0.2">
      <c r="A1367" s="17" t="s">
        <v>3397</v>
      </c>
      <c r="B1367" s="17" t="s">
        <v>2755</v>
      </c>
      <c r="C1367" s="17"/>
      <c r="D1367" s="17" t="s">
        <v>5563</v>
      </c>
      <c r="E1367" s="17" t="s">
        <v>5564</v>
      </c>
      <c r="F1367" s="17" t="s">
        <v>3021</v>
      </c>
      <c r="G1367" s="18" t="s">
        <v>97</v>
      </c>
    </row>
    <row r="1368" spans="1:7" x14ac:dyDescent="0.2">
      <c r="A1368" s="17" t="s">
        <v>3398</v>
      </c>
      <c r="B1368" s="17" t="s">
        <v>3399</v>
      </c>
      <c r="C1368" s="17"/>
      <c r="D1368" s="17" t="s">
        <v>5154</v>
      </c>
      <c r="E1368" s="17" t="s">
        <v>5155</v>
      </c>
      <c r="F1368" s="17" t="s">
        <v>2188</v>
      </c>
      <c r="G1368" s="18" t="s">
        <v>97</v>
      </c>
    </row>
    <row r="1369" spans="1:7" x14ac:dyDescent="0.2">
      <c r="A1369" s="17" t="s">
        <v>3400</v>
      </c>
      <c r="B1369" s="17" t="s">
        <v>3401</v>
      </c>
      <c r="C1369" s="17" t="s">
        <v>4112</v>
      </c>
      <c r="D1369" s="17" t="s">
        <v>6014</v>
      </c>
      <c r="E1369" s="17" t="s">
        <v>6015</v>
      </c>
      <c r="F1369" s="17" t="s">
        <v>3401</v>
      </c>
      <c r="G1369" s="18" t="s">
        <v>97</v>
      </c>
    </row>
    <row r="1370" spans="1:7" x14ac:dyDescent="0.2">
      <c r="A1370" s="17" t="s">
        <v>3402</v>
      </c>
      <c r="B1370" s="17" t="s">
        <v>3403</v>
      </c>
      <c r="C1370" s="17"/>
      <c r="D1370" s="17" t="s">
        <v>6016</v>
      </c>
      <c r="E1370" s="17" t="s">
        <v>6017</v>
      </c>
      <c r="F1370" s="17" t="s">
        <v>3403</v>
      </c>
      <c r="G1370" s="18" t="s">
        <v>97</v>
      </c>
    </row>
    <row r="1371" spans="1:7" x14ac:dyDescent="0.2">
      <c r="A1371" s="17" t="s">
        <v>3404</v>
      </c>
      <c r="B1371" s="17" t="s">
        <v>3405</v>
      </c>
      <c r="C1371" s="17"/>
      <c r="D1371" s="17" t="s">
        <v>6018</v>
      </c>
      <c r="E1371" s="17" t="s">
        <v>6019</v>
      </c>
      <c r="F1371" s="17" t="s">
        <v>6020</v>
      </c>
      <c r="G1371" s="19" t="s">
        <v>646</v>
      </c>
    </row>
    <row r="1372" spans="1:7" x14ac:dyDescent="0.2">
      <c r="A1372" s="17" t="s">
        <v>3406</v>
      </c>
      <c r="B1372" s="17" t="s">
        <v>3407</v>
      </c>
      <c r="C1372" s="17" t="s">
        <v>4018</v>
      </c>
      <c r="D1372" s="17" t="s">
        <v>5674</v>
      </c>
      <c r="E1372" s="17" t="s">
        <v>5675</v>
      </c>
      <c r="F1372" s="17" t="s">
        <v>5676</v>
      </c>
      <c r="G1372" s="17" t="s">
        <v>273</v>
      </c>
    </row>
    <row r="1373" spans="1:7" x14ac:dyDescent="0.2">
      <c r="A1373" s="17" t="s">
        <v>3408</v>
      </c>
      <c r="B1373" s="17" t="s">
        <v>3409</v>
      </c>
      <c r="C1373" s="17"/>
      <c r="D1373" s="17" t="s">
        <v>6021</v>
      </c>
      <c r="E1373" s="17" t="s">
        <v>6022</v>
      </c>
      <c r="F1373" s="17" t="s">
        <v>6023</v>
      </c>
      <c r="G1373" s="17" t="s">
        <v>273</v>
      </c>
    </row>
    <row r="1374" spans="1:7" x14ac:dyDescent="0.2">
      <c r="A1374" s="17" t="s">
        <v>3410</v>
      </c>
      <c r="B1374" s="17" t="s">
        <v>3411</v>
      </c>
      <c r="C1374" s="17" t="s">
        <v>3670</v>
      </c>
      <c r="D1374" s="17" t="s">
        <v>4529</v>
      </c>
      <c r="E1374" s="17" t="s">
        <v>4530</v>
      </c>
      <c r="F1374" s="17" t="s">
        <v>4531</v>
      </c>
      <c r="G1374" s="17" t="s">
        <v>273</v>
      </c>
    </row>
    <row r="1375" spans="1:7" x14ac:dyDescent="0.2">
      <c r="A1375" s="17" t="s">
        <v>3412</v>
      </c>
      <c r="B1375" s="17" t="s">
        <v>3413</v>
      </c>
      <c r="C1375" s="17"/>
      <c r="D1375" s="17" t="s">
        <v>4794</v>
      </c>
      <c r="E1375" s="17" t="s">
        <v>4795</v>
      </c>
      <c r="F1375" s="17" t="s">
        <v>4796</v>
      </c>
      <c r="G1375" s="17" t="s">
        <v>6087</v>
      </c>
    </row>
    <row r="1376" spans="1:7" x14ac:dyDescent="0.2">
      <c r="A1376" s="17" t="s">
        <v>3414</v>
      </c>
      <c r="B1376" s="17" t="s">
        <v>3415</v>
      </c>
      <c r="C1376" s="17" t="s">
        <v>4113</v>
      </c>
      <c r="D1376" s="17" t="s">
        <v>6024</v>
      </c>
      <c r="E1376" s="17" t="s">
        <v>6025</v>
      </c>
      <c r="F1376" s="17" t="s">
        <v>6026</v>
      </c>
      <c r="G1376" s="17" t="s">
        <v>500</v>
      </c>
    </row>
    <row r="1377" spans="1:7" x14ac:dyDescent="0.2">
      <c r="A1377" s="17" t="s">
        <v>3416</v>
      </c>
      <c r="B1377" s="17" t="s">
        <v>3417</v>
      </c>
      <c r="C1377" s="17" t="s">
        <v>4113</v>
      </c>
      <c r="D1377" s="17" t="s">
        <v>6024</v>
      </c>
      <c r="E1377" s="17" t="s">
        <v>6025</v>
      </c>
      <c r="F1377" s="17" t="s">
        <v>6026</v>
      </c>
      <c r="G1377" s="17" t="s">
        <v>500</v>
      </c>
    </row>
    <row r="1378" spans="1:7" x14ac:dyDescent="0.2">
      <c r="A1378" s="17" t="s">
        <v>3418</v>
      </c>
      <c r="B1378" s="17" t="s">
        <v>3419</v>
      </c>
      <c r="C1378" s="17" t="s">
        <v>4114</v>
      </c>
      <c r="D1378" s="17" t="s">
        <v>5703</v>
      </c>
      <c r="E1378" s="17" t="s">
        <v>5704</v>
      </c>
      <c r="F1378" s="17" t="s">
        <v>6027</v>
      </c>
      <c r="G1378" s="17" t="s">
        <v>500</v>
      </c>
    </row>
    <row r="1379" spans="1:7" x14ac:dyDescent="0.2">
      <c r="A1379" s="17" t="s">
        <v>3420</v>
      </c>
      <c r="B1379" s="17" t="s">
        <v>3421</v>
      </c>
      <c r="C1379" s="17"/>
      <c r="D1379" s="17" t="s">
        <v>6028</v>
      </c>
      <c r="E1379" s="17" t="s">
        <v>6029</v>
      </c>
      <c r="F1379" s="17" t="s">
        <v>6030</v>
      </c>
      <c r="G1379" s="17" t="s">
        <v>6099</v>
      </c>
    </row>
    <row r="1380" spans="1:7" x14ac:dyDescent="0.2">
      <c r="A1380" s="17" t="s">
        <v>3422</v>
      </c>
      <c r="B1380" s="17" t="s">
        <v>3423</v>
      </c>
      <c r="C1380" s="17" t="s">
        <v>4115</v>
      </c>
      <c r="D1380" s="17" t="s">
        <v>4579</v>
      </c>
      <c r="E1380" s="17" t="s">
        <v>4580</v>
      </c>
      <c r="F1380" s="17" t="s">
        <v>4581</v>
      </c>
      <c r="G1380" s="17" t="s">
        <v>6088</v>
      </c>
    </row>
    <row r="1381" spans="1:7" x14ac:dyDescent="0.2">
      <c r="A1381" s="17" t="s">
        <v>3424</v>
      </c>
      <c r="B1381" s="17" t="s">
        <v>3425</v>
      </c>
      <c r="C1381" s="17" t="s">
        <v>4116</v>
      </c>
      <c r="D1381" s="17" t="s">
        <v>5581</v>
      </c>
      <c r="E1381" s="17" t="s">
        <v>5582</v>
      </c>
      <c r="F1381" s="17" t="s">
        <v>5583</v>
      </c>
      <c r="G1381" s="17" t="s">
        <v>6089</v>
      </c>
    </row>
    <row r="1382" spans="1:7" x14ac:dyDescent="0.2">
      <c r="A1382" s="17" t="s">
        <v>3426</v>
      </c>
      <c r="B1382" s="17" t="s">
        <v>3427</v>
      </c>
      <c r="C1382" s="17"/>
      <c r="D1382" s="17" t="s">
        <v>4739</v>
      </c>
      <c r="E1382" s="17" t="s">
        <v>4740</v>
      </c>
      <c r="F1382" s="17" t="s">
        <v>6031</v>
      </c>
      <c r="G1382" s="17" t="s">
        <v>6089</v>
      </c>
    </row>
    <row r="1383" spans="1:7" x14ac:dyDescent="0.2">
      <c r="A1383" s="17" t="s">
        <v>3428</v>
      </c>
      <c r="B1383" s="17" t="s">
        <v>3429</v>
      </c>
      <c r="C1383" s="17"/>
      <c r="D1383" s="17" t="s">
        <v>4739</v>
      </c>
      <c r="E1383" s="17" t="s">
        <v>4740</v>
      </c>
      <c r="F1383" s="17" t="s">
        <v>6032</v>
      </c>
      <c r="G1383" s="17" t="s">
        <v>6089</v>
      </c>
    </row>
    <row r="1384" spans="1:7" x14ac:dyDescent="0.2">
      <c r="A1384" s="17" t="s">
        <v>3430</v>
      </c>
      <c r="B1384" s="17" t="s">
        <v>3431</v>
      </c>
      <c r="C1384" s="17" t="s">
        <v>4117</v>
      </c>
      <c r="D1384" s="17" t="s">
        <v>6033</v>
      </c>
      <c r="E1384" s="17" t="s">
        <v>6034</v>
      </c>
      <c r="F1384" s="17" t="s">
        <v>6035</v>
      </c>
      <c r="G1384" s="17" t="s">
        <v>6089</v>
      </c>
    </row>
    <row r="1385" spans="1:7" x14ac:dyDescent="0.2">
      <c r="A1385" s="17" t="s">
        <v>3432</v>
      </c>
      <c r="B1385" s="17" t="s">
        <v>3433</v>
      </c>
      <c r="C1385" s="17" t="s">
        <v>4118</v>
      </c>
      <c r="D1385" s="17" t="s">
        <v>6036</v>
      </c>
      <c r="E1385" s="17" t="s">
        <v>6037</v>
      </c>
      <c r="F1385" s="17" t="s">
        <v>6038</v>
      </c>
      <c r="G1385" s="17" t="s">
        <v>6089</v>
      </c>
    </row>
    <row r="1386" spans="1:7" x14ac:dyDescent="0.2">
      <c r="A1386" s="17" t="s">
        <v>3434</v>
      </c>
      <c r="B1386" s="17" t="s">
        <v>3435</v>
      </c>
      <c r="C1386" s="17" t="s">
        <v>4118</v>
      </c>
      <c r="D1386" s="17" t="s">
        <v>6036</v>
      </c>
      <c r="E1386" s="17" t="s">
        <v>6037</v>
      </c>
      <c r="F1386" s="17" t="s">
        <v>6038</v>
      </c>
      <c r="G1386" s="17" t="s">
        <v>6089</v>
      </c>
    </row>
    <row r="1387" spans="1:7" x14ac:dyDescent="0.2">
      <c r="A1387" s="17" t="s">
        <v>3436</v>
      </c>
      <c r="B1387" s="17" t="s">
        <v>3437</v>
      </c>
      <c r="C1387" s="17"/>
      <c r="D1387" s="17" t="s">
        <v>5865</v>
      </c>
      <c r="E1387" s="17" t="s">
        <v>5866</v>
      </c>
      <c r="F1387" s="17" t="s">
        <v>5930</v>
      </c>
      <c r="G1387" s="17" t="s">
        <v>43</v>
      </c>
    </row>
    <row r="1388" spans="1:7" x14ac:dyDescent="0.2">
      <c r="A1388" s="17" t="s">
        <v>3438</v>
      </c>
      <c r="B1388" s="17" t="s">
        <v>3439</v>
      </c>
      <c r="C1388" s="17"/>
      <c r="D1388" s="17" t="s">
        <v>5865</v>
      </c>
      <c r="E1388" s="17" t="s">
        <v>5866</v>
      </c>
      <c r="F1388" s="17" t="s">
        <v>5930</v>
      </c>
      <c r="G1388" s="17" t="s">
        <v>43</v>
      </c>
    </row>
    <row r="1389" spans="1:7" x14ac:dyDescent="0.2">
      <c r="A1389" s="17" t="s">
        <v>3440</v>
      </c>
      <c r="B1389" s="17" t="s">
        <v>3441</v>
      </c>
      <c r="C1389" s="17"/>
      <c r="D1389" s="17" t="s">
        <v>6039</v>
      </c>
      <c r="E1389" s="17" t="s">
        <v>6040</v>
      </c>
      <c r="F1389" s="17" t="s">
        <v>6041</v>
      </c>
      <c r="G1389" s="17" t="s">
        <v>6134</v>
      </c>
    </row>
    <row r="1390" spans="1:7" x14ac:dyDescent="0.2">
      <c r="A1390" s="17" t="s">
        <v>3442</v>
      </c>
      <c r="B1390" s="17" t="s">
        <v>3443</v>
      </c>
      <c r="C1390" s="17" t="s">
        <v>4119</v>
      </c>
      <c r="D1390" s="17" t="s">
        <v>6042</v>
      </c>
      <c r="E1390" s="17" t="s">
        <v>6043</v>
      </c>
      <c r="F1390" s="17" t="s">
        <v>6044</v>
      </c>
      <c r="G1390" s="17" t="s">
        <v>162</v>
      </c>
    </row>
    <row r="1391" spans="1:7" x14ac:dyDescent="0.2">
      <c r="A1391" s="17" t="s">
        <v>3444</v>
      </c>
      <c r="B1391" s="17" t="s">
        <v>3445</v>
      </c>
      <c r="C1391" s="17" t="s">
        <v>4120</v>
      </c>
      <c r="D1391" s="17" t="s">
        <v>6045</v>
      </c>
      <c r="E1391" s="17" t="s">
        <v>6046</v>
      </c>
      <c r="F1391" s="17" t="s">
        <v>6047</v>
      </c>
      <c r="G1391" s="17" t="s">
        <v>162</v>
      </c>
    </row>
    <row r="1392" spans="1:7" x14ac:dyDescent="0.2">
      <c r="A1392" s="17" t="s">
        <v>3446</v>
      </c>
      <c r="B1392" s="17" t="s">
        <v>3447</v>
      </c>
      <c r="C1392" s="17"/>
      <c r="D1392" s="17" t="s">
        <v>5117</v>
      </c>
      <c r="E1392" s="17" t="s">
        <v>5118</v>
      </c>
      <c r="F1392" s="17" t="s">
        <v>6048</v>
      </c>
      <c r="G1392" s="17" t="s">
        <v>220</v>
      </c>
    </row>
    <row r="1393" spans="1:7" x14ac:dyDescent="0.2">
      <c r="A1393" s="17" t="s">
        <v>3448</v>
      </c>
      <c r="B1393" s="17" t="s">
        <v>3449</v>
      </c>
      <c r="C1393" s="17" t="s">
        <v>4121</v>
      </c>
      <c r="D1393" s="17" t="s">
        <v>6049</v>
      </c>
      <c r="E1393" s="17" t="s">
        <v>6050</v>
      </c>
      <c r="F1393" s="17" t="s">
        <v>6051</v>
      </c>
      <c r="G1393" s="17" t="s">
        <v>6093</v>
      </c>
    </row>
    <row r="1394" spans="1:7" x14ac:dyDescent="0.2">
      <c r="A1394" s="17" t="s">
        <v>3450</v>
      </c>
      <c r="B1394" s="17" t="s">
        <v>3451</v>
      </c>
      <c r="C1394" s="17" t="s">
        <v>4122</v>
      </c>
      <c r="D1394" s="17" t="s">
        <v>6052</v>
      </c>
      <c r="E1394" s="17" t="s">
        <v>6053</v>
      </c>
      <c r="F1394" s="17" t="s">
        <v>6054</v>
      </c>
      <c r="G1394" s="17" t="s">
        <v>147</v>
      </c>
    </row>
    <row r="1395" spans="1:7" x14ac:dyDescent="0.2">
      <c r="A1395" s="17" t="s">
        <v>3452</v>
      </c>
      <c r="B1395" s="17" t="s">
        <v>3453</v>
      </c>
      <c r="C1395" s="17"/>
      <c r="D1395" s="17" t="s">
        <v>6055</v>
      </c>
      <c r="E1395" s="17" t="s">
        <v>6056</v>
      </c>
      <c r="F1395" s="17" t="s">
        <v>6057</v>
      </c>
      <c r="G1395" s="17" t="s">
        <v>6102</v>
      </c>
    </row>
    <row r="1396" spans="1:7" x14ac:dyDescent="0.2">
      <c r="A1396" s="17" t="s">
        <v>3454</v>
      </c>
      <c r="B1396" s="17" t="s">
        <v>3455</v>
      </c>
      <c r="C1396" s="17"/>
      <c r="D1396" s="17" t="s">
        <v>5499</v>
      </c>
      <c r="E1396" s="17" t="s">
        <v>5500</v>
      </c>
      <c r="F1396" s="17" t="s">
        <v>6058</v>
      </c>
      <c r="G1396" s="17" t="s">
        <v>53</v>
      </c>
    </row>
    <row r="1397" spans="1:7" x14ac:dyDescent="0.2">
      <c r="A1397" s="17" t="s">
        <v>3456</v>
      </c>
      <c r="B1397" s="17" t="s">
        <v>3457</v>
      </c>
      <c r="C1397" s="17"/>
      <c r="D1397" s="17" t="s">
        <v>5417</v>
      </c>
      <c r="E1397" s="17" t="s">
        <v>5418</v>
      </c>
      <c r="F1397" s="17" t="s">
        <v>5419</v>
      </c>
      <c r="G1397" s="17" t="s">
        <v>131</v>
      </c>
    </row>
    <row r="1398" spans="1:7" x14ac:dyDescent="0.2">
      <c r="A1398" s="17" t="s">
        <v>3458</v>
      </c>
      <c r="B1398" s="17" t="s">
        <v>3459</v>
      </c>
      <c r="C1398" s="17"/>
      <c r="D1398" s="17" t="s">
        <v>5148</v>
      </c>
      <c r="E1398" s="17" t="s">
        <v>5149</v>
      </c>
      <c r="F1398" s="17" t="s">
        <v>5521</v>
      </c>
      <c r="G1398" s="17" t="s">
        <v>131</v>
      </c>
    </row>
    <row r="1399" spans="1:7" x14ac:dyDescent="0.2">
      <c r="A1399" s="17" t="s">
        <v>3460</v>
      </c>
      <c r="B1399" s="17" t="s">
        <v>3461</v>
      </c>
      <c r="C1399" s="17" t="s">
        <v>4123</v>
      </c>
      <c r="D1399" s="17" t="s">
        <v>5941</v>
      </c>
      <c r="E1399" s="17" t="s">
        <v>5942</v>
      </c>
      <c r="F1399" s="17" t="s">
        <v>6059</v>
      </c>
      <c r="G1399" s="17" t="s">
        <v>116</v>
      </c>
    </row>
    <row r="1400" spans="1:7" x14ac:dyDescent="0.2">
      <c r="A1400" s="17" t="s">
        <v>3462</v>
      </c>
      <c r="B1400" s="17" t="s">
        <v>3463</v>
      </c>
      <c r="C1400" s="17" t="s">
        <v>4124</v>
      </c>
      <c r="D1400" s="17" t="s">
        <v>6060</v>
      </c>
      <c r="E1400" s="17" t="s">
        <v>6061</v>
      </c>
      <c r="F1400" s="17" t="s">
        <v>6062</v>
      </c>
      <c r="G1400" s="17" t="s">
        <v>445</v>
      </c>
    </row>
    <row r="1401" spans="1:7" x14ac:dyDescent="0.2">
      <c r="A1401" s="17" t="s">
        <v>3464</v>
      </c>
      <c r="B1401" s="17" t="s">
        <v>3465</v>
      </c>
      <c r="C1401" s="17" t="s">
        <v>4125</v>
      </c>
      <c r="D1401" s="17" t="s">
        <v>6063</v>
      </c>
      <c r="E1401" s="17" t="s">
        <v>6064</v>
      </c>
      <c r="F1401" s="17" t="s">
        <v>6065</v>
      </c>
      <c r="G1401" s="17" t="s">
        <v>6113</v>
      </c>
    </row>
    <row r="1402" spans="1:7" x14ac:dyDescent="0.2">
      <c r="A1402" s="17" t="s">
        <v>3466</v>
      </c>
      <c r="B1402" s="17" t="s">
        <v>3467</v>
      </c>
      <c r="C1402" s="17" t="s">
        <v>4126</v>
      </c>
      <c r="D1402" s="17" t="s">
        <v>5094</v>
      </c>
      <c r="E1402" s="17" t="s">
        <v>5095</v>
      </c>
      <c r="F1402" s="17" t="s">
        <v>6066</v>
      </c>
      <c r="G1402" s="17" t="s">
        <v>6092</v>
      </c>
    </row>
    <row r="1403" spans="1:7" x14ac:dyDescent="0.2">
      <c r="A1403" s="17" t="s">
        <v>3468</v>
      </c>
      <c r="B1403" s="17" t="s">
        <v>3469</v>
      </c>
      <c r="C1403" s="17"/>
      <c r="D1403" s="17" t="s">
        <v>4723</v>
      </c>
      <c r="E1403" s="17" t="s">
        <v>4724</v>
      </c>
      <c r="F1403" s="17" t="s">
        <v>4725</v>
      </c>
      <c r="G1403" s="17" t="s">
        <v>444</v>
      </c>
    </row>
    <row r="1404" spans="1:7" x14ac:dyDescent="0.2">
      <c r="A1404" s="17" t="s">
        <v>3470</v>
      </c>
      <c r="B1404" s="17" t="s">
        <v>3471</v>
      </c>
      <c r="C1404" s="17"/>
      <c r="D1404" s="17" t="s">
        <v>4235</v>
      </c>
      <c r="E1404" s="17" t="s">
        <v>4236</v>
      </c>
      <c r="F1404" s="17" t="s">
        <v>883</v>
      </c>
      <c r="G1404" s="18" t="s">
        <v>97</v>
      </c>
    </row>
    <row r="1405" spans="1:7" x14ac:dyDescent="0.2">
      <c r="A1405" s="17" t="s">
        <v>3472</v>
      </c>
      <c r="B1405" s="17" t="s">
        <v>3473</v>
      </c>
      <c r="C1405" s="17" t="s">
        <v>4127</v>
      </c>
      <c r="D1405" s="17" t="s">
        <v>5120</v>
      </c>
      <c r="E1405" s="17" t="s">
        <v>5121</v>
      </c>
      <c r="F1405" s="17" t="s">
        <v>5650</v>
      </c>
      <c r="G1405" s="17" t="s">
        <v>444</v>
      </c>
    </row>
    <row r="1406" spans="1:7" x14ac:dyDescent="0.2">
      <c r="A1406" s="17" t="s">
        <v>3474</v>
      </c>
      <c r="B1406" s="17" t="s">
        <v>3475</v>
      </c>
      <c r="C1406" s="17"/>
      <c r="D1406" s="17" t="s">
        <v>4136</v>
      </c>
      <c r="E1406" s="17" t="s">
        <v>4137</v>
      </c>
      <c r="F1406" s="17" t="s">
        <v>4138</v>
      </c>
      <c r="G1406" s="17" t="s">
        <v>6084</v>
      </c>
    </row>
    <row r="1407" spans="1:7" x14ac:dyDescent="0.2">
      <c r="A1407" s="17" t="s">
        <v>3476</v>
      </c>
      <c r="B1407" s="17" t="s">
        <v>3477</v>
      </c>
      <c r="C1407" s="17"/>
      <c r="D1407" s="17" t="s">
        <v>5328</v>
      </c>
      <c r="E1407" s="17" t="s">
        <v>5329</v>
      </c>
      <c r="F1407" s="17" t="s">
        <v>5330</v>
      </c>
      <c r="G1407" s="17" t="s">
        <v>445</v>
      </c>
    </row>
    <row r="1408" spans="1:7" x14ac:dyDescent="0.2">
      <c r="A1408" s="17" t="s">
        <v>3478</v>
      </c>
      <c r="B1408" s="17" t="s">
        <v>3479</v>
      </c>
      <c r="C1408" s="17" t="s">
        <v>3923</v>
      </c>
      <c r="D1408" s="17" t="s">
        <v>5379</v>
      </c>
      <c r="E1408" s="17" t="s">
        <v>5380</v>
      </c>
      <c r="F1408" s="17" t="s">
        <v>2505</v>
      </c>
      <c r="G1408" s="18" t="s">
        <v>97</v>
      </c>
    </row>
    <row r="1409" spans="1:7" x14ac:dyDescent="0.2">
      <c r="A1409" s="17" t="s">
        <v>3480</v>
      </c>
      <c r="B1409" s="17" t="s">
        <v>3481</v>
      </c>
      <c r="C1409" s="17" t="s">
        <v>4128</v>
      </c>
      <c r="D1409" s="17" t="s">
        <v>6067</v>
      </c>
      <c r="E1409" s="17" t="s">
        <v>6068</v>
      </c>
      <c r="F1409" s="17" t="s">
        <v>6069</v>
      </c>
      <c r="G1409" s="17" t="s">
        <v>273</v>
      </c>
    </row>
    <row r="1410" spans="1:7" x14ac:dyDescent="0.2">
      <c r="A1410" s="17" t="s">
        <v>3482</v>
      </c>
      <c r="B1410" s="17" t="s">
        <v>3483</v>
      </c>
      <c r="C1410" s="17" t="s">
        <v>4085</v>
      </c>
      <c r="D1410" s="17" t="s">
        <v>5921</v>
      </c>
      <c r="E1410" s="17" t="s">
        <v>5922</v>
      </c>
      <c r="F1410" s="17" t="s">
        <v>5923</v>
      </c>
      <c r="G1410" s="17" t="s">
        <v>6099</v>
      </c>
    </row>
    <row r="1411" spans="1:7" x14ac:dyDescent="0.2">
      <c r="A1411" s="17" t="s">
        <v>3484</v>
      </c>
      <c r="B1411" s="17" t="s">
        <v>3485</v>
      </c>
      <c r="C1411" s="17"/>
      <c r="D1411" s="17" t="s">
        <v>4243</v>
      </c>
      <c r="E1411" s="17" t="s">
        <v>4244</v>
      </c>
      <c r="F1411" s="17" t="s">
        <v>2134</v>
      </c>
      <c r="G1411" s="18" t="s">
        <v>97</v>
      </c>
    </row>
    <row r="1412" spans="1:7" x14ac:dyDescent="0.2">
      <c r="A1412" s="17" t="s">
        <v>3486</v>
      </c>
      <c r="B1412" s="17" t="s">
        <v>3487</v>
      </c>
      <c r="C1412" s="17" t="s">
        <v>3550</v>
      </c>
      <c r="D1412" s="17" t="s">
        <v>4201</v>
      </c>
      <c r="E1412" s="17" t="s">
        <v>4202</v>
      </c>
      <c r="F1412" s="17" t="s">
        <v>1430</v>
      </c>
      <c r="G1412" s="18" t="s">
        <v>97</v>
      </c>
    </row>
    <row r="1413" spans="1:7" x14ac:dyDescent="0.2">
      <c r="A1413" s="17" t="s">
        <v>3488</v>
      </c>
      <c r="B1413" s="17" t="s">
        <v>3489</v>
      </c>
      <c r="C1413" s="17" t="s">
        <v>4127</v>
      </c>
      <c r="D1413" s="17" t="s">
        <v>5120</v>
      </c>
      <c r="E1413" s="17" t="s">
        <v>5121</v>
      </c>
      <c r="F1413" s="17" t="s">
        <v>5650</v>
      </c>
      <c r="G1413" s="17" t="s">
        <v>444</v>
      </c>
    </row>
    <row r="1414" spans="1:7" x14ac:dyDescent="0.2">
      <c r="A1414" s="17" t="s">
        <v>3490</v>
      </c>
      <c r="B1414" s="17" t="s">
        <v>3491</v>
      </c>
      <c r="C1414" s="17" t="s">
        <v>4095</v>
      </c>
      <c r="D1414" s="17" t="s">
        <v>5957</v>
      </c>
      <c r="E1414" s="17" t="s">
        <v>5958</v>
      </c>
      <c r="F1414" s="17" t="s">
        <v>5959</v>
      </c>
      <c r="G1414" s="17" t="s">
        <v>273</v>
      </c>
    </row>
    <row r="1415" spans="1:7" x14ac:dyDescent="0.2">
      <c r="A1415" s="17" t="s">
        <v>3492</v>
      </c>
      <c r="B1415" s="17" t="s">
        <v>3493</v>
      </c>
      <c r="C1415" s="17"/>
      <c r="D1415" s="17" t="s">
        <v>5496</v>
      </c>
      <c r="E1415" s="17" t="s">
        <v>5497</v>
      </c>
      <c r="F1415" s="17" t="s">
        <v>5498</v>
      </c>
      <c r="G1415" s="17" t="s">
        <v>6135</v>
      </c>
    </row>
    <row r="1416" spans="1:7" x14ac:dyDescent="0.2">
      <c r="A1416" s="17" t="s">
        <v>3494</v>
      </c>
      <c r="B1416" s="17" t="s">
        <v>3495</v>
      </c>
      <c r="C1416" s="17" t="s">
        <v>4081</v>
      </c>
      <c r="D1416" s="17" t="s">
        <v>5893</v>
      </c>
      <c r="E1416" s="17" t="s">
        <v>5894</v>
      </c>
      <c r="F1416" s="17" t="s">
        <v>5895</v>
      </c>
      <c r="G1416" s="17" t="s">
        <v>273</v>
      </c>
    </row>
    <row r="1417" spans="1:7" x14ac:dyDescent="0.2">
      <c r="A1417" s="17" t="s">
        <v>3496</v>
      </c>
      <c r="B1417" s="17" t="s">
        <v>3497</v>
      </c>
      <c r="C1417" s="17"/>
      <c r="D1417" s="17" t="s">
        <v>5822</v>
      </c>
      <c r="E1417" s="17" t="s">
        <v>5823</v>
      </c>
      <c r="F1417" s="17" t="s">
        <v>5824</v>
      </c>
      <c r="G1417" s="17" t="s">
        <v>273</v>
      </c>
    </row>
    <row r="1418" spans="1:7" x14ac:dyDescent="0.2">
      <c r="A1418" s="17" t="s">
        <v>3498</v>
      </c>
      <c r="B1418" s="17" t="s">
        <v>3499</v>
      </c>
      <c r="C1418" s="17" t="s">
        <v>4128</v>
      </c>
      <c r="D1418" s="17" t="s">
        <v>6067</v>
      </c>
      <c r="E1418" s="17" t="s">
        <v>6068</v>
      </c>
      <c r="F1418" s="17" t="s">
        <v>6069</v>
      </c>
      <c r="G1418" s="17" t="s">
        <v>273</v>
      </c>
    </row>
    <row r="1419" spans="1:7" x14ac:dyDescent="0.2">
      <c r="A1419" s="17" t="s">
        <v>3500</v>
      </c>
      <c r="B1419" s="17" t="s">
        <v>3501</v>
      </c>
      <c r="C1419" s="17" t="s">
        <v>3718</v>
      </c>
      <c r="D1419" s="17" t="s">
        <v>4704</v>
      </c>
      <c r="E1419" s="17" t="s">
        <v>4705</v>
      </c>
      <c r="F1419" s="17" t="s">
        <v>4706</v>
      </c>
      <c r="G1419" s="17" t="s">
        <v>273</v>
      </c>
    </row>
    <row r="1420" spans="1:7" x14ac:dyDescent="0.2">
      <c r="A1420" s="17" t="s">
        <v>3502</v>
      </c>
      <c r="B1420" s="17" t="s">
        <v>3503</v>
      </c>
      <c r="C1420" s="17" t="s">
        <v>4129</v>
      </c>
      <c r="D1420" s="17" t="s">
        <v>4529</v>
      </c>
      <c r="E1420" s="17" t="s">
        <v>4530</v>
      </c>
      <c r="F1420" s="17" t="s">
        <v>4531</v>
      </c>
      <c r="G1420" s="17" t="s">
        <v>273</v>
      </c>
    </row>
    <row r="1421" spans="1:7" x14ac:dyDescent="0.2">
      <c r="A1421" s="17" t="s">
        <v>3504</v>
      </c>
      <c r="B1421" s="17" t="s">
        <v>3505</v>
      </c>
      <c r="C1421" s="17"/>
      <c r="D1421" s="17" t="s">
        <v>6018</v>
      </c>
      <c r="E1421" s="17" t="s">
        <v>6019</v>
      </c>
      <c r="F1421" s="17" t="s">
        <v>6070</v>
      </c>
      <c r="G1421" s="19" t="s">
        <v>646</v>
      </c>
    </row>
    <row r="1422" spans="1:7" x14ac:dyDescent="0.2">
      <c r="A1422" s="17" t="s">
        <v>3506</v>
      </c>
      <c r="B1422" s="17" t="s">
        <v>3507</v>
      </c>
      <c r="C1422" s="17" t="s">
        <v>3888</v>
      </c>
      <c r="D1422" s="17" t="s">
        <v>5246</v>
      </c>
      <c r="E1422" s="17" t="s">
        <v>5247</v>
      </c>
      <c r="F1422" s="17" t="s">
        <v>5248</v>
      </c>
      <c r="G1422" s="17" t="s">
        <v>6108</v>
      </c>
    </row>
    <row r="1423" spans="1:7" x14ac:dyDescent="0.2">
      <c r="A1423" s="17" t="s">
        <v>3508</v>
      </c>
      <c r="B1423" s="17" t="s">
        <v>2815</v>
      </c>
      <c r="C1423" s="17" t="s">
        <v>3985</v>
      </c>
      <c r="D1423" s="17" t="s">
        <v>4284</v>
      </c>
      <c r="E1423" s="17" t="s">
        <v>4285</v>
      </c>
      <c r="F1423" s="17" t="s">
        <v>4487</v>
      </c>
      <c r="G1423" s="17" t="s">
        <v>258</v>
      </c>
    </row>
    <row r="1424" spans="1:7" x14ac:dyDescent="0.2">
      <c r="A1424" s="17" t="s">
        <v>3509</v>
      </c>
      <c r="B1424" s="17" t="s">
        <v>3510</v>
      </c>
      <c r="C1424" s="17"/>
      <c r="D1424" s="17" t="s">
        <v>4245</v>
      </c>
      <c r="E1424" s="17" t="s">
        <v>4246</v>
      </c>
      <c r="F1424" s="17" t="s">
        <v>4371</v>
      </c>
      <c r="G1424" s="17" t="s">
        <v>273</v>
      </c>
    </row>
    <row r="1425" spans="1:7" x14ac:dyDescent="0.2">
      <c r="A1425" s="17" t="s">
        <v>3511</v>
      </c>
      <c r="B1425" s="17" t="s">
        <v>3512</v>
      </c>
      <c r="C1425" s="17" t="s">
        <v>4129</v>
      </c>
      <c r="D1425" s="17" t="s">
        <v>4529</v>
      </c>
      <c r="E1425" s="17" t="s">
        <v>4530</v>
      </c>
      <c r="F1425" s="17" t="s">
        <v>4531</v>
      </c>
      <c r="G1425" s="17" t="s">
        <v>273</v>
      </c>
    </row>
    <row r="1426" spans="1:7" x14ac:dyDescent="0.2">
      <c r="A1426" s="17" t="s">
        <v>3513</v>
      </c>
      <c r="B1426" s="17" t="s">
        <v>3514</v>
      </c>
      <c r="C1426" s="17" t="s">
        <v>4087</v>
      </c>
      <c r="D1426" s="17" t="s">
        <v>5865</v>
      </c>
      <c r="E1426" s="17" t="s">
        <v>5866</v>
      </c>
      <c r="F1426" s="17" t="s">
        <v>5930</v>
      </c>
      <c r="G1426" s="17" t="s">
        <v>43</v>
      </c>
    </row>
    <row r="1427" spans="1:7" x14ac:dyDescent="0.2">
      <c r="A1427" s="17" t="s">
        <v>3515</v>
      </c>
      <c r="B1427" s="17" t="s">
        <v>3516</v>
      </c>
      <c r="C1427" s="17"/>
      <c r="D1427" s="17" t="s">
        <v>4284</v>
      </c>
      <c r="E1427" s="17" t="s">
        <v>4285</v>
      </c>
      <c r="F1427" s="17" t="s">
        <v>4806</v>
      </c>
      <c r="G1427" s="17" t="s">
        <v>43</v>
      </c>
    </row>
    <row r="1428" spans="1:7" x14ac:dyDescent="0.2">
      <c r="A1428" s="17" t="s">
        <v>3517</v>
      </c>
      <c r="B1428" s="17" t="s">
        <v>3518</v>
      </c>
      <c r="C1428" s="17"/>
      <c r="D1428" s="17" t="s">
        <v>5496</v>
      </c>
      <c r="E1428" s="17" t="s">
        <v>5497</v>
      </c>
      <c r="F1428" s="17" t="s">
        <v>5498</v>
      </c>
      <c r="G1428" s="17" t="s">
        <v>6135</v>
      </c>
    </row>
    <row r="1429" spans="1:7" x14ac:dyDescent="0.2">
      <c r="A1429" s="17" t="s">
        <v>3519</v>
      </c>
      <c r="B1429" s="17" t="s">
        <v>3520</v>
      </c>
      <c r="C1429" s="17" t="s">
        <v>4041</v>
      </c>
      <c r="D1429" s="17" t="s">
        <v>5763</v>
      </c>
      <c r="E1429" s="17" t="s">
        <v>5764</v>
      </c>
      <c r="F1429" s="17" t="s">
        <v>4041</v>
      </c>
      <c r="G1429" s="17" t="s">
        <v>445</v>
      </c>
    </row>
    <row r="1430" spans="1:7" x14ac:dyDescent="0.2">
      <c r="A1430" s="17" t="s">
        <v>3521</v>
      </c>
      <c r="B1430" s="17" t="s">
        <v>3522</v>
      </c>
      <c r="C1430" s="17"/>
      <c r="D1430" s="17" t="s">
        <v>5214</v>
      </c>
      <c r="E1430" s="17" t="s">
        <v>5215</v>
      </c>
      <c r="F1430" s="17" t="s">
        <v>5982</v>
      </c>
      <c r="G1430" s="17" t="s">
        <v>471</v>
      </c>
    </row>
    <row r="1431" spans="1:7" x14ac:dyDescent="0.2">
      <c r="A1431" s="17" t="s">
        <v>3523</v>
      </c>
      <c r="B1431" s="17" t="s">
        <v>3524</v>
      </c>
      <c r="C1431" s="17" t="s">
        <v>3888</v>
      </c>
      <c r="D1431" s="17" t="s">
        <v>5246</v>
      </c>
      <c r="E1431" s="17" t="s">
        <v>5247</v>
      </c>
      <c r="F1431" s="17" t="s">
        <v>5248</v>
      </c>
      <c r="G1431" s="17" t="s">
        <v>6108</v>
      </c>
    </row>
    <row r="1432" spans="1:7" x14ac:dyDescent="0.2">
      <c r="A1432" s="17" t="s">
        <v>3525</v>
      </c>
      <c r="B1432" s="17" t="s">
        <v>3526</v>
      </c>
      <c r="C1432" s="17" t="s">
        <v>3597</v>
      </c>
      <c r="D1432" s="17" t="s">
        <v>4358</v>
      </c>
      <c r="E1432" s="17" t="s">
        <v>4359</v>
      </c>
      <c r="F1432" s="17" t="s">
        <v>4360</v>
      </c>
      <c r="G1432" s="17" t="s">
        <v>143</v>
      </c>
    </row>
    <row r="1433" spans="1:7" x14ac:dyDescent="0.2">
      <c r="A1433" s="17" t="s">
        <v>3527</v>
      </c>
      <c r="B1433" s="17" t="s">
        <v>3528</v>
      </c>
      <c r="C1433" s="17" t="s">
        <v>4013</v>
      </c>
      <c r="D1433" s="17" t="s">
        <v>5655</v>
      </c>
      <c r="E1433" s="17" t="s">
        <v>5656</v>
      </c>
      <c r="F1433" s="17" t="s">
        <v>5657</v>
      </c>
      <c r="G1433" s="17" t="s">
        <v>273</v>
      </c>
    </row>
    <row r="1434" spans="1:7" x14ac:dyDescent="0.2">
      <c r="A1434" s="17" t="s">
        <v>3529</v>
      </c>
      <c r="B1434" s="17" t="s">
        <v>3530</v>
      </c>
      <c r="C1434" s="17"/>
      <c r="D1434" s="17" t="s">
        <v>4365</v>
      </c>
      <c r="E1434" s="17" t="s">
        <v>4366</v>
      </c>
      <c r="F1434" s="17" t="s">
        <v>4907</v>
      </c>
      <c r="G1434" s="17" t="s">
        <v>615</v>
      </c>
    </row>
    <row r="1435" spans="1:7" x14ac:dyDescent="0.2">
      <c r="A1435" s="17" t="s">
        <v>3531</v>
      </c>
      <c r="B1435" s="17" t="s">
        <v>3532</v>
      </c>
      <c r="C1435" s="17"/>
      <c r="D1435" s="17" t="s">
        <v>4526</v>
      </c>
      <c r="E1435" s="17" t="s">
        <v>4527</v>
      </c>
      <c r="F1435" s="17" t="s">
        <v>5651</v>
      </c>
      <c r="G1435" s="17" t="s">
        <v>273</v>
      </c>
    </row>
    <row r="1436" spans="1:7" x14ac:dyDescent="0.2">
      <c r="A1436" s="17" t="s">
        <v>3533</v>
      </c>
      <c r="B1436" s="17" t="s">
        <v>3534</v>
      </c>
      <c r="C1436" s="17" t="s">
        <v>4018</v>
      </c>
      <c r="D1436" s="17" t="s">
        <v>5674</v>
      </c>
      <c r="E1436" s="17" t="s">
        <v>5675</v>
      </c>
      <c r="F1436" s="17" t="s">
        <v>5676</v>
      </c>
      <c r="G1436" s="17" t="s">
        <v>273</v>
      </c>
    </row>
  </sheetData>
  <conditionalFormatting sqref="F12 F40 F719:F720 F1052:F1054 F1057:F1058">
    <cfRule type="expression" dxfId="21" priority="21">
      <formula>COUNTIF($B$3:$B$1436,F12)&gt;1</formula>
    </cfRule>
  </conditionalFormatting>
  <conditionalFormatting sqref="F35">
    <cfRule type="expression" dxfId="20" priority="17">
      <formula>COUNTIF($B$3:$B$1436,F35)&gt;1</formula>
    </cfRule>
  </conditionalFormatting>
  <conditionalFormatting sqref="F36:F37">
    <cfRule type="expression" dxfId="19" priority="16">
      <formula>COUNTIF($B$3:$B$1435,F36)&gt;1</formula>
    </cfRule>
  </conditionalFormatting>
  <conditionalFormatting sqref="F605:F606">
    <cfRule type="expression" dxfId="18" priority="2">
      <formula>COUNTIF($B$4:$B$1436,F605)&gt;1</formula>
    </cfRule>
  </conditionalFormatting>
  <conditionalFormatting sqref="F633">
    <cfRule type="expression" dxfId="17" priority="18">
      <formula>COUNTIF($B$3:$B$1436,F633)&gt;1</formula>
    </cfRule>
  </conditionalFormatting>
  <conditionalFormatting sqref="F678 F686">
    <cfRule type="expression" dxfId="16" priority="13">
      <formula>COUNTIF($B$3:$B$1417,F678)&gt;1</formula>
    </cfRule>
  </conditionalFormatting>
  <conditionalFormatting sqref="F688">
    <cfRule type="expression" dxfId="15" priority="22">
      <formula>COUNTIF($B$3:$B$1436,F688)&gt;1</formula>
    </cfRule>
  </conditionalFormatting>
  <conditionalFormatting sqref="F697">
    <cfRule type="expression" dxfId="14" priority="15">
      <formula>COUNTIF($B$3:$B$1434,F697)&gt;1</formula>
    </cfRule>
  </conditionalFormatting>
  <conditionalFormatting sqref="F703:F705 F708:F709 F714:F715">
    <cfRule type="expression" dxfId="13" priority="14">
      <formula>COUNTIF($B$3:$B$1427,F703)&gt;1</formula>
    </cfRule>
  </conditionalFormatting>
  <conditionalFormatting sqref="F722">
    <cfRule type="expression" dxfId="12" priority="19">
      <formula>COUNTIF($B$3:$B$1436,F722)&gt;1</formula>
    </cfRule>
  </conditionalFormatting>
  <conditionalFormatting sqref="F860:F861 F892 F1253">
    <cfRule type="expression" dxfId="11" priority="7">
      <formula>COUNTIF($B$3:$B$1319,F860)&gt;1</formula>
    </cfRule>
  </conditionalFormatting>
  <conditionalFormatting sqref="F874 F1263">
    <cfRule type="expression" dxfId="10" priority="8">
      <formula>COUNTIF($B$3:$B$1330,F874)&gt;1</formula>
    </cfRule>
  </conditionalFormatting>
  <conditionalFormatting sqref="F914:F915">
    <cfRule type="expression" dxfId="9" priority="9">
      <formula>COUNTIF($B$3:$B$1387,F914)&gt;1</formula>
    </cfRule>
  </conditionalFormatting>
  <conditionalFormatting sqref="F929:F933 F935:F938 F940:F941">
    <cfRule type="expression" dxfId="8" priority="11">
      <formula>COUNTIF($B$3:$B$1398,F929)&gt;1</formula>
    </cfRule>
  </conditionalFormatting>
  <conditionalFormatting sqref="F931:F933">
    <cfRule type="expression" dxfId="7" priority="10">
      <formula>COUNTIF($B$3:$B$1388,F931)&gt;1</formula>
    </cfRule>
  </conditionalFormatting>
  <conditionalFormatting sqref="F1005:F1006">
    <cfRule type="expression" dxfId="6" priority="6">
      <formula>COUNTIF($B$3:$B$1274,F1005)&gt;1</formula>
    </cfRule>
  </conditionalFormatting>
  <conditionalFormatting sqref="F1055:F1056">
    <cfRule type="expression" dxfId="5" priority="5">
      <formula>COUNTIF($B$3:$B$1270,F1055)&gt;1</formula>
    </cfRule>
  </conditionalFormatting>
  <conditionalFormatting sqref="F1100">
    <cfRule type="expression" dxfId="4" priority="20">
      <formula>COUNTIF($B$3:$B$1436,F1100)&gt;1</formula>
    </cfRule>
  </conditionalFormatting>
  <conditionalFormatting sqref="F1104">
    <cfRule type="expression" dxfId="3" priority="3">
      <formula>COUNTIF($B$4:$B$1436,F1104)&gt;1</formula>
    </cfRule>
  </conditionalFormatting>
  <conditionalFormatting sqref="F1110">
    <cfRule type="expression" dxfId="2" priority="1">
      <formula>COUNTIF($B$4:$B$1418,F1110)&gt;1</formula>
    </cfRule>
  </conditionalFormatting>
  <conditionalFormatting sqref="F1212">
    <cfRule type="expression" dxfId="1" priority="12">
      <formula>COUNTIF($B$3:$B$1408,F1212)&gt;1</formula>
    </cfRule>
  </conditionalFormatting>
  <conditionalFormatting sqref="F1386:F1387">
    <cfRule type="expression" dxfId="0" priority="4">
      <formula>COUNTIF($B$3:$B$1259,F1386)&gt;1</formula>
    </cfRule>
  </conditionalFormatting>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D4D5-BA93-4AD6-B92B-D857EC3D699D}">
  <sheetPr>
    <tabColor theme="4" tint="0.79998168889431442"/>
  </sheetPr>
  <dimension ref="A1:BL91"/>
  <sheetViews>
    <sheetView topLeftCell="E74" zoomScale="110" zoomScaleNormal="110" workbookViewId="0">
      <selection activeCell="H75" sqref="H75"/>
    </sheetView>
  </sheetViews>
  <sheetFormatPr defaultColWidth="9.28515625" defaultRowHeight="12.75" outlineLevelCol="2" x14ac:dyDescent="0.2"/>
  <cols>
    <col min="1" max="1" width="9.42578125" customWidth="1"/>
    <col min="2" max="2" width="27.28515625" customWidth="1"/>
    <col min="3" max="3" width="15.140625" customWidth="1"/>
    <col min="4" max="4" width="36.42578125" bestFit="1" customWidth="1"/>
    <col min="5" max="5" width="18.28515625" customWidth="1"/>
    <col min="6" max="6" width="12.7109375" customWidth="1"/>
    <col min="7" max="7" width="15.140625" customWidth="1"/>
    <col min="8" max="8" width="17.85546875" customWidth="1"/>
    <col min="9" max="9" width="12.28515625" customWidth="1"/>
    <col min="10" max="12" width="11.5703125" hidden="1" customWidth="1" outlineLevel="2"/>
    <col min="13" max="13" width="16.28515625" customWidth="1" collapsed="1"/>
    <col min="14" max="14" width="10.28515625" customWidth="1"/>
    <col min="15" max="15" width="13.7109375" customWidth="1"/>
    <col min="16" max="18" width="15.5703125" hidden="1" customWidth="1" outlineLevel="1"/>
    <col min="19" max="19" width="14" hidden="1" customWidth="1" outlineLevel="2"/>
    <col min="20" max="20" width="14.7109375" customWidth="1" collapsed="1"/>
    <col min="21" max="22" width="13.42578125" customWidth="1"/>
    <col min="23" max="23" width="12.7109375" customWidth="1"/>
    <col min="24" max="24" width="15.42578125" customWidth="1" collapsed="1"/>
    <col min="25" max="25" width="15.42578125" hidden="1" customWidth="1" outlineLevel="1"/>
    <col min="26" max="27" width="11.85546875" hidden="1" customWidth="1" outlineLevel="1"/>
    <col min="28" max="28" width="14" hidden="1" customWidth="1" outlineLevel="1"/>
    <col min="29" max="29" width="19" style="58" customWidth="1" collapsed="1"/>
    <col min="30" max="30" width="19" customWidth="1"/>
    <col min="31" max="31" width="14.5703125" style="1" hidden="1" customWidth="1" outlineLevel="2"/>
    <col min="32" max="32" width="18.28515625" style="88" customWidth="1" collapsed="1"/>
    <col min="33" max="33" width="18.28515625" style="88" customWidth="1"/>
    <col min="34" max="34" width="18.28515625" hidden="1" customWidth="1" outlineLevel="1"/>
    <col min="35" max="35" width="18.28515625" style="17" hidden="1" customWidth="1" outlineLevel="2"/>
    <col min="36" max="36" width="18.28515625" customWidth="1" collapsed="1"/>
    <col min="37" max="37" width="18.28515625" style="59" customWidth="1"/>
    <col min="38" max="38" width="19" style="59" hidden="1" customWidth="1" outlineLevel="1"/>
    <col min="39" max="39" width="18.28515625" hidden="1" customWidth="1" outlineLevel="2" collapsed="1"/>
    <col min="40" max="40" width="27.42578125" hidden="1" customWidth="1" outlineLevel="1"/>
    <col min="41" max="41" width="14.28515625" customWidth="1" collapsed="1"/>
    <col min="42" max="42" width="29.28515625" hidden="1" customWidth="1" outlineLevel="2"/>
    <col min="43" max="43" width="23.28515625" hidden="1" customWidth="1" outlineLevel="1"/>
    <col min="44" max="44" width="18.28515625" customWidth="1" collapsed="1"/>
    <col min="45" max="46" width="13.7109375" customWidth="1"/>
    <col min="47" max="48" width="17.28515625" customWidth="1"/>
    <col min="49" max="49" width="15.28515625" style="169" customWidth="1"/>
    <col min="50" max="50" width="17.42578125" style="169" hidden="1" customWidth="1" outlineLevel="2"/>
    <col min="51" max="51" width="17.42578125" style="169" customWidth="1" collapsed="1"/>
    <col min="52" max="52" width="17.5703125" style="169" customWidth="1" collapsed="1"/>
    <col min="53" max="54" width="15.28515625" style="169" customWidth="1"/>
    <col min="55" max="55" width="15.28515625" style="169" customWidth="1" collapsed="1"/>
    <col min="56" max="62" width="12.7109375" style="169" customWidth="1"/>
    <col min="63" max="64" width="12.7109375" customWidth="1"/>
    <col min="65" max="65" width="19" customWidth="1"/>
    <col min="66" max="74" width="9.28515625" customWidth="1"/>
  </cols>
  <sheetData>
    <row r="1" spans="1:64" ht="7.9" customHeight="1" x14ac:dyDescent="0.2"/>
    <row r="2" spans="1:64" ht="7.9" customHeight="1" x14ac:dyDescent="0.2"/>
    <row r="3" spans="1:64" ht="7.9" customHeight="1" x14ac:dyDescent="0.2"/>
    <row r="4" spans="1:64" ht="7.9" customHeight="1" thickBot="1" x14ac:dyDescent="0.25"/>
    <row r="5" spans="1:64" s="94" customFormat="1" ht="25.15" customHeight="1" thickBot="1" x14ac:dyDescent="0.25">
      <c r="D5" s="96" t="s">
        <v>6749</v>
      </c>
      <c r="E5" s="135" t="s">
        <v>6586</v>
      </c>
      <c r="F5" s="95" t="s">
        <v>6578</v>
      </c>
      <c r="G5" s="95"/>
      <c r="H5" s="95"/>
      <c r="I5" s="95"/>
      <c r="J5" s="95"/>
      <c r="K5" s="95"/>
      <c r="L5" s="95"/>
      <c r="M5" s="96" t="s">
        <v>6745</v>
      </c>
      <c r="N5" s="96"/>
      <c r="O5" s="96"/>
      <c r="P5" s="96"/>
      <c r="Q5" s="96"/>
      <c r="R5" s="96"/>
      <c r="S5" s="96"/>
      <c r="T5" s="96"/>
      <c r="U5" s="248" t="s">
        <v>6580</v>
      </c>
      <c r="V5" s="248"/>
      <c r="W5" s="248"/>
      <c r="X5" s="248"/>
      <c r="AC5" s="98"/>
      <c r="AF5" s="99" t="s">
        <v>6748</v>
      </c>
      <c r="AG5" s="99"/>
      <c r="AH5" s="95"/>
      <c r="AI5" s="95"/>
      <c r="AJ5" s="95"/>
      <c r="AK5" s="95"/>
      <c r="AL5" s="95"/>
      <c r="AM5" s="95"/>
      <c r="AN5" s="95"/>
      <c r="AO5" s="96" t="s">
        <v>6747</v>
      </c>
      <c r="AP5" s="96"/>
      <c r="AQ5" s="96"/>
      <c r="AW5" s="194"/>
      <c r="AX5" s="194"/>
      <c r="AY5" s="194"/>
      <c r="AZ5" s="194"/>
      <c r="BA5" s="194"/>
      <c r="BB5" s="194"/>
      <c r="BC5" s="194"/>
      <c r="BD5" s="194"/>
      <c r="BE5" s="194"/>
      <c r="BF5" s="194"/>
      <c r="BG5" s="194"/>
      <c r="BH5" s="194"/>
      <c r="BI5" s="194"/>
      <c r="BJ5" s="194"/>
    </row>
    <row r="6" spans="1:64" s="102" customFormat="1" ht="26.45" customHeight="1" x14ac:dyDescent="0.2">
      <c r="A6" s="102" t="s">
        <v>363</v>
      </c>
      <c r="B6" s="102" t="s">
        <v>6470</v>
      </c>
      <c r="C6" s="102" t="s">
        <v>30</v>
      </c>
      <c r="D6" s="102" t="s">
        <v>6743</v>
      </c>
      <c r="E6" s="102" t="s">
        <v>6744</v>
      </c>
      <c r="F6" s="102" t="s">
        <v>35</v>
      </c>
      <c r="G6" s="102" t="s">
        <v>6073</v>
      </c>
      <c r="H6" s="102" t="s">
        <v>668</v>
      </c>
      <c r="I6" s="102" t="s">
        <v>670</v>
      </c>
      <c r="J6" s="102" t="s">
        <v>6226</v>
      </c>
      <c r="K6" s="102" t="s">
        <v>6137</v>
      </c>
      <c r="L6" s="102" t="s">
        <v>6136</v>
      </c>
      <c r="M6" s="102" t="s">
        <v>29</v>
      </c>
      <c r="N6" s="102" t="s">
        <v>608</v>
      </c>
      <c r="O6" s="102" t="s">
        <v>671</v>
      </c>
      <c r="P6" s="102" t="s">
        <v>686</v>
      </c>
      <c r="Q6" s="102" t="s">
        <v>6583</v>
      </c>
      <c r="R6" s="102" t="s">
        <v>682</v>
      </c>
      <c r="S6" s="102" t="s">
        <v>6139</v>
      </c>
      <c r="T6" s="102" t="s">
        <v>685</v>
      </c>
      <c r="U6" s="102" t="s">
        <v>528</v>
      </c>
      <c r="V6" s="102" t="s">
        <v>6471</v>
      </c>
      <c r="W6" s="102" t="s">
        <v>6472</v>
      </c>
      <c r="X6" s="102" t="s">
        <v>31</v>
      </c>
      <c r="Y6" s="102" t="s">
        <v>32</v>
      </c>
      <c r="Z6" s="102" t="s">
        <v>33</v>
      </c>
      <c r="AA6" s="102" t="s">
        <v>34</v>
      </c>
      <c r="AB6" s="102" t="s">
        <v>696</v>
      </c>
      <c r="AC6" s="102" t="s">
        <v>392</v>
      </c>
      <c r="AD6" s="102" t="s">
        <v>6138</v>
      </c>
      <c r="AE6" s="101" t="s">
        <v>37</v>
      </c>
      <c r="AF6" s="101" t="s">
        <v>36</v>
      </c>
      <c r="AG6" s="102" t="s">
        <v>690</v>
      </c>
      <c r="AH6" s="191" t="s">
        <v>6140</v>
      </c>
      <c r="AI6" s="101" t="s">
        <v>6584</v>
      </c>
      <c r="AJ6" s="101" t="s">
        <v>38</v>
      </c>
      <c r="AK6" s="102" t="s">
        <v>691</v>
      </c>
      <c r="AL6" s="102" t="s">
        <v>6141</v>
      </c>
      <c r="AM6" s="102" t="s">
        <v>692</v>
      </c>
      <c r="AN6" s="103" t="s">
        <v>527</v>
      </c>
      <c r="AO6" s="27" t="s">
        <v>6142</v>
      </c>
      <c r="AP6" s="102" t="s">
        <v>693</v>
      </c>
      <c r="AQ6" s="102" t="s">
        <v>769</v>
      </c>
      <c r="AR6" s="102" t="s">
        <v>6072</v>
      </c>
      <c r="AS6" s="102" t="s">
        <v>6079</v>
      </c>
      <c r="AT6" s="102" t="s">
        <v>7170</v>
      </c>
      <c r="AU6" s="102" t="s">
        <v>6078</v>
      </c>
      <c r="AV6" s="102" t="s">
        <v>6077</v>
      </c>
      <c r="AW6" s="102" t="s">
        <v>390</v>
      </c>
      <c r="AX6" s="102" t="s">
        <v>39</v>
      </c>
      <c r="AY6" s="104" t="s">
        <v>40</v>
      </c>
      <c r="AZ6" s="102" t="s">
        <v>6597</v>
      </c>
      <c r="BA6" s="102" t="s">
        <v>6360</v>
      </c>
      <c r="BB6" s="102" t="s">
        <v>6153</v>
      </c>
      <c r="BC6" s="102" t="s">
        <v>6154</v>
      </c>
      <c r="BD6" s="102" t="s">
        <v>6155</v>
      </c>
      <c r="BE6" s="102" t="s">
        <v>6171</v>
      </c>
      <c r="BF6" s="102" t="s">
        <v>6174</v>
      </c>
      <c r="BG6" s="102" t="s">
        <v>6326</v>
      </c>
      <c r="BH6" s="102" t="s">
        <v>6610</v>
      </c>
      <c r="BI6" s="102" t="s">
        <v>6960</v>
      </c>
      <c r="BJ6" s="102" t="s">
        <v>6998</v>
      </c>
    </row>
    <row r="7" spans="1:64" s="15" customFormat="1" hidden="1" x14ac:dyDescent="0.2">
      <c r="A7" s="15" t="s">
        <v>6776</v>
      </c>
      <c r="B7" s="68" t="s">
        <v>214</v>
      </c>
      <c r="C7" s="211" t="s">
        <v>215</v>
      </c>
      <c r="D7" s="131" t="str">
        <f>IF(OR(ISBLANK(N7), ISBLANK(T7), ISBLANK(H7)), "",
   IF(AND(N7="existing", ISNUMBER(MATCH(TRIM(H7), Main[Technology], 0))),
      "Phasing out BF",
      IF(AND(N7="existing", ISNUMBER(MATCH(TRIM(H7), Complementary[Technology], 0))),
         "Complementing conventional steelmaking",
            IF(AND(N7="emerging", ISNUMBER(MATCH(TRIM(H7), Main[Technology], 0))),
               "Phasing out BF",
                 IF(AND(N7="emerging", ISNUMBER(MATCH(TRIM(H7), Complementary[Technology], 0))),
                    "Complementing conventional steelmaking",
                      IF(N7="existing", "INVALID Technology Selection")
                  )
               )
            )
         )
)</f>
        <v>Complementing conventional steelmaking</v>
      </c>
      <c r="E7" s="219" t="str">
        <f t="shared" ref="E7:E38" si="0">IF(OR(ISBLANK(D7), ISBLANK(AM7), ISBLANK(AP7)), "",
IF(
OR(D7="Phasing out BF", D7="Complementing conventional steelmaking"),
 IF(
  AND(AM7="Discloses technology capacity", AP7="Discloses investments"), "High",
       IF(
            AND(AM7="Discloses technology capacity", AP7="Lacks investment information"), "Medium",
                 IF(
                        AND(AM7="Lacks technology capacity", OR(AP7="Lacks investment information", AP7="Discloses investments")), "Low",
                                  "CHECK")
            )
      ), ""
)
)</f>
        <v>High</v>
      </c>
      <c r="F7" s="78" t="s">
        <v>674</v>
      </c>
      <c r="G7" s="78">
        <v>2017</v>
      </c>
      <c r="H7" s="78" t="s">
        <v>6308</v>
      </c>
      <c r="I7" s="68" t="s">
        <v>6307</v>
      </c>
      <c r="J7" s="89" t="s">
        <v>7209</v>
      </c>
      <c r="K7" s="89" t="s">
        <v>7209</v>
      </c>
      <c r="L7" s="89" t="s">
        <v>7209</v>
      </c>
      <c r="M7" s="78" t="s">
        <v>207</v>
      </c>
      <c r="N7" s="36" t="str">
        <f>IF(ISBLANK(M7), "", IFERROR(VLOOKUP(M7, '2. Company details'!A:F, 3, FALSE), "ADD NEW COMPANY MANUALLY"))</f>
        <v>Existing</v>
      </c>
      <c r="O7" s="78" t="s">
        <v>681</v>
      </c>
      <c r="P7" s="127">
        <f>IF(ISBLANK(M7), "", IFERROR(VLOOKUP(M7, '2. Company details'!A:X, 4, FALSE), "ADD NEW COMPANY MANUALLY"))</f>
        <v>29.5</v>
      </c>
      <c r="Q7" s="36" t="str">
        <f>IF(ISBLANK(M7), "", IFERROR(VLOOKUP(M7, '2. Company details'!A:X, 15, FALSE), "ADD NEW COMPANY MANUALLY"))</f>
        <v>Has a 2030 goal</v>
      </c>
      <c r="R7" s="36" t="str">
        <f>IF(ISBLANK(M7), "", IFERROR(VLOOKUP(M7, '2. Company details'!A:X, 16, FALSE), "ADD NEW COMPANY MANUALLY"))</f>
        <v>Net zero before 2050</v>
      </c>
      <c r="S7" s="37" t="str">
        <f>IF(ISBLANK(M7), "", IFERROR(VLOOKUP(M7, '2. Company details'!A:X, 14, FALSE), "ADD NEW COMPANY MANUALLY"))</f>
        <v>https://web.archive.org/web/20240810113617/https://www.tatasteel.com/media/18370/tata-steel-ir-2022-23.pdf</v>
      </c>
      <c r="T7" s="38" t="str">
        <f t="shared" ref="T7:T38" si="1">IF(OR(ISBLANK(N7), ISBLANK(R7)), "", IF(N7="Emerging", "Not applicable for emerging", IF(N7="Existing", IF(OR(ISNUMBER(SEARCH("Not", R7)), ISNUMBER(SEARCH("N/A", R7))), "No", "Yes"), "")))</f>
        <v>Yes</v>
      </c>
      <c r="U7" s="68" t="s">
        <v>566</v>
      </c>
      <c r="V7" s="68" t="s">
        <v>6533</v>
      </c>
      <c r="W7" s="68" t="s">
        <v>6534</v>
      </c>
      <c r="X7" s="68" t="s">
        <v>208</v>
      </c>
      <c r="Y7" s="212">
        <v>52.484118000000002</v>
      </c>
      <c r="Z7" s="212">
        <v>4.6155840000000001</v>
      </c>
      <c r="AA7" s="68" t="s">
        <v>45</v>
      </c>
      <c r="AB7" s="78" t="s">
        <v>366</v>
      </c>
      <c r="AC7" s="68" t="s">
        <v>60</v>
      </c>
      <c r="AD7" s="68" t="s">
        <v>212</v>
      </c>
      <c r="AE7" s="67">
        <v>0.06</v>
      </c>
      <c r="AF7" s="67" t="s">
        <v>486</v>
      </c>
      <c r="AG7" s="177" t="str">
        <f t="shared" ref="AG7:AG38" si="2">IF(
    OR(
        ISBLANK(D7),
        ISBLANK(AE7),
        ISBLANK(AF7)
    ),
    "",
    IF(
        AND(
            OR(D7="Complementing conventional steelmaking", D7="Phasing out BF", D7="Weak Tracking"),
            OR(ISNUMBER(AE7), ISNUMBER(AF7))
        ),
        "Yes",
        IF(
            AND(
                OR(D7="Phasing out BF", D7="Complementing conventional steelmaking", D7="Weak Tracking"),
                OR(AE7="Not stated", AF7="Not stated")
            ),
            "No",
            IF(
                AND(
                    OR(D7="Complementing conventional steelmaking", D7="Phasing out BF", D7="Weak Tracking"),
                    OR(AE7="Not applicable", AF7="Not applicable")
                ),
                "Not applicable",
                "No"
            )
        )
    )
)</f>
        <v>Yes</v>
      </c>
      <c r="AH7" s="206" t="s">
        <v>7209</v>
      </c>
      <c r="AI7" s="67" t="s">
        <v>486</v>
      </c>
      <c r="AJ7" s="67" t="s">
        <v>486</v>
      </c>
      <c r="AK7" s="177" t="str">
        <f t="shared" ref="AK7:AK38" si="3">IF(
    OR(
        ISBLANK(D7),
        ISBLANK(AI7),
        ISBLANK(AJ7)
    ),
    "",
    IF(
        AND(
            OR(D7="Complementing conventional steelmaking", D7="Phasing out BF", D7="Weak Tracking"),
            OR(ISNUMBER(AI7), ISNUMBER(AJ7))
        ),
        "Yes",
        IF(
            AND(
                OR(D7="Phasing out BF", D7="Complementing conventional steelmaking", D7="Weak Tracking"),
                OR(AI7="Not stated", AJ7="Not stated")
            ),
            "No",
            IF(
                AND(
                    OR(D7="Complementing conventional steelmaking", D7="Phasing out BF", D7="Weak Tracking"),
                    OR(AI7="Not applicable", AJ7="Not applicable")
                ),
                "Not applicable",
                "No"
            )
        )
    )
)</f>
        <v>Not applicable</v>
      </c>
      <c r="AL7" s="178" t="s">
        <v>486</v>
      </c>
      <c r="AM7" s="177" t="str">
        <f t="shared" ref="AM7:AM38" si="4">IF(
    OR(ISBLANK(D7), ISBLANK(AG7), ISBLANK(AK7)),
    "",
    IF(
        AND(AG7="Yes", D7="Phasing out BF"),
        "Discloses technology capacity",
        IF(
            AND(AG7="Not applicable", D7="Phasing out BF"),
            "Lacks technology capacity",
            IF(
                AND(AK7="Yes", D7="Complementing conventional steelmaking"),
                "Discloses technology capacity",
                IF(
                    AND(AK7="No", D7="Complementing conventional steelmaking"),
                    "Lacks technology capacity",
                    IF(
                        AND(AK7="Not applicable", AG7="Yes", D7="Complementing conventional steelmaking"),
                        "Discloses technology capacity",
                        IF(
                            AND(AK7="Not applicable", AG7="No", D7="Complementing conventional steelmaking"),
                            "Lacks technology capacity",
                            IF(
                                AND(AG7="No", D7="Phasing out BF"),
                                "Lacks technology capacity",
                                IF(
                                    D7="Weak Tracking",
                                    "Weak Project",
                                    "CHECK INPUT DATA"
                                )
                            )
                        )
                    )
                )
            )
        )
    )
)</f>
        <v>Discloses technology capacity</v>
      </c>
      <c r="AN7" s="202">
        <v>100</v>
      </c>
      <c r="AO7" s="89" t="s">
        <v>7340</v>
      </c>
      <c r="AP7" s="25" t="str">
        <f t="shared" ref="AP7:AP38" si="5">IF(OR(ISBLANK(AM7), ISBLANK(AN7)), "",
IF(ISNUMBER(AN7), "Discloses investments",
IF(AN7="Not stated", "Lacks investment information", "")
))</f>
        <v>Discloses investments</v>
      </c>
      <c r="AQ7" s="78" t="s">
        <v>530</v>
      </c>
      <c r="AR7" s="78" t="s">
        <v>6356</v>
      </c>
      <c r="AS7" s="78">
        <v>2011</v>
      </c>
      <c r="AT7" s="78"/>
      <c r="AU7" s="20">
        <v>2018</v>
      </c>
      <c r="AV7" s="195">
        <v>40688</v>
      </c>
      <c r="AW7" s="68" t="s">
        <v>217</v>
      </c>
      <c r="AX7" s="68" t="s">
        <v>216</v>
      </c>
      <c r="AY7" s="68" t="s">
        <v>6309</v>
      </c>
      <c r="AZ7" s="196" t="str">
        <f>LEFT(Green_Steel_Projects[[#This Row],[Comments]],10)</f>
        <v>2022-11-02</v>
      </c>
      <c r="BA7" s="195">
        <v>45350</v>
      </c>
      <c r="BB7" s="169" t="s">
        <v>7178</v>
      </c>
      <c r="BC7" s="169" t="s">
        <v>7209</v>
      </c>
      <c r="BD7" s="169"/>
      <c r="BE7" s="169"/>
      <c r="BF7" s="169"/>
      <c r="BG7" s="169"/>
      <c r="BH7" s="169"/>
      <c r="BI7" s="169"/>
      <c r="BJ7"/>
      <c r="BK7" s="61" t="s">
        <v>6265</v>
      </c>
    </row>
    <row r="8" spans="1:64" hidden="1" x14ac:dyDescent="0.2">
      <c r="A8" s="15" t="s">
        <v>6777</v>
      </c>
      <c r="B8" s="68" t="s">
        <v>6219</v>
      </c>
      <c r="C8" s="89" t="s">
        <v>7166</v>
      </c>
      <c r="D8" s="131" t="str">
        <f>IF(OR(ISBLANK(N8), ISBLANK(T8), ISBLANK(H8)), "",
   IF(AND(N8="existing", ISNUMBER(MATCH(TRIM(H8), Main[Technology], 0))),
      "Phasing out BF",
      IF(AND(N8="existing", ISNUMBER(MATCH(TRIM(H8), Complementary[Technology], 0))),
         "Complementing conventional steelmaking",
            IF(AND(N8="emerging", ISNUMBER(MATCH(TRIM(H8), Main[Technology], 0))),
               "Phasing out BF",
                 IF(AND(N8="emerging", ISNUMBER(MATCH(TRIM(H8), Complementary[Technology], 0))),
                    "Complementing conventional steelmaking",
                      IF(N8="existing", "INVALID Technology Selection")
                  )
               )
            )
         )
)</f>
        <v>Complementing conventional steelmaking</v>
      </c>
      <c r="E8" s="219" t="str">
        <f t="shared" si="0"/>
        <v>High</v>
      </c>
      <c r="F8" s="78" t="s">
        <v>673</v>
      </c>
      <c r="G8" s="78">
        <v>2022</v>
      </c>
      <c r="H8" s="78" t="s">
        <v>6143</v>
      </c>
      <c r="I8" s="68" t="s">
        <v>6218</v>
      </c>
      <c r="J8" s="89" t="s">
        <v>6985</v>
      </c>
      <c r="K8" s="89" t="s">
        <v>6984</v>
      </c>
      <c r="L8" s="89" t="s">
        <v>6985</v>
      </c>
      <c r="M8" s="78" t="s">
        <v>52</v>
      </c>
      <c r="N8" s="36" t="str">
        <f>IF(ISBLANK(M8), "", IFERROR(VLOOKUP(M8, '2. Company details'!A:F, 3, FALSE), "ADD NEW COMPANY MANUALLY"))</f>
        <v>Existing</v>
      </c>
      <c r="O8" s="78" t="s">
        <v>680</v>
      </c>
      <c r="P8" s="127">
        <f>IF(ISBLANK(M8), "", IFERROR(VLOOKUP(M8, '2. Company details'!A:X, 4, FALSE), "ADD NEW COMPANY MANUALLY"))</f>
        <v>68.52</v>
      </c>
      <c r="Q8" s="36" t="str">
        <f>IF(ISBLANK(M8), "", IFERROR(VLOOKUP(M8, '2. Company details'!A:X, 15, FALSE), "ADD NEW COMPANY MANUALLY"))</f>
        <v>Has a 2030 goal</v>
      </c>
      <c r="R8" s="36" t="str">
        <f>IF(ISBLANK(M8), "", IFERROR(VLOOKUP(M8, '2. Company details'!A:X, 16, FALSE), "ADD NEW COMPANY MANUALLY"))</f>
        <v>Net zero by 2050</v>
      </c>
      <c r="S8" s="37" t="str">
        <f>IF(ISBLANK(M8), "", IFERROR(VLOOKUP(M8, '2. Company details'!A:X, 14, FALSE), "ADD NEW COMPANY MANUALLY"))</f>
        <v>https://web.archive.org/web/https://corporate-media.arcelormittal.com/media/ob3lpdom/car_2.pdf</v>
      </c>
      <c r="T8" s="38" t="str">
        <f t="shared" si="1"/>
        <v>Yes</v>
      </c>
      <c r="U8" s="68" t="s">
        <v>537</v>
      </c>
      <c r="V8" s="68" t="s">
        <v>6477</v>
      </c>
      <c r="W8" s="68" t="s">
        <v>6478</v>
      </c>
      <c r="X8" s="68" t="s">
        <v>95</v>
      </c>
      <c r="Y8" s="212">
        <v>51.169929000000003</v>
      </c>
      <c r="Z8" s="212">
        <v>3.804462</v>
      </c>
      <c r="AA8" s="68" t="s">
        <v>45</v>
      </c>
      <c r="AB8" s="78" t="s">
        <v>366</v>
      </c>
      <c r="AC8" s="68" t="s">
        <v>94</v>
      </c>
      <c r="AD8" s="68" t="s">
        <v>378</v>
      </c>
      <c r="AE8" s="67" t="s">
        <v>486</v>
      </c>
      <c r="AF8" s="67" t="s">
        <v>486</v>
      </c>
      <c r="AG8" s="177" t="str">
        <f t="shared" si="2"/>
        <v>Not applicable</v>
      </c>
      <c r="AH8" s="178" t="s">
        <v>486</v>
      </c>
      <c r="AI8" s="182">
        <v>0.125</v>
      </c>
      <c r="AJ8" s="67" t="s">
        <v>486</v>
      </c>
      <c r="AK8" s="177" t="str">
        <f t="shared" si="3"/>
        <v>Yes</v>
      </c>
      <c r="AL8" s="206" t="s">
        <v>6985</v>
      </c>
      <c r="AM8" s="177" t="str">
        <f t="shared" si="4"/>
        <v>Discloses technology capacity</v>
      </c>
      <c r="AN8" s="202">
        <v>184</v>
      </c>
      <c r="AO8" s="89" t="s">
        <v>6986</v>
      </c>
      <c r="AP8" s="25" t="str">
        <f t="shared" si="5"/>
        <v>Discloses investments</v>
      </c>
      <c r="AQ8" s="78" t="s">
        <v>550</v>
      </c>
      <c r="AR8" s="78" t="s">
        <v>6076</v>
      </c>
      <c r="AS8" s="78">
        <v>2021</v>
      </c>
      <c r="AT8" s="78"/>
      <c r="AU8" s="20">
        <v>2016</v>
      </c>
      <c r="AV8" s="195">
        <v>42125</v>
      </c>
      <c r="AW8" s="68" t="s">
        <v>379</v>
      </c>
      <c r="AX8" s="68" t="s">
        <v>6659</v>
      </c>
      <c r="AY8" s="68" t="s">
        <v>6989</v>
      </c>
      <c r="AZ8" s="196" t="str">
        <f>LEFT(Green_Steel_Projects[[#This Row],[Comments]],10)</f>
        <v>2024-07-08</v>
      </c>
      <c r="BA8" s="195">
        <v>45491</v>
      </c>
      <c r="BB8" s="169" t="s">
        <v>6987</v>
      </c>
      <c r="BC8" s="169" t="s">
        <v>6986</v>
      </c>
      <c r="BD8" s="169" t="s">
        <v>6985</v>
      </c>
      <c r="BE8" s="169" t="s">
        <v>6983</v>
      </c>
      <c r="BF8" s="169" t="s">
        <v>6984</v>
      </c>
      <c r="BG8" s="169" t="s">
        <v>6988</v>
      </c>
      <c r="BH8" s="169" t="s">
        <v>6990</v>
      </c>
      <c r="BJ8"/>
      <c r="BK8" s="61" t="s">
        <v>6265</v>
      </c>
      <c r="BL8" s="15"/>
    </row>
    <row r="9" spans="1:64" hidden="1" x14ac:dyDescent="0.2">
      <c r="A9" s="15" t="s">
        <v>6778</v>
      </c>
      <c r="B9" s="68" t="s">
        <v>243</v>
      </c>
      <c r="C9" s="89" t="s">
        <v>7154</v>
      </c>
      <c r="D9" s="131" t="str">
        <f>IF(OR(ISBLANK(N9), ISBLANK(T9), ISBLANK(H9)), "",
   IF(AND(N9="existing", ISNUMBER(MATCH(TRIM(H9), Main[Technology], 0))),
      "Phasing out BF",
      IF(AND(N9="existing", ISNUMBER(MATCH(TRIM(H9), Complementary[Technology], 0))),
         "Complementing conventional steelmaking",
            IF(AND(N9="emerging", ISNUMBER(MATCH(TRIM(H9), Main[Technology], 0))),
               "Phasing out BF",
                 IF(AND(N9="emerging", ISNUMBER(MATCH(TRIM(H9), Complementary[Technology], 0))),
                    "Complementing conventional steelmaking",
                      IF(N9="existing", "INVALID Technology Selection")
                  )
               )
            )
         )
)</f>
        <v>Phasing out BF</v>
      </c>
      <c r="E9" s="219" t="str">
        <f t="shared" si="0"/>
        <v>Medium</v>
      </c>
      <c r="F9" s="78" t="s">
        <v>674</v>
      </c>
      <c r="G9" s="78">
        <v>2021</v>
      </c>
      <c r="H9" s="78" t="s">
        <v>518</v>
      </c>
      <c r="I9" s="68" t="s">
        <v>6358</v>
      </c>
      <c r="J9" s="89" t="s">
        <v>7154</v>
      </c>
      <c r="K9" s="89" t="s">
        <v>7277</v>
      </c>
      <c r="L9" s="89" t="s">
        <v>7154</v>
      </c>
      <c r="M9" s="78" t="s">
        <v>702</v>
      </c>
      <c r="N9" s="36" t="str">
        <f>IF(ISBLANK(M9), "", IFERROR(VLOOKUP(M9, '2. Company details'!A:F, 3, FALSE), "ADD NEW COMPANY MANUALLY"))</f>
        <v>Existing</v>
      </c>
      <c r="O9" s="78" t="s">
        <v>680</v>
      </c>
      <c r="P9" s="127">
        <f>IF(ISBLANK(M9), "", IFERROR(VLOOKUP(M9, '2. Company details'!A:X, 4, FALSE), "ADD NEW COMPANY MANUALLY"))</f>
        <v>7.1</v>
      </c>
      <c r="Q9" s="36" t="str">
        <f>IF(ISBLANK(M9), "", IFERROR(VLOOKUP(M9, '2. Company details'!A:X, 15, FALSE), "ADD NEW COMPANY MANUALLY"))</f>
        <v>Has a 2030 goal</v>
      </c>
      <c r="R9" s="36" t="str">
        <f>IF(ISBLANK(M9), "", IFERROR(VLOOKUP(M9, '2. Company details'!A:X, 16, FALSE), "ADD NEW COMPANY MANUALLY"))</f>
        <v>Net zero by 2050</v>
      </c>
      <c r="S9" s="37" t="str">
        <f>IF(ISBLANK(M9), "", IFERROR(VLOOKUP(M9, '2. Company details'!A:X, 14, FALSE), "ADD NEW COMPANY MANUALLY"))</f>
        <v>https://www.voestalpine.com/blog/en/commitment/reducing-step-by-step-by-step/</v>
      </c>
      <c r="T9" s="38" t="str">
        <f t="shared" si="1"/>
        <v>Yes</v>
      </c>
      <c r="U9" s="68" t="s">
        <v>536</v>
      </c>
      <c r="V9" s="68" t="s">
        <v>6541</v>
      </c>
      <c r="W9" s="68" t="s">
        <v>6542</v>
      </c>
      <c r="X9" s="68" t="s">
        <v>239</v>
      </c>
      <c r="Y9" s="212">
        <v>47.380454999999998</v>
      </c>
      <c r="Z9" s="212">
        <v>15.065182</v>
      </c>
      <c r="AA9" s="68" t="s">
        <v>45</v>
      </c>
      <c r="AB9" s="78" t="s">
        <v>366</v>
      </c>
      <c r="AC9" s="68" t="s">
        <v>238</v>
      </c>
      <c r="AD9" s="68" t="s">
        <v>240</v>
      </c>
      <c r="AE9" s="179">
        <v>8.9999999999999999E-8</v>
      </c>
      <c r="AF9" s="67" t="s">
        <v>486</v>
      </c>
      <c r="AG9" s="177" t="str">
        <f t="shared" si="2"/>
        <v>Yes</v>
      </c>
      <c r="AH9" s="206" t="s">
        <v>7179</v>
      </c>
      <c r="AI9" s="67" t="s">
        <v>486</v>
      </c>
      <c r="AJ9" s="67" t="s">
        <v>486</v>
      </c>
      <c r="AK9" s="177" t="str">
        <f t="shared" si="3"/>
        <v>Not applicable</v>
      </c>
      <c r="AL9" s="178" t="s">
        <v>486</v>
      </c>
      <c r="AM9" s="177" t="str">
        <f t="shared" si="4"/>
        <v>Discloses technology capacity</v>
      </c>
      <c r="AN9" s="202" t="s">
        <v>47</v>
      </c>
      <c r="AO9" s="89" t="s">
        <v>7277</v>
      </c>
      <c r="AP9" s="25" t="str">
        <f t="shared" si="5"/>
        <v>Lacks investment information</v>
      </c>
      <c r="AQ9" s="78" t="s">
        <v>6179</v>
      </c>
      <c r="AR9" s="78" t="s">
        <v>6356</v>
      </c>
      <c r="AS9" s="78">
        <v>2020</v>
      </c>
      <c r="AT9" s="78"/>
      <c r="AU9" s="20">
        <v>2021</v>
      </c>
      <c r="AV9" s="195">
        <v>42614</v>
      </c>
      <c r="AW9" s="68" t="s">
        <v>610</v>
      </c>
      <c r="AX9" s="68" t="s">
        <v>244</v>
      </c>
      <c r="AY9" s="68" t="s">
        <v>6359</v>
      </c>
      <c r="AZ9" s="196" t="str">
        <f>LEFT(Green_Steel_Projects[[#This Row],[Comments]],10)</f>
        <v>2024-02-29</v>
      </c>
      <c r="BA9" s="195">
        <v>45351</v>
      </c>
      <c r="BB9" s="169" t="s">
        <v>7179</v>
      </c>
      <c r="BC9" s="169" t="s">
        <v>7210</v>
      </c>
      <c r="BD9" s="169" t="s">
        <v>7244</v>
      </c>
      <c r="BE9" s="169" t="s">
        <v>7277</v>
      </c>
      <c r="BJ9"/>
      <c r="BK9" s="61" t="s">
        <v>6265</v>
      </c>
      <c r="BL9" s="15"/>
    </row>
    <row r="10" spans="1:64" hidden="1" x14ac:dyDescent="0.2">
      <c r="A10" s="15" t="s">
        <v>6779</v>
      </c>
      <c r="B10" s="68" t="s">
        <v>77</v>
      </c>
      <c r="C10" s="89" t="s">
        <v>7165</v>
      </c>
      <c r="D10" s="132" t="str">
        <f>IF(OR(ISBLANK(N10), ISBLANK(T10), ISBLANK(H10)), "",
   IF(AND(N10="existing", ISNUMBER(MATCH(TRIM(H10), Main[Technology], 0))),
      "Phasing out BF",
      IF(AND(N10="existing", ISNUMBER(MATCH(TRIM(H10), Complementary[Technology], 0))),
         "Complementing conventional steelmaking",
            IF(AND(N10="emerging", ISNUMBER(MATCH(TRIM(H10), Main[Technology], 0))),
               "Phasing out BF",
                 IF(AND(N10="emerging", ISNUMBER(MATCH(TRIM(H10), Complementary[Technology], 0))),
                    "Complementing conventional steelmaking",
                      IF(N10="existing", "INVALID Technology Selection")
                  )
               )
            )
         )
)</f>
        <v>Phasing out BF</v>
      </c>
      <c r="E10" s="219" t="str">
        <f t="shared" si="0"/>
        <v>High</v>
      </c>
      <c r="F10" s="78" t="s">
        <v>674</v>
      </c>
      <c r="G10" s="78">
        <v>2022</v>
      </c>
      <c r="H10" s="78" t="s">
        <v>329</v>
      </c>
      <c r="I10" s="68" t="s">
        <v>6184</v>
      </c>
      <c r="J10" s="213" t="s">
        <v>78</v>
      </c>
      <c r="K10" s="68" t="s">
        <v>78</v>
      </c>
      <c r="L10" s="68" t="s">
        <v>78</v>
      </c>
      <c r="M10" s="78" t="s">
        <v>52</v>
      </c>
      <c r="N10" s="41" t="str">
        <f>IF(ISBLANK(M10), "", IFERROR(VLOOKUP(M10, '2. Company details'!A:F, 3, FALSE), "ADD NEW COMPANY MANUALLY"))</f>
        <v>Existing</v>
      </c>
      <c r="O10" s="78" t="s">
        <v>680</v>
      </c>
      <c r="P10" s="127">
        <f>IF(ISBLANK(M10), "", IFERROR(VLOOKUP(M10, '2. Company details'!A:X, 4, FALSE), "ADD NEW COMPANY MANUALLY"))</f>
        <v>68.52</v>
      </c>
      <c r="Q10" s="41" t="str">
        <f>IF(ISBLANK(M10), "", IFERROR(VLOOKUP(M10, '2. Company details'!A:X, 15, FALSE), "ADD NEW COMPANY MANUALLY"))</f>
        <v>Has a 2030 goal</v>
      </c>
      <c r="R10" s="41" t="str">
        <f>IF(ISBLANK(M10), "", IFERROR(VLOOKUP(M10, '2. Company details'!A:X, 16, FALSE), "ADD NEW COMPANY MANUALLY"))</f>
        <v>Net zero by 2050</v>
      </c>
      <c r="S10" s="42" t="str">
        <f>IF(ISBLANK(M10), "", IFERROR(VLOOKUP(M10, '2. Company details'!A:X, 14, FALSE), "ADD NEW COMPANY MANUALLY"))</f>
        <v>https://web.archive.org/web/https://corporate-media.arcelormittal.com/media/ob3lpdom/car_2.pdf</v>
      </c>
      <c r="T10" s="43" t="str">
        <f t="shared" si="1"/>
        <v>Yes</v>
      </c>
      <c r="U10" s="68" t="s">
        <v>446</v>
      </c>
      <c r="V10" s="68" t="s">
        <v>41</v>
      </c>
      <c r="W10" s="89" t="s">
        <v>6483</v>
      </c>
      <c r="X10" s="68" t="s">
        <v>80</v>
      </c>
      <c r="Y10" s="212">
        <v>49.20014802</v>
      </c>
      <c r="Z10" s="212">
        <v>6.1521337579999997</v>
      </c>
      <c r="AA10" s="68" t="s">
        <v>45</v>
      </c>
      <c r="AB10" s="78" t="s">
        <v>366</v>
      </c>
      <c r="AC10" s="68" t="s">
        <v>79</v>
      </c>
      <c r="AD10" s="68" t="s">
        <v>81</v>
      </c>
      <c r="AE10" s="67" t="s">
        <v>486</v>
      </c>
      <c r="AF10" s="179">
        <v>1.825E-5</v>
      </c>
      <c r="AG10" s="177" t="str">
        <f t="shared" si="2"/>
        <v>Yes</v>
      </c>
      <c r="AH10" s="206" t="s">
        <v>7332</v>
      </c>
      <c r="AI10" s="67" t="s">
        <v>486</v>
      </c>
      <c r="AJ10" s="67" t="s">
        <v>486</v>
      </c>
      <c r="AK10" s="177" t="str">
        <f t="shared" si="3"/>
        <v>Not applicable</v>
      </c>
      <c r="AL10" s="178" t="s">
        <v>486</v>
      </c>
      <c r="AM10" s="177" t="str">
        <f t="shared" si="4"/>
        <v>Discloses technology capacity</v>
      </c>
      <c r="AN10" s="202">
        <v>9</v>
      </c>
      <c r="AO10" s="89" t="s">
        <v>7245</v>
      </c>
      <c r="AP10" s="44" t="str">
        <f t="shared" si="5"/>
        <v>Discloses investments</v>
      </c>
      <c r="AQ10" s="78" t="s">
        <v>6179</v>
      </c>
      <c r="AR10" s="78" t="s">
        <v>6356</v>
      </c>
      <c r="AS10" s="78">
        <v>2022</v>
      </c>
      <c r="AT10" s="78"/>
      <c r="AU10" s="20">
        <v>2023</v>
      </c>
      <c r="AV10" s="195">
        <v>43009</v>
      </c>
      <c r="AW10" s="169" t="s">
        <v>6185</v>
      </c>
      <c r="AX10" s="68" t="s">
        <v>82</v>
      </c>
      <c r="AY10" s="68" t="s">
        <v>6186</v>
      </c>
      <c r="AZ10" s="196" t="str">
        <f>LEFT(Green_Steel_Projects[[#This Row],[Comments]],10)</f>
        <v>2023-03-23</v>
      </c>
      <c r="BA10" s="195">
        <v>45345</v>
      </c>
      <c r="BB10" s="169" t="s">
        <v>7180</v>
      </c>
      <c r="BC10" s="169" t="s">
        <v>7211</v>
      </c>
      <c r="BD10" s="169" t="s">
        <v>7245</v>
      </c>
      <c r="BE10" s="169" t="s">
        <v>7278</v>
      </c>
      <c r="BF10" s="169" t="s">
        <v>7300</v>
      </c>
      <c r="BJ10"/>
      <c r="BK10" s="61" t="s">
        <v>6265</v>
      </c>
      <c r="BL10" s="15"/>
    </row>
    <row r="11" spans="1:64" hidden="1" x14ac:dyDescent="0.2">
      <c r="A11" s="15" t="s">
        <v>6780</v>
      </c>
      <c r="B11" s="68" t="s">
        <v>6169</v>
      </c>
      <c r="C11" s="89" t="s">
        <v>7164</v>
      </c>
      <c r="D11" s="132" t="str">
        <f>IF(OR(ISBLANK(N11), ISBLANK(T11), ISBLANK(H11)), "",
   IF(AND(N11="existing", ISNUMBER(MATCH(TRIM(H11), Main[Technology], 0))),
      "Phasing out BF",
      IF(AND(N11="existing", ISNUMBER(MATCH(TRIM(H11), Complementary[Technology], 0))),
         "Complementing conventional steelmaking",
            IF(AND(N11="emerging", ISNUMBER(MATCH(TRIM(H11), Main[Technology], 0))),
               "Phasing out BF",
                 IF(AND(N11="emerging", ISNUMBER(MATCH(TRIM(H11), Complementary[Technology], 0))),
                    "Complementing conventional steelmaking",
                      IF(N11="existing", "INVALID Technology Selection")
                  )
               )
            )
         )
)</f>
        <v>Complementing conventional steelmaking</v>
      </c>
      <c r="E11" s="219" t="str">
        <f t="shared" si="0"/>
        <v>High</v>
      </c>
      <c r="F11" s="78" t="s">
        <v>674</v>
      </c>
      <c r="G11" s="78">
        <v>2021</v>
      </c>
      <c r="H11" s="78" t="s">
        <v>678</v>
      </c>
      <c r="I11" s="68" t="s">
        <v>6170</v>
      </c>
      <c r="J11" s="213" t="s">
        <v>86</v>
      </c>
      <c r="K11" s="68" t="s">
        <v>88</v>
      </c>
      <c r="L11" s="68" t="s">
        <v>88</v>
      </c>
      <c r="M11" s="78" t="s">
        <v>52</v>
      </c>
      <c r="N11" s="41" t="str">
        <f>IF(ISBLANK(M11), "", IFERROR(VLOOKUP(M11, '2. Company details'!A:F, 3, FALSE), "ADD NEW COMPANY MANUALLY"))</f>
        <v>Existing</v>
      </c>
      <c r="O11" s="78" t="s">
        <v>681</v>
      </c>
      <c r="P11" s="127">
        <f>IF(ISBLANK(M11), "", IFERROR(VLOOKUP(M11, '2. Company details'!A:X, 4, FALSE), "ADD NEW COMPANY MANUALLY"))</f>
        <v>68.52</v>
      </c>
      <c r="Q11" s="41" t="str">
        <f>IF(ISBLANK(M11), "", IFERROR(VLOOKUP(M11, '2. Company details'!A:X, 15, FALSE), "ADD NEW COMPANY MANUALLY"))</f>
        <v>Has a 2030 goal</v>
      </c>
      <c r="R11" s="41" t="str">
        <f>IF(ISBLANK(M11), "", IFERROR(VLOOKUP(M11, '2. Company details'!A:X, 16, FALSE), "ADD NEW COMPANY MANUALLY"))</f>
        <v>Net zero by 2050</v>
      </c>
      <c r="S11" s="42" t="str">
        <f>IF(ISBLANK(M11), "", IFERROR(VLOOKUP(M11, '2. Company details'!A:X, 14, FALSE), "ADD NEW COMPANY MANUALLY"))</f>
        <v>https://web.archive.org/web/https://corporate-media.arcelormittal.com/media/ob3lpdom/car_2.pdf</v>
      </c>
      <c r="T11" s="43" t="str">
        <f t="shared" si="1"/>
        <v>Yes</v>
      </c>
      <c r="U11" s="68" t="s">
        <v>551</v>
      </c>
      <c r="V11" s="68" t="s">
        <v>6481</v>
      </c>
      <c r="W11" s="68" t="s">
        <v>6482</v>
      </c>
      <c r="X11" s="68" t="s">
        <v>84</v>
      </c>
      <c r="Y11" s="212">
        <v>51.041274000000001</v>
      </c>
      <c r="Z11" s="212">
        <v>2.292948</v>
      </c>
      <c r="AA11" s="68" t="s">
        <v>45</v>
      </c>
      <c r="AB11" s="78" t="s">
        <v>366</v>
      </c>
      <c r="AC11" s="68" t="s">
        <v>79</v>
      </c>
      <c r="AD11" s="89" t="s">
        <v>85</v>
      </c>
      <c r="AE11" s="67" t="s">
        <v>486</v>
      </c>
      <c r="AF11" s="67" t="s">
        <v>486</v>
      </c>
      <c r="AG11" s="177" t="str">
        <f t="shared" si="2"/>
        <v>Not applicable</v>
      </c>
      <c r="AH11" s="178" t="s">
        <v>486</v>
      </c>
      <c r="AI11" s="182">
        <v>5.0000000000000001E-3</v>
      </c>
      <c r="AJ11" s="67" t="s">
        <v>486</v>
      </c>
      <c r="AK11" s="177" t="str">
        <f t="shared" si="3"/>
        <v>Yes</v>
      </c>
      <c r="AL11" s="206" t="s">
        <v>7246</v>
      </c>
      <c r="AM11" s="177" t="str">
        <f t="shared" si="4"/>
        <v>Discloses technology capacity</v>
      </c>
      <c r="AN11" s="202">
        <v>21.8</v>
      </c>
      <c r="AO11" s="89" t="s">
        <v>7164</v>
      </c>
      <c r="AP11" s="44" t="str">
        <f t="shared" si="5"/>
        <v>Discloses investments</v>
      </c>
      <c r="AQ11" s="78" t="s">
        <v>550</v>
      </c>
      <c r="AR11" s="78" t="s">
        <v>6076</v>
      </c>
      <c r="AS11" s="78">
        <v>2021</v>
      </c>
      <c r="AT11" s="78"/>
      <c r="AU11" s="20">
        <v>2022</v>
      </c>
      <c r="AV11" s="195">
        <v>43530</v>
      </c>
      <c r="AW11" s="68" t="s">
        <v>86</v>
      </c>
      <c r="AX11" s="68" t="s">
        <v>89</v>
      </c>
      <c r="AY11" s="68" t="s">
        <v>7716</v>
      </c>
      <c r="AZ11" s="196" t="str">
        <f>LEFT(Green_Steel_Projects[[#This Row],[Comments]],10)</f>
        <v>2024-03-19</v>
      </c>
      <c r="BA11" s="195">
        <v>45617</v>
      </c>
      <c r="BB11" s="169" t="s">
        <v>7181</v>
      </c>
      <c r="BC11" s="169" t="s">
        <v>7212</v>
      </c>
      <c r="BD11" s="169" t="s">
        <v>7246</v>
      </c>
      <c r="BE11" s="169" t="s">
        <v>7279</v>
      </c>
      <c r="BF11" s="169" t="s">
        <v>7717</v>
      </c>
      <c r="BJ11"/>
      <c r="BK11" s="61" t="s">
        <v>6265</v>
      </c>
      <c r="BL11" s="15"/>
    </row>
    <row r="12" spans="1:64" hidden="1" x14ac:dyDescent="0.2">
      <c r="A12" s="15" t="s">
        <v>6781</v>
      </c>
      <c r="B12" s="68" t="s">
        <v>178</v>
      </c>
      <c r="C12" s="89" t="s">
        <v>6909</v>
      </c>
      <c r="D12" s="131" t="str">
        <f>IF(OR(ISBLANK(N12), ISBLANK(T12), ISBLANK(H12)), "",
   IF(AND(N12="existing", ISNUMBER(MATCH(TRIM(H12), Main[Technology], 0))),
      "Phasing out BF",
      IF(AND(N12="existing", ISNUMBER(MATCH(TRIM(H12), Complementary[Technology], 0))),
         "Complementing conventional steelmaking",
            IF(AND(N12="emerging", ISNUMBER(MATCH(TRIM(H12), Main[Technology], 0))),
               "Phasing out BF",
                 IF(AND(N12="emerging", ISNUMBER(MATCH(TRIM(H12), Complementary[Technology], 0))),
                    "Complementing conventional steelmaking",
                      IF(N12="existing", "INVALID Technology Selection")
                  )
               )
            )
         )
)</f>
        <v>Complementing conventional steelmaking</v>
      </c>
      <c r="E12" s="219" t="str">
        <f t="shared" si="0"/>
        <v>High</v>
      </c>
      <c r="F12" s="78" t="s">
        <v>673</v>
      </c>
      <c r="G12" s="78">
        <v>2021</v>
      </c>
      <c r="H12" s="78" t="s">
        <v>676</v>
      </c>
      <c r="I12" s="68" t="s">
        <v>6367</v>
      </c>
      <c r="J12" s="89" t="s">
        <v>6909</v>
      </c>
      <c r="K12" s="89" t="s">
        <v>6909</v>
      </c>
      <c r="L12" s="89" t="s">
        <v>6909</v>
      </c>
      <c r="M12" s="78" t="s">
        <v>711</v>
      </c>
      <c r="N12" s="36" t="str">
        <f>IF(ISBLANK(M12), "", IFERROR(VLOOKUP(M12, '2. Company details'!A:F, 3, FALSE), "ADD NEW COMPANY MANUALLY"))</f>
        <v>Existing</v>
      </c>
      <c r="O12" s="78" t="s">
        <v>680</v>
      </c>
      <c r="P12" s="127">
        <f>IF(ISBLANK(M12), "", IFERROR(VLOOKUP(M12, '2. Company details'!A:X, 4, FALSE), "ADD NEW COMPANY MANUALLY"))</f>
        <v>5.71</v>
      </c>
      <c r="Q12" s="36" t="str">
        <f>IF(ISBLANK(M12), "", IFERROR(VLOOKUP(M12, '2. Company details'!A:X, 15, FALSE), "ADD NEW COMPANY MANUALLY"))</f>
        <v>Has a 2030 goal</v>
      </c>
      <c r="R12" s="36" t="str">
        <f>IF(ISBLANK(M12), "", IFERROR(VLOOKUP(M12, '2. Company details'!A:X, 16, FALSE), "ADD NEW COMPANY MANUALLY"))</f>
        <v>Net zero before 2050</v>
      </c>
      <c r="S12" s="37" t="str">
        <f>IF(ISBLANK(M12), "", IFERROR(VLOOKUP(M12, '2. Company details'!A:X, 14, FALSE), "ADD NEW COMPANY MANUALLY"))</f>
        <v>https://www.salzgitter-ag.com/fileadmin/finanzberichte/2022/gb2022/en/downloads/szag_ar2022_complete.pdf#page=99</v>
      </c>
      <c r="T12" s="38" t="str">
        <f t="shared" si="1"/>
        <v>Yes</v>
      </c>
      <c r="U12" s="68" t="s">
        <v>560</v>
      </c>
      <c r="V12" s="68" t="s">
        <v>6523</v>
      </c>
      <c r="W12" s="68" t="s">
        <v>6524</v>
      </c>
      <c r="X12" s="68" t="s">
        <v>172</v>
      </c>
      <c r="Y12" s="212">
        <v>52.161794</v>
      </c>
      <c r="Z12" s="212">
        <v>10.409371</v>
      </c>
      <c r="AA12" s="68" t="s">
        <v>45</v>
      </c>
      <c r="AB12" s="78" t="s">
        <v>366</v>
      </c>
      <c r="AC12" s="68" t="s">
        <v>66</v>
      </c>
      <c r="AD12" s="89" t="s">
        <v>6918</v>
      </c>
      <c r="AE12" s="67" t="s">
        <v>486</v>
      </c>
      <c r="AF12" s="67" t="s">
        <v>486</v>
      </c>
      <c r="AG12" s="177" t="str">
        <f t="shared" si="2"/>
        <v>Not applicable</v>
      </c>
      <c r="AH12" s="178" t="s">
        <v>486</v>
      </c>
      <c r="AI12" s="67" t="s">
        <v>486</v>
      </c>
      <c r="AJ12" s="67">
        <f>100 * (33 /(24 *365 ))</f>
        <v>0.37671232876712329</v>
      </c>
      <c r="AK12" s="177" t="str">
        <f t="shared" si="3"/>
        <v>Yes</v>
      </c>
      <c r="AL12" s="206" t="s">
        <v>6919</v>
      </c>
      <c r="AM12" s="177" t="str">
        <f t="shared" si="4"/>
        <v>Discloses technology capacity</v>
      </c>
      <c r="AN12" s="202">
        <v>6.5</v>
      </c>
      <c r="AO12" s="89" t="s">
        <v>6921</v>
      </c>
      <c r="AP12" s="25" t="str">
        <f t="shared" si="5"/>
        <v>Discloses investments</v>
      </c>
      <c r="AQ12" s="78" t="s">
        <v>532</v>
      </c>
      <c r="AR12" s="78" t="s">
        <v>6356</v>
      </c>
      <c r="AS12" s="78">
        <v>2021</v>
      </c>
      <c r="AT12" s="78"/>
      <c r="AU12" s="20">
        <v>2022</v>
      </c>
      <c r="AV12" s="195">
        <v>43538</v>
      </c>
      <c r="AW12" s="169" t="s">
        <v>6921</v>
      </c>
      <c r="AX12" s="68" t="s">
        <v>179</v>
      </c>
      <c r="AY12" s="68" t="s">
        <v>6384</v>
      </c>
      <c r="AZ12" s="196" t="str">
        <f>LEFT(Green_Steel_Projects[[#This Row],[Comments]],10)</f>
        <v>2022-10-17</v>
      </c>
      <c r="BA12" s="195">
        <v>45355</v>
      </c>
      <c r="BB12" s="169" t="s">
        <v>6909</v>
      </c>
      <c r="BC12" s="169" t="s">
        <v>6921</v>
      </c>
      <c r="BD12" s="169" t="s">
        <v>6932</v>
      </c>
      <c r="BE12" s="169" t="s">
        <v>6919</v>
      </c>
      <c r="BF12" s="169" t="s">
        <v>6938</v>
      </c>
      <c r="BJ12"/>
      <c r="BK12" s="61" t="s">
        <v>6265</v>
      </c>
      <c r="BL12" s="15"/>
    </row>
    <row r="13" spans="1:64" hidden="1" x14ac:dyDescent="0.2">
      <c r="A13" s="15" t="s">
        <v>6782</v>
      </c>
      <c r="B13" s="68" t="s">
        <v>73</v>
      </c>
      <c r="C13" s="89" t="s">
        <v>7163</v>
      </c>
      <c r="D13" s="131" t="str">
        <f>IF(OR(ISBLANK(N13), ISBLANK(T13), ISBLANK(H13)), "",
   IF(AND(N13="existing", ISNUMBER(MATCH(TRIM(H13), Main[Technology], 0))),
      "Phasing out BF",
      IF(AND(N13="existing", ISNUMBER(MATCH(TRIM(H13), Complementary[Technology], 0))),
         "Complementing conventional steelmaking",
            IF(AND(N13="emerging", ISNUMBER(MATCH(TRIM(H13), Main[Technology], 0))),
               "Phasing out BF",
                 IF(AND(N13="emerging", ISNUMBER(MATCH(TRIM(H13), Complementary[Technology], 0))),
                    "Complementing conventional steelmaking",
                      IF(N13="existing", "INVALID Technology Selection")
                  )
               )
            )
         )
)</f>
        <v>Phasing out BF</v>
      </c>
      <c r="E13" s="219" t="str">
        <f t="shared" si="0"/>
        <v>High</v>
      </c>
      <c r="F13" s="78" t="s">
        <v>673</v>
      </c>
      <c r="G13" s="78">
        <v>2026</v>
      </c>
      <c r="H13" s="78" t="s">
        <v>629</v>
      </c>
      <c r="I13" s="68" t="s">
        <v>6190</v>
      </c>
      <c r="J13" s="89" t="s">
        <v>7247</v>
      </c>
      <c r="K13" s="89" t="s">
        <v>7247</v>
      </c>
      <c r="L13" s="89" t="s">
        <v>7213</v>
      </c>
      <c r="M13" s="78" t="s">
        <v>52</v>
      </c>
      <c r="N13" s="36" t="str">
        <f>IF(ISBLANK(M13), "", IFERROR(VLOOKUP(M13, '2. Company details'!A:F, 3, FALSE), "ADD NEW COMPANY MANUALLY"))</f>
        <v>Existing</v>
      </c>
      <c r="O13" s="78" t="s">
        <v>681</v>
      </c>
      <c r="P13" s="127">
        <f>IF(ISBLANK(M13), "", IFERROR(VLOOKUP(M13, '2. Company details'!A:X, 4, FALSE), "ADD NEW COMPANY MANUALLY"))</f>
        <v>68.52</v>
      </c>
      <c r="Q13" s="36" t="str">
        <f>IF(ISBLANK(M13), "", IFERROR(VLOOKUP(M13, '2. Company details'!A:X, 15, FALSE), "ADD NEW COMPANY MANUALLY"))</f>
        <v>Has a 2030 goal</v>
      </c>
      <c r="R13" s="36" t="str">
        <f>IF(ISBLANK(M13), "", IFERROR(VLOOKUP(M13, '2. Company details'!A:X, 16, FALSE), "ADD NEW COMPANY MANUALLY"))</f>
        <v>Net zero by 2050</v>
      </c>
      <c r="S13" s="37" t="str">
        <f>IF(ISBLANK(M13), "", IFERROR(VLOOKUP(M13, '2. Company details'!A:X, 14, FALSE), "ADD NEW COMPANY MANUALLY"))</f>
        <v>https://web.archive.org/web/https://corporate-media.arcelormittal.com/media/ob3lpdom/car_2.pdf</v>
      </c>
      <c r="T13" s="38" t="str">
        <f t="shared" si="1"/>
        <v>Yes</v>
      </c>
      <c r="U13" s="68" t="s">
        <v>559</v>
      </c>
      <c r="V13" s="68" t="s">
        <v>6488</v>
      </c>
      <c r="W13" s="68" t="s">
        <v>6489</v>
      </c>
      <c r="X13" s="68" t="s">
        <v>75</v>
      </c>
      <c r="Y13" s="212">
        <v>53.522601000000002</v>
      </c>
      <c r="Z13" s="212">
        <v>9.9007489999999994</v>
      </c>
      <c r="AA13" s="68" t="s">
        <v>45</v>
      </c>
      <c r="AB13" s="78" t="s">
        <v>366</v>
      </c>
      <c r="AC13" s="68" t="s">
        <v>66</v>
      </c>
      <c r="AD13" s="68" t="s">
        <v>76</v>
      </c>
      <c r="AE13" s="67">
        <v>0.1</v>
      </c>
      <c r="AF13" s="67" t="s">
        <v>47</v>
      </c>
      <c r="AG13" s="177" t="str">
        <f t="shared" si="2"/>
        <v>Yes</v>
      </c>
      <c r="AH13" s="201" t="s">
        <v>7247</v>
      </c>
      <c r="AI13" s="67" t="s">
        <v>486</v>
      </c>
      <c r="AJ13" s="67" t="s">
        <v>486</v>
      </c>
      <c r="AK13" s="177" t="str">
        <f t="shared" si="3"/>
        <v>Not applicable</v>
      </c>
      <c r="AL13" s="178" t="s">
        <v>486</v>
      </c>
      <c r="AM13" s="177" t="str">
        <f t="shared" si="4"/>
        <v>Discloses technology capacity</v>
      </c>
      <c r="AN13" s="202">
        <v>122</v>
      </c>
      <c r="AO13" s="203" t="s">
        <v>293</v>
      </c>
      <c r="AP13" s="25" t="str">
        <f t="shared" si="5"/>
        <v>Discloses investments</v>
      </c>
      <c r="AQ13" s="78" t="s">
        <v>538</v>
      </c>
      <c r="AR13" s="78" t="s">
        <v>6074</v>
      </c>
      <c r="AS13" s="78" t="s">
        <v>47</v>
      </c>
      <c r="AT13" s="78"/>
      <c r="AU13" s="20"/>
      <c r="AV13" s="195">
        <v>43724</v>
      </c>
      <c r="AW13" s="169" t="s">
        <v>6191</v>
      </c>
      <c r="AX13" s="68" t="s">
        <v>294</v>
      </c>
      <c r="AY13" s="68" t="s">
        <v>6192</v>
      </c>
      <c r="AZ13" s="196" t="str">
        <f>LEFT(Green_Steel_Projects[[#This Row],[Comments]],10)</f>
        <v>2023-02-17</v>
      </c>
      <c r="BA13" s="195">
        <v>45345</v>
      </c>
      <c r="BB13" s="169" t="s">
        <v>7182</v>
      </c>
      <c r="BC13" s="169" t="s">
        <v>7213</v>
      </c>
      <c r="BD13" s="169" t="s">
        <v>7247</v>
      </c>
      <c r="BE13" s="169" t="s">
        <v>7280</v>
      </c>
      <c r="BF13" s="169" t="s">
        <v>7301</v>
      </c>
      <c r="BJ13"/>
      <c r="BK13" s="61" t="s">
        <v>6265</v>
      </c>
    </row>
    <row r="14" spans="1:64" hidden="1" x14ac:dyDescent="0.2">
      <c r="A14" s="15" t="s">
        <v>6783</v>
      </c>
      <c r="B14" s="68" t="s">
        <v>245</v>
      </c>
      <c r="C14" s="211" t="s">
        <v>246</v>
      </c>
      <c r="D14" s="131" t="str">
        <f>IF(OR(ISBLANK(N14), ISBLANK(T14), ISBLANK(H14)), "",
   IF(AND(N14="existing", ISNUMBER(MATCH(TRIM(H14), Main[Technology], 0))),
      "Phasing out BF",
      IF(AND(N14="existing", ISNUMBER(MATCH(TRIM(H14), Complementary[Technology], 0))),
         "Complementing conventional steelmaking",
            IF(AND(N14="emerging", ISNUMBER(MATCH(TRIM(H14), Main[Technology], 0))),
               "Phasing out BF",
                 IF(AND(N14="emerging", ISNUMBER(MATCH(TRIM(H14), Complementary[Technology], 0))),
                    "Complementing conventional steelmaking",
                      IF(N14="existing", "INVALID Technology Selection")
                  )
               )
            )
         )
)</f>
        <v>Complementing conventional steelmaking</v>
      </c>
      <c r="E14" s="219" t="str">
        <f t="shared" si="0"/>
        <v>High</v>
      </c>
      <c r="F14" s="78" t="s">
        <v>674</v>
      </c>
      <c r="G14" s="78">
        <v>2019</v>
      </c>
      <c r="H14" s="78" t="s">
        <v>676</v>
      </c>
      <c r="I14" s="68" t="s">
        <v>6367</v>
      </c>
      <c r="J14" s="89" t="s">
        <v>6914</v>
      </c>
      <c r="K14" s="89" t="s">
        <v>6914</v>
      </c>
      <c r="L14" s="89" t="s">
        <v>6914</v>
      </c>
      <c r="M14" s="78" t="s">
        <v>702</v>
      </c>
      <c r="N14" s="36" t="str">
        <f>IF(ISBLANK(M14), "", IFERROR(VLOOKUP(M14, '2. Company details'!A:F, 3, FALSE), "ADD NEW COMPANY MANUALLY"))</f>
        <v>Existing</v>
      </c>
      <c r="O14" s="78" t="s">
        <v>680</v>
      </c>
      <c r="P14" s="127">
        <f>IF(ISBLANK(M14), "", IFERROR(VLOOKUP(M14, '2. Company details'!A:X, 4, FALSE), "ADD NEW COMPANY MANUALLY"))</f>
        <v>7.1</v>
      </c>
      <c r="Q14" s="36" t="str">
        <f>IF(ISBLANK(M14), "", IFERROR(VLOOKUP(M14, '2. Company details'!A:X, 15, FALSE), "ADD NEW COMPANY MANUALLY"))</f>
        <v>Has a 2030 goal</v>
      </c>
      <c r="R14" s="36" t="str">
        <f>IF(ISBLANK(M14), "", IFERROR(VLOOKUP(M14, '2. Company details'!A:X, 16, FALSE), "ADD NEW COMPANY MANUALLY"))</f>
        <v>Net zero by 2050</v>
      </c>
      <c r="S14" s="37" t="str">
        <f>IF(ISBLANK(M14), "", IFERROR(VLOOKUP(M14, '2. Company details'!A:X, 14, FALSE), "ADD NEW COMPANY MANUALLY"))</f>
        <v>https://www.voestalpine.com/blog/en/commitment/reducing-step-by-step-by-step/</v>
      </c>
      <c r="T14" s="38" t="str">
        <f t="shared" si="1"/>
        <v>Yes</v>
      </c>
      <c r="U14" s="68" t="s">
        <v>1180</v>
      </c>
      <c r="V14" s="68" t="s">
        <v>6543</v>
      </c>
      <c r="W14" s="68" t="s">
        <v>6544</v>
      </c>
      <c r="X14" s="68" t="s">
        <v>248</v>
      </c>
      <c r="Y14" s="212">
        <v>48.274023</v>
      </c>
      <c r="Z14" s="212">
        <v>14.334339999999999</v>
      </c>
      <c r="AA14" s="68" t="s">
        <v>45</v>
      </c>
      <c r="AB14" s="78" t="s">
        <v>366</v>
      </c>
      <c r="AC14" s="68" t="s">
        <v>238</v>
      </c>
      <c r="AD14" s="68" t="s">
        <v>249</v>
      </c>
      <c r="AE14" s="67" t="s">
        <v>486</v>
      </c>
      <c r="AF14" s="67" t="s">
        <v>486</v>
      </c>
      <c r="AG14" s="177" t="str">
        <f t="shared" si="2"/>
        <v>Not applicable</v>
      </c>
      <c r="AH14" s="178" t="s">
        <v>486</v>
      </c>
      <c r="AI14" s="67" t="s">
        <v>486</v>
      </c>
      <c r="AJ14" s="67">
        <v>6</v>
      </c>
      <c r="AK14" s="177" t="str">
        <f t="shared" si="3"/>
        <v>Yes</v>
      </c>
      <c r="AL14" s="206" t="s">
        <v>6914</v>
      </c>
      <c r="AM14" s="177" t="str">
        <f t="shared" si="4"/>
        <v>Discloses technology capacity</v>
      </c>
      <c r="AN14" s="202">
        <v>21</v>
      </c>
      <c r="AO14" s="89" t="s">
        <v>6914</v>
      </c>
      <c r="AP14" s="25" t="str">
        <f t="shared" si="5"/>
        <v>Discloses investments</v>
      </c>
      <c r="AQ14" s="78" t="s">
        <v>6179</v>
      </c>
      <c r="AR14" s="78" t="s">
        <v>6356</v>
      </c>
      <c r="AS14" s="78">
        <v>2018</v>
      </c>
      <c r="AT14" s="78"/>
      <c r="AU14" s="20">
        <v>2019</v>
      </c>
      <c r="AV14" s="195">
        <v>43780</v>
      </c>
      <c r="AW14" s="169" t="s">
        <v>6914</v>
      </c>
      <c r="AX14" s="68" t="s">
        <v>250</v>
      </c>
      <c r="AY14" s="68" t="s">
        <v>6361</v>
      </c>
      <c r="AZ14" s="196" t="str">
        <f>LEFT(Green_Steel_Projects[[#This Row],[Comments]],10)</f>
        <v>2024-02-29</v>
      </c>
      <c r="BA14" s="195">
        <v>45351</v>
      </c>
      <c r="BB14" s="169" t="s">
        <v>6925</v>
      </c>
      <c r="BC14" s="169" t="s">
        <v>6914</v>
      </c>
      <c r="BD14" s="169" t="s">
        <v>6931</v>
      </c>
      <c r="BE14" s="169" t="s">
        <v>6934</v>
      </c>
      <c r="BF14" s="169" t="s">
        <v>6937</v>
      </c>
      <c r="BJ14"/>
      <c r="BK14" s="61" t="s">
        <v>6265</v>
      </c>
      <c r="BL14" s="15"/>
    </row>
    <row r="15" spans="1:64" hidden="1" x14ac:dyDescent="0.2">
      <c r="A15" s="15" t="s">
        <v>6784</v>
      </c>
      <c r="B15" s="68" t="s">
        <v>602</v>
      </c>
      <c r="C15" s="89" t="s">
        <v>7162</v>
      </c>
      <c r="D15" s="131" t="str">
        <f>IF(OR(ISBLANK(N15), ISBLANK(T15), ISBLANK(H15)), "",
   IF(AND(N15="existing", ISNUMBER(MATCH(TRIM(H15), Main[Technology], 0))),
      "Phasing out BF",
      IF(AND(N15="existing", ISNUMBER(MATCH(TRIM(H15), Complementary[Technology], 0))),
         "Complementing conventional steelmaking",
            IF(AND(N15="emerging", ISNUMBER(MATCH(TRIM(H15), Main[Technology], 0))),
               "Phasing out BF",
                 IF(AND(N15="emerging", ISNUMBER(MATCH(TRIM(H15), Complementary[Technology], 0))),
                    "Complementing conventional steelmaking",
                      IF(N15="existing", "INVALID Technology Selection")
                  )
               )
            )
         )
)</f>
        <v>Complementing conventional steelmaking</v>
      </c>
      <c r="E15" s="219" t="str">
        <f t="shared" si="0"/>
        <v>High</v>
      </c>
      <c r="F15" s="78" t="s">
        <v>673</v>
      </c>
      <c r="G15" s="78">
        <v>2024</v>
      </c>
      <c r="H15" s="78" t="s">
        <v>697</v>
      </c>
      <c r="I15" s="68" t="s">
        <v>6657</v>
      </c>
      <c r="J15" s="89" t="s">
        <v>7248</v>
      </c>
      <c r="K15" s="89" t="s">
        <v>7248</v>
      </c>
      <c r="L15" s="89" t="s">
        <v>7248</v>
      </c>
      <c r="M15" s="78" t="s">
        <v>52</v>
      </c>
      <c r="N15" s="36" t="str">
        <f>IF(ISBLANK(M15), "", IFERROR(VLOOKUP(M15, '2. Company details'!A:F, 3, FALSE), "ADD NEW COMPANY MANUALLY"))</f>
        <v>Existing</v>
      </c>
      <c r="O15" s="78" t="s">
        <v>680</v>
      </c>
      <c r="P15" s="127">
        <f>IF(ISBLANK(M15), "", IFERROR(VLOOKUP(M15, '2. Company details'!A:X, 4, FALSE), "ADD NEW COMPANY MANUALLY"))</f>
        <v>68.52</v>
      </c>
      <c r="Q15" s="36" t="str">
        <f>IF(ISBLANK(M15), "", IFERROR(VLOOKUP(M15, '2. Company details'!A:X, 15, FALSE), "ADD NEW COMPANY MANUALLY"))</f>
        <v>Has a 2030 goal</v>
      </c>
      <c r="R15" s="36" t="str">
        <f>IF(ISBLANK(M15), "", IFERROR(VLOOKUP(M15, '2. Company details'!A:X, 16, FALSE), "ADD NEW COMPANY MANUALLY"))</f>
        <v>Net zero by 2050</v>
      </c>
      <c r="S15" s="37" t="str">
        <f>IF(ISBLANK(M15), "", IFERROR(VLOOKUP(M15, '2. Company details'!A:X, 14, FALSE), "ADD NEW COMPANY MANUALLY"))</f>
        <v>https://web.archive.org/web/https://corporate-media.arcelormittal.com/media/ob3lpdom/car_2.pdf</v>
      </c>
      <c r="T15" s="38" t="str">
        <f t="shared" si="1"/>
        <v>Yes</v>
      </c>
      <c r="U15" s="68" t="s">
        <v>537</v>
      </c>
      <c r="V15" s="68" t="s">
        <v>6477</v>
      </c>
      <c r="W15" s="68" t="s">
        <v>6478</v>
      </c>
      <c r="X15" s="68" t="s">
        <v>95</v>
      </c>
      <c r="Y15" s="212">
        <v>51.169929000000003</v>
      </c>
      <c r="Z15" s="212">
        <v>3.804462</v>
      </c>
      <c r="AA15" s="68" t="s">
        <v>45</v>
      </c>
      <c r="AB15" s="78" t="s">
        <v>366</v>
      </c>
      <c r="AC15" s="68" t="s">
        <v>94</v>
      </c>
      <c r="AD15" s="89" t="s">
        <v>7248</v>
      </c>
      <c r="AE15" s="67" t="s">
        <v>486</v>
      </c>
      <c r="AF15" s="67" t="s">
        <v>486</v>
      </c>
      <c r="AG15" s="177" t="str">
        <f t="shared" si="2"/>
        <v>Not applicable</v>
      </c>
      <c r="AH15" s="192" t="s">
        <v>486</v>
      </c>
      <c r="AI15" s="182">
        <v>0.22500000000000001</v>
      </c>
      <c r="AJ15" s="67" t="s">
        <v>486</v>
      </c>
      <c r="AK15" s="177" t="str">
        <f t="shared" si="3"/>
        <v>Yes</v>
      </c>
      <c r="AL15" s="206" t="s">
        <v>7248</v>
      </c>
      <c r="AM15" s="177" t="str">
        <f t="shared" si="4"/>
        <v>Discloses technology capacity</v>
      </c>
      <c r="AN15" s="202">
        <v>54.277999999999999</v>
      </c>
      <c r="AO15" s="89" t="s">
        <v>7341</v>
      </c>
      <c r="AP15" s="25" t="str">
        <f t="shared" si="5"/>
        <v>Discloses investments</v>
      </c>
      <c r="AQ15" s="78" t="s">
        <v>530</v>
      </c>
      <c r="AR15" s="78" t="s">
        <v>6071</v>
      </c>
      <c r="AS15" s="78">
        <v>2022</v>
      </c>
      <c r="AT15" s="78"/>
      <c r="AU15" s="20"/>
      <c r="AV15" s="195">
        <v>43970</v>
      </c>
      <c r="AW15" s="68" t="s">
        <v>603</v>
      </c>
      <c r="AX15" s="68" t="s">
        <v>6607</v>
      </c>
      <c r="AY15" s="68" t="s">
        <v>6606</v>
      </c>
      <c r="AZ15" s="196" t="str">
        <f>LEFT(Green_Steel_Projects[[#This Row],[Comments]],10)</f>
        <v>2024-01-10</v>
      </c>
      <c r="BA15" s="195">
        <v>45350</v>
      </c>
      <c r="BB15" s="169" t="s">
        <v>7162</v>
      </c>
      <c r="BC15" s="169" t="s">
        <v>7214</v>
      </c>
      <c r="BD15" s="169" t="s">
        <v>7248</v>
      </c>
      <c r="BE15" s="169" t="s">
        <v>7281</v>
      </c>
      <c r="BJ15"/>
      <c r="BK15" s="61" t="s">
        <v>6265</v>
      </c>
      <c r="BL15" s="31"/>
    </row>
    <row r="16" spans="1:64" hidden="1" x14ac:dyDescent="0.2">
      <c r="A16" s="15" t="s">
        <v>6785</v>
      </c>
      <c r="B16" s="68" t="s">
        <v>154</v>
      </c>
      <c r="C16" s="89" t="s">
        <v>7160</v>
      </c>
      <c r="D16" s="131" t="str">
        <f>IF(OR(ISBLANK(N16), ISBLANK(T16), ISBLANK(H16)), "",
   IF(AND(N16="existing", ISNUMBER(MATCH(TRIM(H16), Main[Technology], 0))),
      "Phasing out BF",
      IF(AND(N16="existing", ISNUMBER(MATCH(TRIM(H16), Complementary[Technology], 0))),
         "Complementing conventional steelmaking",
            IF(AND(N16="emerging", ISNUMBER(MATCH(TRIM(H16), Main[Technology], 0))),
               "Phasing out BF",
                 IF(AND(N16="emerging", ISNUMBER(MATCH(TRIM(H16), Complementary[Technology], 0))),
                    "Complementing conventional steelmaking",
                      IF(N16="existing", "INVALID Technology Selection")
                  )
               )
            )
         )
)</f>
        <v>Phasing out BF</v>
      </c>
      <c r="E16" s="219" t="str">
        <f t="shared" si="0"/>
        <v>High</v>
      </c>
      <c r="F16" s="78" t="s">
        <v>672</v>
      </c>
      <c r="G16" s="78">
        <v>2027</v>
      </c>
      <c r="H16" s="78" t="s">
        <v>675</v>
      </c>
      <c r="I16" s="68" t="s">
        <v>6410</v>
      </c>
      <c r="J16" s="89" t="s">
        <v>7160</v>
      </c>
      <c r="K16" s="89" t="s">
        <v>7160</v>
      </c>
      <c r="L16" s="89" t="s">
        <v>7160</v>
      </c>
      <c r="M16" s="78" t="s">
        <v>707</v>
      </c>
      <c r="N16" s="36" t="str">
        <f>IF(ISBLANK(M16), "", IFERROR(VLOOKUP(M16, '2. Company details'!A:F, 3, FALSE), "ADD NEW COMPANY MANUALLY"))</f>
        <v>Existing</v>
      </c>
      <c r="O16" s="78" t="s">
        <v>681</v>
      </c>
      <c r="P16" s="127">
        <f>IF(ISBLANK(M16), "", IFERROR(VLOOKUP(M16, '2. Company details'!A:X, 4, FALSE), "ADD NEW COMPANY MANUALLY"))</f>
        <v>4.13</v>
      </c>
      <c r="Q16" s="36" t="str">
        <f>IF(ISBLANK(M16), "", IFERROR(VLOOKUP(M16, '2. Company details'!A:X, 15, FALSE), "ADD NEW COMPANY MANUALLY"))</f>
        <v>Net zero by 2030</v>
      </c>
      <c r="R16" s="36" t="str">
        <f>IF(ISBLANK(M16), "", IFERROR(VLOOKUP(M16, '2. Company details'!A:X, 16, FALSE), "ADD NEW COMPANY MANUALLY"))</f>
        <v>Net zero before 2050</v>
      </c>
      <c r="S16" s="37" t="str">
        <f>IF(ISBLANK(M16), "", IFERROR(VLOOKUP(M16, '2. Company details'!A:X, 14, FALSE), "ADD NEW COMPANY MANUALLY"))</f>
        <v>https://libertysteelgroup.com/news/liberty-steel-plants-to-merge-into-one-global-group-setting-sights-on-carbon-neutral-operations-by-2030/</v>
      </c>
      <c r="T16" s="38" t="str">
        <f t="shared" si="1"/>
        <v>Yes</v>
      </c>
      <c r="U16" s="68" t="s">
        <v>531</v>
      </c>
      <c r="V16" s="68" t="s">
        <v>6510</v>
      </c>
      <c r="W16" s="68" t="s">
        <v>6511</v>
      </c>
      <c r="X16" s="68" t="s">
        <v>156</v>
      </c>
      <c r="Y16" s="212">
        <v>-33.009380999999998</v>
      </c>
      <c r="Z16" s="212">
        <v>137.58783600000001</v>
      </c>
      <c r="AA16" s="68" t="s">
        <v>45</v>
      </c>
      <c r="AB16" s="78" t="s">
        <v>7774</v>
      </c>
      <c r="AC16" s="68" t="s">
        <v>106</v>
      </c>
      <c r="AD16" s="89" t="s">
        <v>7160</v>
      </c>
      <c r="AE16" s="67" t="s">
        <v>486</v>
      </c>
      <c r="AF16" s="67">
        <v>1.8</v>
      </c>
      <c r="AG16" s="177" t="str">
        <f t="shared" si="2"/>
        <v>Yes</v>
      </c>
      <c r="AH16" s="206" t="s">
        <v>7282</v>
      </c>
      <c r="AI16" s="67" t="s">
        <v>47</v>
      </c>
      <c r="AJ16" s="67">
        <v>2.5</v>
      </c>
      <c r="AK16" s="177" t="str">
        <f t="shared" si="3"/>
        <v>Yes</v>
      </c>
      <c r="AL16" s="206" t="s">
        <v>7302</v>
      </c>
      <c r="AM16" s="177" t="str">
        <f t="shared" si="4"/>
        <v>Discloses technology capacity</v>
      </c>
      <c r="AN16" s="202">
        <v>760</v>
      </c>
      <c r="AO16" s="89" t="s">
        <v>7183</v>
      </c>
      <c r="AP16" s="25" t="str">
        <f t="shared" si="5"/>
        <v>Discloses investments</v>
      </c>
      <c r="AQ16" s="78" t="s">
        <v>538</v>
      </c>
      <c r="AR16" s="78" t="s">
        <v>6074</v>
      </c>
      <c r="AS16" s="78" t="s">
        <v>47</v>
      </c>
      <c r="AT16" s="78"/>
      <c r="AU16" s="20"/>
      <c r="AV16" s="195">
        <v>43992</v>
      </c>
      <c r="AW16" s="169" t="s">
        <v>6411</v>
      </c>
      <c r="AX16" s="68" t="s">
        <v>47</v>
      </c>
      <c r="AY16" s="68" t="s">
        <v>7718</v>
      </c>
      <c r="AZ16" s="196" t="str">
        <f>LEFT(Green_Steel_Projects[[#This Row],[Comments]],10)</f>
        <v>2024-05-15</v>
      </c>
      <c r="BA16" s="195">
        <v>45617</v>
      </c>
      <c r="BB16" s="169" t="s">
        <v>7183</v>
      </c>
      <c r="BC16" s="169" t="s">
        <v>7160</v>
      </c>
      <c r="BD16" s="169" t="s">
        <v>7249</v>
      </c>
      <c r="BE16" s="169" t="s">
        <v>7282</v>
      </c>
      <c r="BF16" s="169" t="s">
        <v>7302</v>
      </c>
      <c r="BG16" s="169" t="s">
        <v>7719</v>
      </c>
      <c r="BJ16"/>
      <c r="BK16" s="61" t="s">
        <v>6265</v>
      </c>
    </row>
    <row r="17" spans="1:64" hidden="1" x14ac:dyDescent="0.2">
      <c r="A17" s="15" t="s">
        <v>6786</v>
      </c>
      <c r="B17" s="68" t="s">
        <v>64</v>
      </c>
      <c r="C17" s="89" t="s">
        <v>7161</v>
      </c>
      <c r="D17" s="132" t="str">
        <f>IF(OR(ISBLANK(N17), ISBLANK(T17), ISBLANK(H17)), "",
   IF(AND(N17="existing", ISNUMBER(MATCH(TRIM(H17), Main[Technology], 0))),
      "Phasing out BF",
      IF(AND(N17="existing", ISNUMBER(MATCH(TRIM(H17), Complementary[Technology], 0))),
         "Complementing conventional steelmaking",
            IF(AND(N17="emerging", ISNUMBER(MATCH(TRIM(H17), Main[Technology], 0))),
               "Phasing out BF",
                 IF(AND(N17="emerging", ISNUMBER(MATCH(TRIM(H17), Complementary[Technology], 0))),
                    "Complementing conventional steelmaking",
                      IF(N17="existing", "INVALID Technology Selection")
                  )
               )
            )
         )
)</f>
        <v>Complementing conventional steelmaking</v>
      </c>
      <c r="E17" s="219" t="str">
        <f t="shared" si="0"/>
        <v>High</v>
      </c>
      <c r="F17" s="78" t="s">
        <v>672</v>
      </c>
      <c r="G17" s="78">
        <v>2025</v>
      </c>
      <c r="H17" s="78" t="s">
        <v>676</v>
      </c>
      <c r="I17" s="68" t="s">
        <v>6180</v>
      </c>
      <c r="J17" s="89" t="s">
        <v>6916</v>
      </c>
      <c r="K17" s="89" t="s">
        <v>6916</v>
      </c>
      <c r="L17" s="89" t="s">
        <v>6916</v>
      </c>
      <c r="M17" s="78" t="s">
        <v>52</v>
      </c>
      <c r="N17" s="41" t="str">
        <f>IF(ISBLANK(M17), "", IFERROR(VLOOKUP(M17, '2. Company details'!A:F, 3, FALSE), "ADD NEW COMPANY MANUALLY"))</f>
        <v>Existing</v>
      </c>
      <c r="O17" s="78" t="s">
        <v>680</v>
      </c>
      <c r="P17" s="127">
        <f>IF(ISBLANK(M17), "", IFERROR(VLOOKUP(M17, '2. Company details'!A:X, 4, FALSE), "ADD NEW COMPANY MANUALLY"))</f>
        <v>68.52</v>
      </c>
      <c r="Q17" s="41" t="str">
        <f>IF(ISBLANK(M17), "", IFERROR(VLOOKUP(M17, '2. Company details'!A:X, 15, FALSE), "ADD NEW COMPANY MANUALLY"))</f>
        <v>Has a 2030 goal</v>
      </c>
      <c r="R17" s="41" t="str">
        <f>IF(ISBLANK(M17), "", IFERROR(VLOOKUP(M17, '2. Company details'!A:X, 16, FALSE), "ADD NEW COMPANY MANUALLY"))</f>
        <v>Net zero by 2050</v>
      </c>
      <c r="S17" s="42" t="str">
        <f>IF(ISBLANK(M17), "", IFERROR(VLOOKUP(M17, '2. Company details'!A:X, 14, FALSE), "ADD NEW COMPANY MANUALLY"))</f>
        <v>https://web.archive.org/web/https://corporate-media.arcelormittal.com/media/ob3lpdom/car_2.pdf</v>
      </c>
      <c r="T17" s="43" t="str">
        <f t="shared" si="1"/>
        <v>Yes</v>
      </c>
      <c r="U17" s="68" t="s">
        <v>557</v>
      </c>
      <c r="V17" s="68" t="s">
        <v>6484</v>
      </c>
      <c r="W17" s="68" t="s">
        <v>6485</v>
      </c>
      <c r="X17" s="68" t="s">
        <v>67</v>
      </c>
      <c r="Y17" s="212">
        <v>53.133305</v>
      </c>
      <c r="Z17" s="212">
        <v>8.6881930000000001</v>
      </c>
      <c r="AA17" s="68" t="s">
        <v>45</v>
      </c>
      <c r="AB17" s="78" t="s">
        <v>366</v>
      </c>
      <c r="AC17" s="68" t="s">
        <v>66</v>
      </c>
      <c r="AD17" s="68" t="s">
        <v>68</v>
      </c>
      <c r="AE17" s="67" t="s">
        <v>486</v>
      </c>
      <c r="AF17" s="67" t="s">
        <v>486</v>
      </c>
      <c r="AG17" s="177" t="str">
        <f t="shared" si="2"/>
        <v>Not applicable</v>
      </c>
      <c r="AH17" s="178" t="s">
        <v>486</v>
      </c>
      <c r="AI17" s="67" t="s">
        <v>486</v>
      </c>
      <c r="AJ17" s="67">
        <v>10</v>
      </c>
      <c r="AK17" s="177" t="str">
        <f t="shared" si="3"/>
        <v>Yes</v>
      </c>
      <c r="AL17" s="206" t="s">
        <v>6181</v>
      </c>
      <c r="AM17" s="177" t="str">
        <f t="shared" si="4"/>
        <v>Discloses technology capacity</v>
      </c>
      <c r="AN17" s="202">
        <v>33.89</v>
      </c>
      <c r="AO17" s="89" t="s">
        <v>6920</v>
      </c>
      <c r="AP17" s="44" t="str">
        <f t="shared" si="5"/>
        <v>Discloses investments</v>
      </c>
      <c r="AQ17" s="78" t="s">
        <v>6179</v>
      </c>
      <c r="AR17" s="78" t="s">
        <v>6071</v>
      </c>
      <c r="AS17" s="78">
        <v>2023</v>
      </c>
      <c r="AT17" s="78"/>
      <c r="AU17" s="20"/>
      <c r="AV17" s="195">
        <v>44020</v>
      </c>
      <c r="AW17" s="169" t="s">
        <v>6922</v>
      </c>
      <c r="AX17" s="68" t="s">
        <v>69</v>
      </c>
      <c r="AY17" s="68" t="s">
        <v>7720</v>
      </c>
      <c r="AZ17" s="196" t="str">
        <f>LEFT(Green_Steel_Projects[[#This Row],[Comments]],10)</f>
        <v>2024-10-15</v>
      </c>
      <c r="BA17" s="195">
        <v>45610</v>
      </c>
      <c r="BB17" s="169" t="s">
        <v>6920</v>
      </c>
      <c r="BC17" s="169" t="s">
        <v>6926</v>
      </c>
      <c r="BD17" s="169" t="s">
        <v>6916</v>
      </c>
      <c r="BE17" s="169" t="s">
        <v>6933</v>
      </c>
      <c r="BF17" s="169" t="s">
        <v>6922</v>
      </c>
      <c r="BG17" s="169" t="s">
        <v>7463</v>
      </c>
      <c r="BH17" s="169" t="s">
        <v>7464</v>
      </c>
      <c r="BJ17"/>
      <c r="BK17" s="61" t="s">
        <v>6265</v>
      </c>
    </row>
    <row r="18" spans="1:64" x14ac:dyDescent="0.2">
      <c r="A18" s="15" t="s">
        <v>6787</v>
      </c>
      <c r="B18" s="68" t="s">
        <v>488</v>
      </c>
      <c r="C18" s="89" t="s">
        <v>6965</v>
      </c>
      <c r="D18" s="131" t="str">
        <f>IF(OR(ISBLANK(N18), ISBLANK(T18), ISBLANK(H18)), "",
   IF(AND(N18="existing", ISNUMBER(MATCH(TRIM(H18), Main[Technology], 0))),
      "Phasing out BF",
      IF(AND(N18="existing", ISNUMBER(MATCH(TRIM(H18), Complementary[Technology], 0))),
         "Complementing conventional steelmaking",
            IF(AND(N18="emerging", ISNUMBER(MATCH(TRIM(H18), Main[Technology], 0))),
               "Phasing out BF",
                 IF(AND(N18="emerging", ISNUMBER(MATCH(TRIM(H18), Complementary[Technology], 0))),
                    "Complementing conventional steelmaking",
                      IF(N18="existing", "INVALID Technology Selection")
                  )
               )
            )
         )
)</f>
        <v>Phasing out BF</v>
      </c>
      <c r="E18" s="219" t="str">
        <f t="shared" si="0"/>
        <v>High</v>
      </c>
      <c r="F18" s="78" t="s">
        <v>672</v>
      </c>
      <c r="G18" s="78">
        <v>2028</v>
      </c>
      <c r="H18" s="78" t="s">
        <v>675</v>
      </c>
      <c r="I18" s="68" t="s">
        <v>6325</v>
      </c>
      <c r="J18" s="214" t="s">
        <v>230</v>
      </c>
      <c r="K18" s="89" t="s">
        <v>6968</v>
      </c>
      <c r="L18" s="68" t="s">
        <v>230</v>
      </c>
      <c r="M18" s="78" t="s">
        <v>223</v>
      </c>
      <c r="N18" s="36" t="str">
        <f>IF(ISBLANK(M18), "", IFERROR(VLOOKUP(M18, '2. Company details'!A:F, 3, FALSE), "ADD NEW COMPANY MANUALLY"))</f>
        <v>Existing</v>
      </c>
      <c r="O18" s="78" t="s">
        <v>681</v>
      </c>
      <c r="P18" s="127">
        <f>IF(ISBLANK(M18), "", IFERROR(VLOOKUP(M18, '2. Company details'!A:X, 4, FALSE), "ADD NEW COMPANY MANUALLY"))</f>
        <v>10.35</v>
      </c>
      <c r="Q18" s="36" t="str">
        <f>IF(ISBLANK(M18), "", IFERROR(VLOOKUP(M18, '2. Company details'!A:X, 15, FALSE), "ADD NEW COMPANY MANUALLY"))</f>
        <v>Has a post-2030 goal</v>
      </c>
      <c r="R18" s="36" t="str">
        <f>IF(ISBLANK(M18), "", IFERROR(VLOOKUP(M18, '2. Company details'!A:X, 16, FALSE), "ADD NEW COMPANY MANUALLY"))</f>
        <v>Net zero by 2050</v>
      </c>
      <c r="S18" s="37" t="str">
        <f>IF(ISBLANK(M18), "", IFERROR(VLOOKUP(M18, '2. Company details'!A:X, 14, FALSE), "ADD NEW COMPANY MANUALLY"))</f>
        <v>https://web.archive.org/web/https://sciencebasedtargets.org/blog/forging-a-sustainable-path-the-rise-of-science-based-targets-in-the-steel-sector#thyssenkrupp-steel-europe-ag</v>
      </c>
      <c r="T18" s="38" t="str">
        <f t="shared" si="1"/>
        <v>Yes</v>
      </c>
      <c r="U18" s="68" t="s">
        <v>561</v>
      </c>
      <c r="V18" s="68" t="s">
        <v>6537</v>
      </c>
      <c r="W18" s="68" t="s">
        <v>6538</v>
      </c>
      <c r="X18" s="68" t="s">
        <v>229</v>
      </c>
      <c r="Y18" s="212">
        <v>51.491649000000002</v>
      </c>
      <c r="Z18" s="212">
        <v>6.7330509999999997</v>
      </c>
      <c r="AA18" s="68" t="s">
        <v>45</v>
      </c>
      <c r="AB18" s="78" t="s">
        <v>366</v>
      </c>
      <c r="AC18" s="68" t="s">
        <v>66</v>
      </c>
      <c r="AD18" s="68" t="s">
        <v>226</v>
      </c>
      <c r="AE18" s="67">
        <v>2.5</v>
      </c>
      <c r="AF18" s="67">
        <v>2.2999999999999998</v>
      </c>
      <c r="AG18" s="177" t="str">
        <f t="shared" si="2"/>
        <v>Yes</v>
      </c>
      <c r="AH18" s="206" t="s">
        <v>7333</v>
      </c>
      <c r="AI18" s="67" t="s">
        <v>486</v>
      </c>
      <c r="AJ18" s="67" t="s">
        <v>486</v>
      </c>
      <c r="AK18" s="177" t="str">
        <f t="shared" si="3"/>
        <v>Not applicable</v>
      </c>
      <c r="AL18" s="206" t="s">
        <v>6965</v>
      </c>
      <c r="AM18" s="177" t="str">
        <f t="shared" si="4"/>
        <v>Discloses technology capacity</v>
      </c>
      <c r="AN18" s="202">
        <v>2242</v>
      </c>
      <c r="AO18" s="89" t="s">
        <v>6963</v>
      </c>
      <c r="AP18" s="25" t="str">
        <f t="shared" si="5"/>
        <v>Discloses investments</v>
      </c>
      <c r="AQ18" s="78" t="s">
        <v>538</v>
      </c>
      <c r="AR18" s="78" t="s">
        <v>6071</v>
      </c>
      <c r="AS18" s="78">
        <v>2024</v>
      </c>
      <c r="AT18" s="78"/>
      <c r="AU18" s="20"/>
      <c r="AV18" s="195">
        <v>44071</v>
      </c>
      <c r="AW18" s="68" t="s">
        <v>230</v>
      </c>
      <c r="AX18" s="68" t="s">
        <v>6959</v>
      </c>
      <c r="AY18" s="68" t="s">
        <v>7689</v>
      </c>
      <c r="AZ18" s="196" t="str">
        <f>LEFT(Green_Steel_Projects[[#This Row],[Comments]],10)</f>
        <v>2024-10-07</v>
      </c>
      <c r="BA18" s="195">
        <v>45614</v>
      </c>
      <c r="BB18" s="169" t="s">
        <v>6965</v>
      </c>
      <c r="BC18" s="169" t="s">
        <v>6966</v>
      </c>
      <c r="BD18" s="169" t="s">
        <v>6967</v>
      </c>
      <c r="BE18" s="169" t="s">
        <v>6968</v>
      </c>
      <c r="BF18" s="169" t="s">
        <v>6964</v>
      </c>
      <c r="BG18" s="169" t="s">
        <v>6963</v>
      </c>
      <c r="BH18" s="169" t="s">
        <v>6962</v>
      </c>
      <c r="BI18" s="89" t="s">
        <v>6961</v>
      </c>
      <c r="BJ18" t="s">
        <v>7504</v>
      </c>
      <c r="BK18" s="61" t="s">
        <v>6265</v>
      </c>
    </row>
    <row r="19" spans="1:64" hidden="1" x14ac:dyDescent="0.2">
      <c r="A19" s="15" t="s">
        <v>6788</v>
      </c>
      <c r="B19" s="68" t="s">
        <v>141</v>
      </c>
      <c r="C19" s="89" t="s">
        <v>7158</v>
      </c>
      <c r="D19" s="131" t="str">
        <f>IF(OR(ISBLANK(N19), ISBLANK(T19), ISBLANK(H19)), "",
   IF(AND(N19="existing", ISNUMBER(MATCH(TRIM(H19), Main[Technology], 0))),
      "Phasing out BF",
      IF(AND(N19="existing", ISNUMBER(MATCH(TRIM(H19), Complementary[Technology], 0))),
         "Complementing conventional steelmaking",
            IF(AND(N19="emerging", ISNUMBER(MATCH(TRIM(H19), Main[Technology], 0))),
               "Phasing out BF",
                 IF(AND(N19="emerging", ISNUMBER(MATCH(TRIM(H19), Complementary[Technology], 0))),
                    "Complementing conventional steelmaking",
                      IF(N19="existing", "INVALID Technology Selection")
                  )
               )
            )
         )
)</f>
        <v>Phasing out BF</v>
      </c>
      <c r="E19" s="219" t="str">
        <f t="shared" si="0"/>
        <v>Medium</v>
      </c>
      <c r="F19" s="78" t="s">
        <v>672</v>
      </c>
      <c r="G19" s="78">
        <v>2021</v>
      </c>
      <c r="H19" s="78" t="s">
        <v>675</v>
      </c>
      <c r="I19" s="68" t="s">
        <v>6244</v>
      </c>
      <c r="J19" s="89" t="s">
        <v>7250</v>
      </c>
      <c r="K19" s="89" t="s">
        <v>7250</v>
      </c>
      <c r="L19" s="89" t="s">
        <v>7250</v>
      </c>
      <c r="M19" s="78" t="s">
        <v>394</v>
      </c>
      <c r="N19" s="36" t="str">
        <f>IF(ISBLANK(M19), "", IFERROR(VLOOKUP(M19, '2. Company details'!A:F, 3, FALSE), "ADD NEW COMPANY MANUALLY"))</f>
        <v>Existing</v>
      </c>
      <c r="O19" s="78" t="s">
        <v>681</v>
      </c>
      <c r="P19" s="127">
        <f>IF(ISBLANK(M19), "", IFERROR(VLOOKUP(M19, '2. Company details'!A:X, 4, FALSE), "ADD NEW COMPANY MANUALLY"))</f>
        <v>41.34</v>
      </c>
      <c r="Q19" s="36" t="str">
        <f>IF(ISBLANK(M19), "", IFERROR(VLOOKUP(M19, '2. Company details'!A:X, 15, FALSE), "ADD NEW COMPANY MANUALLY"))</f>
        <v>Has a 2030 goal</v>
      </c>
      <c r="R19" s="36" t="str">
        <f>IF(ISBLANK(M19), "", IFERROR(VLOOKUP(M19, '2. Company details'!A:X, 16, FALSE), "ADD NEW COMPANY MANUALLY"))</f>
        <v>Net zero by 2050</v>
      </c>
      <c r="S19" s="37" t="str">
        <f>IF(ISBLANK(M19), "", IFERROR(VLOOKUP(M19, '2. Company details'!A:X, 14, FALSE), "ADD NEW COMPANY MANUALLY"))</f>
        <v>https://web.archive.org/web/https://worldsteel.org/media/blog/2021/Low-carbon-development-at-HBIS/</v>
      </c>
      <c r="T19" s="38" t="str">
        <f t="shared" si="1"/>
        <v>Yes</v>
      </c>
      <c r="U19" s="68" t="s">
        <v>544</v>
      </c>
      <c r="V19" s="68" t="s">
        <v>6506</v>
      </c>
      <c r="W19" s="68" t="s">
        <v>6507</v>
      </c>
      <c r="X19" s="68" t="s">
        <v>6241</v>
      </c>
      <c r="Y19" s="212">
        <v>39.196573180000001</v>
      </c>
      <c r="Z19" s="212">
        <v>115.2988369</v>
      </c>
      <c r="AA19" s="68" t="s">
        <v>136</v>
      </c>
      <c r="AB19" s="78" t="s">
        <v>367</v>
      </c>
      <c r="AC19" s="68" t="s">
        <v>97</v>
      </c>
      <c r="AD19" s="89" t="s">
        <v>7250</v>
      </c>
      <c r="AE19" s="67">
        <v>0.6</v>
      </c>
      <c r="AF19" s="67" t="s">
        <v>47</v>
      </c>
      <c r="AG19" s="177" t="str">
        <f t="shared" si="2"/>
        <v>Yes</v>
      </c>
      <c r="AH19" s="206" t="s">
        <v>7250</v>
      </c>
      <c r="AI19" s="67" t="s">
        <v>47</v>
      </c>
      <c r="AJ19" s="67" t="s">
        <v>486</v>
      </c>
      <c r="AK19" s="177" t="str">
        <f t="shared" si="3"/>
        <v>No</v>
      </c>
      <c r="AL19" s="206" t="s">
        <v>7250</v>
      </c>
      <c r="AM19" s="177" t="str">
        <f t="shared" si="4"/>
        <v>Discloses technology capacity</v>
      </c>
      <c r="AN19" s="202" t="s">
        <v>47</v>
      </c>
      <c r="AO19" s="89" t="s">
        <v>7215</v>
      </c>
      <c r="AP19" s="25" t="str">
        <f t="shared" si="5"/>
        <v>Lacks investment information</v>
      </c>
      <c r="AQ19" s="78" t="s">
        <v>538</v>
      </c>
      <c r="AR19" s="78" t="s">
        <v>6076</v>
      </c>
      <c r="AS19" s="78">
        <v>2021</v>
      </c>
      <c r="AT19" s="78"/>
      <c r="AU19" s="20">
        <v>2023</v>
      </c>
      <c r="AV19" s="195">
        <v>44158</v>
      </c>
      <c r="AW19" s="169" t="s">
        <v>6243</v>
      </c>
      <c r="AX19" s="68" t="s">
        <v>142</v>
      </c>
      <c r="AY19" s="68" t="s">
        <v>6242</v>
      </c>
      <c r="AZ19" s="196" t="str">
        <f>LEFT(Green_Steel_Projects[[#This Row],[Comments]],10)</f>
        <v>2023-06-01</v>
      </c>
      <c r="BA19" s="195">
        <v>45348</v>
      </c>
      <c r="BB19" s="169" t="s">
        <v>7158</v>
      </c>
      <c r="BC19" s="169" t="s">
        <v>7215</v>
      </c>
      <c r="BD19" s="169" t="s">
        <v>7250</v>
      </c>
      <c r="BE19" s="169" t="s">
        <v>7283</v>
      </c>
      <c r="BF19" s="68"/>
      <c r="BG19" s="68"/>
      <c r="BH19" s="89"/>
      <c r="BI19" s="89"/>
      <c r="BJ19" s="1"/>
      <c r="BK19" s="61" t="s">
        <v>6265</v>
      </c>
      <c r="BL19" s="15"/>
    </row>
    <row r="20" spans="1:64" hidden="1" x14ac:dyDescent="0.2">
      <c r="A20" s="15" t="s">
        <v>6789</v>
      </c>
      <c r="B20" s="68" t="s">
        <v>6287</v>
      </c>
      <c r="C20" s="89" t="s">
        <v>7157</v>
      </c>
      <c r="D20" s="131" t="str">
        <f>IF(OR(ISBLANK(N20), ISBLANK(T20), ISBLANK(H20)), "",
   IF(AND(N20="existing", ISNUMBER(MATCH(TRIM(H20), Main[Technology], 0))),
      "Phasing out BF",
      IF(AND(N20="existing", ISNUMBER(MATCH(TRIM(H20), Complementary[Technology], 0))),
         "Complementing conventional steelmaking",
            IF(AND(N20="emerging", ISNUMBER(MATCH(TRIM(H20), Main[Technology], 0))),
               "Phasing out BF",
                 IF(AND(N20="emerging", ISNUMBER(MATCH(TRIM(H20), Complementary[Technology], 0))),
                    "Complementing conventional steelmaking",
                      IF(N20="existing", "INVALID Technology Selection")
                  )
               )
            )
         )
)</f>
        <v>Complementing conventional steelmaking</v>
      </c>
      <c r="E20" s="219" t="str">
        <f t="shared" si="0"/>
        <v>Medium</v>
      </c>
      <c r="F20" s="78" t="s">
        <v>672</v>
      </c>
      <c r="G20" s="78">
        <v>2050</v>
      </c>
      <c r="H20" s="78" t="s">
        <v>676</v>
      </c>
      <c r="I20" s="68" t="s">
        <v>6288</v>
      </c>
      <c r="J20" s="89" t="s">
        <v>7157</v>
      </c>
      <c r="K20" s="89" t="s">
        <v>7157</v>
      </c>
      <c r="L20" s="89" t="s">
        <v>7157</v>
      </c>
      <c r="M20" s="78" t="s">
        <v>699</v>
      </c>
      <c r="N20" s="36" t="str">
        <f>IF(ISBLANK(M20), "", IFERROR(VLOOKUP(M20, '2. Company details'!A:F, 3, FALSE), "ADD NEW COMPANY MANUALLY"))</f>
        <v>Existing</v>
      </c>
      <c r="O20" s="78" t="s">
        <v>680</v>
      </c>
      <c r="P20" s="127">
        <f>IF(ISBLANK(M20), "", IFERROR(VLOOKUP(M20, '2. Company details'!A:X, 4, FALSE), "ADD NEW COMPANY MANUALLY"))</f>
        <v>38.44</v>
      </c>
      <c r="Q20" s="36" t="str">
        <f>IF(ISBLANK(M20), "", IFERROR(VLOOKUP(M20, '2. Company details'!A:X, 15, FALSE), "ADD NEW COMPANY MANUALLY"))</f>
        <v>Has a 2030 goal</v>
      </c>
      <c r="R20" s="36" t="str">
        <f>IF(ISBLANK(M20), "", IFERROR(VLOOKUP(M20, '2. Company details'!A:X, 16, FALSE), "ADD NEW COMPANY MANUALLY"))</f>
        <v>Net zero by 2050</v>
      </c>
      <c r="S20" s="37" t="str">
        <f>IF(ISBLANK(M20), "", IFERROR(VLOOKUP(M20, '2. Company details'!A:X, 14, FALSE), "ADD NEW COMPANY MANUALLY"))</f>
        <v>https://web.archive.org/web/https://www.posco.co.kr/brochure/en/02_Vision_05.html</v>
      </c>
      <c r="T20" s="38" t="str">
        <f t="shared" si="1"/>
        <v>Yes</v>
      </c>
      <c r="U20" s="68" t="s">
        <v>533</v>
      </c>
      <c r="V20" s="68" t="s">
        <v>41</v>
      </c>
      <c r="W20" s="68" t="s">
        <v>6522</v>
      </c>
      <c r="X20" s="68" t="s">
        <v>47</v>
      </c>
      <c r="Y20" s="212">
        <v>36.534011939999999</v>
      </c>
      <c r="Z20" s="212">
        <v>128.1938146</v>
      </c>
      <c r="AA20" s="68" t="s">
        <v>62</v>
      </c>
      <c r="AB20" s="78" t="s">
        <v>367</v>
      </c>
      <c r="AC20" s="68" t="s">
        <v>168</v>
      </c>
      <c r="AD20" s="89" t="s">
        <v>7157</v>
      </c>
      <c r="AE20" s="67" t="s">
        <v>486</v>
      </c>
      <c r="AF20" s="67" t="s">
        <v>486</v>
      </c>
      <c r="AG20" s="177" t="str">
        <f t="shared" si="2"/>
        <v>Not applicable</v>
      </c>
      <c r="AH20" s="192" t="s">
        <v>486</v>
      </c>
      <c r="AI20" s="67" t="s">
        <v>47</v>
      </c>
      <c r="AJ20" s="67">
        <f xml:space="preserve"> 5000000 * (33/(24*365))</f>
        <v>18835.616438356166</v>
      </c>
      <c r="AK20" s="177" t="str">
        <f t="shared" si="3"/>
        <v>Yes</v>
      </c>
      <c r="AL20" s="206" t="s">
        <v>7157</v>
      </c>
      <c r="AM20" s="177" t="str">
        <f t="shared" si="4"/>
        <v>Discloses technology capacity</v>
      </c>
      <c r="AN20" s="202" t="s">
        <v>47</v>
      </c>
      <c r="AO20" s="89" t="s">
        <v>7157</v>
      </c>
      <c r="AP20" s="25" t="str">
        <f t="shared" si="5"/>
        <v>Lacks investment information</v>
      </c>
      <c r="AQ20" s="78" t="s">
        <v>532</v>
      </c>
      <c r="AR20" s="78" t="s">
        <v>6074</v>
      </c>
      <c r="AS20" s="78" t="s">
        <v>47</v>
      </c>
      <c r="AT20" s="78"/>
      <c r="AU20" s="20"/>
      <c r="AV20" s="195">
        <v>44183</v>
      </c>
      <c r="AW20" s="169" t="s">
        <v>6289</v>
      </c>
      <c r="AX20" s="68" t="s">
        <v>47</v>
      </c>
      <c r="AY20" s="68" t="s">
        <v>6290</v>
      </c>
      <c r="AZ20" s="196" t="str">
        <f>LEFT(Green_Steel_Projects[[#This Row],[Comments]],10)</f>
        <v>2024-02-27</v>
      </c>
      <c r="BA20" s="195">
        <v>45349</v>
      </c>
      <c r="BB20" s="169" t="s">
        <v>7157</v>
      </c>
      <c r="BC20" s="68"/>
      <c r="BD20" s="68"/>
      <c r="BE20" s="68"/>
      <c r="BF20" s="68"/>
      <c r="BG20" s="68"/>
      <c r="BH20" s="89"/>
      <c r="BI20" s="89"/>
      <c r="BJ20" s="1"/>
      <c r="BK20" s="61" t="s">
        <v>6265</v>
      </c>
      <c r="BL20" s="15"/>
    </row>
    <row r="21" spans="1:64" hidden="1" x14ac:dyDescent="0.2">
      <c r="A21" s="15" t="s">
        <v>6790</v>
      </c>
      <c r="B21" s="68" t="s">
        <v>6656</v>
      </c>
      <c r="C21" s="89" t="s">
        <v>6885</v>
      </c>
      <c r="D21" s="134" t="str">
        <f>IF(OR(ISBLANK(N21), ISBLANK(T21), ISBLANK(H21)), "",
   IF(AND(N21="existing", ISNUMBER(MATCH(TRIM(H21), Main[Technology], 0))),
      "Phasing out BF",
      IF(AND(N21="existing", ISNUMBER(MATCH(TRIM(H21), Complementary[Technology], 0))),
         "Complementing conventional steelmaking",
            IF(AND(N21="emerging", ISNUMBER(MATCH(TRIM(H21), Main[Technology], 0))),
               "Phasing out BF",
                 IF(AND(N21="emerging", ISNUMBER(MATCH(TRIM(H21), Complementary[Technology], 0))),
                    "Complementing conventional steelmaking",
                      IF(N21="existing", "INVALID Technology Selection")
                  )
               )
            )
         )
)</f>
        <v>Complementing conventional steelmaking</v>
      </c>
      <c r="E21" s="220" t="str">
        <f t="shared" si="0"/>
        <v>High</v>
      </c>
      <c r="F21" s="78" t="s">
        <v>672</v>
      </c>
      <c r="G21" s="78">
        <v>2026</v>
      </c>
      <c r="H21" s="78" t="s">
        <v>6680</v>
      </c>
      <c r="I21" s="68" t="s">
        <v>6363</v>
      </c>
      <c r="J21" s="89" t="s">
        <v>6892</v>
      </c>
      <c r="K21" s="89" t="s">
        <v>6892</v>
      </c>
      <c r="L21" s="89" t="s">
        <v>6892</v>
      </c>
      <c r="M21" s="78" t="s">
        <v>183</v>
      </c>
      <c r="N21" s="36" t="str">
        <f>IF(ISBLANK(M21), "", IFERROR(VLOOKUP(M21, '2. Company details'!A:F, 3, FALSE), "ADD NEW COMPANY MANUALLY"))</f>
        <v>Existing</v>
      </c>
      <c r="O21" s="82" t="s">
        <v>681</v>
      </c>
      <c r="P21" s="128">
        <f>IF(ISBLANK(M21), "", IFERROR(VLOOKUP(M21, '2. Company details'!A:X, 4, FALSE), "ADD NEW COMPANY MANUALLY"))</f>
        <v>7.78</v>
      </c>
      <c r="Q21" s="55" t="str">
        <f>IF(ISBLANK(M21), "", IFERROR(VLOOKUP(M21, '2. Company details'!A:X, 15, FALSE), "ADD NEW COMPANY MANUALLY"))</f>
        <v>Has a post-2030 goal</v>
      </c>
      <c r="R21" s="55" t="str">
        <f>IF(ISBLANK(M21), "", IFERROR(VLOOKUP(M21, '2. Company details'!A:X, 16, FALSE), "ADD NEW COMPANY MANUALLY"))</f>
        <v>Net zero before 2050</v>
      </c>
      <c r="S21" s="56" t="str">
        <f>IF(ISBLANK(M21), "", IFERROR(VLOOKUP(M21, '2. Company details'!A:X, 14, FALSE), "ADD NEW COMPANY MANUALLY"))</f>
        <v>https://web.archive.org/web/https://news.cision.com/ssab/r/ssab-s-updated-climate-goals-approved-by-the-science-based-targets-initiative,c4003082</v>
      </c>
      <c r="T21" s="57" t="str">
        <f t="shared" si="1"/>
        <v>Yes</v>
      </c>
      <c r="U21" s="68" t="s">
        <v>589</v>
      </c>
      <c r="V21" s="68" t="s">
        <v>6530</v>
      </c>
      <c r="W21" s="68" t="s">
        <v>6531</v>
      </c>
      <c r="X21" s="68" t="s">
        <v>193</v>
      </c>
      <c r="Y21" s="212">
        <v>58.670788999999999</v>
      </c>
      <c r="Z21" s="212">
        <v>17.127786</v>
      </c>
      <c r="AA21" s="68" t="s">
        <v>45</v>
      </c>
      <c r="AB21" s="78" t="s">
        <v>366</v>
      </c>
      <c r="AC21" s="68" t="s">
        <v>131</v>
      </c>
      <c r="AD21" s="89" t="s">
        <v>6891</v>
      </c>
      <c r="AE21" s="67" t="s">
        <v>486</v>
      </c>
      <c r="AF21" s="91">
        <v>1.5</v>
      </c>
      <c r="AG21" s="180" t="str">
        <f t="shared" si="2"/>
        <v>Yes</v>
      </c>
      <c r="AH21" s="206" t="s">
        <v>6887</v>
      </c>
      <c r="AI21" s="67" t="s">
        <v>486</v>
      </c>
      <c r="AJ21" s="67" t="s">
        <v>486</v>
      </c>
      <c r="AK21" s="180" t="str">
        <f t="shared" si="3"/>
        <v>Not applicable</v>
      </c>
      <c r="AL21" s="178" t="s">
        <v>486</v>
      </c>
      <c r="AM21" s="180" t="str">
        <f t="shared" si="4"/>
        <v>Discloses technology capacity</v>
      </c>
      <c r="AN21" s="204">
        <v>555.76300000000003</v>
      </c>
      <c r="AO21" s="89" t="s">
        <v>6888</v>
      </c>
      <c r="AP21" s="48" t="str">
        <f t="shared" si="5"/>
        <v>Discloses investments</v>
      </c>
      <c r="AQ21" s="78" t="s">
        <v>529</v>
      </c>
      <c r="AR21" s="78" t="s">
        <v>6071</v>
      </c>
      <c r="AS21" s="78">
        <v>2023</v>
      </c>
      <c r="AT21" s="78"/>
      <c r="AU21" s="20"/>
      <c r="AV21" s="195">
        <v>44188</v>
      </c>
      <c r="AW21" s="169" t="s">
        <v>6889</v>
      </c>
      <c r="AX21" s="68" t="s">
        <v>157</v>
      </c>
      <c r="AY21" s="197" t="s">
        <v>7468</v>
      </c>
      <c r="AZ21" s="196" t="str">
        <f>LEFT(Green_Steel_Projects[[#This Row],[Comments]],10)</f>
        <v>2024-09-26</v>
      </c>
      <c r="BA21" s="195">
        <v>45610</v>
      </c>
      <c r="BB21" s="89" t="s">
        <v>6890</v>
      </c>
      <c r="BC21" s="89" t="s">
        <v>6889</v>
      </c>
      <c r="BD21" s="89" t="s">
        <v>6888</v>
      </c>
      <c r="BE21" s="89" t="s">
        <v>6887</v>
      </c>
      <c r="BF21" s="89" t="s">
        <v>6885</v>
      </c>
      <c r="BG21" s="169" t="s">
        <v>7469</v>
      </c>
      <c r="BH21" s="89"/>
      <c r="BI21" s="89"/>
      <c r="BJ21" s="1"/>
      <c r="BK21" s="61" t="s">
        <v>6265</v>
      </c>
      <c r="BL21" s="15"/>
    </row>
    <row r="22" spans="1:64" hidden="1" x14ac:dyDescent="0.2">
      <c r="A22" s="15" t="s">
        <v>6791</v>
      </c>
      <c r="B22" s="68" t="s">
        <v>285</v>
      </c>
      <c r="C22" s="211" t="s">
        <v>286</v>
      </c>
      <c r="D22" s="131" t="str">
        <f>IF(OR(ISBLANK(N22), ISBLANK(T22), ISBLANK(H22)), "",
   IF(AND(N22="existing", ISNUMBER(MATCH(TRIM(H22), Main[Technology], 0))),
      "Phasing out BF",
      IF(AND(N22="existing", ISNUMBER(MATCH(TRIM(H22), Complementary[Technology], 0))),
         "Complementing conventional steelmaking",
            IF(AND(N22="emerging", ISNUMBER(MATCH(TRIM(H22), Main[Technology], 0))),
               "Phasing out BF",
                 IF(AND(N22="emerging", ISNUMBER(MATCH(TRIM(H22), Complementary[Technology], 0))),
                    "Complementing conventional steelmaking",
                      IF(N22="existing", "INVALID Technology Selection")
                  )
               )
            )
         )
)</f>
        <v>Phasing out BF</v>
      </c>
      <c r="E22" s="219" t="str">
        <f t="shared" si="0"/>
        <v>Medium</v>
      </c>
      <c r="F22" s="78" t="s">
        <v>674</v>
      </c>
      <c r="G22" s="78">
        <v>2021</v>
      </c>
      <c r="H22" s="78" t="s">
        <v>629</v>
      </c>
      <c r="I22" s="68" t="s">
        <v>6357</v>
      </c>
      <c r="J22" s="89" t="s">
        <v>7184</v>
      </c>
      <c r="K22" s="89" t="s">
        <v>7184</v>
      </c>
      <c r="L22" s="89" t="s">
        <v>7284</v>
      </c>
      <c r="M22" s="78" t="s">
        <v>702</v>
      </c>
      <c r="N22" s="36" t="str">
        <f>IF(ISBLANK(M22), "", IFERROR(VLOOKUP(M22, '2. Company details'!A:F, 3, FALSE), "ADD NEW COMPANY MANUALLY"))</f>
        <v>Existing</v>
      </c>
      <c r="O22" s="78" t="s">
        <v>680</v>
      </c>
      <c r="P22" s="127">
        <f>IF(ISBLANK(M22), "", IFERROR(VLOOKUP(M22, '2. Company details'!A:X, 4, FALSE), "ADD NEW COMPANY MANUALLY"))</f>
        <v>7.1</v>
      </c>
      <c r="Q22" s="36" t="str">
        <f>IF(ISBLANK(M22), "", IFERROR(VLOOKUP(M22, '2. Company details'!A:X, 15, FALSE), "ADD NEW COMPANY MANUALLY"))</f>
        <v>Has a 2030 goal</v>
      </c>
      <c r="R22" s="36" t="str">
        <f>IF(ISBLANK(M22), "", IFERROR(VLOOKUP(M22, '2. Company details'!A:X, 16, FALSE), "ADD NEW COMPANY MANUALLY"))</f>
        <v>Net zero by 2050</v>
      </c>
      <c r="S22" s="37" t="str">
        <f>IF(ISBLANK(M22), "", IFERROR(VLOOKUP(M22, '2. Company details'!A:X, 14, FALSE), "ADD NEW COMPANY MANUALLY"))</f>
        <v>https://www.voestalpine.com/blog/en/commitment/reducing-step-by-step-by-step/</v>
      </c>
      <c r="T22" s="38" t="str">
        <f t="shared" si="1"/>
        <v>Yes</v>
      </c>
      <c r="U22" s="68" t="s">
        <v>536</v>
      </c>
      <c r="V22" s="68" t="s">
        <v>6541</v>
      </c>
      <c r="W22" s="68" t="s">
        <v>6542</v>
      </c>
      <c r="X22" s="68" t="s">
        <v>239</v>
      </c>
      <c r="Y22" s="212">
        <v>47.380454999999998</v>
      </c>
      <c r="Z22" s="212">
        <v>15.065182</v>
      </c>
      <c r="AA22" s="68" t="s">
        <v>45</v>
      </c>
      <c r="AB22" s="78" t="s">
        <v>366</v>
      </c>
      <c r="AC22" s="68" t="s">
        <v>238</v>
      </c>
      <c r="AD22" s="68" t="s">
        <v>240</v>
      </c>
      <c r="AE22" s="181">
        <f>0.2*24*365/10^6</f>
        <v>1.7520000000000003E-3</v>
      </c>
      <c r="AF22" s="67" t="s">
        <v>486</v>
      </c>
      <c r="AG22" s="177" t="str">
        <f t="shared" si="2"/>
        <v>Yes</v>
      </c>
      <c r="AH22" s="206" t="s">
        <v>7303</v>
      </c>
      <c r="AI22" s="67" t="s">
        <v>486</v>
      </c>
      <c r="AJ22" s="67" t="s">
        <v>486</v>
      </c>
      <c r="AK22" s="177" t="str">
        <f t="shared" si="3"/>
        <v>Not applicable</v>
      </c>
      <c r="AL22" s="178" t="s">
        <v>486</v>
      </c>
      <c r="AM22" s="177" t="str">
        <f t="shared" si="4"/>
        <v>Discloses technology capacity</v>
      </c>
      <c r="AN22" s="202" t="s">
        <v>47</v>
      </c>
      <c r="AO22" s="203" t="s">
        <v>241</v>
      </c>
      <c r="AP22" s="25" t="str">
        <f t="shared" si="5"/>
        <v>Lacks investment information</v>
      </c>
      <c r="AQ22" s="78" t="s">
        <v>6179</v>
      </c>
      <c r="AR22" s="78" t="s">
        <v>6356</v>
      </c>
      <c r="AS22" s="78">
        <v>2020</v>
      </c>
      <c r="AT22" s="78"/>
      <c r="AU22" s="20">
        <v>2021</v>
      </c>
      <c r="AV22" s="195">
        <v>44193</v>
      </c>
      <c r="AW22" s="68" t="s">
        <v>242</v>
      </c>
      <c r="AX22" s="68" t="s">
        <v>6354</v>
      </c>
      <c r="AY22" s="68" t="s">
        <v>6355</v>
      </c>
      <c r="AZ22" s="196" t="str">
        <f>LEFT(Green_Steel_Projects[[#This Row],[Comments]],10)</f>
        <v>2024-02-29</v>
      </c>
      <c r="BA22" s="195">
        <v>45351</v>
      </c>
      <c r="BB22" s="169" t="s">
        <v>7184</v>
      </c>
      <c r="BC22" s="169" t="s">
        <v>7216</v>
      </c>
      <c r="BD22" s="169" t="s">
        <v>7251</v>
      </c>
      <c r="BE22" s="169" t="s">
        <v>7284</v>
      </c>
      <c r="BF22" s="169" t="s">
        <v>7303</v>
      </c>
      <c r="BG22" s="68"/>
      <c r="BH22" s="89"/>
      <c r="BI22" s="89"/>
      <c r="BJ22" s="1"/>
      <c r="BK22" s="61" t="s">
        <v>6265</v>
      </c>
      <c r="BL22" s="15"/>
    </row>
    <row r="23" spans="1:64" hidden="1" x14ac:dyDescent="0.2">
      <c r="A23" s="15" t="s">
        <v>6792</v>
      </c>
      <c r="B23" s="68" t="s">
        <v>110</v>
      </c>
      <c r="C23" s="89" t="s">
        <v>7156</v>
      </c>
      <c r="D23" s="131" t="str">
        <f>IF(OR(ISBLANK(N23), ISBLANK(T23), ISBLANK(H23)), "",
   IF(AND(N23="existing", ISNUMBER(MATCH(TRIM(H23), Main[Technology], 0))),
      "Phasing out BF",
      IF(AND(N23="existing", ISNUMBER(MATCH(TRIM(H23), Complementary[Technology], 0))),
         "Complementing conventional steelmaking",
            IF(AND(N23="emerging", ISNUMBER(MATCH(TRIM(H23), Main[Technology], 0))),
               "Phasing out BF",
                 IF(AND(N23="emerging", ISNUMBER(MATCH(TRIM(H23), Complementary[Technology], 0))),
                    "Complementing conventional steelmaking",
                      IF(N23="existing", "INVALID Technology Selection")
                  )
               )
            )
         )
)</f>
        <v>Phasing out BF</v>
      </c>
      <c r="E23" s="219" t="str">
        <f t="shared" si="0"/>
        <v>High</v>
      </c>
      <c r="F23" s="78" t="s">
        <v>673</v>
      </c>
      <c r="G23" s="78">
        <v>2025</v>
      </c>
      <c r="H23" s="78" t="s">
        <v>592</v>
      </c>
      <c r="I23" s="68" t="s">
        <v>6433</v>
      </c>
      <c r="J23" s="89" t="s">
        <v>7185</v>
      </c>
      <c r="K23" s="89" t="s">
        <v>7185</v>
      </c>
      <c r="L23" s="89" t="s">
        <v>7324</v>
      </c>
      <c r="M23" s="78" t="s">
        <v>110</v>
      </c>
      <c r="N23" s="36" t="str">
        <f>IF(ISBLANK(M23), "", IFERROR(VLOOKUP(M23, '2. Company details'!A:F, 3, FALSE), "ADD NEW COMPANY MANUALLY"))</f>
        <v>Emerging</v>
      </c>
      <c r="O23" s="78" t="s">
        <v>680</v>
      </c>
      <c r="P23" s="127">
        <f>IF(ISBLANK(M23), "", IFERROR(VLOOKUP(M23, '2. Company details'!A:X, 4, FALSE), "ADD NEW COMPANY MANUALLY"))</f>
        <v>0</v>
      </c>
      <c r="Q23" s="36" t="str">
        <f>IF(ISBLANK(M23), "", IFERROR(VLOOKUP(M23, '2. Company details'!A:X, 15, FALSE), "ADD NEW COMPANY MANUALLY"))</f>
        <v>Not applicable</v>
      </c>
      <c r="R23" s="36" t="str">
        <f>IF(ISBLANK(M23), "", IFERROR(VLOOKUP(M23, '2. Company details'!A:X, 16, FALSE), "ADD NEW COMPANY MANUALLY"))</f>
        <v>Not applicable</v>
      </c>
      <c r="S23" s="37" t="str">
        <f>IF(ISBLANK(M23), "", IFERROR(VLOOKUP(M23, '2. Company details'!A:X, 14, FALSE), "ADD NEW COMPANY MANUALLY"))</f>
        <v>Not applicable</v>
      </c>
      <c r="T23" s="38" t="str">
        <f t="shared" si="1"/>
        <v>Not applicable for emerging</v>
      </c>
      <c r="U23" s="68" t="s">
        <v>446</v>
      </c>
      <c r="V23" s="68" t="s">
        <v>41</v>
      </c>
      <c r="W23" s="68" t="s">
        <v>6497</v>
      </c>
      <c r="X23" s="68" t="s">
        <v>112</v>
      </c>
      <c r="Y23" s="212">
        <v>42.508607169999998</v>
      </c>
      <c r="Z23" s="212">
        <v>-71.146891729999993</v>
      </c>
      <c r="AA23" s="68" t="s">
        <v>45</v>
      </c>
      <c r="AB23" s="78" t="s">
        <v>365</v>
      </c>
      <c r="AC23" s="68" t="s">
        <v>444</v>
      </c>
      <c r="AD23" s="68" t="s">
        <v>113</v>
      </c>
      <c r="AE23" s="67">
        <v>0.1</v>
      </c>
      <c r="AF23" s="67" t="s">
        <v>47</v>
      </c>
      <c r="AG23" s="177" t="str">
        <f t="shared" si="2"/>
        <v>Yes</v>
      </c>
      <c r="AH23" s="206" t="s">
        <v>7334</v>
      </c>
      <c r="AI23" s="67" t="s">
        <v>486</v>
      </c>
      <c r="AJ23" s="67" t="s">
        <v>486</v>
      </c>
      <c r="AK23" s="177" t="str">
        <f t="shared" si="3"/>
        <v>Not applicable</v>
      </c>
      <c r="AL23" s="178" t="s">
        <v>486</v>
      </c>
      <c r="AM23" s="177" t="str">
        <f t="shared" si="4"/>
        <v>Discloses technology capacity</v>
      </c>
      <c r="AN23" s="202">
        <f>20+60+120+142+20+20</f>
        <v>382</v>
      </c>
      <c r="AO23" s="203" t="s">
        <v>434</v>
      </c>
      <c r="AP23" s="25" t="str">
        <f t="shared" si="5"/>
        <v>Discloses investments</v>
      </c>
      <c r="AQ23" s="78" t="s">
        <v>530</v>
      </c>
      <c r="AR23" s="78" t="s">
        <v>6074</v>
      </c>
      <c r="AS23" s="78">
        <v>2022</v>
      </c>
      <c r="AT23" s="78"/>
      <c r="AU23" s="20"/>
      <c r="AV23" s="195">
        <v>44207</v>
      </c>
      <c r="AW23" s="169" t="s">
        <v>6434</v>
      </c>
      <c r="AX23" s="68" t="s">
        <v>6435</v>
      </c>
      <c r="AY23" s="68" t="s">
        <v>7725</v>
      </c>
      <c r="AZ23" s="196" t="str">
        <f>LEFT(Green_Steel_Projects[[#This Row],[Comments]],10)</f>
        <v>2024-03-07</v>
      </c>
      <c r="BA23" s="195">
        <v>45617</v>
      </c>
      <c r="BB23" s="169" t="s">
        <v>7185</v>
      </c>
      <c r="BC23" s="169" t="s">
        <v>7217</v>
      </c>
      <c r="BD23" s="169" t="s">
        <v>7252</v>
      </c>
      <c r="BE23" s="169" t="s">
        <v>6436</v>
      </c>
      <c r="BF23" s="169" t="s">
        <v>7304</v>
      </c>
      <c r="BG23" s="169" t="s">
        <v>7314</v>
      </c>
      <c r="BH23" s="169" t="s">
        <v>7726</v>
      </c>
      <c r="BI23" s="89"/>
      <c r="BJ23" s="1"/>
      <c r="BK23" s="61" t="s">
        <v>6265</v>
      </c>
      <c r="BL23" s="15"/>
    </row>
    <row r="24" spans="1:64" hidden="1" x14ac:dyDescent="0.2">
      <c r="A24" s="15" t="s">
        <v>6793</v>
      </c>
      <c r="B24" s="68" t="s">
        <v>7690</v>
      </c>
      <c r="C24" s="89" t="s">
        <v>7155</v>
      </c>
      <c r="D24" s="131" t="str">
        <f>IF(OR(ISBLANK(N24), ISBLANK(T24), ISBLANK(H24)), "",
   IF(AND(N24="existing", ISNUMBER(MATCH(TRIM(H24), Main[Technology], 0))),
      "Phasing out BF",
      IF(AND(N24="existing", ISNUMBER(MATCH(TRIM(H24), Complementary[Technology], 0))),
         "Complementing conventional steelmaking",
            IF(AND(N24="emerging", ISNUMBER(MATCH(TRIM(H24), Main[Technology], 0))),
               "Phasing out BF",
                 IF(AND(N24="emerging", ISNUMBER(MATCH(TRIM(H24), Complementary[Technology], 0))),
                    "Complementing conventional steelmaking",
                      IF(N24="existing", "INVALID Technology Selection")
                  )
               )
            )
         )
)</f>
        <v>Phasing out BF</v>
      </c>
      <c r="E24" s="219" t="str">
        <f t="shared" si="0"/>
        <v>High</v>
      </c>
      <c r="F24" s="78" t="s">
        <v>674</v>
      </c>
      <c r="G24" s="78">
        <v>2025</v>
      </c>
      <c r="H24" s="78" t="s">
        <v>629</v>
      </c>
      <c r="I24" s="68" t="s">
        <v>6412</v>
      </c>
      <c r="J24" s="89" t="s">
        <v>7155</v>
      </c>
      <c r="K24" s="89" t="s">
        <v>7155</v>
      </c>
      <c r="L24" s="89" t="s">
        <v>7155</v>
      </c>
      <c r="M24" s="78" t="s">
        <v>133</v>
      </c>
      <c r="N24" s="36" t="str">
        <f>IF(ISBLANK(M24), "", IFERROR(VLOOKUP(M24, '2. Company details'!A:F, 3, FALSE), "ADD NEW COMPANY MANUALLY"))</f>
        <v>Existing</v>
      </c>
      <c r="O24" s="78" t="s">
        <v>680</v>
      </c>
      <c r="P24" s="127">
        <f>IF(ISBLANK(M24), "", IFERROR(VLOOKUP(M24, '2. Company details'!A:X, 4, FALSE), "ADD NEW COMPANY MANUALLY"))</f>
        <v>0</v>
      </c>
      <c r="Q24" s="36" t="str">
        <f>IF(ISBLANK(M24), "", IFERROR(VLOOKUP(M24, '2. Company details'!A:X, 15, FALSE), "ADD NEW COMPANY MANUALLY"))</f>
        <v>Has a 2030 goal</v>
      </c>
      <c r="R24" s="36" t="str">
        <f>IF(ISBLANK(M24), "", IFERROR(VLOOKUP(M24, '2. Company details'!A:X, 16, FALSE), "ADD NEW COMPANY MANUALLY"))</f>
        <v>Not stated</v>
      </c>
      <c r="S24" s="37" t="str">
        <f>IF(ISBLANK(M24), "", IFERROR(VLOOKUP(M24, '2. Company details'!A:X, 14, FALSE), "ADD NEW COMPANY MANUALLY"))</f>
        <v>https://web.archive.org/web/20240423152555/https://fortescue.com/sustainability/climate-change#:~:text=We%20have%20identified%20preferred%20solutions,dollars%20to%20achieve%20this%20plan.</v>
      </c>
      <c r="T24" s="38" t="str">
        <f t="shared" si="1"/>
        <v>No</v>
      </c>
      <c r="U24" s="68" t="s">
        <v>534</v>
      </c>
      <c r="V24" s="68" t="s">
        <v>41</v>
      </c>
      <c r="W24" s="68" t="s">
        <v>6503</v>
      </c>
      <c r="X24" s="68" t="s">
        <v>135</v>
      </c>
      <c r="Y24" s="212">
        <v>-20.407449889999999</v>
      </c>
      <c r="Z24" s="212">
        <v>118.62132990000001</v>
      </c>
      <c r="AA24" s="68" t="s">
        <v>136</v>
      </c>
      <c r="AB24" s="78" t="s">
        <v>7774</v>
      </c>
      <c r="AC24" s="68" t="s">
        <v>106</v>
      </c>
      <c r="AD24" s="68" t="s">
        <v>137</v>
      </c>
      <c r="AE24" s="181">
        <f>1500/10^6</f>
        <v>1.5E-3</v>
      </c>
      <c r="AF24" s="67" t="s">
        <v>47</v>
      </c>
      <c r="AG24" s="177" t="str">
        <f t="shared" si="2"/>
        <v>Yes</v>
      </c>
      <c r="AH24" s="206" t="s">
        <v>7155</v>
      </c>
      <c r="AI24" s="67" t="s">
        <v>486</v>
      </c>
      <c r="AJ24" s="67" t="s">
        <v>486</v>
      </c>
      <c r="AK24" s="177" t="str">
        <f t="shared" si="3"/>
        <v>Not applicable</v>
      </c>
      <c r="AL24" s="178" t="s">
        <v>486</v>
      </c>
      <c r="AM24" s="177" t="str">
        <f t="shared" si="4"/>
        <v>Discloses technology capacity</v>
      </c>
      <c r="AN24" s="202">
        <v>50</v>
      </c>
      <c r="AO24" s="89" t="s">
        <v>7155</v>
      </c>
      <c r="AP24" s="25" t="str">
        <f t="shared" si="5"/>
        <v>Discloses investments</v>
      </c>
      <c r="AQ24" s="78" t="s">
        <v>530</v>
      </c>
      <c r="AR24" s="78" t="s">
        <v>6071</v>
      </c>
      <c r="AS24" s="78">
        <v>2024</v>
      </c>
      <c r="AT24" s="78"/>
      <c r="AU24" s="20"/>
      <c r="AV24" s="195">
        <v>44218</v>
      </c>
      <c r="AW24" s="169" t="s">
        <v>7351</v>
      </c>
      <c r="AX24" s="68" t="s">
        <v>41</v>
      </c>
      <c r="AY24" s="68" t="s">
        <v>7489</v>
      </c>
      <c r="AZ24" s="196" t="str">
        <f>LEFT(Green_Steel_Projects[[#This Row],[Comments]],10)</f>
        <v>2024-10-24</v>
      </c>
      <c r="BA24" s="195">
        <v>45614</v>
      </c>
      <c r="BB24" s="169" t="s">
        <v>7155</v>
      </c>
      <c r="BC24" s="169" t="s">
        <v>7218</v>
      </c>
      <c r="BD24" s="169" t="s">
        <v>7253</v>
      </c>
      <c r="BE24" s="169" t="s">
        <v>7285</v>
      </c>
      <c r="BF24" s="169" t="s">
        <v>7352</v>
      </c>
      <c r="BG24" s="169" t="s">
        <v>7490</v>
      </c>
      <c r="BH24" s="89"/>
      <c r="BI24" s="89"/>
      <c r="BJ24" s="1"/>
      <c r="BK24" s="61" t="s">
        <v>6265</v>
      </c>
      <c r="BL24" s="15"/>
    </row>
    <row r="25" spans="1:64" x14ac:dyDescent="0.2">
      <c r="A25" s="15" t="s">
        <v>6794</v>
      </c>
      <c r="B25" s="68" t="s">
        <v>7353</v>
      </c>
      <c r="C25" s="89" t="s">
        <v>7146</v>
      </c>
      <c r="D25" s="131" t="str">
        <f>IF(OR(ISBLANK(N25), ISBLANK(T25), ISBLANK(H25)), "",
   IF(AND(N25="existing", ISNUMBER(MATCH(TRIM(H25), Main[Technology], 0))),
      "Phasing out BF",
      IF(AND(N25="existing", ISNUMBER(MATCH(TRIM(H25), Complementary[Technology], 0))),
         "Complementing conventional steelmaking",
            IF(AND(N25="emerging", ISNUMBER(MATCH(TRIM(H25), Main[Technology], 0))),
               "Phasing out BF",
                 IF(AND(N25="emerging", ISNUMBER(MATCH(TRIM(H25), Complementary[Technology], 0))),
                    "Complementing conventional steelmaking",
                      IF(N25="existing", "INVALID Technology Selection")
                  )
               )
            )
         )
)</f>
        <v>Phasing out BF</v>
      </c>
      <c r="E25" s="219" t="str">
        <f t="shared" si="0"/>
        <v>High</v>
      </c>
      <c r="F25" s="78" t="s">
        <v>672</v>
      </c>
      <c r="G25" s="78">
        <v>2025</v>
      </c>
      <c r="H25" s="78" t="s">
        <v>629</v>
      </c>
      <c r="I25" s="68" t="s">
        <v>6437</v>
      </c>
      <c r="J25" s="89" t="s">
        <v>7317</v>
      </c>
      <c r="K25" s="89" t="s">
        <v>7317</v>
      </c>
      <c r="L25" s="89" t="s">
        <v>7325</v>
      </c>
      <c r="M25" s="78" t="s">
        <v>7355</v>
      </c>
      <c r="N25" s="36" t="str">
        <f>IF(ISBLANK(M25), "", IFERROR(VLOOKUP(M25, '2. Company details'!A:F, 3, FALSE), "ADD NEW COMPANY MANUALLY"))</f>
        <v>Emerging</v>
      </c>
      <c r="O25" s="78" t="s">
        <v>680</v>
      </c>
      <c r="P25" s="127">
        <f>IF(ISBLANK(M25), "", IFERROR(VLOOKUP(M25, '2. Company details'!A:X, 4, FALSE), "ADD NEW COMPANY MANUALLY"))</f>
        <v>0</v>
      </c>
      <c r="Q25" s="36" t="str">
        <f>IF(ISBLANK(M25), "", IFERROR(VLOOKUP(M25, '2. Company details'!A:X, 15, FALSE), "ADD NEW COMPANY MANUALLY"))</f>
        <v>Not applicable</v>
      </c>
      <c r="R25" s="36" t="str">
        <f>IF(ISBLANK(M25), "", IFERROR(VLOOKUP(M25, '2. Company details'!A:X, 16, FALSE), "ADD NEW COMPANY MANUALLY"))</f>
        <v>Not applicable</v>
      </c>
      <c r="S25" s="37" t="str">
        <f>IF(ISBLANK(M25), "", IFERROR(VLOOKUP(M25, '2. Company details'!A:X, 14, FALSE), "ADD NEW COMPANY MANUALLY"))</f>
        <v>Not applicable</v>
      </c>
      <c r="T25" s="38" t="str">
        <f t="shared" si="1"/>
        <v>Not applicable for emerging</v>
      </c>
      <c r="U25" s="68" t="s">
        <v>584</v>
      </c>
      <c r="V25" s="68" t="s">
        <v>6504</v>
      </c>
      <c r="W25" s="68" t="s">
        <v>6505</v>
      </c>
      <c r="X25" s="68" t="s">
        <v>6438</v>
      </c>
      <c r="Y25" s="212">
        <v>65.813922643225396</v>
      </c>
      <c r="Z25" s="212">
        <v>21.794523415492801</v>
      </c>
      <c r="AA25" s="68" t="s">
        <v>45</v>
      </c>
      <c r="AB25" s="78" t="s">
        <v>366</v>
      </c>
      <c r="AC25" s="68" t="s">
        <v>131</v>
      </c>
      <c r="AD25" s="89" t="s">
        <v>6981</v>
      </c>
      <c r="AE25" s="67">
        <v>2.1</v>
      </c>
      <c r="AF25" s="67">
        <v>5</v>
      </c>
      <c r="AG25" s="177" t="str">
        <f t="shared" si="2"/>
        <v>Yes</v>
      </c>
      <c r="AH25" s="206" t="s">
        <v>7317</v>
      </c>
      <c r="AI25" s="67" t="s">
        <v>486</v>
      </c>
      <c r="AJ25" s="67">
        <v>700</v>
      </c>
      <c r="AK25" s="177" t="str">
        <f t="shared" si="3"/>
        <v>Yes</v>
      </c>
      <c r="AL25" s="206" t="s">
        <v>7339</v>
      </c>
      <c r="AM25" s="177" t="str">
        <f t="shared" si="4"/>
        <v>Discloses technology capacity</v>
      </c>
      <c r="AN25" s="202">
        <v>7082.5</v>
      </c>
      <c r="AO25" s="89" t="s">
        <v>6978</v>
      </c>
      <c r="AP25" s="25" t="str">
        <f t="shared" si="5"/>
        <v>Discloses investments</v>
      </c>
      <c r="AQ25" s="78" t="s">
        <v>538</v>
      </c>
      <c r="AR25" s="78" t="s">
        <v>6071</v>
      </c>
      <c r="AS25" s="78">
        <v>2023</v>
      </c>
      <c r="AT25" s="78"/>
      <c r="AU25" s="20"/>
      <c r="AV25" s="195">
        <v>44255</v>
      </c>
      <c r="AW25" s="169" t="s">
        <v>6439</v>
      </c>
      <c r="AX25" s="68" t="s">
        <v>139</v>
      </c>
      <c r="AY25" s="68" t="s">
        <v>7692</v>
      </c>
      <c r="AZ25" s="196" t="str">
        <f>LEFT(Green_Steel_Projects[[#This Row],[Comments]],10)</f>
        <v>2024-10-17</v>
      </c>
      <c r="BA25" s="195">
        <v>45616</v>
      </c>
      <c r="BB25" s="169" t="s">
        <v>6982</v>
      </c>
      <c r="BC25" s="169" t="s">
        <v>6981</v>
      </c>
      <c r="BD25" s="169" t="s">
        <v>6980</v>
      </c>
      <c r="BE25" s="169" t="s">
        <v>6979</v>
      </c>
      <c r="BF25" s="169" t="s">
        <v>6978</v>
      </c>
      <c r="BG25" s="169" t="s">
        <v>6977</v>
      </c>
      <c r="BH25" s="169" t="s">
        <v>6976</v>
      </c>
      <c r="BI25" s="169" t="s">
        <v>6991</v>
      </c>
      <c r="BJ25" t="s">
        <v>7000</v>
      </c>
      <c r="BK25" s="61" t="s">
        <v>6265</v>
      </c>
      <c r="BL25" s="15"/>
    </row>
    <row r="26" spans="1:64" x14ac:dyDescent="0.2">
      <c r="A26" s="15" t="s">
        <v>6795</v>
      </c>
      <c r="B26" s="68" t="s">
        <v>6187</v>
      </c>
      <c r="C26" s="215" t="s">
        <v>446</v>
      </c>
      <c r="D26" s="132" t="str">
        <f>IF(OR(ISBLANK(N26), ISBLANK(T26), ISBLANK(H26)), "",
   IF(AND(N26="existing", ISNUMBER(MATCH(TRIM(H26), Main[Technology], 0))),
      "Phasing out BF",
      IF(AND(N26="existing", ISNUMBER(MATCH(TRIM(H26), Complementary[Technology], 0))),
         "Complementing conventional steelmaking",
            IF(AND(N26="emerging", ISNUMBER(MATCH(TRIM(H26), Main[Technology], 0))),
               "Phasing out BF",
                 IF(AND(N26="emerging", ISNUMBER(MATCH(TRIM(H26), Complementary[Technology], 0))),
                    "Complementing conventional steelmaking",
                      IF(N26="existing", "INVALID Technology Selection")
                  )
               )
            )
         )
)</f>
        <v>Phasing out BF</v>
      </c>
      <c r="E26" s="219" t="str">
        <f t="shared" si="0"/>
        <v>High</v>
      </c>
      <c r="F26" s="78" t="s">
        <v>672</v>
      </c>
      <c r="G26" s="78">
        <v>2026</v>
      </c>
      <c r="H26" s="78" t="s">
        <v>675</v>
      </c>
      <c r="I26" s="68" t="s">
        <v>6182</v>
      </c>
      <c r="J26" s="89" t="s">
        <v>7186</v>
      </c>
      <c r="K26" s="89" t="s">
        <v>7220</v>
      </c>
      <c r="L26" s="68" t="s">
        <v>292</v>
      </c>
      <c r="M26" s="78" t="s">
        <v>52</v>
      </c>
      <c r="N26" s="41" t="str">
        <f>IF(ISBLANK(M26), "", IFERROR(VLOOKUP(M26, '2. Company details'!A:F, 3, FALSE), "ADD NEW COMPANY MANUALLY"))</f>
        <v>Existing</v>
      </c>
      <c r="O26" s="78" t="s">
        <v>681</v>
      </c>
      <c r="P26" s="127">
        <f>IF(ISBLANK(M26), "", IFERROR(VLOOKUP(M26, '2. Company details'!A:X, 4, FALSE), "ADD NEW COMPANY MANUALLY"))</f>
        <v>68.52</v>
      </c>
      <c r="Q26" s="41" t="str">
        <f>IF(ISBLANK(M26), "", IFERROR(VLOOKUP(M26, '2. Company details'!A:X, 15, FALSE), "ADD NEW COMPANY MANUALLY"))</f>
        <v>Has a 2030 goal</v>
      </c>
      <c r="R26" s="41" t="str">
        <f>IF(ISBLANK(M26), "", IFERROR(VLOOKUP(M26, '2. Company details'!A:X, 16, FALSE), "ADD NEW COMPANY MANUALLY"))</f>
        <v>Net zero by 2050</v>
      </c>
      <c r="S26" s="42" t="str">
        <f>IF(ISBLANK(M26), "", IFERROR(VLOOKUP(M26, '2. Company details'!A:X, 14, FALSE), "ADD NEW COMPANY MANUALLY"))</f>
        <v>https://web.archive.org/web/https://corporate-media.arcelormittal.com/media/ob3lpdom/car_2.pdf</v>
      </c>
      <c r="T26" s="43" t="str">
        <f t="shared" si="1"/>
        <v>Yes</v>
      </c>
      <c r="U26" s="68" t="s">
        <v>557</v>
      </c>
      <c r="V26" s="68" t="s">
        <v>6484</v>
      </c>
      <c r="W26" s="68" t="s">
        <v>6485</v>
      </c>
      <c r="X26" s="68" t="s">
        <v>67</v>
      </c>
      <c r="Y26" s="212">
        <v>53.133305</v>
      </c>
      <c r="Z26" s="212">
        <v>8.6881930000000001</v>
      </c>
      <c r="AA26" s="68" t="s">
        <v>45</v>
      </c>
      <c r="AB26" s="78" t="s">
        <v>366</v>
      </c>
      <c r="AC26" s="68" t="s">
        <v>66</v>
      </c>
      <c r="AD26" s="68" t="s">
        <v>68</v>
      </c>
      <c r="AE26" s="67" t="s">
        <v>47</v>
      </c>
      <c r="AF26" s="67">
        <f>3.5/2</f>
        <v>1.75</v>
      </c>
      <c r="AG26" s="177" t="str">
        <f t="shared" si="2"/>
        <v>Yes</v>
      </c>
      <c r="AH26" s="201" t="s">
        <v>7186</v>
      </c>
      <c r="AI26" s="67" t="s">
        <v>486</v>
      </c>
      <c r="AJ26" s="67" t="s">
        <v>47</v>
      </c>
      <c r="AK26" s="177" t="str">
        <f t="shared" si="3"/>
        <v>No</v>
      </c>
      <c r="AL26" s="178" t="s">
        <v>486</v>
      </c>
      <c r="AM26" s="177" t="str">
        <f t="shared" si="4"/>
        <v>Discloses technology capacity</v>
      </c>
      <c r="AN26" s="202">
        <v>0.75</v>
      </c>
      <c r="AO26" s="89" t="s">
        <v>7186</v>
      </c>
      <c r="AP26" s="44" t="str">
        <f t="shared" si="5"/>
        <v>Discloses investments</v>
      </c>
      <c r="AQ26" s="78" t="s">
        <v>538</v>
      </c>
      <c r="AR26" s="78" t="s">
        <v>6074</v>
      </c>
      <c r="AS26" s="78" t="s">
        <v>47</v>
      </c>
      <c r="AT26" s="78"/>
      <c r="AU26" s="20"/>
      <c r="AV26" s="195">
        <v>44260</v>
      </c>
      <c r="AW26" s="169" t="s">
        <v>6183</v>
      </c>
      <c r="AX26" s="68" t="s">
        <v>41</v>
      </c>
      <c r="AY26" s="68" t="s">
        <v>6611</v>
      </c>
      <c r="AZ26" s="196" t="str">
        <f>LEFT(Green_Steel_Projects[[#This Row],[Comments]],10)</f>
        <v>2024-02-23</v>
      </c>
      <c r="BA26" s="195">
        <v>45345</v>
      </c>
      <c r="BB26" s="169" t="s">
        <v>7186</v>
      </c>
      <c r="BC26" s="169" t="s">
        <v>7219</v>
      </c>
      <c r="BD26" s="169" t="s">
        <v>7220</v>
      </c>
      <c r="BE26" s="169" t="s">
        <v>7286</v>
      </c>
      <c r="BF26" s="169" t="s">
        <v>7305</v>
      </c>
      <c r="BG26" s="68"/>
      <c r="BH26" s="89"/>
      <c r="BI26" s="89"/>
      <c r="BJ26" s="1"/>
      <c r="BK26" s="61" t="s">
        <v>6265</v>
      </c>
      <c r="BL26" s="15"/>
    </row>
    <row r="27" spans="1:64" x14ac:dyDescent="0.2">
      <c r="A27" s="15" t="s">
        <v>6796</v>
      </c>
      <c r="B27" s="68" t="s">
        <v>6188</v>
      </c>
      <c r="C27" s="211" t="s">
        <v>446</v>
      </c>
      <c r="D27" s="131" t="str">
        <f>IF(OR(ISBLANK(N27), ISBLANK(T27), ISBLANK(H27)), "",
   IF(AND(N27="existing", ISNUMBER(MATCH(TRIM(H27), Main[Technology], 0))),
      "Phasing out BF",
      IF(AND(N27="existing", ISNUMBER(MATCH(TRIM(H27), Complementary[Technology], 0))),
         "Complementing conventional steelmaking",
            IF(AND(N27="emerging", ISNUMBER(MATCH(TRIM(H27), Main[Technology], 0))),
               "Phasing out BF",
                 IF(AND(N27="emerging", ISNUMBER(MATCH(TRIM(H27), Complementary[Technology], 0))),
                    "Complementing conventional steelmaking",
                      IF(N27="existing", "INVALID Technology Selection")
                  )
               )
            )
         )
)</f>
        <v>Phasing out BF</v>
      </c>
      <c r="E27" s="219" t="str">
        <f t="shared" si="0"/>
        <v>High</v>
      </c>
      <c r="F27" s="78" t="s">
        <v>672</v>
      </c>
      <c r="G27" s="78">
        <v>2026</v>
      </c>
      <c r="H27" s="78" t="s">
        <v>675</v>
      </c>
      <c r="I27" s="68" t="s">
        <v>6182</v>
      </c>
      <c r="J27" s="89" t="s">
        <v>7220</v>
      </c>
      <c r="K27" s="89" t="s">
        <v>7220</v>
      </c>
      <c r="L27" s="89" t="s">
        <v>7186</v>
      </c>
      <c r="M27" s="78" t="s">
        <v>52</v>
      </c>
      <c r="N27" s="36" t="str">
        <f>IF(ISBLANK(M27), "", IFERROR(VLOOKUP(M27, '2. Company details'!A:F, 3, FALSE), "ADD NEW COMPANY MANUALLY"))</f>
        <v>Existing</v>
      </c>
      <c r="O27" s="78" t="s">
        <v>681</v>
      </c>
      <c r="P27" s="127">
        <f>IF(ISBLANK(M27), "", IFERROR(VLOOKUP(M27, '2. Company details'!A:X, 4, FALSE), "ADD NEW COMPANY MANUALLY"))</f>
        <v>68.52</v>
      </c>
      <c r="Q27" s="36" t="str">
        <f>IF(ISBLANK(M27), "", IFERROR(VLOOKUP(M27, '2. Company details'!A:X, 15, FALSE), "ADD NEW COMPANY MANUALLY"))</f>
        <v>Has a 2030 goal</v>
      </c>
      <c r="R27" s="36" t="str">
        <f>IF(ISBLANK(M27), "", IFERROR(VLOOKUP(M27, '2. Company details'!A:X, 16, FALSE), "ADD NEW COMPANY MANUALLY"))</f>
        <v>Net zero by 2050</v>
      </c>
      <c r="S27" s="37" t="str">
        <f>IF(ISBLANK(M27), "", IFERROR(VLOOKUP(M27, '2. Company details'!A:X, 14, FALSE), "ADD NEW COMPANY MANUALLY"))</f>
        <v>https://web.archive.org/web/https://corporate-media.arcelormittal.com/media/ob3lpdom/car_2.pdf</v>
      </c>
      <c r="T27" s="38" t="str">
        <f t="shared" si="1"/>
        <v>Yes</v>
      </c>
      <c r="U27" s="68" t="s">
        <v>558</v>
      </c>
      <c r="V27" s="68" t="s">
        <v>6486</v>
      </c>
      <c r="W27" s="68" t="s">
        <v>6487</v>
      </c>
      <c r="X27" s="68" t="s">
        <v>71</v>
      </c>
      <c r="Y27" s="212">
        <v>52.168649000000002</v>
      </c>
      <c r="Z27" s="212">
        <v>14.623473000000001</v>
      </c>
      <c r="AA27" s="68" t="s">
        <v>45</v>
      </c>
      <c r="AB27" s="78" t="s">
        <v>366</v>
      </c>
      <c r="AC27" s="68" t="s">
        <v>66</v>
      </c>
      <c r="AD27" s="68" t="s">
        <v>72</v>
      </c>
      <c r="AE27" s="67" t="s">
        <v>47</v>
      </c>
      <c r="AF27" s="67">
        <f>3.5/2</f>
        <v>1.75</v>
      </c>
      <c r="AG27" s="177" t="str">
        <f t="shared" si="2"/>
        <v>Yes</v>
      </c>
      <c r="AH27" s="201" t="s">
        <v>7186</v>
      </c>
      <c r="AI27" s="67" t="s">
        <v>486</v>
      </c>
      <c r="AJ27" s="67" t="s">
        <v>47</v>
      </c>
      <c r="AK27" s="177" t="str">
        <f t="shared" si="3"/>
        <v>No</v>
      </c>
      <c r="AL27" s="178" t="s">
        <v>486</v>
      </c>
      <c r="AM27" s="177" t="str">
        <f t="shared" si="4"/>
        <v>Discloses technology capacity</v>
      </c>
      <c r="AN27" s="202">
        <v>0.75</v>
      </c>
      <c r="AO27" s="89" t="s">
        <v>7186</v>
      </c>
      <c r="AP27" s="25" t="str">
        <f t="shared" si="5"/>
        <v>Discloses investments</v>
      </c>
      <c r="AQ27" s="78" t="s">
        <v>538</v>
      </c>
      <c r="AR27" s="78" t="s">
        <v>6074</v>
      </c>
      <c r="AS27" s="78" t="s">
        <v>47</v>
      </c>
      <c r="AT27" s="78"/>
      <c r="AU27" s="20"/>
      <c r="AV27" s="195">
        <v>44260</v>
      </c>
      <c r="AW27" s="169" t="s">
        <v>6183</v>
      </c>
      <c r="AX27" s="68" t="s">
        <v>41</v>
      </c>
      <c r="AY27" s="68" t="s">
        <v>6189</v>
      </c>
      <c r="AZ27" s="196" t="str">
        <f>LEFT(Green_Steel_Projects[[#This Row],[Comments]],10)</f>
        <v>2024-02-06</v>
      </c>
      <c r="BA27" s="195">
        <v>45345</v>
      </c>
      <c r="BB27" s="169" t="s">
        <v>7186</v>
      </c>
      <c r="BC27" s="169" t="s">
        <v>7220</v>
      </c>
      <c r="BD27" s="169" t="s">
        <v>7254</v>
      </c>
      <c r="BE27" s="169" t="s">
        <v>7287</v>
      </c>
      <c r="BF27" s="198"/>
      <c r="BG27" s="199"/>
      <c r="BH27" s="198"/>
      <c r="BI27" s="198"/>
      <c r="BJ27" s="93"/>
      <c r="BK27" s="61" t="s">
        <v>6265</v>
      </c>
      <c r="BL27" s="15"/>
    </row>
    <row r="28" spans="1:64" hidden="1" x14ac:dyDescent="0.2">
      <c r="A28" s="15" t="s">
        <v>6797</v>
      </c>
      <c r="B28" s="68" t="s">
        <v>180</v>
      </c>
      <c r="C28" s="89" t="s">
        <v>6910</v>
      </c>
      <c r="D28" s="131" t="str">
        <f>IF(OR(ISBLANK(N28), ISBLANK(T28), ISBLANK(H28)), "",
   IF(AND(N28="existing", ISNUMBER(MATCH(TRIM(H28), Main[Technology], 0))),
      "Phasing out BF",
      IF(AND(N28="existing", ISNUMBER(MATCH(TRIM(H28), Complementary[Technology], 0))),
         "Complementing conventional steelmaking",
            IF(AND(N28="emerging", ISNUMBER(MATCH(TRIM(H28), Main[Technology], 0))),
               "Phasing out BF",
                 IF(AND(N28="emerging", ISNUMBER(MATCH(TRIM(H28), Complementary[Technology], 0))),
                    "Complementing conventional steelmaking",
                      IF(N28="existing", "INVALID Technology Selection")
                  )
               )
            )
         )
)</f>
        <v>Complementing conventional steelmaking</v>
      </c>
      <c r="E28" s="219" t="str">
        <f t="shared" si="0"/>
        <v>High</v>
      </c>
      <c r="F28" s="78" t="s">
        <v>673</v>
      </c>
      <c r="G28" s="78">
        <v>2021</v>
      </c>
      <c r="H28" s="78" t="s">
        <v>676</v>
      </c>
      <c r="I28" s="68" t="s">
        <v>6367</v>
      </c>
      <c r="J28" s="89" t="s">
        <v>6915</v>
      </c>
      <c r="K28" s="89" t="s">
        <v>6915</v>
      </c>
      <c r="L28" s="89" t="s">
        <v>6915</v>
      </c>
      <c r="M28" s="78" t="s">
        <v>711</v>
      </c>
      <c r="N28" s="36" t="str">
        <f>IF(ISBLANK(M28), "", IFERROR(VLOOKUP(M28, '2. Company details'!A:F, 3, FALSE), "ADD NEW COMPANY MANUALLY"))</f>
        <v>Existing</v>
      </c>
      <c r="O28" s="78" t="s">
        <v>680</v>
      </c>
      <c r="P28" s="127">
        <f>IF(ISBLANK(M28), "", IFERROR(VLOOKUP(M28, '2. Company details'!A:X, 4, FALSE), "ADD NEW COMPANY MANUALLY"))</f>
        <v>5.71</v>
      </c>
      <c r="Q28" s="36" t="str">
        <f>IF(ISBLANK(M28), "", IFERROR(VLOOKUP(M28, '2. Company details'!A:X, 15, FALSE), "ADD NEW COMPANY MANUALLY"))</f>
        <v>Has a 2030 goal</v>
      </c>
      <c r="R28" s="36" t="str">
        <f>IF(ISBLANK(M28), "", IFERROR(VLOOKUP(M28, '2. Company details'!A:X, 16, FALSE), "ADD NEW COMPANY MANUALLY"))</f>
        <v>Net zero before 2050</v>
      </c>
      <c r="S28" s="37" t="str">
        <f>IF(ISBLANK(M28), "", IFERROR(VLOOKUP(M28, '2. Company details'!A:X, 14, FALSE), "ADD NEW COMPANY MANUALLY"))</f>
        <v>https://www.salzgitter-ag.com/fileadmin/finanzberichte/2022/gb2022/en/downloads/szag_ar2022_complete.pdf#page=99</v>
      </c>
      <c r="T28" s="38" t="str">
        <f t="shared" si="1"/>
        <v>Yes</v>
      </c>
      <c r="U28" s="68" t="s">
        <v>560</v>
      </c>
      <c r="V28" s="68" t="s">
        <v>6523</v>
      </c>
      <c r="W28" s="68" t="s">
        <v>6524</v>
      </c>
      <c r="X28" s="68" t="s">
        <v>172</v>
      </c>
      <c r="Y28" s="212">
        <v>52.172073730000001</v>
      </c>
      <c r="Z28" s="212">
        <v>10.430113410000001</v>
      </c>
      <c r="AA28" s="68" t="s">
        <v>45</v>
      </c>
      <c r="AB28" s="78" t="s">
        <v>366</v>
      </c>
      <c r="AC28" s="68" t="s">
        <v>66</v>
      </c>
      <c r="AD28" s="89" t="s">
        <v>6918</v>
      </c>
      <c r="AE28" s="67" t="s">
        <v>486</v>
      </c>
      <c r="AF28" s="67" t="s">
        <v>486</v>
      </c>
      <c r="AG28" s="177" t="str">
        <f t="shared" si="2"/>
        <v>Not applicable</v>
      </c>
      <c r="AH28" s="178" t="s">
        <v>486</v>
      </c>
      <c r="AI28" s="67" t="s">
        <v>486</v>
      </c>
      <c r="AJ28" s="67">
        <f>2*1.25</f>
        <v>2.5</v>
      </c>
      <c r="AK28" s="177" t="str">
        <f t="shared" si="3"/>
        <v>Yes</v>
      </c>
      <c r="AL28" s="206" t="s">
        <v>6915</v>
      </c>
      <c r="AM28" s="177" t="str">
        <f t="shared" si="4"/>
        <v>Discloses technology capacity</v>
      </c>
      <c r="AN28" s="202">
        <v>60</v>
      </c>
      <c r="AO28" s="89" t="s">
        <v>6915</v>
      </c>
      <c r="AP28" s="25" t="str">
        <f t="shared" si="5"/>
        <v>Discloses investments</v>
      </c>
      <c r="AQ28" s="78" t="s">
        <v>532</v>
      </c>
      <c r="AR28" s="78" t="s">
        <v>6356</v>
      </c>
      <c r="AS28" s="78">
        <v>2020</v>
      </c>
      <c r="AT28" s="78"/>
      <c r="AU28" s="20">
        <v>2021</v>
      </c>
      <c r="AV28" s="195">
        <v>44266</v>
      </c>
      <c r="AW28" s="68" t="s">
        <v>181</v>
      </c>
      <c r="AX28" s="68" t="s">
        <v>182</v>
      </c>
      <c r="AY28" s="68" t="s">
        <v>6602</v>
      </c>
      <c r="AZ28" s="196" t="str">
        <f>LEFT(Green_Steel_Projects[[#This Row],[Comments]],10)</f>
        <v>2022-11-02</v>
      </c>
      <c r="BA28" s="195">
        <v>45355</v>
      </c>
      <c r="BB28" s="169" t="s">
        <v>6910</v>
      </c>
      <c r="BC28" s="169" t="s">
        <v>6927</v>
      </c>
      <c r="BD28" s="169" t="s">
        <v>6915</v>
      </c>
      <c r="BE28" s="169" t="s">
        <v>6935</v>
      </c>
      <c r="BF28" s="68"/>
      <c r="BG28" s="68"/>
      <c r="BH28" s="89"/>
      <c r="BI28" s="89"/>
      <c r="BJ28" s="1"/>
      <c r="BK28" s="61" t="s">
        <v>6265</v>
      </c>
      <c r="BL28" s="15"/>
    </row>
    <row r="29" spans="1:64" hidden="1" x14ac:dyDescent="0.2">
      <c r="A29" s="15" t="s">
        <v>6798</v>
      </c>
      <c r="B29" s="68" t="s">
        <v>6172</v>
      </c>
      <c r="C29" s="215" t="s">
        <v>446</v>
      </c>
      <c r="D29" s="132" t="str">
        <f>IF(OR(ISBLANK(N29), ISBLANK(T29), ISBLANK(H29)), "",
   IF(AND(N29="existing", ISNUMBER(MATCH(TRIM(H29), Main[Technology], 0))),
      "Phasing out BF",
      IF(AND(N29="existing", ISNUMBER(MATCH(TRIM(H29), Complementary[Technology], 0))),
         "Complementing conventional steelmaking",
            IF(AND(N29="emerging", ISNUMBER(MATCH(TRIM(H29), Main[Technology], 0))),
               "Phasing out BF",
                 IF(AND(N29="emerging", ISNUMBER(MATCH(TRIM(H29), Complementary[Technology], 0))),
                    "Complementing conventional steelmaking",
                      IF(N29="existing", "INVALID Technology Selection")
                  )
               )
            )
         )
)</f>
        <v>Phasing out BF</v>
      </c>
      <c r="E29" s="219" t="str">
        <f t="shared" si="0"/>
        <v>High</v>
      </c>
      <c r="F29" s="78" t="s">
        <v>672</v>
      </c>
      <c r="G29" s="78">
        <v>2027</v>
      </c>
      <c r="H29" s="78" t="s">
        <v>675</v>
      </c>
      <c r="I29" s="68" t="s">
        <v>6173</v>
      </c>
      <c r="J29" s="89" t="s">
        <v>7221</v>
      </c>
      <c r="K29" s="89" t="s">
        <v>7221</v>
      </c>
      <c r="L29" s="89" t="s">
        <v>7306</v>
      </c>
      <c r="M29" s="78" t="s">
        <v>52</v>
      </c>
      <c r="N29" s="41" t="str">
        <f>IF(ISBLANK(M29), "", IFERROR(VLOOKUP(M29, '2. Company details'!A:F, 3, FALSE), "ADD NEW COMPANY MANUALLY"))</f>
        <v>Existing</v>
      </c>
      <c r="O29" s="78" t="s">
        <v>681</v>
      </c>
      <c r="P29" s="127">
        <f>IF(ISBLANK(M29), "", IFERROR(VLOOKUP(M29, '2. Company details'!A:X, 4, FALSE), "ADD NEW COMPANY MANUALLY"))</f>
        <v>68.52</v>
      </c>
      <c r="Q29" s="41" t="str">
        <f>IF(ISBLANK(M29), "", IFERROR(VLOOKUP(M29, '2. Company details'!A:X, 15, FALSE), "ADD NEW COMPANY MANUALLY"))</f>
        <v>Has a 2030 goal</v>
      </c>
      <c r="R29" s="41" t="str">
        <f>IF(ISBLANK(M29), "", IFERROR(VLOOKUP(M29, '2. Company details'!A:X, 16, FALSE), "ADD NEW COMPANY MANUALLY"))</f>
        <v>Net zero by 2050</v>
      </c>
      <c r="S29" s="42" t="str">
        <f>IF(ISBLANK(M29), "", IFERROR(VLOOKUP(M29, '2. Company details'!A:X, 14, FALSE), "ADD NEW COMPANY MANUALLY"))</f>
        <v>https://web.archive.org/web/https://corporate-media.arcelormittal.com/media/ob3lpdom/car_2.pdf</v>
      </c>
      <c r="T29" s="43" t="str">
        <f t="shared" si="1"/>
        <v>Yes</v>
      </c>
      <c r="U29" s="68" t="s">
        <v>551</v>
      </c>
      <c r="V29" s="68" t="s">
        <v>6481</v>
      </c>
      <c r="W29" s="68" t="s">
        <v>6482</v>
      </c>
      <c r="X29" s="68" t="s">
        <v>84</v>
      </c>
      <c r="Y29" s="212">
        <v>51.041274000000001</v>
      </c>
      <c r="Z29" s="212">
        <v>2.292948</v>
      </c>
      <c r="AA29" s="68" t="s">
        <v>45</v>
      </c>
      <c r="AB29" s="78" t="s">
        <v>366</v>
      </c>
      <c r="AC29" s="68" t="s">
        <v>79</v>
      </c>
      <c r="AD29" s="68" t="s">
        <v>85</v>
      </c>
      <c r="AE29" s="67">
        <v>2.5</v>
      </c>
      <c r="AF29" s="67" t="s">
        <v>47</v>
      </c>
      <c r="AG29" s="177" t="str">
        <f t="shared" si="2"/>
        <v>Yes</v>
      </c>
      <c r="AH29" s="201" t="s">
        <v>7221</v>
      </c>
      <c r="AI29" s="205" t="s">
        <v>486</v>
      </c>
      <c r="AJ29" s="67" t="s">
        <v>486</v>
      </c>
      <c r="AK29" s="177" t="str">
        <f t="shared" si="3"/>
        <v>Not applicable</v>
      </c>
      <c r="AL29" s="178" t="s">
        <v>486</v>
      </c>
      <c r="AM29" s="177" t="str">
        <f t="shared" si="4"/>
        <v>Discloses technology capacity</v>
      </c>
      <c r="AN29" s="202">
        <f>1929</f>
        <v>1929</v>
      </c>
      <c r="AO29" s="203" t="s">
        <v>7342</v>
      </c>
      <c r="AP29" s="44" t="str">
        <f t="shared" si="5"/>
        <v>Discloses investments</v>
      </c>
      <c r="AQ29" s="78" t="s">
        <v>538</v>
      </c>
      <c r="AR29" s="78" t="s">
        <v>6071</v>
      </c>
      <c r="AS29" s="78">
        <v>2023</v>
      </c>
      <c r="AT29" s="78"/>
      <c r="AU29" s="20"/>
      <c r="AV29" s="195">
        <v>44272</v>
      </c>
      <c r="AW29" s="68" t="s">
        <v>90</v>
      </c>
      <c r="AX29" s="68" t="s">
        <v>91</v>
      </c>
      <c r="AY29" s="68" t="s">
        <v>7727</v>
      </c>
      <c r="AZ29" s="196" t="str">
        <f>LEFT(Green_Steel_Projects[[#This Row],[Comments]],10)</f>
        <v>2024-01-15</v>
      </c>
      <c r="BA29" s="195">
        <v>45617</v>
      </c>
      <c r="BB29" s="169" t="s">
        <v>7187</v>
      </c>
      <c r="BC29" s="169" t="s">
        <v>7221</v>
      </c>
      <c r="BD29" s="169" t="s">
        <v>7255</v>
      </c>
      <c r="BE29" s="169" t="s">
        <v>7288</v>
      </c>
      <c r="BF29" s="169" t="s">
        <v>7306</v>
      </c>
      <c r="BG29" s="169" t="s">
        <v>7728</v>
      </c>
      <c r="BH29" s="89"/>
      <c r="BI29" s="89"/>
      <c r="BJ29" s="1"/>
      <c r="BK29" s="61" t="s">
        <v>6265</v>
      </c>
      <c r="BL29" s="15"/>
    </row>
    <row r="30" spans="1:64" hidden="1" x14ac:dyDescent="0.2">
      <c r="A30" s="15" t="s">
        <v>6799</v>
      </c>
      <c r="B30" s="68" t="s">
        <v>6906</v>
      </c>
      <c r="C30" s="89" t="s">
        <v>7145</v>
      </c>
      <c r="D30" s="134" t="str">
        <f>IF(OR(ISBLANK(N30), ISBLANK(T30), ISBLANK(H30)), "",
   IF(AND(N30="existing", ISNUMBER(MATCH(TRIM(H30), Main[Technology], 0))),
      "Phasing out BF",
      IF(AND(N30="existing", ISNUMBER(MATCH(TRIM(H30), Complementary[Technology], 0))),
         "Complementing conventional steelmaking",
            IF(AND(N30="emerging", ISNUMBER(MATCH(TRIM(H30), Main[Technology], 0))),
               "Phasing out BF",
                 IF(AND(N30="emerging", ISNUMBER(MATCH(TRIM(H30), Complementary[Technology], 0))),
                    "Complementing conventional steelmaking",
                      IF(N30="existing", "INVALID Technology Selection")
                  )
               )
            )
         )
)</f>
        <v>Phasing out BF</v>
      </c>
      <c r="E30" s="219" t="str">
        <f t="shared" si="0"/>
        <v>High</v>
      </c>
      <c r="F30" s="78" t="s">
        <v>673</v>
      </c>
      <c r="G30" s="78">
        <v>2026</v>
      </c>
      <c r="H30" s="78" t="s">
        <v>629</v>
      </c>
      <c r="I30" s="68" t="s">
        <v>6598</v>
      </c>
      <c r="J30" s="89" t="s">
        <v>7318</v>
      </c>
      <c r="K30" s="89" t="s">
        <v>7222</v>
      </c>
      <c r="L30" s="89" t="s">
        <v>7326</v>
      </c>
      <c r="M30" s="78" t="s">
        <v>157</v>
      </c>
      <c r="N30" s="36" t="str">
        <f>IF(ISBLANK(M30), "", IFERROR(VLOOKUP(M30, '2. Company details'!A:F, 3, FALSE), "ADD NEW COMPANY MANUALLY"))</f>
        <v>Existing</v>
      </c>
      <c r="O30" s="78" t="s">
        <v>680</v>
      </c>
      <c r="P30" s="128">
        <f>IF(ISBLANK(M30), "", IFERROR(VLOOKUP(M30, '2. Company details'!A:X, 4, FALSE), "ADD NEW COMPANY MANUALLY"))</f>
        <v>0</v>
      </c>
      <c r="Q30" s="55" t="str">
        <f>IF(ISBLANK(M30), "", IFERROR(VLOOKUP(M30, '2. Company details'!A:X, 15, FALSE), "ADD NEW COMPANY MANUALLY"))</f>
        <v>Has a 2030 goal</v>
      </c>
      <c r="R30" s="55" t="str">
        <f>IF(ISBLANK(M30), "", IFERROR(VLOOKUP(M30, '2. Company details'!A:X, 16, FALSE), "ADD NEW COMPANY MANUALLY"))</f>
        <v>Net zero before 2050</v>
      </c>
      <c r="S30" s="56" t="str">
        <f>IF(ISBLANK(M30), "", IFERROR(VLOOKUP(M30, '2. Company details'!A:X, 14, FALSE), "ADD NEW COMPANY MANUALLY"))</f>
        <v>https://web.archive.org/web/20240527133204/https://lkab.com/en/what-we-do/our-strategy/</v>
      </c>
      <c r="T30" s="38" t="str">
        <f t="shared" si="1"/>
        <v>Yes</v>
      </c>
      <c r="U30" s="68" t="s">
        <v>586</v>
      </c>
      <c r="V30" s="68" t="s">
        <v>6516</v>
      </c>
      <c r="W30" s="68" t="s">
        <v>6517</v>
      </c>
      <c r="X30" s="68" t="s">
        <v>186</v>
      </c>
      <c r="Y30" s="212">
        <v>67.139064410000003</v>
      </c>
      <c r="Z30" s="212">
        <v>20.659878419999998</v>
      </c>
      <c r="AA30" s="68" t="s">
        <v>138</v>
      </c>
      <c r="AB30" s="78" t="s">
        <v>366</v>
      </c>
      <c r="AC30" s="68" t="s">
        <v>131</v>
      </c>
      <c r="AD30" s="89" t="s">
        <v>7222</v>
      </c>
      <c r="AE30" s="67">
        <v>1.3</v>
      </c>
      <c r="AF30" s="91" t="s">
        <v>47</v>
      </c>
      <c r="AG30" s="180" t="str">
        <f t="shared" si="2"/>
        <v>Yes</v>
      </c>
      <c r="AH30" s="201" t="s">
        <v>7335</v>
      </c>
      <c r="AI30" s="67" t="s">
        <v>486</v>
      </c>
      <c r="AJ30" s="67" t="s">
        <v>486</v>
      </c>
      <c r="AK30" s="177" t="str">
        <f t="shared" si="3"/>
        <v>Not applicable</v>
      </c>
      <c r="AL30" s="178" t="s">
        <v>486</v>
      </c>
      <c r="AM30" s="180" t="str">
        <f t="shared" si="4"/>
        <v>Discloses technology capacity</v>
      </c>
      <c r="AN30" s="202">
        <v>4.1509999999999998</v>
      </c>
      <c r="AO30" s="89" t="s">
        <v>7343</v>
      </c>
      <c r="AP30" s="25" t="str">
        <f t="shared" si="5"/>
        <v>Discloses investments</v>
      </c>
      <c r="AQ30" s="78" t="s">
        <v>538</v>
      </c>
      <c r="AR30" s="78" t="s">
        <v>6071</v>
      </c>
      <c r="AS30" s="78">
        <v>2023</v>
      </c>
      <c r="AT30" s="78"/>
      <c r="AU30" s="20"/>
      <c r="AV30" s="195">
        <v>44279</v>
      </c>
      <c r="AW30" s="169" t="s">
        <v>6324</v>
      </c>
      <c r="AX30" s="89" t="s">
        <v>191</v>
      </c>
      <c r="AY30" s="68" t="s">
        <v>7729</v>
      </c>
      <c r="AZ30" s="196" t="str">
        <f>LEFT(Green_Steel_Projects[[#This Row],[Comments]],10)</f>
        <v>2024-10-24</v>
      </c>
      <c r="BA30" s="195">
        <v>45617</v>
      </c>
      <c r="BB30" s="169" t="s">
        <v>6323</v>
      </c>
      <c r="BC30" s="169" t="s">
        <v>7222</v>
      </c>
      <c r="BD30" s="169" t="s">
        <v>7256</v>
      </c>
      <c r="BE30" s="169" t="s">
        <v>7289</v>
      </c>
      <c r="BF30" s="169" t="s">
        <v>7307</v>
      </c>
      <c r="BG30" s="169" t="s">
        <v>7315</v>
      </c>
      <c r="BH30" s="169" t="s">
        <v>7730</v>
      </c>
      <c r="BI30" s="198"/>
      <c r="BJ30" s="93"/>
      <c r="BK30" s="61" t="s">
        <v>6265</v>
      </c>
      <c r="BL30" s="15"/>
    </row>
    <row r="31" spans="1:64" hidden="1" x14ac:dyDescent="0.2">
      <c r="A31" s="15" t="s">
        <v>6800</v>
      </c>
      <c r="B31" s="68" t="s">
        <v>6157</v>
      </c>
      <c r="C31" s="89" t="s">
        <v>7153</v>
      </c>
      <c r="D31" s="131" t="str">
        <f>IF(OR(ISBLANK(N31), ISBLANK(T31), ISBLANK(H31)), "",
   IF(AND(N31="existing", ISNUMBER(MATCH(TRIM(H31), Main[Technology], 0))),
      "Phasing out BF",
      IF(AND(N31="existing", ISNUMBER(MATCH(TRIM(H31), Complementary[Technology], 0))),
         "Complementing conventional steelmaking",
            IF(AND(N31="emerging", ISNUMBER(MATCH(TRIM(H31), Main[Technology], 0))),
               "Phasing out BF",
                 IF(AND(N31="emerging", ISNUMBER(MATCH(TRIM(H31), Complementary[Technology], 0))),
                    "Complementing conventional steelmaking",
                      IF(N31="existing", "INVALID Technology Selection")
                  )
               )
            )
         )
)</f>
        <v>Complementing conventional steelmaking</v>
      </c>
      <c r="E31" s="219" t="str">
        <f t="shared" si="0"/>
        <v>Medium</v>
      </c>
      <c r="F31" s="78" t="s">
        <v>672</v>
      </c>
      <c r="G31" s="78">
        <v>2018</v>
      </c>
      <c r="H31" s="78" t="s">
        <v>697</v>
      </c>
      <c r="I31" s="68" t="s">
        <v>6082</v>
      </c>
      <c r="J31" s="89" t="s">
        <v>7188</v>
      </c>
      <c r="K31" s="89" t="s">
        <v>7188</v>
      </c>
      <c r="L31" s="89" t="s">
        <v>7188</v>
      </c>
      <c r="M31" s="78" t="s">
        <v>328</v>
      </c>
      <c r="N31" s="36" t="str">
        <f>IF(ISBLANK(M31), "", IFERROR(VLOOKUP(M31, '2. Company details'!A:F, 3, FALSE), "ADD NEW COMPANY MANUALLY"))</f>
        <v>Existing</v>
      </c>
      <c r="O31" s="78" t="s">
        <v>681</v>
      </c>
      <c r="P31" s="127" t="str">
        <f>IF(ISBLANK(M31), "", IFERROR(VLOOKUP(M31, '2. Company details'!A:X, 4, FALSE), "ADD NEW COMPANY MANUALLY"))</f>
        <v>&lt; 3</v>
      </c>
      <c r="Q31" s="36" t="str">
        <f>IF(ISBLANK(M31), "", IFERROR(VLOOKUP(M31, '2. Company details'!A:X, 15, FALSE), "ADD NEW COMPANY MANUALLY"))</f>
        <v>Not stated</v>
      </c>
      <c r="R31" s="36" t="str">
        <f>IF(ISBLANK(M31), "", IFERROR(VLOOKUP(M31, '2. Company details'!A:X, 16, FALSE), "ADD NEW COMPANY MANUALLY"))</f>
        <v>Net zero by 2050</v>
      </c>
      <c r="S31" s="37" t="str">
        <f>IF(ISBLANK(M31), "", IFERROR(VLOOKUP(M31, '2. Company details'!A:X, 14, FALSE), "ADD NEW COMPANY MANUALLY"))</f>
        <v>https://avb.com.br/wp-content/uploads/2022/09/RELATORIO-ANUAL-DE-SUSTENTABILIDADE-AVB-%E2%80%93-ACO-VERDE-DO-BRASIL-%E2%80%93-2021-2022-1.pdf</v>
      </c>
      <c r="T31" s="38" t="str">
        <f t="shared" si="1"/>
        <v>Yes</v>
      </c>
      <c r="U31" s="68" t="s">
        <v>539</v>
      </c>
      <c r="V31" s="68" t="s">
        <v>6473</v>
      </c>
      <c r="W31" s="68" t="s">
        <v>6474</v>
      </c>
      <c r="X31" s="68" t="s">
        <v>44</v>
      </c>
      <c r="Y31" s="212">
        <v>-4.8741912660000004</v>
      </c>
      <c r="Z31" s="212">
        <v>-47.40414913</v>
      </c>
      <c r="AA31" s="68" t="s">
        <v>45</v>
      </c>
      <c r="AB31" s="78" t="s">
        <v>364</v>
      </c>
      <c r="AC31" s="68" t="s">
        <v>43</v>
      </c>
      <c r="AD31" s="89" t="s">
        <v>7188</v>
      </c>
      <c r="AE31" s="67" t="s">
        <v>486</v>
      </c>
      <c r="AF31" s="67">
        <v>0.6</v>
      </c>
      <c r="AG31" s="177" t="str">
        <f t="shared" si="2"/>
        <v>Yes</v>
      </c>
      <c r="AH31" s="206" t="s">
        <v>7188</v>
      </c>
      <c r="AI31" s="67" t="s">
        <v>486</v>
      </c>
      <c r="AJ31" s="67" t="s">
        <v>486</v>
      </c>
      <c r="AK31" s="177" t="str">
        <f t="shared" si="3"/>
        <v>Not applicable</v>
      </c>
      <c r="AL31" s="206" t="s">
        <v>7188</v>
      </c>
      <c r="AM31" s="177" t="str">
        <f t="shared" si="4"/>
        <v>Discloses technology capacity</v>
      </c>
      <c r="AN31" s="202" t="s">
        <v>47</v>
      </c>
      <c r="AO31" s="89" t="s">
        <v>7188</v>
      </c>
      <c r="AP31" s="25" t="str">
        <f t="shared" si="5"/>
        <v>Lacks investment information</v>
      </c>
      <c r="AQ31" s="78" t="s">
        <v>538</v>
      </c>
      <c r="AR31" s="78" t="s">
        <v>6076</v>
      </c>
      <c r="AS31" s="78" t="s">
        <v>47</v>
      </c>
      <c r="AT31" s="78"/>
      <c r="AU31" s="20">
        <v>2020</v>
      </c>
      <c r="AV31" s="195">
        <v>44280</v>
      </c>
      <c r="AW31" s="169" t="s">
        <v>6156</v>
      </c>
      <c r="AX31" s="68" t="s">
        <v>41</v>
      </c>
      <c r="AY31" s="68" t="s">
        <v>6368</v>
      </c>
      <c r="AZ31" s="196" t="str">
        <f>LEFT(Green_Steel_Projects[[#This Row],[Comments]],10)</f>
        <v>2024-02-21</v>
      </c>
      <c r="BA31" s="195">
        <v>45343</v>
      </c>
      <c r="BB31" s="169" t="s">
        <v>7188</v>
      </c>
      <c r="BC31" s="169" t="s">
        <v>7223</v>
      </c>
      <c r="BD31" s="169" t="s">
        <v>7257</v>
      </c>
      <c r="BE31" s="68"/>
      <c r="BF31" s="68"/>
      <c r="BG31" s="68"/>
      <c r="BH31" s="89"/>
      <c r="BI31" s="89"/>
      <c r="BJ31" s="1"/>
      <c r="BK31" s="61" t="s">
        <v>6265</v>
      </c>
      <c r="BL31" s="15"/>
    </row>
    <row r="32" spans="1:64" hidden="1" x14ac:dyDescent="0.2">
      <c r="A32" s="15" t="s">
        <v>6801</v>
      </c>
      <c r="B32" s="68" t="s">
        <v>58</v>
      </c>
      <c r="C32" s="89" t="s">
        <v>7159</v>
      </c>
      <c r="D32" s="131" t="str">
        <f>IF(OR(ISBLANK(N32), ISBLANK(T32), ISBLANK(H32)), "",
   IF(AND(N32="existing", ISNUMBER(MATCH(TRIM(H32), Main[Technology], 0))),
      "Phasing out BF",
      IF(AND(N32="existing", ISNUMBER(MATCH(TRIM(H32), Complementary[Technology], 0))),
         "Complementing conventional steelmaking",
            IF(AND(N32="emerging", ISNUMBER(MATCH(TRIM(H32), Main[Technology], 0))),
               "Phasing out BF",
                 IF(AND(N32="emerging", ISNUMBER(MATCH(TRIM(H32), Complementary[Technology], 0))),
                    "Complementing conventional steelmaking",
                      IF(N32="existing", "INVALID Technology Selection")
                  )
               )
            )
         )
)</f>
        <v>Complementing conventional steelmaking</v>
      </c>
      <c r="E32" s="219" t="str">
        <f t="shared" si="0"/>
        <v>Medium</v>
      </c>
      <c r="F32" s="78" t="s">
        <v>672</v>
      </c>
      <c r="G32" s="78">
        <v>2030</v>
      </c>
      <c r="H32" s="78" t="s">
        <v>676</v>
      </c>
      <c r="I32" s="68" t="s">
        <v>6193</v>
      </c>
      <c r="J32" s="89" t="s">
        <v>6917</v>
      </c>
      <c r="K32" s="89" t="s">
        <v>6917</v>
      </c>
      <c r="L32" s="89" t="s">
        <v>6917</v>
      </c>
      <c r="M32" s="78" t="s">
        <v>52</v>
      </c>
      <c r="N32" s="36" t="str">
        <f>IF(ISBLANK(M32), "", IFERROR(VLOOKUP(M32, '2. Company details'!A:F, 3, FALSE), "ADD NEW COMPANY MANUALLY"))</f>
        <v>Existing</v>
      </c>
      <c r="O32" s="78" t="s">
        <v>680</v>
      </c>
      <c r="P32" s="127">
        <f>IF(ISBLANK(M32), "", IFERROR(VLOOKUP(M32, '2. Company details'!A:X, 4, FALSE), "ADD NEW COMPANY MANUALLY"))</f>
        <v>68.52</v>
      </c>
      <c r="Q32" s="36" t="str">
        <f>IF(ISBLANK(M32), "", IFERROR(VLOOKUP(M32, '2. Company details'!A:X, 15, FALSE), "ADD NEW COMPANY MANUALLY"))</f>
        <v>Has a 2030 goal</v>
      </c>
      <c r="R32" s="36" t="str">
        <f>IF(ISBLANK(M32), "", IFERROR(VLOOKUP(M32, '2. Company details'!A:X, 16, FALSE), "ADD NEW COMPANY MANUALLY"))</f>
        <v>Net zero by 2050</v>
      </c>
      <c r="S32" s="37" t="str">
        <f>IF(ISBLANK(M32), "", IFERROR(VLOOKUP(M32, '2. Company details'!A:X, 14, FALSE), "ADD NEW COMPANY MANUALLY"))</f>
        <v>https://web.archive.org/web/https://corporate-media.arcelormittal.com/media/ob3lpdom/car_2.pdf</v>
      </c>
      <c r="T32" s="38" t="str">
        <f t="shared" si="1"/>
        <v>Yes</v>
      </c>
      <c r="U32" s="68" t="s">
        <v>446</v>
      </c>
      <c r="V32" s="68" t="s">
        <v>41</v>
      </c>
      <c r="W32" s="68" t="s">
        <v>6490</v>
      </c>
      <c r="X32" s="68" t="s">
        <v>61</v>
      </c>
      <c r="Y32" s="212">
        <v>51.961733260000003</v>
      </c>
      <c r="Z32" s="212">
        <v>5.6900411420000001</v>
      </c>
      <c r="AA32" s="68" t="s">
        <v>62</v>
      </c>
      <c r="AB32" s="78" t="s">
        <v>366</v>
      </c>
      <c r="AC32" s="68" t="s">
        <v>60</v>
      </c>
      <c r="AD32" s="68" t="s">
        <v>63</v>
      </c>
      <c r="AE32" s="67" t="s">
        <v>486</v>
      </c>
      <c r="AF32" s="67" t="s">
        <v>486</v>
      </c>
      <c r="AG32" s="177" t="str">
        <f t="shared" si="2"/>
        <v>Not applicable</v>
      </c>
      <c r="AH32" s="192" t="s">
        <v>486</v>
      </c>
      <c r="AI32" s="67" t="s">
        <v>486</v>
      </c>
      <c r="AJ32" s="67">
        <v>1000</v>
      </c>
      <c r="AK32" s="177" t="str">
        <f t="shared" si="3"/>
        <v>Yes</v>
      </c>
      <c r="AL32" s="206" t="s">
        <v>6917</v>
      </c>
      <c r="AM32" s="177" t="str">
        <f t="shared" si="4"/>
        <v>Discloses technology capacity</v>
      </c>
      <c r="AN32" s="202" t="s">
        <v>47</v>
      </c>
      <c r="AO32" s="203" t="s">
        <v>63</v>
      </c>
      <c r="AP32" s="25" t="str">
        <f t="shared" si="5"/>
        <v>Lacks investment information</v>
      </c>
      <c r="AQ32" s="78" t="s">
        <v>532</v>
      </c>
      <c r="AR32" s="78" t="s">
        <v>6074</v>
      </c>
      <c r="AS32" s="78" t="s">
        <v>47</v>
      </c>
      <c r="AT32" s="78"/>
      <c r="AU32" s="20"/>
      <c r="AV32" s="195">
        <v>44286</v>
      </c>
      <c r="AW32" s="169" t="s">
        <v>6923</v>
      </c>
      <c r="AX32" s="68" t="s">
        <v>320</v>
      </c>
      <c r="AY32" s="68" t="s">
        <v>6194</v>
      </c>
      <c r="AZ32" s="196" t="str">
        <f>LEFT(Green_Steel_Projects[[#This Row],[Comments]],10)</f>
        <v>2023-11-28</v>
      </c>
      <c r="BA32" s="195">
        <v>45343</v>
      </c>
      <c r="BB32" s="169" t="s">
        <v>6917</v>
      </c>
      <c r="BC32" s="169" t="s">
        <v>6923</v>
      </c>
      <c r="BD32" s="169" t="s">
        <v>6923</v>
      </c>
      <c r="BE32" s="198"/>
      <c r="BF32" s="169" t="s">
        <v>6936</v>
      </c>
      <c r="BG32" s="68"/>
      <c r="BH32" s="89"/>
      <c r="BI32" s="89"/>
      <c r="BJ32" s="1"/>
      <c r="BK32" s="61" t="s">
        <v>6265</v>
      </c>
      <c r="BL32" s="15"/>
    </row>
    <row r="33" spans="1:64" hidden="1" x14ac:dyDescent="0.2">
      <c r="A33" s="15" t="s">
        <v>6802</v>
      </c>
      <c r="B33" s="68" t="s">
        <v>130</v>
      </c>
      <c r="C33" s="89" t="s">
        <v>7144</v>
      </c>
      <c r="D33" s="131" t="str">
        <f>IF(OR(ISBLANK(N33), ISBLANK(T33), ISBLANK(H33)), "",
   IF(AND(N33="existing", ISNUMBER(MATCH(TRIM(H33), Main[Technology], 0))),
      "Phasing out BF",
      IF(AND(N33="existing", ISNUMBER(MATCH(TRIM(H33), Complementary[Technology], 0))),
         "Complementing conventional steelmaking",
            IF(AND(N33="emerging", ISNUMBER(MATCH(TRIM(H33), Main[Technology], 0))),
               "Phasing out BF",
                 IF(AND(N33="emerging", ISNUMBER(MATCH(TRIM(H33), Complementary[Technology], 0))),
                    "Complementing conventional steelmaking",
                      IF(N33="existing", "INVALID Technology Selection")
                  )
               )
            )
         )
)</f>
        <v>Phasing out BF</v>
      </c>
      <c r="E33" s="219" t="str">
        <f t="shared" si="0"/>
        <v>High</v>
      </c>
      <c r="F33" s="78" t="s">
        <v>674</v>
      </c>
      <c r="G33" s="78">
        <v>2026</v>
      </c>
      <c r="H33" s="78" t="s">
        <v>6423</v>
      </c>
      <c r="I33" s="68" t="s">
        <v>6424</v>
      </c>
      <c r="J33" s="89" t="s">
        <v>7319</v>
      </c>
      <c r="K33" s="89" t="s">
        <v>7319</v>
      </c>
      <c r="L33" s="89" t="s">
        <v>7327</v>
      </c>
      <c r="M33" s="78" t="s">
        <v>130</v>
      </c>
      <c r="N33" s="36" t="str">
        <f>IF(ISBLANK(M33), "", IFERROR(VLOOKUP(M33, '2. Company details'!A:F, 3, FALSE), "ADD NEW COMPANY MANUALLY"))</f>
        <v>Emerging</v>
      </c>
      <c r="O33" s="78" t="s">
        <v>681</v>
      </c>
      <c r="P33" s="127">
        <f>IF(ISBLANK(M33), "", IFERROR(VLOOKUP(M33, '2. Company details'!A:X, 4, FALSE), "ADD NEW COMPANY MANUALLY"))</f>
        <v>0</v>
      </c>
      <c r="Q33" s="36" t="str">
        <f>IF(ISBLANK(M33), "", IFERROR(VLOOKUP(M33, '2. Company details'!A:X, 15, FALSE), "ADD NEW COMPANY MANUALLY"))</f>
        <v>Not applicable</v>
      </c>
      <c r="R33" s="36" t="str">
        <f>IF(ISBLANK(M33), "", IFERROR(VLOOKUP(M33, '2. Company details'!A:X, 16, FALSE), "ADD NEW COMPANY MANUALLY"))</f>
        <v>Not applicable</v>
      </c>
      <c r="S33" s="37" t="str">
        <f>IF(ISBLANK(M33), "", IFERROR(VLOOKUP(M33, '2. Company details'!A:X, 14, FALSE), "ADD NEW COMPANY MANUALLY"))</f>
        <v>Not applicable</v>
      </c>
      <c r="T33" s="38" t="str">
        <f t="shared" si="1"/>
        <v>Not applicable for emerging</v>
      </c>
      <c r="U33" s="68" t="s">
        <v>3459</v>
      </c>
      <c r="V33" s="68" t="s">
        <v>6615</v>
      </c>
      <c r="W33" s="68" t="s">
        <v>6502</v>
      </c>
      <c r="X33" s="68" t="s">
        <v>669</v>
      </c>
      <c r="Y33" s="212">
        <v>60.544007462751203</v>
      </c>
      <c r="Z33" s="212">
        <v>16.299580470709699</v>
      </c>
      <c r="AA33" s="68" t="s">
        <v>45</v>
      </c>
      <c r="AB33" s="78" t="s">
        <v>366</v>
      </c>
      <c r="AC33" s="68" t="s">
        <v>131</v>
      </c>
      <c r="AD33" s="89" t="s">
        <v>7144</v>
      </c>
      <c r="AE33" s="67">
        <f>50000/10^6</f>
        <v>0.05</v>
      </c>
      <c r="AF33" s="67" t="s">
        <v>486</v>
      </c>
      <c r="AG33" s="177" t="str">
        <f t="shared" si="2"/>
        <v>Yes</v>
      </c>
      <c r="AH33" s="201" t="s">
        <v>7224</v>
      </c>
      <c r="AI33" s="67" t="s">
        <v>486</v>
      </c>
      <c r="AJ33" s="67" t="s">
        <v>486</v>
      </c>
      <c r="AK33" s="177" t="str">
        <f t="shared" si="3"/>
        <v>Not applicable</v>
      </c>
      <c r="AL33" s="178" t="s">
        <v>486</v>
      </c>
      <c r="AM33" s="177" t="str">
        <f t="shared" si="4"/>
        <v>Discloses technology capacity</v>
      </c>
      <c r="AN33" s="202">
        <v>3.25</v>
      </c>
      <c r="AO33" s="89" t="s">
        <v>7258</v>
      </c>
      <c r="AP33" s="25" t="str">
        <f t="shared" si="5"/>
        <v>Discloses investments</v>
      </c>
      <c r="AQ33" s="78" t="s">
        <v>6179</v>
      </c>
      <c r="AR33" s="78" t="s">
        <v>6074</v>
      </c>
      <c r="AS33" s="78" t="s">
        <v>47</v>
      </c>
      <c r="AT33" s="78"/>
      <c r="AU33" s="20"/>
      <c r="AV33" s="195">
        <v>44313</v>
      </c>
      <c r="AW33" s="169" t="s">
        <v>6431</v>
      </c>
      <c r="AX33" s="68" t="s">
        <v>132</v>
      </c>
      <c r="AY33" s="68" t="s">
        <v>6432</v>
      </c>
      <c r="AZ33" s="196" t="str">
        <f>LEFT(Green_Steel_Projects[[#This Row],[Comments]],10)</f>
        <v>2024-01-31</v>
      </c>
      <c r="BA33" s="195">
        <v>45356</v>
      </c>
      <c r="BB33" s="169" t="s">
        <v>7144</v>
      </c>
      <c r="BC33" s="169" t="s">
        <v>7224</v>
      </c>
      <c r="BD33" s="169" t="s">
        <v>7258</v>
      </c>
      <c r="BE33" s="169" t="s">
        <v>7290</v>
      </c>
      <c r="BF33" s="68"/>
      <c r="BG33" s="68"/>
      <c r="BH33" s="89"/>
      <c r="BI33" s="89"/>
      <c r="BJ33" s="1"/>
      <c r="BK33" s="61" t="s">
        <v>6265</v>
      </c>
      <c r="BL33" s="15"/>
    </row>
    <row r="34" spans="1:64" hidden="1" x14ac:dyDescent="0.2">
      <c r="A34" s="15" t="s">
        <v>6803</v>
      </c>
      <c r="B34" s="68" t="s">
        <v>6879</v>
      </c>
      <c r="C34" s="89" t="s">
        <v>7151</v>
      </c>
      <c r="D34" s="131" t="str">
        <f>IF(OR(ISBLANK(N34), ISBLANK(T34), ISBLANK(H34)), "",
   IF(AND(N34="existing", ISNUMBER(MATCH(TRIM(H34), Main[Technology], 0))),
      "Phasing out BF",
      IF(AND(N34="existing", ISNUMBER(MATCH(TRIM(H34), Complementary[Technology], 0))),
         "Complementing conventional steelmaking",
            IF(AND(N34="emerging", ISNUMBER(MATCH(TRIM(H34), Main[Technology], 0))),
               "Phasing out BF",
                 IF(AND(N34="emerging", ISNUMBER(MATCH(TRIM(H34), Complementary[Technology], 0))),
                    "Complementing conventional steelmaking",
                      IF(N34="existing", "INVALID Technology Selection")
                  )
               )
            )
         )
)</f>
        <v>Phasing out BF</v>
      </c>
      <c r="E34" s="219" t="str">
        <f t="shared" si="0"/>
        <v>High</v>
      </c>
      <c r="F34" s="78" t="s">
        <v>673</v>
      </c>
      <c r="G34" s="78">
        <v>2022</v>
      </c>
      <c r="H34" s="78" t="s">
        <v>675</v>
      </c>
      <c r="I34" s="68" t="s">
        <v>6381</v>
      </c>
      <c r="J34" s="89" t="s">
        <v>7189</v>
      </c>
      <c r="K34" s="89" t="s">
        <v>7189</v>
      </c>
      <c r="L34" s="89" t="s">
        <v>7189</v>
      </c>
      <c r="M34" s="78" t="s">
        <v>711</v>
      </c>
      <c r="N34" s="36" t="str">
        <f>IF(ISBLANK(M34), "", IFERROR(VLOOKUP(M34, '2. Company details'!A:F, 3, FALSE), "ADD NEW COMPANY MANUALLY"))</f>
        <v>Existing</v>
      </c>
      <c r="O34" s="78" t="s">
        <v>680</v>
      </c>
      <c r="P34" s="127">
        <f>IF(ISBLANK(M34), "", IFERROR(VLOOKUP(M34, '2. Company details'!A:X, 4, FALSE), "ADD NEW COMPANY MANUALLY"))</f>
        <v>5.71</v>
      </c>
      <c r="Q34" s="36" t="str">
        <f>IF(ISBLANK(M34), "", IFERROR(VLOOKUP(M34, '2. Company details'!A:X, 15, FALSE), "ADD NEW COMPANY MANUALLY"))</f>
        <v>Has a 2030 goal</v>
      </c>
      <c r="R34" s="36" t="str">
        <f>IF(ISBLANK(M34), "", IFERROR(VLOOKUP(M34, '2. Company details'!A:X, 16, FALSE), "ADD NEW COMPANY MANUALLY"))</f>
        <v>Net zero before 2050</v>
      </c>
      <c r="S34" s="37" t="str">
        <f>IF(ISBLANK(M34), "", IFERROR(VLOOKUP(M34, '2. Company details'!A:X, 14, FALSE), "ADD NEW COMPANY MANUALLY"))</f>
        <v>https://www.salzgitter-ag.com/fileadmin/finanzberichte/2022/gb2022/en/downloads/szag_ar2022_complete.pdf#page=99</v>
      </c>
      <c r="T34" s="38" t="str">
        <f t="shared" si="1"/>
        <v>Yes</v>
      </c>
      <c r="U34" s="68" t="s">
        <v>560</v>
      </c>
      <c r="V34" s="68" t="s">
        <v>6523</v>
      </c>
      <c r="W34" s="68" t="s">
        <v>6524</v>
      </c>
      <c r="X34" s="68" t="s">
        <v>172</v>
      </c>
      <c r="Y34" s="212">
        <v>52.161794</v>
      </c>
      <c r="Z34" s="212">
        <v>10.409371</v>
      </c>
      <c r="AA34" s="68" t="s">
        <v>45</v>
      </c>
      <c r="AB34" s="78" t="s">
        <v>366</v>
      </c>
      <c r="AC34" s="68" t="s">
        <v>66</v>
      </c>
      <c r="AD34" s="89" t="s">
        <v>6918</v>
      </c>
      <c r="AE34" s="208">
        <f>2.5*(365*0.8)/10^6</f>
        <v>7.2999999999999996E-4</v>
      </c>
      <c r="AF34" s="67" t="s">
        <v>486</v>
      </c>
      <c r="AG34" s="177" t="str">
        <f t="shared" si="2"/>
        <v>Yes</v>
      </c>
      <c r="AH34" s="206" t="s">
        <v>175</v>
      </c>
      <c r="AI34" s="67" t="s">
        <v>486</v>
      </c>
      <c r="AJ34" s="67" t="s">
        <v>486</v>
      </c>
      <c r="AK34" s="177" t="str">
        <f t="shared" si="3"/>
        <v>Not applicable</v>
      </c>
      <c r="AL34" s="178" t="s">
        <v>486</v>
      </c>
      <c r="AM34" s="177" t="str">
        <f t="shared" si="4"/>
        <v>Discloses technology capacity</v>
      </c>
      <c r="AN34" s="202">
        <v>16</v>
      </c>
      <c r="AO34" s="89" t="s">
        <v>7189</v>
      </c>
      <c r="AP34" s="25" t="str">
        <f t="shared" si="5"/>
        <v>Discloses investments</v>
      </c>
      <c r="AQ34" s="78" t="s">
        <v>530</v>
      </c>
      <c r="AR34" s="78" t="s">
        <v>6356</v>
      </c>
      <c r="AS34" s="78">
        <v>2021</v>
      </c>
      <c r="AT34" s="78"/>
      <c r="AU34" s="20">
        <v>2022</v>
      </c>
      <c r="AV34" s="195">
        <v>44333</v>
      </c>
      <c r="AW34" s="68" t="s">
        <v>177</v>
      </c>
      <c r="AX34" s="68" t="s">
        <v>176</v>
      </c>
      <c r="AY34" s="68" t="s">
        <v>6603</v>
      </c>
      <c r="AZ34" s="196" t="str">
        <f>LEFT(Green_Steel_Projects[[#This Row],[Comments]],10)</f>
        <v>2022-11-02</v>
      </c>
      <c r="BA34" s="195">
        <v>45355</v>
      </c>
      <c r="BB34" s="169" t="s">
        <v>7189</v>
      </c>
      <c r="BC34" s="169" t="s">
        <v>7225</v>
      </c>
      <c r="BD34" s="169" t="s">
        <v>7151</v>
      </c>
      <c r="BE34" s="169" t="s">
        <v>7291</v>
      </c>
      <c r="BF34" s="68"/>
      <c r="BG34" s="68"/>
      <c r="BH34" s="89"/>
      <c r="BI34" s="89"/>
      <c r="BJ34" s="1"/>
      <c r="BK34" s="61" t="s">
        <v>6265</v>
      </c>
      <c r="BL34" s="15"/>
    </row>
    <row r="35" spans="1:64" x14ac:dyDescent="0.2">
      <c r="A35" s="15" t="s">
        <v>6804</v>
      </c>
      <c r="B35" s="68" t="s">
        <v>6196</v>
      </c>
      <c r="C35" s="211" t="s">
        <v>446</v>
      </c>
      <c r="D35" s="131" t="str">
        <f>IF(OR(ISBLANK(N35), ISBLANK(T35), ISBLANK(H35)), "",
   IF(AND(N35="existing", ISNUMBER(MATCH(TRIM(H35), Main[Technology], 0))),
      "Phasing out BF",
      IF(AND(N35="existing", ISNUMBER(MATCH(TRIM(H35), Complementary[Technology], 0))),
         "Complementing conventional steelmaking",
            IF(AND(N35="emerging", ISNUMBER(MATCH(TRIM(H35), Main[Technology], 0))),
               "Phasing out BF",
                 IF(AND(N35="emerging", ISNUMBER(MATCH(TRIM(H35), Complementary[Technology], 0))),
                    "Complementing conventional steelmaking",
                      IF(N35="existing", "INVALID Technology Selection")
                  )
               )
            )
         )
)</f>
        <v>Phasing out BF</v>
      </c>
      <c r="E35" s="219" t="str">
        <f t="shared" si="0"/>
        <v>High</v>
      </c>
      <c r="F35" s="78" t="s">
        <v>672</v>
      </c>
      <c r="G35" s="78">
        <v>2026</v>
      </c>
      <c r="H35" s="78" t="s">
        <v>675</v>
      </c>
      <c r="I35" s="68" t="s">
        <v>6195</v>
      </c>
      <c r="J35" s="89" t="s">
        <v>7190</v>
      </c>
      <c r="K35" s="89" t="s">
        <v>6903</v>
      </c>
      <c r="L35" s="89" t="s">
        <v>6903</v>
      </c>
      <c r="M35" s="78" t="s">
        <v>52</v>
      </c>
      <c r="N35" s="36" t="str">
        <f>IF(ISBLANK(M35), "", IFERROR(VLOOKUP(M35, '2. Company details'!A:F, 3, FALSE), "ADD NEW COMPANY MANUALLY"))</f>
        <v>Existing</v>
      </c>
      <c r="O35" s="78" t="s">
        <v>681</v>
      </c>
      <c r="P35" s="127">
        <f>IF(ISBLANK(M35), "", IFERROR(VLOOKUP(M35, '2. Company details'!A:X, 4, FALSE), "ADD NEW COMPANY MANUALLY"))</f>
        <v>68.52</v>
      </c>
      <c r="Q35" s="36" t="str">
        <f>IF(ISBLANK(M35), "", IFERROR(VLOOKUP(M35, '2. Company details'!A:X, 15, FALSE), "ADD NEW COMPANY MANUALLY"))</f>
        <v>Has a 2030 goal</v>
      </c>
      <c r="R35" s="36" t="str">
        <f>IF(ISBLANK(M35), "", IFERROR(VLOOKUP(M35, '2. Company details'!A:X, 16, FALSE), "ADD NEW COMPANY MANUALLY"))</f>
        <v>Net zero by 2050</v>
      </c>
      <c r="S35" s="37" t="str">
        <f>IF(ISBLANK(M35), "", IFERROR(VLOOKUP(M35, '2. Company details'!A:X, 14, FALSE), "ADD NEW COMPANY MANUALLY"))</f>
        <v>https://web.archive.org/web/https://corporate-media.arcelormittal.com/media/ob3lpdom/car_2.pdf</v>
      </c>
      <c r="T35" s="38" t="str">
        <f t="shared" si="1"/>
        <v>Yes</v>
      </c>
      <c r="U35" s="68" t="s">
        <v>578</v>
      </c>
      <c r="V35" s="68" t="s">
        <v>6491</v>
      </c>
      <c r="W35" s="89" t="s">
        <v>6551</v>
      </c>
      <c r="X35" s="68" t="s">
        <v>54</v>
      </c>
      <c r="Y35" s="212">
        <v>43.525092000000001</v>
      </c>
      <c r="Z35" s="212">
        <v>-5.7319259999999996</v>
      </c>
      <c r="AA35" s="68" t="s">
        <v>45</v>
      </c>
      <c r="AB35" s="78" t="s">
        <v>366</v>
      </c>
      <c r="AC35" s="68" t="s">
        <v>53</v>
      </c>
      <c r="AD35" s="68" t="s">
        <v>55</v>
      </c>
      <c r="AE35" s="67">
        <v>2.2999999999999998</v>
      </c>
      <c r="AF35" s="67">
        <v>1.1000000000000001</v>
      </c>
      <c r="AG35" s="177" t="str">
        <f t="shared" si="2"/>
        <v>Yes</v>
      </c>
      <c r="AH35" s="201" t="s">
        <v>7190</v>
      </c>
      <c r="AI35" s="67" t="s">
        <v>486</v>
      </c>
      <c r="AJ35" s="67" t="s">
        <v>486</v>
      </c>
      <c r="AK35" s="177" t="str">
        <f t="shared" si="3"/>
        <v>Not applicable</v>
      </c>
      <c r="AL35" s="178" t="s">
        <v>486</v>
      </c>
      <c r="AM35" s="177" t="str">
        <f t="shared" si="4"/>
        <v>Discloses technology capacity</v>
      </c>
      <c r="AN35" s="202">
        <f>1157+491.8</f>
        <v>1648.8</v>
      </c>
      <c r="AO35" s="89" t="s">
        <v>7190</v>
      </c>
      <c r="AP35" s="25" t="str">
        <f t="shared" si="5"/>
        <v>Discloses investments</v>
      </c>
      <c r="AQ35" s="78" t="s">
        <v>538</v>
      </c>
      <c r="AR35" s="78" t="s">
        <v>6074</v>
      </c>
      <c r="AS35" s="78" t="s">
        <v>47</v>
      </c>
      <c r="AT35" s="78"/>
      <c r="AU35" s="20"/>
      <c r="AV35" s="195">
        <v>44390</v>
      </c>
      <c r="AW35" s="68" t="s">
        <v>55</v>
      </c>
      <c r="AX35" s="68" t="s">
        <v>41</v>
      </c>
      <c r="AY35" s="68" t="s">
        <v>6876</v>
      </c>
      <c r="AZ35" s="196" t="str">
        <f>LEFT(Green_Steel_Projects[[#This Row],[Comments]],10)</f>
        <v>2024-05-10</v>
      </c>
      <c r="BA35" s="195">
        <v>45481</v>
      </c>
      <c r="BB35" s="169" t="s">
        <v>7190</v>
      </c>
      <c r="BC35" s="169" t="s">
        <v>7226</v>
      </c>
      <c r="BD35" s="169" t="s">
        <v>7259</v>
      </c>
      <c r="BE35" s="169" t="s">
        <v>6896</v>
      </c>
      <c r="BF35" s="169" t="s">
        <v>7308</v>
      </c>
      <c r="BG35" s="169" t="s">
        <v>7316</v>
      </c>
      <c r="BH35" s="89"/>
      <c r="BI35" s="89"/>
      <c r="BJ35" s="1"/>
      <c r="BK35" s="61" t="s">
        <v>6265</v>
      </c>
      <c r="BL35" s="15"/>
    </row>
    <row r="36" spans="1:64" hidden="1" x14ac:dyDescent="0.2">
      <c r="A36" s="15" t="s">
        <v>6805</v>
      </c>
      <c r="B36" s="68" t="s">
        <v>6880</v>
      </c>
      <c r="C36" s="211" t="s">
        <v>446</v>
      </c>
      <c r="D36" s="131" t="str">
        <f>IF(OR(ISBLANK(N36), ISBLANK(T36), ISBLANK(H36)), "",
   IF(AND(N36="existing", ISNUMBER(MATCH(TRIM(H36), Main[Technology], 0))),
      "Phasing out BF",
      IF(AND(N36="existing", ISNUMBER(MATCH(TRIM(H36), Complementary[Technology], 0))),
         "Complementing conventional steelmaking",
            IF(AND(N36="emerging", ISNUMBER(MATCH(TRIM(H36), Main[Technology], 0))),
               "Phasing out BF",
                 IF(AND(N36="emerging", ISNUMBER(MATCH(TRIM(H36), Complementary[Technology], 0))),
                    "Complementing conventional steelmaking",
                      IF(N36="existing", "INVALID Technology Selection")
                  )
               )
            )
         )
)</f>
        <v>Complementing conventional steelmaking</v>
      </c>
      <c r="E36" s="219" t="str">
        <f t="shared" si="0"/>
        <v>High</v>
      </c>
      <c r="F36" s="78" t="s">
        <v>672</v>
      </c>
      <c r="G36" s="78">
        <v>2025</v>
      </c>
      <c r="H36" s="78" t="s">
        <v>6680</v>
      </c>
      <c r="I36" s="68" t="s">
        <v>6674</v>
      </c>
      <c r="J36" s="89" t="s">
        <v>6898</v>
      </c>
      <c r="K36" s="89" t="s">
        <v>6896</v>
      </c>
      <c r="L36" s="89" t="s">
        <v>6898</v>
      </c>
      <c r="M36" s="78" t="s">
        <v>52</v>
      </c>
      <c r="N36" s="36" t="str">
        <f>IF(ISBLANK(M36), "", IFERROR(VLOOKUP(M36, '2. Company details'!A:F, 3, FALSE), "ADD NEW COMPANY MANUALLY"))</f>
        <v>Existing</v>
      </c>
      <c r="O36" s="216" t="s">
        <v>681</v>
      </c>
      <c r="P36" s="127">
        <f>IF(ISBLANK(M36), "", IFERROR(VLOOKUP(M36, '2. Company details'!A:X, 4, FALSE), "ADD NEW COMPANY MANUALLY"))</f>
        <v>68.52</v>
      </c>
      <c r="Q36" s="154" t="str">
        <f>IF(ISBLANK(M36), "", IFERROR(VLOOKUP(M36, '2. Company details'!A:X, 15, FALSE), "ADD NEW COMPANY MANUALLY"))</f>
        <v>Has a 2030 goal</v>
      </c>
      <c r="R36" s="36" t="str">
        <f>IF(ISBLANK(M36), "", IFERROR(VLOOKUP(M36, '2. Company details'!A:X, 16, FALSE), "ADD NEW COMPANY MANUALLY"))</f>
        <v>Net zero by 2050</v>
      </c>
      <c r="S36" s="37" t="str">
        <f>IF(ISBLANK(M36), "", IFERROR(VLOOKUP(M36, '2. Company details'!A:X, 14, FALSE), "ADD NEW COMPANY MANUALLY"))</f>
        <v>https://web.archive.org/web/https://corporate-media.arcelormittal.com/media/ob3lpdom/car_2.pdf</v>
      </c>
      <c r="T36" s="38" t="str">
        <f t="shared" si="1"/>
        <v>Yes</v>
      </c>
      <c r="U36" s="68" t="s">
        <v>579</v>
      </c>
      <c r="V36" s="68" t="s">
        <v>6492</v>
      </c>
      <c r="W36" s="68" t="s">
        <v>6493</v>
      </c>
      <c r="X36" s="68" t="s">
        <v>56</v>
      </c>
      <c r="Y36" s="212">
        <v>43.313144000000001</v>
      </c>
      <c r="Z36" s="212">
        <v>-2.998964</v>
      </c>
      <c r="AA36" s="68" t="s">
        <v>45</v>
      </c>
      <c r="AB36" s="78" t="s">
        <v>366</v>
      </c>
      <c r="AC36" s="68" t="s">
        <v>53</v>
      </c>
      <c r="AD36" s="68" t="s">
        <v>57</v>
      </c>
      <c r="AE36" s="67" t="s">
        <v>486</v>
      </c>
      <c r="AF36" s="67">
        <v>1.6</v>
      </c>
      <c r="AG36" s="177" t="str">
        <f t="shared" si="2"/>
        <v>Yes</v>
      </c>
      <c r="AH36" s="201" t="s">
        <v>6898</v>
      </c>
      <c r="AI36" s="67" t="s">
        <v>486</v>
      </c>
      <c r="AJ36" s="67" t="s">
        <v>486</v>
      </c>
      <c r="AK36" s="177" t="str">
        <f t="shared" si="3"/>
        <v>Not applicable</v>
      </c>
      <c r="AL36" s="178" t="s">
        <v>486</v>
      </c>
      <c r="AM36" s="177" t="str">
        <f t="shared" si="4"/>
        <v>Discloses technology capacity</v>
      </c>
      <c r="AN36" s="202">
        <v>58</v>
      </c>
      <c r="AO36" s="89" t="s">
        <v>6898</v>
      </c>
      <c r="AP36" s="25" t="str">
        <f t="shared" si="5"/>
        <v>Discloses investments</v>
      </c>
      <c r="AQ36" s="78" t="s">
        <v>529</v>
      </c>
      <c r="AR36" s="78" t="s">
        <v>6074</v>
      </c>
      <c r="AS36" s="78" t="s">
        <v>47</v>
      </c>
      <c r="AT36" s="78"/>
      <c r="AU36" s="20"/>
      <c r="AV36" s="195">
        <v>44390</v>
      </c>
      <c r="AW36" s="68" t="s">
        <v>57</v>
      </c>
      <c r="AX36" s="68" t="s">
        <v>47</v>
      </c>
      <c r="AY36" s="68" t="s">
        <v>6197</v>
      </c>
      <c r="AZ36" s="196" t="str">
        <f>LEFT(Green_Steel_Projects[[#This Row],[Comments]],10)</f>
        <v>2022-10-17</v>
      </c>
      <c r="BA36" s="195">
        <v>45345</v>
      </c>
      <c r="BB36" s="169" t="s">
        <v>6898</v>
      </c>
      <c r="BC36" s="169" t="s">
        <v>6903</v>
      </c>
      <c r="BD36" s="68"/>
      <c r="BE36" s="68"/>
      <c r="BF36" s="68"/>
      <c r="BG36" s="68"/>
      <c r="BH36" s="89"/>
      <c r="BI36" s="89"/>
      <c r="BJ36" s="1"/>
      <c r="BK36" s="61" t="s">
        <v>6265</v>
      </c>
      <c r="BL36" s="15"/>
    </row>
    <row r="37" spans="1:64" hidden="1" x14ac:dyDescent="0.2">
      <c r="A37" s="15" t="s">
        <v>6806</v>
      </c>
      <c r="B37" s="68" t="s">
        <v>6168</v>
      </c>
      <c r="C37" s="215" t="s">
        <v>446</v>
      </c>
      <c r="D37" s="132" t="str">
        <f>IF(OR(ISBLANK(N37), ISBLANK(T37), ISBLANK(H37)), "",
   IF(AND(N37="existing", ISNUMBER(MATCH(TRIM(H37), Main[Technology], 0))),
      "Phasing out BF",
      IF(AND(N37="existing", ISNUMBER(MATCH(TRIM(H37), Complementary[Technology], 0))),
         "Complementing conventional steelmaking",
            IF(AND(N37="emerging", ISNUMBER(MATCH(TRIM(H37), Main[Technology], 0))),
               "Phasing out BF",
                 IF(AND(N37="emerging", ISNUMBER(MATCH(TRIM(H37), Complementary[Technology], 0))),
                    "Complementing conventional steelmaking",
                      IF(N37="existing", "INVALID Technology Selection")
                  )
               )
            )
         )
)</f>
        <v>Phasing out BF</v>
      </c>
      <c r="E37" s="219" t="str">
        <f t="shared" si="0"/>
        <v>High</v>
      </c>
      <c r="F37" s="78" t="s">
        <v>672</v>
      </c>
      <c r="G37" s="78">
        <v>2028</v>
      </c>
      <c r="H37" s="78" t="s">
        <v>675</v>
      </c>
      <c r="I37" s="68" t="s">
        <v>6738</v>
      </c>
      <c r="J37" s="89" t="s">
        <v>92</v>
      </c>
      <c r="K37" s="89" t="s">
        <v>92</v>
      </c>
      <c r="L37" s="68" t="s">
        <v>93</v>
      </c>
      <c r="M37" s="78" t="s">
        <v>52</v>
      </c>
      <c r="N37" s="41" t="str">
        <f>IF(ISBLANK(M37), "", IFERROR(VLOOKUP(M37, '2. Company details'!A:F, 3, FALSE), "ADD NEW COMPANY MANUALLY"))</f>
        <v>Existing</v>
      </c>
      <c r="O37" s="78" t="s">
        <v>681</v>
      </c>
      <c r="P37" s="127">
        <f>IF(ISBLANK(M37), "", IFERROR(VLOOKUP(M37, '2. Company details'!A:X, 4, FALSE), "ADD NEW COMPANY MANUALLY"))</f>
        <v>68.52</v>
      </c>
      <c r="Q37" s="41" t="str">
        <f>IF(ISBLANK(M37), "", IFERROR(VLOOKUP(M37, '2. Company details'!A:X, 15, FALSE), "ADD NEW COMPANY MANUALLY"))</f>
        <v>Has a 2030 goal</v>
      </c>
      <c r="R37" s="41" t="str">
        <f>IF(ISBLANK(M37), "", IFERROR(VLOOKUP(M37, '2. Company details'!A:X, 16, FALSE), "ADD NEW COMPANY MANUALLY"))</f>
        <v>Net zero by 2050</v>
      </c>
      <c r="S37" s="42" t="str">
        <f>IF(ISBLANK(M37), "", IFERROR(VLOOKUP(M37, '2. Company details'!A:X, 14, FALSE), "ADD NEW COMPANY MANUALLY"))</f>
        <v>https://web.archive.org/web/https://corporate-media.arcelormittal.com/media/ob3lpdom/car_2.pdf</v>
      </c>
      <c r="T37" s="43" t="str">
        <f t="shared" si="1"/>
        <v>Yes</v>
      </c>
      <c r="U37" s="68" t="s">
        <v>540</v>
      </c>
      <c r="V37" s="68" t="s">
        <v>6479</v>
      </c>
      <c r="W37" s="68" t="s">
        <v>6480</v>
      </c>
      <c r="X37" s="68" t="s">
        <v>319</v>
      </c>
      <c r="Y37" s="212">
        <v>43.269255000000001</v>
      </c>
      <c r="Z37" s="212">
        <v>-79.804857999999996</v>
      </c>
      <c r="AA37" s="68" t="s">
        <v>45</v>
      </c>
      <c r="AB37" s="78" t="s">
        <v>365</v>
      </c>
      <c r="AC37" s="68" t="s">
        <v>49</v>
      </c>
      <c r="AD37" s="68" t="s">
        <v>92</v>
      </c>
      <c r="AE37" s="67">
        <v>2.5</v>
      </c>
      <c r="AF37" s="67">
        <v>2.4</v>
      </c>
      <c r="AG37" s="177" t="str">
        <f t="shared" si="2"/>
        <v>Yes</v>
      </c>
      <c r="AH37" s="206" t="s">
        <v>7227</v>
      </c>
      <c r="AI37" s="67" t="s">
        <v>486</v>
      </c>
      <c r="AJ37" s="67" t="s">
        <v>486</v>
      </c>
      <c r="AK37" s="177" t="str">
        <f t="shared" si="3"/>
        <v>Not applicable</v>
      </c>
      <c r="AL37" s="178" t="s">
        <v>486</v>
      </c>
      <c r="AM37" s="177" t="str">
        <f t="shared" si="4"/>
        <v>Discloses technology capacity</v>
      </c>
      <c r="AN37" s="202">
        <v>1417</v>
      </c>
      <c r="AO37" s="89" t="s">
        <v>7191</v>
      </c>
      <c r="AP37" s="44" t="str">
        <f t="shared" si="5"/>
        <v>Discloses investments</v>
      </c>
      <c r="AQ37" s="78" t="s">
        <v>538</v>
      </c>
      <c r="AR37" s="78" t="s">
        <v>6074</v>
      </c>
      <c r="AS37" s="78" t="s">
        <v>47</v>
      </c>
      <c r="AT37" s="78"/>
      <c r="AU37" s="20"/>
      <c r="AV37" s="195">
        <v>44407</v>
      </c>
      <c r="AW37" s="68" t="s">
        <v>93</v>
      </c>
      <c r="AX37" s="68" t="s">
        <v>41</v>
      </c>
      <c r="AY37" s="68" t="s">
        <v>7461</v>
      </c>
      <c r="AZ37" s="196" t="str">
        <f>LEFT(Green_Steel_Projects[[#This Row],[Comments]],10)</f>
        <v>2024-11-04</v>
      </c>
      <c r="BA37" s="195">
        <v>45610</v>
      </c>
      <c r="BB37" s="169" t="s">
        <v>7191</v>
      </c>
      <c r="BC37" s="169" t="s">
        <v>7227</v>
      </c>
      <c r="BD37" s="169" t="s">
        <v>7260</v>
      </c>
      <c r="BE37" s="169" t="s">
        <v>7460</v>
      </c>
      <c r="BF37" s="169" t="s">
        <v>7462</v>
      </c>
      <c r="BG37" s="68"/>
      <c r="BH37" s="89"/>
      <c r="BI37" s="89"/>
      <c r="BJ37" s="1"/>
      <c r="BK37" s="61" t="s">
        <v>6265</v>
      </c>
      <c r="BL37" s="15"/>
    </row>
    <row r="38" spans="1:64" hidden="1" x14ac:dyDescent="0.2">
      <c r="A38" s="15" t="s">
        <v>6807</v>
      </c>
      <c r="B38" s="68" t="s">
        <v>6306</v>
      </c>
      <c r="C38" s="211" t="s">
        <v>446</v>
      </c>
      <c r="D38" s="131" t="str">
        <f>IF(OR(ISBLANK(N38), ISBLANK(T38), ISBLANK(H38)), "",
   IF(AND(N38="existing", ISNUMBER(MATCH(TRIM(H38), Main[Technology], 0))),
      "Phasing out BF",
      IF(AND(N38="existing", ISNUMBER(MATCH(TRIM(H38), Complementary[Technology], 0))),
         "Complementing conventional steelmaking",
            IF(AND(N38="emerging", ISNUMBER(MATCH(TRIM(H38), Main[Technology], 0))),
               "Phasing out BF",
                 IF(AND(N38="emerging", ISNUMBER(MATCH(TRIM(H38), Complementary[Technology], 0))),
                    "Complementing conventional steelmaking",
                      IF(N38="existing", "INVALID Technology Selection")
                  )
               )
            )
         )
)</f>
        <v>Phasing out BF</v>
      </c>
      <c r="E38" s="219" t="str">
        <f t="shared" si="0"/>
        <v>Low</v>
      </c>
      <c r="F38" s="78" t="s">
        <v>672</v>
      </c>
      <c r="G38" s="78">
        <v>2030</v>
      </c>
      <c r="H38" s="78" t="s">
        <v>629</v>
      </c>
      <c r="I38" s="68" t="s">
        <v>6588</v>
      </c>
      <c r="J38" s="89" t="s">
        <v>7192</v>
      </c>
      <c r="K38" s="89" t="s">
        <v>7192</v>
      </c>
      <c r="L38" s="89" t="s">
        <v>7192</v>
      </c>
      <c r="M38" s="78" t="s">
        <v>207</v>
      </c>
      <c r="N38" s="36" t="str">
        <f>IF(ISBLANK(M38), "", IFERROR(VLOOKUP(M38, '2. Company details'!A:F, 3, FALSE), "ADD NEW COMPANY MANUALLY"))</f>
        <v>Existing</v>
      </c>
      <c r="O38" s="78" t="s">
        <v>681</v>
      </c>
      <c r="P38" s="127">
        <f>IF(ISBLANK(M38), "", IFERROR(VLOOKUP(M38, '2. Company details'!A:X, 4, FALSE), "ADD NEW COMPANY MANUALLY"))</f>
        <v>29.5</v>
      </c>
      <c r="Q38" s="36" t="str">
        <f>IF(ISBLANK(M38), "", IFERROR(VLOOKUP(M38, '2. Company details'!A:X, 15, FALSE), "ADD NEW COMPANY MANUALLY"))</f>
        <v>Has a 2030 goal</v>
      </c>
      <c r="R38" s="36" t="str">
        <f>IF(ISBLANK(M38), "", IFERROR(VLOOKUP(M38, '2. Company details'!A:X, 16, FALSE), "ADD NEW COMPANY MANUALLY"))</f>
        <v>Net zero before 2050</v>
      </c>
      <c r="S38" s="37" t="str">
        <f>IF(ISBLANK(M38), "", IFERROR(VLOOKUP(M38, '2. Company details'!A:X, 14, FALSE), "ADD NEW COMPANY MANUALLY"))</f>
        <v>https://web.archive.org/web/20240810113617/https://www.tatasteel.com/media/18370/tata-steel-ir-2022-23.pdf</v>
      </c>
      <c r="T38" s="38" t="str">
        <f t="shared" si="1"/>
        <v>Yes</v>
      </c>
      <c r="U38" s="68" t="s">
        <v>566</v>
      </c>
      <c r="V38" s="68" t="s">
        <v>6533</v>
      </c>
      <c r="W38" s="68" t="s">
        <v>6534</v>
      </c>
      <c r="X38" s="68" t="s">
        <v>208</v>
      </c>
      <c r="Y38" s="212">
        <v>52.484118000000002</v>
      </c>
      <c r="Z38" s="212">
        <v>4.6155840000000001</v>
      </c>
      <c r="AA38" s="68" t="s">
        <v>45</v>
      </c>
      <c r="AB38" s="78" t="s">
        <v>366</v>
      </c>
      <c r="AC38" s="68" t="s">
        <v>60</v>
      </c>
      <c r="AD38" s="68" t="s">
        <v>209</v>
      </c>
      <c r="AE38" s="67" t="s">
        <v>47</v>
      </c>
      <c r="AF38" s="67" t="s">
        <v>47</v>
      </c>
      <c r="AG38" s="177" t="str">
        <f t="shared" si="2"/>
        <v>No</v>
      </c>
      <c r="AH38" s="201" t="s">
        <v>7336</v>
      </c>
      <c r="AI38" s="67" t="s">
        <v>486</v>
      </c>
      <c r="AJ38" s="67">
        <f>75000*(33/(24*365))</f>
        <v>282.53424657534248</v>
      </c>
      <c r="AK38" s="177" t="str">
        <f t="shared" si="3"/>
        <v>Yes</v>
      </c>
      <c r="AL38" s="206" t="s">
        <v>6877</v>
      </c>
      <c r="AM38" s="177" t="str">
        <f t="shared" si="4"/>
        <v>Lacks technology capacity</v>
      </c>
      <c r="AN38" s="202">
        <v>64.8</v>
      </c>
      <c r="AO38" s="89" t="s">
        <v>7336</v>
      </c>
      <c r="AP38" s="25" t="str">
        <f t="shared" si="5"/>
        <v>Discloses investments</v>
      </c>
      <c r="AQ38" s="78" t="s">
        <v>538</v>
      </c>
      <c r="AR38" s="78" t="s">
        <v>6074</v>
      </c>
      <c r="AS38" s="78" t="s">
        <v>47</v>
      </c>
      <c r="AT38" s="78"/>
      <c r="AU38" s="20"/>
      <c r="AV38" s="195">
        <v>44455</v>
      </c>
      <c r="AW38" s="68" t="s">
        <v>209</v>
      </c>
      <c r="AX38" s="68" t="s">
        <v>369</v>
      </c>
      <c r="AY38" s="68" t="s">
        <v>7347</v>
      </c>
      <c r="AZ38" s="196" t="str">
        <f>LEFT(Green_Steel_Projects[[#This Row],[Comments]],10)</f>
        <v>2024-08-07</v>
      </c>
      <c r="BA38" s="195">
        <v>45534</v>
      </c>
      <c r="BB38" s="169" t="s">
        <v>7192</v>
      </c>
      <c r="BC38" s="169" t="s">
        <v>7228</v>
      </c>
      <c r="BD38" s="169" t="s">
        <v>7261</v>
      </c>
      <c r="BE38" s="169" t="s">
        <v>7292</v>
      </c>
      <c r="BF38" s="169" t="s">
        <v>7348</v>
      </c>
      <c r="BG38" s="68"/>
      <c r="BH38" s="89"/>
      <c r="BI38" s="89"/>
      <c r="BJ38" s="1"/>
      <c r="BK38" s="61" t="s">
        <v>6265</v>
      </c>
      <c r="BL38" s="15"/>
    </row>
    <row r="39" spans="1:64" hidden="1" x14ac:dyDescent="0.2">
      <c r="A39" s="15" t="s">
        <v>6808</v>
      </c>
      <c r="B39" s="68" t="s">
        <v>6164</v>
      </c>
      <c r="C39" s="215" t="s">
        <v>446</v>
      </c>
      <c r="D39" s="132" t="str">
        <f>IF(OR(ISBLANK(N39), ISBLANK(T39), ISBLANK(H39)), "",
   IF(AND(N39="existing", ISNUMBER(MATCH(TRIM(H39), Main[Technology], 0))),
      "Phasing out BF",
      IF(AND(N39="existing", ISNUMBER(MATCH(TRIM(H39), Complementary[Technology], 0))),
         "Complementing conventional steelmaking",
            IF(AND(N39="emerging", ISNUMBER(MATCH(TRIM(H39), Main[Technology], 0))),
               "Phasing out BF",
                 IF(AND(N39="emerging", ISNUMBER(MATCH(TRIM(H39), Complementary[Technology], 0))),
                    "Complementing conventional steelmaking",
                      IF(N39="existing", "INVALID Technology Selection")
                  )
               )
            )
         )
)</f>
        <v>Phasing out BF</v>
      </c>
      <c r="E39" s="219" t="str">
        <f t="shared" ref="E39:E70" si="6">IF(OR(ISBLANK(D39), ISBLANK(AM39), ISBLANK(AP39)), "",
IF(
OR(D39="Phasing out BF", D39="Complementing conventional steelmaking"),
 IF(
  AND(AM39="Discloses technology capacity", AP39="Discloses investments"), "High",
       IF(
            AND(AM39="Discloses technology capacity", AP39="Lacks investment information"), "Medium",
                 IF(
                        AND(AM39="Lacks technology capacity", OR(AP39="Lacks investment information", AP39="Discloses investments")), "Low",
                                  "CHECK")
            )
      ), ""
)
)</f>
        <v>High</v>
      </c>
      <c r="F39" s="78" t="s">
        <v>672</v>
      </c>
      <c r="G39" s="78">
        <v>2030</v>
      </c>
      <c r="H39" s="78" t="s">
        <v>675</v>
      </c>
      <c r="I39" s="68" t="s">
        <v>6739</v>
      </c>
      <c r="J39" s="89" t="s">
        <v>7229</v>
      </c>
      <c r="K39" s="89" t="s">
        <v>7321</v>
      </c>
      <c r="L39" s="89" t="s">
        <v>7229</v>
      </c>
      <c r="M39" s="78" t="s">
        <v>52</v>
      </c>
      <c r="N39" s="41" t="str">
        <f>IF(ISBLANK(M39), "", IFERROR(VLOOKUP(M39, '2. Company details'!A:F, 3, FALSE), "ADD NEW COMPANY MANUALLY"))</f>
        <v>Existing</v>
      </c>
      <c r="O39" s="78" t="s">
        <v>681</v>
      </c>
      <c r="P39" s="127">
        <f>IF(ISBLANK(M39), "", IFERROR(VLOOKUP(M39, '2. Company details'!A:X, 4, FALSE), "ADD NEW COMPANY MANUALLY"))</f>
        <v>68.52</v>
      </c>
      <c r="Q39" s="41" t="str">
        <f>IF(ISBLANK(M39), "", IFERROR(VLOOKUP(M39, '2. Company details'!A:X, 15, FALSE), "ADD NEW COMPANY MANUALLY"))</f>
        <v>Has a 2030 goal</v>
      </c>
      <c r="R39" s="41" t="str">
        <f>IF(ISBLANK(M39), "", IFERROR(VLOOKUP(M39, '2. Company details'!A:X, 16, FALSE), "ADD NEW COMPANY MANUALLY"))</f>
        <v>Net zero by 2050</v>
      </c>
      <c r="S39" s="42" t="str">
        <f>IF(ISBLANK(M39), "", IFERROR(VLOOKUP(M39, '2. Company details'!A:X, 14, FALSE), "ADD NEW COMPANY MANUALLY"))</f>
        <v>https://web.archive.org/web/https://corporate-media.arcelormittal.com/media/ob3lpdom/car_2.pdf</v>
      </c>
      <c r="T39" s="43" t="str">
        <f t="shared" ref="T39:T71" si="7">IF(OR(ISBLANK(N39), ISBLANK(R39)), "", IF(N39="Emerging", "Not applicable for emerging", IF(N39="Existing", IF(OR(ISNUMBER(SEARCH("Not", R39)), ISNUMBER(SEARCH("N/A", R39))), "No", "Yes"), "")))</f>
        <v>Yes</v>
      </c>
      <c r="U39" s="68" t="s">
        <v>537</v>
      </c>
      <c r="V39" s="68" t="s">
        <v>6477</v>
      </c>
      <c r="W39" s="68" t="s">
        <v>6478</v>
      </c>
      <c r="X39" s="68" t="s">
        <v>95</v>
      </c>
      <c r="Y39" s="212">
        <v>51.169929000000003</v>
      </c>
      <c r="Z39" s="212">
        <v>3.804462</v>
      </c>
      <c r="AA39" s="68" t="s">
        <v>45</v>
      </c>
      <c r="AB39" s="78" t="s">
        <v>366</v>
      </c>
      <c r="AC39" s="68" t="s">
        <v>94</v>
      </c>
      <c r="AD39" s="68" t="s">
        <v>295</v>
      </c>
      <c r="AE39" s="67">
        <v>2.5</v>
      </c>
      <c r="AF39" s="67" t="s">
        <v>47</v>
      </c>
      <c r="AG39" s="177" t="str">
        <f t="shared" ref="AG39:AG70" si="8">IF(
    OR(
        ISBLANK(D39),
        ISBLANK(AE39),
        ISBLANK(AF39)
    ),
    "",
    IF(
        AND(
            OR(D39="Complementing conventional steelmaking", D39="Phasing out BF", D39="Weak Tracking"),
            OR(ISNUMBER(AE39), ISNUMBER(AF39))
        ),
        "Yes",
        IF(
            AND(
                OR(D39="Phasing out BF", D39="Complementing conventional steelmaking", D39="Weak Tracking"),
                OR(AE39="Not stated", AF39="Not stated")
            ),
            "No",
            IF(
                AND(
                    OR(D39="Complementing conventional steelmaking", D39="Phasing out BF", D39="Weak Tracking"),
                    OR(AE39="Not applicable", AF39="Not applicable")
                ),
                "Not applicable",
                "No"
            )
        )
    )
)</f>
        <v>Yes</v>
      </c>
      <c r="AH39" s="201" t="s">
        <v>7262</v>
      </c>
      <c r="AI39" s="67" t="s">
        <v>486</v>
      </c>
      <c r="AJ39" s="67" t="s">
        <v>486</v>
      </c>
      <c r="AK39" s="177" t="str">
        <f t="shared" ref="AK39:AK70" si="9">IF(
    OR(
        ISBLANK(D39),
        ISBLANK(AI39),
        ISBLANK(AJ39)
    ),
    "",
    IF(
        AND(
            OR(D39="Complementing conventional steelmaking", D39="Phasing out BF", D39="Weak Tracking"),
            OR(ISNUMBER(AI39), ISNUMBER(AJ39))
        ),
        "Yes",
        IF(
            AND(
                OR(D39="Phasing out BF", D39="Complementing conventional steelmaking", D39="Weak Tracking"),
                OR(AI39="Not stated", AJ39="Not stated")
            ),
            "No",
            IF(
                AND(
                    OR(D39="Complementing conventional steelmaking", D39="Phasing out BF", D39="Weak Tracking"),
                    OR(AI39="Not applicable", AJ39="Not applicable")
                ),
                "Not applicable",
                "No"
            )
        )
    )
)</f>
        <v>Not applicable</v>
      </c>
      <c r="AL39" s="178" t="s">
        <v>486</v>
      </c>
      <c r="AM39" s="177" t="str">
        <f t="shared" ref="AM39:AM71" si="10">IF(
    OR(ISBLANK(D39), ISBLANK(AG39), ISBLANK(AK39)),
    "",
    IF(
        AND(AG39="Yes", D39="Phasing out BF"),
        "Discloses technology capacity",
        IF(
            AND(AG39="Not applicable", D39="Phasing out BF"),
            "Lacks technology capacity",
            IF(
                AND(AK39="Yes", D39="Complementing conventional steelmaking"),
                "Discloses technology capacity",
                IF(
                    AND(AK39="No", D39="Complementing conventional steelmaking"),
                    "Lacks technology capacity",
                    IF(
                        AND(AK39="Not applicable", AG39="Yes", D39="Complementing conventional steelmaking"),
                        "Discloses technology capacity",
                        IF(
                            AND(AK39="Not applicable", AG39="No", D39="Complementing conventional steelmaking"),
                            "Lacks technology capacity",
                            IF(
                                AND(AG39="No", D39="Phasing out BF"),
                                "Lacks technology capacity",
                                IF(
                                    D39="Weak Tracking",
                                    "Weak Project",
                                    "CHECK INPUT DATA"
                                )
                            )
                        )
                    )
                )
            )
        )
    )
)</f>
        <v>Discloses technology capacity</v>
      </c>
      <c r="AN39" s="202">
        <v>1237</v>
      </c>
      <c r="AO39" s="89" t="s">
        <v>7193</v>
      </c>
      <c r="AP39" s="44" t="str">
        <f t="shared" ref="AP39:AP71" si="11">IF(OR(ISBLANK(AM39), ISBLANK(AN39)), "",
IF(ISNUMBER(AN39), "Discloses investments",
IF(AN39="Not stated", "Lacks investment information", "")
))</f>
        <v>Discloses investments</v>
      </c>
      <c r="AQ39" s="78" t="s">
        <v>538</v>
      </c>
      <c r="AR39" s="78" t="s">
        <v>6074</v>
      </c>
      <c r="AS39" s="78" t="s">
        <v>47</v>
      </c>
      <c r="AT39" s="78"/>
      <c r="AU39" s="20"/>
      <c r="AV39" s="195">
        <v>44467</v>
      </c>
      <c r="AW39" s="169" t="s">
        <v>6166</v>
      </c>
      <c r="AX39" s="68" t="s">
        <v>41</v>
      </c>
      <c r="AY39" s="68" t="s">
        <v>6165</v>
      </c>
      <c r="AZ39" s="196" t="str">
        <f>LEFT(Green_Steel_Projects[[#This Row],[Comments]],10)</f>
        <v>2023-06-22</v>
      </c>
      <c r="BA39" s="195">
        <v>45343</v>
      </c>
      <c r="BB39" s="169" t="s">
        <v>7193</v>
      </c>
      <c r="BC39" s="169" t="s">
        <v>7229</v>
      </c>
      <c r="BD39" s="169" t="s">
        <v>7262</v>
      </c>
      <c r="BE39" s="68"/>
      <c r="BF39" s="68"/>
      <c r="BG39" s="68"/>
      <c r="BH39" s="89"/>
      <c r="BI39" s="89"/>
      <c r="BJ39" s="1"/>
      <c r="BK39" s="61" t="s">
        <v>6265</v>
      </c>
      <c r="BL39" s="15"/>
    </row>
    <row r="40" spans="1:64" x14ac:dyDescent="0.2">
      <c r="A40" s="15" t="s">
        <v>6809</v>
      </c>
      <c r="B40" s="68" t="s">
        <v>7354</v>
      </c>
      <c r="C40" s="89" t="s">
        <v>6912</v>
      </c>
      <c r="D40" s="131" t="str">
        <f>IF(OR(ISBLANK(N40), ISBLANK(T40), ISBLANK(H40)), "",
   IF(AND(N40="existing", ISNUMBER(MATCH(TRIM(H40), Main[Technology], 0))),
      "Phasing out BF",
      IF(AND(N40="existing", ISNUMBER(MATCH(TRIM(H40), Complementary[Technology], 0))),
         "Complementing conventional steelmaking",
            IF(AND(N40="emerging", ISNUMBER(MATCH(TRIM(H40), Main[Technology], 0))),
               "Phasing out BF",
                 IF(AND(N40="emerging", ISNUMBER(MATCH(TRIM(H40), Complementary[Technology], 0))),
                    "Complementing conventional steelmaking",
                      IF(N40="existing", "INVALID Technology Selection")
                  )
               )
            )
         )
)</f>
        <v>Complementing conventional steelmaking</v>
      </c>
      <c r="E40" s="219" t="str">
        <f t="shared" si="6"/>
        <v>High</v>
      </c>
      <c r="F40" s="78" t="s">
        <v>672</v>
      </c>
      <c r="G40" s="78">
        <v>2026</v>
      </c>
      <c r="H40" s="78" t="s">
        <v>676</v>
      </c>
      <c r="I40" s="68" t="s">
        <v>6440</v>
      </c>
      <c r="J40" s="89" t="s">
        <v>6912</v>
      </c>
      <c r="K40" s="89" t="s">
        <v>6912</v>
      </c>
      <c r="L40" s="89" t="s">
        <v>6912</v>
      </c>
      <c r="M40" s="78" t="s">
        <v>7355</v>
      </c>
      <c r="N40" s="36" t="str">
        <f>IF(ISBLANK(M40), "", IFERROR(VLOOKUP(M40, '2. Company details'!A:F, 3, FALSE), "ADD NEW COMPANY MANUALLY"))</f>
        <v>Emerging</v>
      </c>
      <c r="O40" s="78" t="s">
        <v>680</v>
      </c>
      <c r="P40" s="127">
        <f>IF(ISBLANK(M40), "", IFERROR(VLOOKUP(M40, '2. Company details'!A:X, 4, FALSE), "ADD NEW COMPANY MANUALLY"))</f>
        <v>0</v>
      </c>
      <c r="Q40" s="36" t="str">
        <f>IF(ISBLANK(M40), "", IFERROR(VLOOKUP(M40, '2. Company details'!A:X, 15, FALSE), "ADD NEW COMPANY MANUALLY"))</f>
        <v>Not applicable</v>
      </c>
      <c r="R40" s="36" t="str">
        <f>IF(ISBLANK(M40), "", IFERROR(VLOOKUP(M40, '2. Company details'!A:X, 16, FALSE), "ADD NEW COMPANY MANUALLY"))</f>
        <v>Not applicable</v>
      </c>
      <c r="S40" s="37" t="str">
        <f>IF(ISBLANK(M40), "", IFERROR(VLOOKUP(M40, '2. Company details'!A:X, 14, FALSE), "ADD NEW COMPANY MANUALLY"))</f>
        <v>Not applicable</v>
      </c>
      <c r="T40" s="38" t="str">
        <f t="shared" si="7"/>
        <v>Not applicable for emerging</v>
      </c>
      <c r="U40" s="68" t="s">
        <v>534</v>
      </c>
      <c r="V40" s="68" t="s">
        <v>41</v>
      </c>
      <c r="W40" s="68" t="s">
        <v>6545</v>
      </c>
      <c r="X40" s="68" t="s">
        <v>6441</v>
      </c>
      <c r="Y40" s="212">
        <v>40.463700000000003</v>
      </c>
      <c r="Z40" s="212">
        <v>-3.7492000000000001</v>
      </c>
      <c r="AA40" s="68" t="s">
        <v>62</v>
      </c>
      <c r="AB40" s="78" t="s">
        <v>366</v>
      </c>
      <c r="AC40" s="68" t="s">
        <v>53</v>
      </c>
      <c r="AD40" s="89" t="s">
        <v>6912</v>
      </c>
      <c r="AE40" s="67">
        <v>2</v>
      </c>
      <c r="AF40" s="67">
        <f>(2.5+5)/2</f>
        <v>3.75</v>
      </c>
      <c r="AG40" s="177" t="str">
        <f t="shared" si="8"/>
        <v>Yes</v>
      </c>
      <c r="AH40" s="201" t="s">
        <v>6912</v>
      </c>
      <c r="AI40" s="67" t="s">
        <v>486</v>
      </c>
      <c r="AJ40" s="67">
        <v>1000</v>
      </c>
      <c r="AK40" s="177" t="str">
        <f t="shared" si="9"/>
        <v>Yes</v>
      </c>
      <c r="AL40" s="206" t="s">
        <v>6912</v>
      </c>
      <c r="AM40" s="177" t="str">
        <f t="shared" si="10"/>
        <v>Discloses technology capacity</v>
      </c>
      <c r="AN40" s="202">
        <v>2600</v>
      </c>
      <c r="AO40" s="203" t="s">
        <v>384</v>
      </c>
      <c r="AP40" s="25" t="str">
        <f t="shared" si="11"/>
        <v>Discloses investments</v>
      </c>
      <c r="AQ40" s="78" t="s">
        <v>532</v>
      </c>
      <c r="AR40" s="78" t="s">
        <v>6074</v>
      </c>
      <c r="AS40" s="78" t="s">
        <v>47</v>
      </c>
      <c r="AT40" s="78"/>
      <c r="AU40" s="20"/>
      <c r="AV40" s="195">
        <v>44532</v>
      </c>
      <c r="AW40" s="169" t="s">
        <v>6912</v>
      </c>
      <c r="AX40" s="68" t="s">
        <v>301</v>
      </c>
      <c r="AY40" s="68" t="s">
        <v>6941</v>
      </c>
      <c r="AZ40" s="196" t="str">
        <f>LEFT(Green_Steel_Projects[[#This Row],[Comments]],10)</f>
        <v>2024-03-07</v>
      </c>
      <c r="BA40" s="195">
        <v>45358</v>
      </c>
      <c r="BB40" s="169" t="s">
        <v>6912</v>
      </c>
      <c r="BC40" s="169" t="s">
        <v>6929</v>
      </c>
      <c r="BD40" s="68"/>
      <c r="BE40" s="68"/>
      <c r="BF40" s="68"/>
      <c r="BG40" s="68"/>
      <c r="BH40" s="89"/>
      <c r="BI40" s="89"/>
      <c r="BJ40" s="1"/>
      <c r="BK40" s="61" t="s">
        <v>6265</v>
      </c>
      <c r="BL40" s="15"/>
    </row>
    <row r="41" spans="1:64" hidden="1" x14ac:dyDescent="0.2">
      <c r="A41" s="15" t="s">
        <v>6810</v>
      </c>
      <c r="B41" s="68" t="s">
        <v>6224</v>
      </c>
      <c r="C41" s="215" t="s">
        <v>326</v>
      </c>
      <c r="D41" s="131" t="str">
        <f>IF(OR(ISBLANK(N41), ISBLANK(T41), ISBLANK(H41)), "",
   IF(AND(N41="existing", ISNUMBER(MATCH(TRIM(H41), Main[Technology], 0))),
      "Phasing out BF",
      IF(AND(N41="existing", ISNUMBER(MATCH(TRIM(H41), Complementary[Technology], 0))),
         "Complementing conventional steelmaking",
            IF(AND(N41="emerging", ISNUMBER(MATCH(TRIM(H41), Main[Technology], 0))),
               "Phasing out BF",
                 IF(AND(N41="emerging", ISNUMBER(MATCH(TRIM(H41), Complementary[Technology], 0))),
                    "Complementing conventional steelmaking",
                      IF(N41="existing", "INVALID Technology Selection")
                  )
               )
            )
         )
)</f>
        <v>Phasing out BF</v>
      </c>
      <c r="E41" s="219" t="str">
        <f t="shared" si="6"/>
        <v>Medium</v>
      </c>
      <c r="F41" s="78" t="s">
        <v>672</v>
      </c>
      <c r="G41" s="78">
        <v>2023</v>
      </c>
      <c r="H41" s="78" t="s">
        <v>675</v>
      </c>
      <c r="I41" s="68" t="s">
        <v>6589</v>
      </c>
      <c r="J41" s="89" t="s">
        <v>6225</v>
      </c>
      <c r="K41" s="89" t="s">
        <v>6228</v>
      </c>
      <c r="L41" s="89" t="s">
        <v>6225</v>
      </c>
      <c r="M41" s="78" t="s">
        <v>429</v>
      </c>
      <c r="N41" s="36" t="str">
        <f>IF(ISBLANK(M41), "", IFERROR(VLOOKUP(M41, '2. Company details'!A:F, 3, FALSE), "ADD NEW COMPANY MANUALLY"))</f>
        <v>Existing</v>
      </c>
      <c r="O41" s="78" t="s">
        <v>681</v>
      </c>
      <c r="P41" s="127">
        <f>IF(ISBLANK(M41), "", IFERROR(VLOOKUP(M41, '2. Company details'!A:X, 4, FALSE), "ADD NEW COMPANY MANUALLY"))</f>
        <v>130.77000000000001</v>
      </c>
      <c r="Q41" s="36" t="str">
        <f>IF(ISBLANK(M41), "", IFERROR(VLOOKUP(M41, '2. Company details'!A:X, 15, FALSE), "ADD NEW COMPANY MANUALLY"))</f>
        <v>Has a post-2030 goal</v>
      </c>
      <c r="R41" s="36" t="str">
        <f>IF(ISBLANK(M41), "", IFERROR(VLOOKUP(M41, '2. Company details'!A:X, 16, FALSE), "ADD NEW COMPANY MANUALLY"))</f>
        <v>Net zero by 2050</v>
      </c>
      <c r="S41" s="37" t="str">
        <f>IF(ISBLANK(M41), "", IFERROR(VLOOKUP(M41, '2. Company details'!A:X, 14, FALSE), "ADD NEW COMPANY MANUALLY"))</f>
        <v>https://web.archive.org/web/https://res.baowugroup.com/attach/2021/10/29/1a2ad022172a46f6b2f31b5377a07ea5.pdf</v>
      </c>
      <c r="T41" s="38" t="str">
        <f t="shared" si="7"/>
        <v>Yes</v>
      </c>
      <c r="U41" s="68" t="s">
        <v>545</v>
      </c>
      <c r="V41" s="68" t="s">
        <v>6552</v>
      </c>
      <c r="W41" s="68" t="s">
        <v>6553</v>
      </c>
      <c r="X41" s="68" t="s">
        <v>385</v>
      </c>
      <c r="Y41" s="212">
        <v>21.056035000000001</v>
      </c>
      <c r="Z41" s="212">
        <v>110.48657</v>
      </c>
      <c r="AA41" s="68" t="s">
        <v>45</v>
      </c>
      <c r="AB41" s="78" t="s">
        <v>367</v>
      </c>
      <c r="AC41" s="68" t="s">
        <v>97</v>
      </c>
      <c r="AD41" s="89" t="s">
        <v>6225</v>
      </c>
      <c r="AE41" s="67">
        <v>1</v>
      </c>
      <c r="AF41" s="67" t="s">
        <v>47</v>
      </c>
      <c r="AG41" s="177" t="str">
        <f t="shared" si="8"/>
        <v>Yes</v>
      </c>
      <c r="AH41" s="206" t="s">
        <v>6227</v>
      </c>
      <c r="AI41" s="67" t="s">
        <v>47</v>
      </c>
      <c r="AJ41" s="67" t="s">
        <v>47</v>
      </c>
      <c r="AK41" s="177" t="str">
        <f t="shared" si="9"/>
        <v>No</v>
      </c>
      <c r="AL41" s="206" t="s">
        <v>325</v>
      </c>
      <c r="AM41" s="177" t="str">
        <f t="shared" si="10"/>
        <v>Discloses technology capacity</v>
      </c>
      <c r="AN41" s="202" t="s">
        <v>47</v>
      </c>
      <c r="AO41" s="203" t="s">
        <v>325</v>
      </c>
      <c r="AP41" s="25" t="str">
        <f t="shared" si="11"/>
        <v>Lacks investment information</v>
      </c>
      <c r="AQ41" s="78" t="s">
        <v>530</v>
      </c>
      <c r="AR41" s="78" t="s">
        <v>6076</v>
      </c>
      <c r="AS41" s="78">
        <v>2022</v>
      </c>
      <c r="AT41" s="78"/>
      <c r="AU41" s="20">
        <v>2023</v>
      </c>
      <c r="AV41" s="195">
        <v>44593</v>
      </c>
      <c r="AW41" s="169" t="s">
        <v>6229</v>
      </c>
      <c r="AX41" s="68" t="s">
        <v>359</v>
      </c>
      <c r="AY41" s="68" t="s">
        <v>6737</v>
      </c>
      <c r="AZ41" s="196" t="str">
        <f>LEFT(Green_Steel_Projects[[#This Row],[Comments]],10)</f>
        <v>2024-02-02</v>
      </c>
      <c r="BA41" s="195">
        <v>45348</v>
      </c>
      <c r="BB41" s="169" t="s">
        <v>7194</v>
      </c>
      <c r="BC41" s="169" t="s">
        <v>7230</v>
      </c>
      <c r="BD41" s="169" t="s">
        <v>7263</v>
      </c>
      <c r="BE41" s="169" t="s">
        <v>7293</v>
      </c>
      <c r="BF41" s="169" t="s">
        <v>7309</v>
      </c>
      <c r="BG41" s="199"/>
      <c r="BH41" s="198"/>
      <c r="BI41" s="198"/>
      <c r="BJ41" s="93"/>
      <c r="BK41" s="61" t="s">
        <v>6265</v>
      </c>
      <c r="BL41" s="15"/>
    </row>
    <row r="42" spans="1:64" hidden="1" x14ac:dyDescent="0.2">
      <c r="A42" s="15" t="s">
        <v>6811</v>
      </c>
      <c r="B42" s="68" t="s">
        <v>322</v>
      </c>
      <c r="C42" s="89" t="s">
        <v>7150</v>
      </c>
      <c r="D42" s="131" t="str">
        <f>IF(OR(ISBLANK(N42), ISBLANK(T42), ISBLANK(H42)), "",
   IF(AND(N42="existing", ISNUMBER(MATCH(TRIM(H42), Main[Technology], 0))),
      "Phasing out BF",
      IF(AND(N42="existing", ISNUMBER(MATCH(TRIM(H42), Complementary[Technology], 0))),
         "Complementing conventional steelmaking",
            IF(AND(N42="emerging", ISNUMBER(MATCH(TRIM(H42), Main[Technology], 0))),
               "Phasing out BF",
                 IF(AND(N42="emerging", ISNUMBER(MATCH(TRIM(H42), Complementary[Technology], 0))),
                    "Complementing conventional steelmaking",
                      IF(N42="existing", "INVALID Technology Selection")
                  )
               )
            )
         )
)</f>
        <v>Complementing conventional steelmaking</v>
      </c>
      <c r="E42" s="219" t="str">
        <f t="shared" si="6"/>
        <v>High</v>
      </c>
      <c r="F42" s="78" t="s">
        <v>674</v>
      </c>
      <c r="G42" s="78">
        <v>2025</v>
      </c>
      <c r="H42" s="78" t="s">
        <v>676</v>
      </c>
      <c r="I42" s="68" t="s">
        <v>47</v>
      </c>
      <c r="J42" s="89" t="s">
        <v>7231</v>
      </c>
      <c r="K42" s="89" t="s">
        <v>7231</v>
      </c>
      <c r="L42" s="89" t="s">
        <v>7231</v>
      </c>
      <c r="M42" s="78" t="s">
        <v>5245</v>
      </c>
      <c r="N42" s="36" t="str">
        <f>IF(ISBLANK(M42), "", IFERROR(VLOOKUP(M42, '2. Company details'!A:F, 3, FALSE), "ADD NEW COMPANY MANUALLY"))</f>
        <v>Existing</v>
      </c>
      <c r="O42" s="78" t="s">
        <v>681</v>
      </c>
      <c r="P42" s="127" t="str">
        <f>IF(ISBLANK(M42), "", IFERROR(VLOOKUP(M42, '2. Company details'!A:X, 4, FALSE), "ADD NEW COMPANY MANUALLY"))</f>
        <v>&lt; 3</v>
      </c>
      <c r="Q42" s="36" t="str">
        <f>IF(ISBLANK(M42), "", IFERROR(VLOOKUP(M42, '2. Company details'!A:X, 15, FALSE), "ADD NEW COMPANY MANUALLY"))</f>
        <v>Not stated</v>
      </c>
      <c r="R42" s="36" t="str">
        <f>IF(ISBLANK(M42), "", IFERROR(VLOOKUP(M42, '2. Company details'!A:X, 16, FALSE), "ADD NEW COMPANY MANUALLY"))</f>
        <v>Not stated</v>
      </c>
      <c r="S42" s="37" t="str">
        <f>IF(ISBLANK(M42), "", IFERROR(VLOOKUP(M42, '2. Company details'!A:X, 14, FALSE), "ADD NEW COMPANY MANUALLY"))</f>
        <v>https://www.capacero.cl/cap_acero/site/edic/base/port/sustentabilidad_medioambiente.html</v>
      </c>
      <c r="T42" s="38" t="str">
        <f t="shared" si="7"/>
        <v>No</v>
      </c>
      <c r="U42" s="68" t="s">
        <v>542</v>
      </c>
      <c r="V42" s="68" t="s">
        <v>6499</v>
      </c>
      <c r="W42" s="68" t="s">
        <v>6500</v>
      </c>
      <c r="X42" s="68" t="s">
        <v>123</v>
      </c>
      <c r="Y42" s="212">
        <v>-36.746420999999998</v>
      </c>
      <c r="Z42" s="212">
        <v>-73.129170999999999</v>
      </c>
      <c r="AA42" s="68" t="s">
        <v>45</v>
      </c>
      <c r="AB42" s="78" t="s">
        <v>364</v>
      </c>
      <c r="AC42" s="68" t="s">
        <v>122</v>
      </c>
      <c r="AD42" s="68" t="s">
        <v>124</v>
      </c>
      <c r="AE42" s="67">
        <v>0.3</v>
      </c>
      <c r="AF42" s="67" t="s">
        <v>47</v>
      </c>
      <c r="AG42" s="177" t="str">
        <f t="shared" si="8"/>
        <v>Yes</v>
      </c>
      <c r="AH42" s="201" t="s">
        <v>7231</v>
      </c>
      <c r="AI42" s="67" t="s">
        <v>486</v>
      </c>
      <c r="AJ42" s="67">
        <v>17.5</v>
      </c>
      <c r="AK42" s="177" t="str">
        <f t="shared" si="9"/>
        <v>Yes</v>
      </c>
      <c r="AL42" s="206" t="s">
        <v>6421</v>
      </c>
      <c r="AM42" s="177" t="str">
        <f t="shared" si="10"/>
        <v>Discloses technology capacity</v>
      </c>
      <c r="AN42" s="202">
        <v>3.6</v>
      </c>
      <c r="AO42" s="89" t="s">
        <v>7231</v>
      </c>
      <c r="AP42" s="25" t="str">
        <f t="shared" si="11"/>
        <v>Discloses investments</v>
      </c>
      <c r="AQ42" s="78" t="s">
        <v>562</v>
      </c>
      <c r="AR42" s="78" t="s">
        <v>6074</v>
      </c>
      <c r="AS42" s="78" t="s">
        <v>47</v>
      </c>
      <c r="AT42" s="78"/>
      <c r="AU42" s="20"/>
      <c r="AV42" s="195">
        <v>44707</v>
      </c>
      <c r="AW42" s="169" t="s">
        <v>6422</v>
      </c>
      <c r="AX42" s="68" t="s">
        <v>323</v>
      </c>
      <c r="AY42" s="68" t="s">
        <v>7345</v>
      </c>
      <c r="AZ42" s="196" t="str">
        <f>LEFT(Green_Steel_Projects[[#This Row],[Comments]],10)</f>
        <v>2024-08-07</v>
      </c>
      <c r="BA42" s="195">
        <v>45617</v>
      </c>
      <c r="BB42" s="169" t="s">
        <v>7150</v>
      </c>
      <c r="BC42" s="169" t="s">
        <v>7231</v>
      </c>
      <c r="BD42" s="169" t="s">
        <v>7150</v>
      </c>
      <c r="BE42" s="169" t="s">
        <v>7294</v>
      </c>
      <c r="BF42" s="169" t="s">
        <v>7310</v>
      </c>
      <c r="BG42" s="169" t="s">
        <v>7346</v>
      </c>
      <c r="BH42" s="89"/>
      <c r="BI42" s="89"/>
      <c r="BJ42" s="1"/>
      <c r="BK42" s="61" t="s">
        <v>6265</v>
      </c>
      <c r="BL42" s="15"/>
    </row>
    <row r="43" spans="1:64" hidden="1" x14ac:dyDescent="0.2">
      <c r="A43" s="15" t="s">
        <v>6812</v>
      </c>
      <c r="B43" s="68" t="s">
        <v>308</v>
      </c>
      <c r="C43" s="89" t="s">
        <v>7149</v>
      </c>
      <c r="D43" s="131" t="str">
        <f>IF(OR(ISBLANK(N43), ISBLANK(T43), ISBLANK(H43)), "",
   IF(AND(N43="existing", ISNUMBER(MATCH(TRIM(H43), Main[Technology], 0))),
      "Phasing out BF",
      IF(AND(N43="existing", ISNUMBER(MATCH(TRIM(H43), Complementary[Technology], 0))),
         "Complementing conventional steelmaking",
            IF(AND(N43="emerging", ISNUMBER(MATCH(TRIM(H43), Main[Technology], 0))),
               "Phasing out BF",
                 IF(AND(N43="emerging", ISNUMBER(MATCH(TRIM(H43), Complementary[Technology], 0))),
                    "Complementing conventional steelmaking",
                      IF(N43="existing", "INVALID Technology Selection")
                  )
               )
            )
         )
)</f>
        <v>Complementing conventional steelmaking</v>
      </c>
      <c r="E43" s="219" t="str">
        <f t="shared" si="6"/>
        <v>Low</v>
      </c>
      <c r="F43" s="78" t="s">
        <v>674</v>
      </c>
      <c r="G43" s="78">
        <v>2023</v>
      </c>
      <c r="H43" s="78" t="s">
        <v>697</v>
      </c>
      <c r="I43" s="68" t="s">
        <v>6276</v>
      </c>
      <c r="J43" s="89" t="s">
        <v>7149</v>
      </c>
      <c r="K43" s="89" t="s">
        <v>7195</v>
      </c>
      <c r="L43" s="89" t="s">
        <v>7149</v>
      </c>
      <c r="M43" s="78" t="s">
        <v>712</v>
      </c>
      <c r="N43" s="36" t="str">
        <f>IF(ISBLANK(M43), "", IFERROR(VLOOKUP(M43, '2. Company details'!A:F, 3, FALSE), "ADD NEW COMPANY MANUALLY"))</f>
        <v>Existing</v>
      </c>
      <c r="O43" s="78" t="s">
        <v>681</v>
      </c>
      <c r="P43" s="127">
        <f>IF(ISBLANK(M43), "", IFERROR(VLOOKUP(M43, '2. Company details'!A:X, 4, FALSE), "ADD NEW COMPANY MANUALLY"))</f>
        <v>6.45</v>
      </c>
      <c r="Q43" s="36" t="str">
        <f>IF(ISBLANK(M43), "", IFERROR(VLOOKUP(M43, '2. Company details'!A:X, 15, FALSE), "ADD NEW COMPANY MANUALLY"))</f>
        <v>Has a 2030 goal</v>
      </c>
      <c r="R43" s="36" t="str">
        <f>IF(ISBLANK(M43), "", IFERROR(VLOOKUP(M43, '2. Company details'!A:X, 16, FALSE), "ADD NEW COMPANY MANUALLY"))</f>
        <v>Net zero by 2050</v>
      </c>
      <c r="S43" s="37" t="str">
        <f>IF(ISBLANK(M43), "", IFERROR(VLOOKUP(M43, '2. Company details'!A:X, 14, FALSE), "ADD NEW COMPANY MANUALLY"))</f>
        <v>https://www.bluescope.com/bluescope-news/2021/09/bluescope-climate-action-report/</v>
      </c>
      <c r="T43" s="38" t="str">
        <f t="shared" si="7"/>
        <v>Yes</v>
      </c>
      <c r="U43" s="68" t="s">
        <v>1513</v>
      </c>
      <c r="V43" s="68" t="s">
        <v>6495</v>
      </c>
      <c r="W43" s="68" t="s">
        <v>6496</v>
      </c>
      <c r="X43" s="68" t="s">
        <v>309</v>
      </c>
      <c r="Y43" s="212">
        <v>-34.463833999999999</v>
      </c>
      <c r="Z43" s="212">
        <v>150.886191</v>
      </c>
      <c r="AA43" s="68" t="s">
        <v>45</v>
      </c>
      <c r="AB43" s="78" t="s">
        <v>7774</v>
      </c>
      <c r="AC43" s="68" t="s">
        <v>106</v>
      </c>
      <c r="AD43" s="89" t="s">
        <v>7149</v>
      </c>
      <c r="AE43" s="67" t="s">
        <v>486</v>
      </c>
      <c r="AF43" s="67" t="s">
        <v>486</v>
      </c>
      <c r="AG43" s="177" t="str">
        <f t="shared" si="8"/>
        <v>Not applicable</v>
      </c>
      <c r="AH43" s="206" t="s">
        <v>486</v>
      </c>
      <c r="AI43" s="67" t="s">
        <v>47</v>
      </c>
      <c r="AJ43" s="67" t="s">
        <v>486</v>
      </c>
      <c r="AK43" s="177" t="str">
        <f t="shared" si="9"/>
        <v>No</v>
      </c>
      <c r="AL43" s="206" t="s">
        <v>7149</v>
      </c>
      <c r="AM43" s="177" t="str">
        <f t="shared" si="10"/>
        <v>Lacks technology capacity</v>
      </c>
      <c r="AN43" s="202">
        <v>1.3</v>
      </c>
      <c r="AO43" s="89" t="s">
        <v>7195</v>
      </c>
      <c r="AP43" s="25" t="str">
        <f t="shared" si="11"/>
        <v>Discloses investments</v>
      </c>
      <c r="AQ43" s="78" t="s">
        <v>6179</v>
      </c>
      <c r="AR43" s="78" t="s">
        <v>6356</v>
      </c>
      <c r="AS43" s="78">
        <v>2022</v>
      </c>
      <c r="AT43" s="78"/>
      <c r="AU43" s="20">
        <v>2023</v>
      </c>
      <c r="AV43" s="195">
        <v>44728</v>
      </c>
      <c r="AW43" s="169" t="s">
        <v>6278</v>
      </c>
      <c r="AX43" s="68" t="s">
        <v>310</v>
      </c>
      <c r="AY43" s="68" t="s">
        <v>6277</v>
      </c>
      <c r="AZ43" s="196" t="str">
        <f>LEFT(Green_Steel_Projects[[#This Row],[Comments]],10)</f>
        <v>2023-06-31</v>
      </c>
      <c r="BA43" s="195">
        <v>45348</v>
      </c>
      <c r="BB43" s="169" t="s">
        <v>7195</v>
      </c>
      <c r="BC43" s="169" t="s">
        <v>7232</v>
      </c>
      <c r="BD43" s="169" t="s">
        <v>7149</v>
      </c>
      <c r="BE43" s="68"/>
      <c r="BF43" s="68"/>
      <c r="BG43" s="68"/>
      <c r="BH43" s="89"/>
      <c r="BI43" s="89"/>
      <c r="BJ43" s="1"/>
      <c r="BK43" s="61" t="s">
        <v>6265</v>
      </c>
      <c r="BL43" s="15"/>
    </row>
    <row r="44" spans="1:64" hidden="1" x14ac:dyDescent="0.2">
      <c r="A44" s="15" t="s">
        <v>6813</v>
      </c>
      <c r="B44" s="68" t="s">
        <v>526</v>
      </c>
      <c r="C44" s="89" t="s">
        <v>7142</v>
      </c>
      <c r="D44" s="131" t="str">
        <f>IF(OR(ISBLANK(N44), ISBLANK(T44), ISBLANK(H44)), "",
   IF(AND(N44="existing", ISNUMBER(MATCH(TRIM(H44), Main[Technology], 0))),
      "Phasing out BF",
      IF(AND(N44="existing", ISNUMBER(MATCH(TRIM(H44), Complementary[Technology], 0))),
         "Complementing conventional steelmaking",
            IF(AND(N44="emerging", ISNUMBER(MATCH(TRIM(H44), Main[Technology], 0))),
               "Phasing out BF",
                 IF(AND(N44="emerging", ISNUMBER(MATCH(TRIM(H44), Complementary[Technology], 0))),
                    "Complementing conventional steelmaking",
                      IF(N44="existing", "INVALID Technology Selection")
                  )
               )
            )
         )
)</f>
        <v>Phasing out BF</v>
      </c>
      <c r="E44" s="219" t="str">
        <f t="shared" si="6"/>
        <v>High</v>
      </c>
      <c r="F44" s="78" t="s">
        <v>672</v>
      </c>
      <c r="G44" s="78">
        <v>2028</v>
      </c>
      <c r="H44" s="78" t="s">
        <v>629</v>
      </c>
      <c r="I44" s="68" t="s">
        <v>6442</v>
      </c>
      <c r="J44" s="89" t="s">
        <v>7196</v>
      </c>
      <c r="K44" s="89" t="s">
        <v>7322</v>
      </c>
      <c r="L44" s="89" t="s">
        <v>7196</v>
      </c>
      <c r="M44" s="78" t="s">
        <v>526</v>
      </c>
      <c r="N44" s="36" t="str">
        <f>IF(ISBLANK(M44), "", IFERROR(VLOOKUP(M44, '2. Company details'!A:F, 3, FALSE), "ADD NEW COMPANY MANUALLY"))</f>
        <v>Emerging</v>
      </c>
      <c r="O44" s="78" t="s">
        <v>680</v>
      </c>
      <c r="P44" s="127">
        <f>IF(ISBLANK(M44), "", IFERROR(VLOOKUP(M44, '2. Company details'!A:X, 4, FALSE), "ADD NEW COMPANY MANUALLY"))</f>
        <v>0</v>
      </c>
      <c r="Q44" s="36" t="str">
        <f>IF(ISBLANK(M44), "", IFERROR(VLOOKUP(M44, '2. Company details'!A:X, 15, FALSE), "ADD NEW COMPANY MANUALLY"))</f>
        <v>Not applicable</v>
      </c>
      <c r="R44" s="36" t="str">
        <f>IF(ISBLANK(M44), "", IFERROR(VLOOKUP(M44, '2. Company details'!A:X, 16, FALSE), "ADD NEW COMPANY MANUALLY"))</f>
        <v>Not applicable</v>
      </c>
      <c r="S44" s="37" t="str">
        <f>IF(ISBLANK(M44), "", IFERROR(VLOOKUP(M44, '2. Company details'!A:X, 14, FALSE), "ADD NEW COMPANY MANUALLY"))</f>
        <v>Not applicable</v>
      </c>
      <c r="T44" s="38" t="str">
        <f t="shared" si="7"/>
        <v>Not applicable for emerging</v>
      </c>
      <c r="U44" s="68" t="s">
        <v>631</v>
      </c>
      <c r="V44" s="68" t="s">
        <v>6566</v>
      </c>
      <c r="W44" s="68" t="s">
        <v>6567</v>
      </c>
      <c r="X44" s="68" t="s">
        <v>632</v>
      </c>
      <c r="Y44" s="212">
        <v>43.440834796912903</v>
      </c>
      <c r="Z44" s="212">
        <v>4.9241801086261701</v>
      </c>
      <c r="AA44" s="68" t="s">
        <v>618</v>
      </c>
      <c r="AB44" s="78" t="s">
        <v>366</v>
      </c>
      <c r="AC44" s="68" t="s">
        <v>79</v>
      </c>
      <c r="AD44" s="89" t="s">
        <v>7196</v>
      </c>
      <c r="AE44" s="67">
        <v>2</v>
      </c>
      <c r="AF44" s="67" t="s">
        <v>486</v>
      </c>
      <c r="AG44" s="177" t="str">
        <f t="shared" si="8"/>
        <v>Yes</v>
      </c>
      <c r="AH44" s="201" t="s">
        <v>7196</v>
      </c>
      <c r="AI44" s="67" t="s">
        <v>486</v>
      </c>
      <c r="AJ44" s="67" t="s">
        <v>486</v>
      </c>
      <c r="AK44" s="177" t="str">
        <f t="shared" si="9"/>
        <v>Not applicable</v>
      </c>
      <c r="AL44" s="206" t="s">
        <v>486</v>
      </c>
      <c r="AM44" s="177" t="str">
        <f t="shared" si="10"/>
        <v>Discloses technology capacity</v>
      </c>
      <c r="AN44" s="202">
        <v>2308</v>
      </c>
      <c r="AO44" s="89" t="s">
        <v>7196</v>
      </c>
      <c r="AP44" s="25" t="str">
        <f t="shared" si="11"/>
        <v>Discloses investments</v>
      </c>
      <c r="AQ44" s="78" t="s">
        <v>530</v>
      </c>
      <c r="AR44" s="78" t="s">
        <v>6071</v>
      </c>
      <c r="AS44" s="78">
        <v>2024</v>
      </c>
      <c r="AT44" s="78"/>
      <c r="AU44" s="20"/>
      <c r="AV44" s="195">
        <v>44742</v>
      </c>
      <c r="AW44" s="169" t="s">
        <v>630</v>
      </c>
      <c r="AX44" s="68" t="s">
        <v>7731</v>
      </c>
      <c r="AY44" s="68" t="s">
        <v>7732</v>
      </c>
      <c r="AZ44" s="196" t="str">
        <f>LEFT(Green_Steel_Projects[[#This Row],[Comments]],10)</f>
        <v>2024-11-15</v>
      </c>
      <c r="BA44" s="195">
        <v>45617</v>
      </c>
      <c r="BB44" s="169" t="s">
        <v>7196</v>
      </c>
      <c r="BC44" s="169" t="s">
        <v>7233</v>
      </c>
      <c r="BD44" s="169" t="s">
        <v>7264</v>
      </c>
      <c r="BE44" s="169" t="s">
        <v>7733</v>
      </c>
      <c r="BF44" s="68"/>
      <c r="BG44" s="68"/>
      <c r="BH44" s="89"/>
      <c r="BI44" s="89"/>
      <c r="BJ44" s="1"/>
      <c r="BK44" s="61" t="s">
        <v>6265</v>
      </c>
      <c r="BL44" s="15"/>
    </row>
    <row r="45" spans="1:64" hidden="1" x14ac:dyDescent="0.2">
      <c r="A45" s="15" t="s">
        <v>6814</v>
      </c>
      <c r="B45" s="68" t="s">
        <v>666</v>
      </c>
      <c r="C45" s="211" t="s">
        <v>446</v>
      </c>
      <c r="D45" s="131" t="str">
        <f>IF(OR(ISBLANK(N45), ISBLANK(T45), ISBLANK(H45)), "",
   IF(AND(N45="existing", ISNUMBER(MATCH(TRIM(H45), Main[Technology], 0))),
      "Phasing out BF",
      IF(AND(N45="existing", ISNUMBER(MATCH(TRIM(H45), Complementary[Technology], 0))),
         "Complementing conventional steelmaking",
            IF(AND(N45="emerging", ISNUMBER(MATCH(TRIM(H45), Main[Technology], 0))),
               "Phasing out BF",
                 IF(AND(N45="emerging", ISNUMBER(MATCH(TRIM(H45), Complementary[Technology], 0))),
                    "Complementing conventional steelmaking",
                      IF(N45="existing", "INVALID Technology Selection")
                  )
               )
            )
         )
)</f>
        <v>Complementing conventional steelmaking</v>
      </c>
      <c r="E45" s="219" t="str">
        <f t="shared" si="6"/>
        <v>High</v>
      </c>
      <c r="F45" s="78" t="s">
        <v>673</v>
      </c>
      <c r="G45" s="78">
        <v>2025</v>
      </c>
      <c r="H45" s="78" t="s">
        <v>679</v>
      </c>
      <c r="I45" s="68" t="s">
        <v>47</v>
      </c>
      <c r="J45" s="89" t="s">
        <v>7197</v>
      </c>
      <c r="K45" s="89" t="s">
        <v>7197</v>
      </c>
      <c r="L45" s="89" t="s">
        <v>7328</v>
      </c>
      <c r="M45" s="78" t="s">
        <v>405</v>
      </c>
      <c r="N45" s="36" t="str">
        <f>IF(ISBLANK(M45), "", IFERROR(VLOOKUP(M45, '2. Company details'!A:F, 3, FALSE), "ADD NEW COMPANY MANUALLY"))</f>
        <v>Existing</v>
      </c>
      <c r="O45" s="78" t="s">
        <v>681</v>
      </c>
      <c r="P45" s="127">
        <f>IF(ISBLANK(M45), "", IFERROR(VLOOKUP(M45, '2. Company details'!A:X, 4, FALSE), "ADD NEW COMPANY MANUALLY"))</f>
        <v>15.2</v>
      </c>
      <c r="Q45" s="36" t="str">
        <f>IF(ISBLANK(M45), "", IFERROR(VLOOKUP(M45, '2. Company details'!A:X, 15, FALSE), "ADD NEW COMPANY MANUALLY"))</f>
        <v>Has a 2030 goal</v>
      </c>
      <c r="R45" s="36" t="str">
        <f>IF(ISBLANK(M45), "", IFERROR(VLOOKUP(M45, '2. Company details'!A:X, 16, FALSE), "ADD NEW COMPANY MANUALLY"))</f>
        <v>Net zero by 2050</v>
      </c>
      <c r="S45" s="37" t="str">
        <f>IF(ISBLANK(M45), "", IFERROR(VLOOKUP(M45, '2. Company details'!A:X, 14, FALSE), "ADD NEW COMPANY MANUALLY"))</f>
        <v>https://web.archive.org/web/https://sthjt.nmg.gov.cn/sthjdt/zzqsthjdt/202106/t20210610_1607871.html</v>
      </c>
      <c r="T45" s="38" t="str">
        <f t="shared" si="7"/>
        <v>Yes</v>
      </c>
      <c r="U45" s="68" t="s">
        <v>665</v>
      </c>
      <c r="V45" s="68" t="s">
        <v>6574</v>
      </c>
      <c r="W45" s="68" t="s">
        <v>6575</v>
      </c>
      <c r="X45" s="68" t="s">
        <v>663</v>
      </c>
      <c r="Y45" s="212">
        <v>40.659999999999997</v>
      </c>
      <c r="Z45" s="212">
        <v>109.69799999999999</v>
      </c>
      <c r="AA45" s="68" t="s">
        <v>618</v>
      </c>
      <c r="AB45" s="78" t="s">
        <v>367</v>
      </c>
      <c r="AC45" s="68" t="s">
        <v>97</v>
      </c>
      <c r="AD45" s="89" t="s">
        <v>7328</v>
      </c>
      <c r="AE45" s="67" t="s">
        <v>486</v>
      </c>
      <c r="AF45" s="67" t="s">
        <v>486</v>
      </c>
      <c r="AG45" s="177" t="str">
        <f t="shared" si="8"/>
        <v>Not applicable</v>
      </c>
      <c r="AH45" s="192" t="s">
        <v>486</v>
      </c>
      <c r="AI45" s="67">
        <v>0.5</v>
      </c>
      <c r="AJ45" s="67" t="s">
        <v>486</v>
      </c>
      <c r="AK45" s="177" t="str">
        <f t="shared" si="9"/>
        <v>Yes</v>
      </c>
      <c r="AL45" s="206" t="s">
        <v>7197</v>
      </c>
      <c r="AM45" s="177" t="str">
        <f t="shared" si="10"/>
        <v>Discloses technology capacity</v>
      </c>
      <c r="AN45" s="202">
        <v>25.2</v>
      </c>
      <c r="AO45" s="89" t="s">
        <v>7197</v>
      </c>
      <c r="AP45" s="25" t="str">
        <f t="shared" si="11"/>
        <v>Discloses investments</v>
      </c>
      <c r="AQ45" s="78" t="s">
        <v>550</v>
      </c>
      <c r="AR45" s="78" t="s">
        <v>6071</v>
      </c>
      <c r="AS45" s="78">
        <v>2022</v>
      </c>
      <c r="AT45" s="78"/>
      <c r="AU45" s="20"/>
      <c r="AV45" s="195">
        <v>44776</v>
      </c>
      <c r="AW45" s="169" t="s">
        <v>6452</v>
      </c>
      <c r="AX45" s="68" t="s">
        <v>667</v>
      </c>
      <c r="AY45" s="68" t="s">
        <v>6469</v>
      </c>
      <c r="AZ45" s="196" t="str">
        <f>LEFT(Green_Steel_Projects[[#This Row],[Comments]],10)</f>
        <v>2023-11-23</v>
      </c>
      <c r="BA45" s="195">
        <v>45359</v>
      </c>
      <c r="BB45" s="169" t="s">
        <v>7197</v>
      </c>
      <c r="BC45" s="169" t="s">
        <v>7234</v>
      </c>
      <c r="BD45" s="169" t="s">
        <v>7265</v>
      </c>
      <c r="BE45" s="68"/>
      <c r="BF45" s="68"/>
      <c r="BG45" s="68"/>
      <c r="BH45" s="89"/>
      <c r="BI45" s="89"/>
      <c r="BJ45" s="1"/>
      <c r="BK45" s="61" t="s">
        <v>6265</v>
      </c>
      <c r="BL45" s="15"/>
    </row>
    <row r="46" spans="1:64" hidden="1" x14ac:dyDescent="0.2">
      <c r="A46" s="15" t="s">
        <v>6815</v>
      </c>
      <c r="B46" s="68" t="s">
        <v>355</v>
      </c>
      <c r="C46" s="89" t="s">
        <v>7147</v>
      </c>
      <c r="D46" s="131" t="str">
        <f>IF(OR(ISBLANK(N46), ISBLANK(T46), ISBLANK(H46)), "",
   IF(AND(N46="existing", ISNUMBER(MATCH(TRIM(H46), Main[Technology], 0))),
      "Phasing out BF",
      IF(AND(N46="existing", ISNUMBER(MATCH(TRIM(H46), Complementary[Technology], 0))),
         "Complementing conventional steelmaking",
            IF(AND(N46="emerging", ISNUMBER(MATCH(TRIM(H46), Main[Technology], 0))),
               "Phasing out BF",
                 IF(AND(N46="emerging", ISNUMBER(MATCH(TRIM(H46), Complementary[Technology], 0))),
                    "Complementing conventional steelmaking",
                      IF(N46="existing", "INVALID Technology Selection")
                  )
               )
            )
         )
)</f>
        <v>Phasing out BF</v>
      </c>
      <c r="E46" s="219" t="str">
        <f t="shared" si="6"/>
        <v>Medium</v>
      </c>
      <c r="F46" s="78" t="s">
        <v>672</v>
      </c>
      <c r="G46" s="78">
        <v>2033</v>
      </c>
      <c r="H46" s="78" t="s">
        <v>629</v>
      </c>
      <c r="I46" s="68" t="s">
        <v>6293</v>
      </c>
      <c r="J46" s="89" t="s">
        <v>7235</v>
      </c>
      <c r="K46" s="89" t="s">
        <v>7235</v>
      </c>
      <c r="L46" s="89" t="s">
        <v>7235</v>
      </c>
      <c r="M46" s="78" t="s">
        <v>699</v>
      </c>
      <c r="N46" s="36" t="str">
        <f>IF(ISBLANK(M46), "", IFERROR(VLOOKUP(M46, '2. Company details'!A:F, 3, FALSE), "ADD NEW COMPANY MANUALLY"))</f>
        <v>Existing</v>
      </c>
      <c r="O46" s="78" t="s">
        <v>681</v>
      </c>
      <c r="P46" s="127">
        <f>IF(ISBLANK(M46), "", IFERROR(VLOOKUP(M46, '2. Company details'!A:X, 4, FALSE), "ADD NEW COMPANY MANUALLY"))</f>
        <v>38.44</v>
      </c>
      <c r="Q46" s="36" t="str">
        <f>IF(ISBLANK(M46), "", IFERROR(VLOOKUP(M46, '2. Company details'!A:X, 15, FALSE), "ADD NEW COMPANY MANUALLY"))</f>
        <v>Has a 2030 goal</v>
      </c>
      <c r="R46" s="36" t="str">
        <f>IF(ISBLANK(M46), "", IFERROR(VLOOKUP(M46, '2. Company details'!A:X, 16, FALSE), "ADD NEW COMPANY MANUALLY"))</f>
        <v>Net zero by 2050</v>
      </c>
      <c r="S46" s="37" t="str">
        <f>IF(ISBLANK(M46), "", IFERROR(VLOOKUP(M46, '2. Company details'!A:X, 14, FALSE), "ADD NEW COMPANY MANUALLY"))</f>
        <v>https://web.archive.org/web/https://www.posco.co.kr/brochure/en/02_Vision_05.html</v>
      </c>
      <c r="T46" s="38" t="str">
        <f t="shared" si="7"/>
        <v>Yes</v>
      </c>
      <c r="U46" s="68" t="s">
        <v>573</v>
      </c>
      <c r="V46" s="68" t="s">
        <v>6554</v>
      </c>
      <c r="W46" s="68" t="s">
        <v>6555</v>
      </c>
      <c r="X46" s="68" t="s">
        <v>609</v>
      </c>
      <c r="Y46" s="212">
        <v>36.534011939999999</v>
      </c>
      <c r="Z46" s="212">
        <v>128.1938146</v>
      </c>
      <c r="AA46" s="68" t="s">
        <v>62</v>
      </c>
      <c r="AB46" s="78" t="s">
        <v>367</v>
      </c>
      <c r="AC46" s="68" t="s">
        <v>168</v>
      </c>
      <c r="AD46" s="89" t="s">
        <v>7235</v>
      </c>
      <c r="AE46" s="67" t="s">
        <v>47</v>
      </c>
      <c r="AF46" s="67">
        <v>1</v>
      </c>
      <c r="AG46" s="177" t="str">
        <f t="shared" si="8"/>
        <v>Yes</v>
      </c>
      <c r="AH46" s="89" t="s">
        <v>7266</v>
      </c>
      <c r="AI46" s="67" t="s">
        <v>486</v>
      </c>
      <c r="AJ46" s="67" t="s">
        <v>486</v>
      </c>
      <c r="AK46" s="177" t="str">
        <f t="shared" si="9"/>
        <v>Not applicable</v>
      </c>
      <c r="AL46" s="206" t="s">
        <v>486</v>
      </c>
      <c r="AM46" s="177" t="str">
        <f t="shared" si="10"/>
        <v>Discloses technology capacity</v>
      </c>
      <c r="AN46" s="202" t="s">
        <v>47</v>
      </c>
      <c r="AO46" s="203" t="s">
        <v>357</v>
      </c>
      <c r="AP46" s="25" t="str">
        <f t="shared" si="11"/>
        <v>Lacks investment information</v>
      </c>
      <c r="AQ46" s="78" t="s">
        <v>538</v>
      </c>
      <c r="AR46" s="78" t="s">
        <v>6074</v>
      </c>
      <c r="AS46" s="78">
        <v>2026</v>
      </c>
      <c r="AT46" s="78"/>
      <c r="AU46" s="20"/>
      <c r="AV46" s="195">
        <v>44778</v>
      </c>
      <c r="AW46" s="169" t="s">
        <v>6294</v>
      </c>
      <c r="AX46" s="68" t="s">
        <v>358</v>
      </c>
      <c r="AY46" s="68" t="s">
        <v>7721</v>
      </c>
      <c r="AZ46" s="196" t="str">
        <f>LEFT(Green_Steel_Projects[[#This Row],[Comments]],10)</f>
        <v>2024-06-26</v>
      </c>
      <c r="BA46" s="195">
        <v>45617</v>
      </c>
      <c r="BB46" s="169" t="s">
        <v>7147</v>
      </c>
      <c r="BC46" s="169" t="s">
        <v>7235</v>
      </c>
      <c r="BD46" s="169" t="s">
        <v>7266</v>
      </c>
      <c r="BE46" s="169" t="s">
        <v>7295</v>
      </c>
      <c r="BF46" s="169" t="s">
        <v>7311</v>
      </c>
      <c r="BG46" s="169" t="s">
        <v>6995</v>
      </c>
      <c r="BH46" s="169" t="s">
        <v>7722</v>
      </c>
      <c r="BI46" s="89"/>
      <c r="BJ46" s="1"/>
      <c r="BK46" s="61" t="s">
        <v>6265</v>
      </c>
      <c r="BL46" s="15"/>
    </row>
    <row r="47" spans="1:64" x14ac:dyDescent="0.2">
      <c r="A47" s="15" t="s">
        <v>6816</v>
      </c>
      <c r="B47" s="68" t="s">
        <v>388</v>
      </c>
      <c r="C47" s="89" t="s">
        <v>7148</v>
      </c>
      <c r="D47" s="132" t="str">
        <f>IF(OR(ISBLANK(N47), ISBLANK(T47), ISBLANK(H47)), "",
   IF(AND(N47="existing", ISNUMBER(MATCH(TRIM(H47), Main[Technology], 0))),
      "Phasing out BF",
      IF(AND(N47="existing", ISNUMBER(MATCH(TRIM(H47), Complementary[Technology], 0))),
         "Complementing conventional steelmaking",
            IF(AND(N47="emerging", ISNUMBER(MATCH(TRIM(H47), Main[Technology], 0))),
               "Phasing out BF",
                 IF(AND(N47="emerging", ISNUMBER(MATCH(TRIM(H47), Complementary[Technology], 0))),
                    "Complementing conventional steelmaking",
                      IF(N47="existing", "INVALID Technology Selection")
                  )
               )
            )
         )
)</f>
        <v>Phasing out BF</v>
      </c>
      <c r="E47" s="219" t="str">
        <f t="shared" si="6"/>
        <v>High</v>
      </c>
      <c r="F47" s="78" t="s">
        <v>672</v>
      </c>
      <c r="G47" s="78">
        <v>2033</v>
      </c>
      <c r="H47" s="78" t="s">
        <v>629</v>
      </c>
      <c r="I47" s="68" t="s">
        <v>6382</v>
      </c>
      <c r="J47" s="89" t="s">
        <v>7148</v>
      </c>
      <c r="K47" s="89" t="s">
        <v>7148</v>
      </c>
      <c r="L47" s="89" t="s">
        <v>7148</v>
      </c>
      <c r="M47" s="78" t="s">
        <v>711</v>
      </c>
      <c r="N47" s="41" t="str">
        <f>IF(ISBLANK(M47), "", IFERROR(VLOOKUP(M47, '2. Company details'!A:F, 3, FALSE), "ADD NEW COMPANY MANUALLY"))</f>
        <v>Existing</v>
      </c>
      <c r="O47" s="78" t="s">
        <v>681</v>
      </c>
      <c r="P47" s="127">
        <f>IF(ISBLANK(M47), "", IFERROR(VLOOKUP(M47, '2. Company details'!A:X, 4, FALSE), "ADD NEW COMPANY MANUALLY"))</f>
        <v>5.71</v>
      </c>
      <c r="Q47" s="41" t="str">
        <f>IF(ISBLANK(M47), "", IFERROR(VLOOKUP(M47, '2. Company details'!A:X, 15, FALSE), "ADD NEW COMPANY MANUALLY"))</f>
        <v>Has a 2030 goal</v>
      </c>
      <c r="R47" s="41" t="str">
        <f>IF(ISBLANK(M47), "", IFERROR(VLOOKUP(M47, '2. Company details'!A:X, 16, FALSE), "ADD NEW COMPANY MANUALLY"))</f>
        <v>Net zero before 2050</v>
      </c>
      <c r="S47" s="42" t="str">
        <f>IF(ISBLANK(M47), "", IFERROR(VLOOKUP(M47, '2. Company details'!A:X, 14, FALSE), "ADD NEW COMPANY MANUALLY"))</f>
        <v>https://www.salzgitter-ag.com/fileadmin/finanzberichte/2022/gb2022/en/downloads/szag_ar2022_complete.pdf#page=99</v>
      </c>
      <c r="T47" s="43" t="str">
        <f t="shared" si="7"/>
        <v>Yes</v>
      </c>
      <c r="U47" s="68" t="s">
        <v>560</v>
      </c>
      <c r="V47" s="68" t="s">
        <v>6523</v>
      </c>
      <c r="W47" s="68" t="s">
        <v>6524</v>
      </c>
      <c r="X47" s="68" t="s">
        <v>172</v>
      </c>
      <c r="Y47" s="212">
        <v>52.161794</v>
      </c>
      <c r="Z47" s="212">
        <v>10.409371</v>
      </c>
      <c r="AA47" s="68" t="s">
        <v>45</v>
      </c>
      <c r="AB47" s="78" t="s">
        <v>366</v>
      </c>
      <c r="AC47" s="68" t="s">
        <v>66</v>
      </c>
      <c r="AD47" s="68" t="s">
        <v>389</v>
      </c>
      <c r="AE47" s="67">
        <v>2.1</v>
      </c>
      <c r="AF47" s="67">
        <v>1.9</v>
      </c>
      <c r="AG47" s="177" t="str">
        <f t="shared" si="8"/>
        <v>Yes</v>
      </c>
      <c r="AH47" s="206" t="s">
        <v>7001</v>
      </c>
      <c r="AI47" s="67" t="s">
        <v>486</v>
      </c>
      <c r="AJ47" s="67">
        <v>100</v>
      </c>
      <c r="AK47" s="177" t="str">
        <f t="shared" si="9"/>
        <v>Yes</v>
      </c>
      <c r="AL47" s="206" t="s">
        <v>7236</v>
      </c>
      <c r="AM47" s="177" t="str">
        <f t="shared" si="10"/>
        <v>Discloses technology capacity</v>
      </c>
      <c r="AN47" s="202">
        <v>1721</v>
      </c>
      <c r="AO47" s="89" t="s">
        <v>7236</v>
      </c>
      <c r="AP47" s="44" t="str">
        <f t="shared" si="11"/>
        <v>Discloses investments</v>
      </c>
      <c r="AQ47" s="78" t="s">
        <v>538</v>
      </c>
      <c r="AR47" s="78" t="s">
        <v>6074</v>
      </c>
      <c r="AS47" s="78">
        <v>2025</v>
      </c>
      <c r="AT47" s="78"/>
      <c r="AU47" s="20"/>
      <c r="AV47" s="195">
        <v>44819</v>
      </c>
      <c r="AW47" s="169" t="s">
        <v>6383</v>
      </c>
      <c r="AX47" s="68" t="s">
        <v>496</v>
      </c>
      <c r="AY47" s="68" t="s">
        <v>7691</v>
      </c>
      <c r="AZ47" s="196" t="str">
        <f>LEFT(Green_Steel_Projects[[#This Row],[Comments]],10)</f>
        <v>2024-10-16</v>
      </c>
      <c r="BA47" s="195">
        <v>45615</v>
      </c>
      <c r="BB47" s="169" t="s">
        <v>7148</v>
      </c>
      <c r="BC47" s="169" t="s">
        <v>7236</v>
      </c>
      <c r="BD47" s="169" t="s">
        <v>7267</v>
      </c>
      <c r="BE47" s="169" t="s">
        <v>7296</v>
      </c>
      <c r="BF47" s="169" t="s">
        <v>7312</v>
      </c>
      <c r="BG47" s="169" t="s">
        <v>7349</v>
      </c>
      <c r="BH47" s="169" t="s">
        <v>7350</v>
      </c>
      <c r="BI47" s="169" t="s">
        <v>7618</v>
      </c>
      <c r="BJ47" t="s">
        <v>7619</v>
      </c>
      <c r="BK47" s="61" t="s">
        <v>6265</v>
      </c>
      <c r="BL47" s="15"/>
    </row>
    <row r="48" spans="1:64" hidden="1" x14ac:dyDescent="0.2">
      <c r="A48" s="15" t="s">
        <v>6817</v>
      </c>
      <c r="B48" s="68" t="s">
        <v>387</v>
      </c>
      <c r="C48" s="211" t="s">
        <v>376</v>
      </c>
      <c r="D48" s="131" t="str">
        <f>IF(OR(ISBLANK(N48), ISBLANK(T48), ISBLANK(H48)), "",
   IF(AND(N48="existing", ISNUMBER(MATCH(TRIM(H48), Main[Technology], 0))),
      "Phasing out BF",
      IF(AND(N48="existing", ISNUMBER(MATCH(TRIM(H48), Complementary[Technology], 0))),
         "Complementing conventional steelmaking",
            IF(AND(N48="emerging", ISNUMBER(MATCH(TRIM(H48), Main[Technology], 0))),
               "Phasing out BF",
                 IF(AND(N48="emerging", ISNUMBER(MATCH(TRIM(H48), Complementary[Technology], 0))),
                    "Complementing conventional steelmaking",
                      IF(N48="existing", "INVALID Technology Selection")
                  )
               )
            )
         )
)</f>
        <v>Phasing out BF</v>
      </c>
      <c r="E48" s="219" t="str">
        <f t="shared" si="6"/>
        <v>High</v>
      </c>
      <c r="F48" s="78" t="s">
        <v>673</v>
      </c>
      <c r="G48" s="78">
        <v>2024</v>
      </c>
      <c r="H48" s="78" t="s">
        <v>629</v>
      </c>
      <c r="I48" s="68" t="s">
        <v>6413</v>
      </c>
      <c r="J48" s="89" t="s">
        <v>7268</v>
      </c>
      <c r="K48" s="89" t="s">
        <v>7268</v>
      </c>
      <c r="L48" s="89" t="s">
        <v>7268</v>
      </c>
      <c r="M48" s="78" t="s">
        <v>375</v>
      </c>
      <c r="N48" s="36" t="str">
        <f>IF(ISBLANK(M48), "", IFERROR(VLOOKUP(M48, '2. Company details'!A:F, 3, FALSE), "ADD NEW COMPANY MANUALLY"))</f>
        <v>Existing</v>
      </c>
      <c r="O48" s="78" t="s">
        <v>680</v>
      </c>
      <c r="P48" s="127">
        <f>IF(ISBLANK(M48), "", IFERROR(VLOOKUP(M48, '2. Company details'!A:X, 4, FALSE), "ADD NEW COMPANY MANUALLY"))</f>
        <v>0</v>
      </c>
      <c r="Q48" s="36" t="str">
        <f>IF(ISBLANK(M48), "", IFERROR(VLOOKUP(M48, '2. Company details'!A:X, 15, FALSE), "ADD NEW COMPANY MANUALLY"))</f>
        <v>Not stated</v>
      </c>
      <c r="R48" s="36" t="str">
        <f>IF(ISBLANK(M48), "", IFERROR(VLOOKUP(M48, '2. Company details'!A:X, 16, FALSE), "ADD NEW COMPANY MANUALLY"))</f>
        <v>Not stated</v>
      </c>
      <c r="S48" s="37" t="str">
        <f>IF(ISBLANK(M48), "", IFERROR(VLOOKUP(M48, '2. Company details'!A:X, 14, FALSE), "ADD NEW COMPANY MANUALLY"))</f>
        <v>https://web.archive.org/web/20240423140835/https://company-announcements.afr.com/asx/cxl/8f7776a4-8983-11ee-b257-3a23d711c0da.pdf</v>
      </c>
      <c r="T48" s="38" t="str">
        <f t="shared" si="7"/>
        <v>No</v>
      </c>
      <c r="U48" s="68" t="s">
        <v>534</v>
      </c>
      <c r="V48" s="68" t="s">
        <v>41</v>
      </c>
      <c r="W48" s="68" t="s">
        <v>6556</v>
      </c>
      <c r="X48" s="68" t="s">
        <v>386</v>
      </c>
      <c r="Y48" s="212">
        <v>-37.669807255991202</v>
      </c>
      <c r="Z48" s="212">
        <v>144.42681549674501</v>
      </c>
      <c r="AA48" s="68" t="s">
        <v>62</v>
      </c>
      <c r="AB48" s="78" t="s">
        <v>7774</v>
      </c>
      <c r="AC48" s="68" t="s">
        <v>106</v>
      </c>
      <c r="AD48" s="68" t="s">
        <v>377</v>
      </c>
      <c r="AE48" s="67">
        <f>30000/10^6</f>
        <v>0.03</v>
      </c>
      <c r="AF48" s="67" t="s">
        <v>486</v>
      </c>
      <c r="AG48" s="177" t="str">
        <f t="shared" si="8"/>
        <v>Yes</v>
      </c>
      <c r="AH48" s="206" t="s">
        <v>7237</v>
      </c>
      <c r="AI48" s="67" t="s">
        <v>486</v>
      </c>
      <c r="AJ48" s="67" t="s">
        <v>486</v>
      </c>
      <c r="AK48" s="177" t="str">
        <f t="shared" si="9"/>
        <v>Not applicable</v>
      </c>
      <c r="AL48" s="178" t="s">
        <v>486</v>
      </c>
      <c r="AM48" s="177" t="str">
        <f t="shared" si="10"/>
        <v>Discloses technology capacity</v>
      </c>
      <c r="AN48" s="202">
        <v>0.61</v>
      </c>
      <c r="AO48" s="89" t="s">
        <v>7198</v>
      </c>
      <c r="AP48" s="25" t="str">
        <f t="shared" si="11"/>
        <v>Discloses investments</v>
      </c>
      <c r="AQ48" s="78" t="s">
        <v>6179</v>
      </c>
      <c r="AR48" s="78" t="s">
        <v>6356</v>
      </c>
      <c r="AS48" s="78" t="s">
        <v>47</v>
      </c>
      <c r="AT48" s="78"/>
      <c r="AU48" s="20" t="s">
        <v>47</v>
      </c>
      <c r="AV48" s="195">
        <v>44873</v>
      </c>
      <c r="AW48" s="169" t="s">
        <v>6414</v>
      </c>
      <c r="AX48" s="68" t="s">
        <v>6416</v>
      </c>
      <c r="AY48" s="68" t="s">
        <v>6415</v>
      </c>
      <c r="AZ48" s="196" t="str">
        <f>LEFT(Green_Steel_Projects[[#This Row],[Comments]],10)</f>
        <v>2024-02-12</v>
      </c>
      <c r="BA48" s="195">
        <v>45355</v>
      </c>
      <c r="BB48" s="169" t="s">
        <v>7198</v>
      </c>
      <c r="BC48" s="169" t="s">
        <v>7237</v>
      </c>
      <c r="BD48" s="169" t="s">
        <v>7268</v>
      </c>
      <c r="BE48" s="169" t="s">
        <v>7297</v>
      </c>
      <c r="BF48" s="169" t="s">
        <v>7297</v>
      </c>
      <c r="BG48" s="169" t="s">
        <v>6417</v>
      </c>
      <c r="BH48" s="89"/>
      <c r="BI48" s="89"/>
      <c r="BJ48" s="1"/>
      <c r="BK48" s="61" t="s">
        <v>6265</v>
      </c>
      <c r="BL48" s="15"/>
    </row>
    <row r="49" spans="1:64" x14ac:dyDescent="0.2">
      <c r="A49" s="15" t="s">
        <v>6818</v>
      </c>
      <c r="B49" s="68" t="s">
        <v>503</v>
      </c>
      <c r="C49" s="211" t="s">
        <v>502</v>
      </c>
      <c r="D49" s="131" t="str">
        <f>IF(OR(ISBLANK(N49), ISBLANK(T49), ISBLANK(H49)), "",
   IF(AND(N49="existing", ISNUMBER(MATCH(TRIM(H49), Main[Technology], 0))),
      "Phasing out BF",
      IF(AND(N49="existing", ISNUMBER(MATCH(TRIM(H49), Complementary[Technology], 0))),
         "Complementing conventional steelmaking",
            IF(AND(N49="emerging", ISNUMBER(MATCH(TRIM(H49), Main[Technology], 0))),
               "Phasing out BF",
                 IF(AND(N49="emerging", ISNUMBER(MATCH(TRIM(H49), Complementary[Technology], 0))),
                    "Complementing conventional steelmaking",
                      IF(N49="existing", "INVALID Technology Selection")
                  )
               )
            )
         )
)</f>
        <v>Phasing out BF</v>
      </c>
      <c r="E49" s="219" t="str">
        <f t="shared" si="6"/>
        <v>High</v>
      </c>
      <c r="F49" s="78" t="s">
        <v>672</v>
      </c>
      <c r="G49" s="78">
        <v>2027</v>
      </c>
      <c r="H49" s="78" t="s">
        <v>629</v>
      </c>
      <c r="I49" s="68" t="s">
        <v>6878</v>
      </c>
      <c r="J49" s="89" t="s">
        <v>6969</v>
      </c>
      <c r="K49" s="157" t="s">
        <v>6969</v>
      </c>
      <c r="L49" s="89" t="s">
        <v>6970</v>
      </c>
      <c r="M49" s="78" t="s">
        <v>465</v>
      </c>
      <c r="N49" s="46" t="str">
        <f>IF(ISBLANK(M49), "", IFERROR(VLOOKUP(M49, '2. Company details'!A:F, 3, FALSE), "ADD NEW COMPANY MANUALLY"))</f>
        <v>Emerging</v>
      </c>
      <c r="O49" s="78" t="s">
        <v>680</v>
      </c>
      <c r="P49" s="129">
        <f>IF(ISBLANK(M49), "", IFERROR(VLOOKUP(M49, '2. Company details'!A:X, 4, FALSE), "ADD NEW COMPANY MANUALLY"))</f>
        <v>0</v>
      </c>
      <c r="Q49" s="46" t="str">
        <f>IF(ISBLANK(M49), "", IFERROR(VLOOKUP(M49, '2. Company details'!A:X, 15, FALSE), "ADD NEW COMPANY MANUALLY"))</f>
        <v>Not applicable</v>
      </c>
      <c r="R49" s="46" t="str">
        <f>IF(ISBLANK(M49), "", IFERROR(VLOOKUP(M49, '2. Company details'!A:X, 16, FALSE), "ADD NEW COMPANY MANUALLY"))</f>
        <v>Not applicable</v>
      </c>
      <c r="S49" s="37" t="str">
        <f>IF(ISBLANK(M49), "", IFERROR(VLOOKUP(M49, '2. Company details'!A:X, 14, FALSE), "ADD NEW COMPANY MANUALLY"))</f>
        <v>Not applicable</v>
      </c>
      <c r="T49" s="47" t="str">
        <f t="shared" si="7"/>
        <v>Not applicable for emerging</v>
      </c>
      <c r="U49" s="68" t="s">
        <v>549</v>
      </c>
      <c r="V49" s="68" t="s">
        <v>6563</v>
      </c>
      <c r="W49" s="68" t="s">
        <v>6564</v>
      </c>
      <c r="X49" s="68" t="s">
        <v>501</v>
      </c>
      <c r="Y49" s="212">
        <v>60.04739</v>
      </c>
      <c r="Z49" s="212">
        <v>24.007981999999998</v>
      </c>
      <c r="AA49" s="68" t="s">
        <v>138</v>
      </c>
      <c r="AB49" s="78" t="s">
        <v>366</v>
      </c>
      <c r="AC49" s="68" t="s">
        <v>199</v>
      </c>
      <c r="AD49" s="89" t="s">
        <v>6969</v>
      </c>
      <c r="AE49" s="67" t="s">
        <v>47</v>
      </c>
      <c r="AF49" s="67">
        <v>2.5</v>
      </c>
      <c r="AG49" s="177" t="str">
        <f t="shared" si="8"/>
        <v>Yes</v>
      </c>
      <c r="AH49" s="206" t="s">
        <v>7337</v>
      </c>
      <c r="AI49" s="67" t="s">
        <v>486</v>
      </c>
      <c r="AJ49" s="67" t="s">
        <v>486</v>
      </c>
      <c r="AK49" s="177" t="str">
        <f t="shared" si="9"/>
        <v>Not applicable</v>
      </c>
      <c r="AL49" s="178" t="s">
        <v>486</v>
      </c>
      <c r="AM49" s="177" t="str">
        <f t="shared" si="10"/>
        <v>Discloses technology capacity</v>
      </c>
      <c r="AN49" s="202">
        <v>4271</v>
      </c>
      <c r="AO49" s="89" t="s">
        <v>7344</v>
      </c>
      <c r="AP49" s="25" t="str">
        <f t="shared" si="11"/>
        <v>Discloses investments</v>
      </c>
      <c r="AQ49" s="78" t="s">
        <v>538</v>
      </c>
      <c r="AR49" s="78" t="s">
        <v>6074</v>
      </c>
      <c r="AS49" s="78">
        <v>2026</v>
      </c>
      <c r="AT49" s="78"/>
      <c r="AU49" s="20"/>
      <c r="AV49" s="195">
        <v>44929</v>
      </c>
      <c r="AW49" s="169" t="s">
        <v>6443</v>
      </c>
      <c r="AX49" s="68" t="s">
        <v>6975</v>
      </c>
      <c r="AY49" s="68" t="s">
        <v>7638</v>
      </c>
      <c r="AZ49" s="196" t="str">
        <f>LEFT(Green_Steel_Projects[[#This Row],[Comments]],10)</f>
        <v>2024-10-23</v>
      </c>
      <c r="BA49" s="195">
        <v>45615</v>
      </c>
      <c r="BB49" s="169" t="s">
        <v>6996</v>
      </c>
      <c r="BC49" s="169" t="s">
        <v>6969</v>
      </c>
      <c r="BD49" s="169" t="s">
        <v>6970</v>
      </c>
      <c r="BE49" s="169" t="s">
        <v>6971</v>
      </c>
      <c r="BF49" s="169" t="s">
        <v>6972</v>
      </c>
      <c r="BG49" s="169" t="s">
        <v>6973</v>
      </c>
      <c r="BH49" s="169" t="s">
        <v>6974</v>
      </c>
      <c r="BI49" s="169" t="s">
        <v>6997</v>
      </c>
      <c r="BJ49" t="s">
        <v>6999</v>
      </c>
      <c r="BK49" s="61" t="s">
        <v>6265</v>
      </c>
      <c r="BL49" s="15"/>
    </row>
    <row r="50" spans="1:64" x14ac:dyDescent="0.2">
      <c r="A50" s="15" t="s">
        <v>6819</v>
      </c>
      <c r="B50" s="68" t="s">
        <v>6907</v>
      </c>
      <c r="C50" s="89" t="s">
        <v>7139</v>
      </c>
      <c r="D50" s="131" t="str">
        <f>IF(OR(ISBLANK(N50), ISBLANK(T50), ISBLANK(H50)), "",
   IF(AND(N50="existing", ISNUMBER(MATCH(TRIM(H50), Main[Technology], 0))),
      "Phasing out BF",
      IF(AND(N50="existing", ISNUMBER(MATCH(TRIM(H50), Complementary[Technology], 0))),
         "Complementing conventional steelmaking",
            IF(AND(N50="emerging", ISNUMBER(MATCH(TRIM(H50), Main[Technology], 0))),
               "Phasing out BF",
                 IF(AND(N50="emerging", ISNUMBER(MATCH(TRIM(H50), Complementary[Technology], 0))),
                    "Complementing conventional steelmaking",
                      IF(N50="existing", "INVALID Technology Selection")
                  )
               )
            )
         )
)</f>
        <v>Phasing out BF</v>
      </c>
      <c r="E50" s="219" t="str">
        <f t="shared" si="6"/>
        <v>High</v>
      </c>
      <c r="F50" s="78" t="s">
        <v>672</v>
      </c>
      <c r="G50" s="78">
        <v>2026</v>
      </c>
      <c r="H50" s="78" t="s">
        <v>629</v>
      </c>
      <c r="I50" s="68" t="s">
        <v>6437</v>
      </c>
      <c r="J50" s="89" t="s">
        <v>6944</v>
      </c>
      <c r="K50" s="89" t="s">
        <v>7323</v>
      </c>
      <c r="L50" s="89" t="s">
        <v>6947</v>
      </c>
      <c r="M50" s="78" t="s">
        <v>464</v>
      </c>
      <c r="N50" s="46" t="str">
        <f>IF(ISBLANK(M50), "", IFERROR(VLOOKUP(M50, '2. Company details'!A:F, 3, FALSE), "ADD NEW COMPANY MANUALLY"))</f>
        <v>Emerging</v>
      </c>
      <c r="O50" s="78" t="s">
        <v>680</v>
      </c>
      <c r="P50" s="129">
        <f>IF(ISBLANK(M50), "", IFERROR(VLOOKUP(M50, '2. Company details'!A:X, 4, FALSE), "ADD NEW COMPANY MANUALLY"))</f>
        <v>0</v>
      </c>
      <c r="Q50" s="46" t="str">
        <f>IF(ISBLANK(M50), "", IFERROR(VLOOKUP(M50, '2. Company details'!A:X, 15, FALSE), "ADD NEW COMPANY MANUALLY"))</f>
        <v>Not applicable</v>
      </c>
      <c r="R50" s="46" t="str">
        <f>IF(ISBLANK(M50), "", IFERROR(VLOOKUP(M50, '2. Company details'!A:X, 16, FALSE), "ADD NEW COMPANY MANUALLY"))</f>
        <v>Not applicable</v>
      </c>
      <c r="S50" s="37" t="str">
        <f>IF(ISBLANK(M50), "", IFERROR(VLOOKUP(M50, '2. Company details'!A:X, 14, FALSE), "ADD NEW COMPANY MANUALLY"))</f>
        <v>Not applicable</v>
      </c>
      <c r="T50" s="47" t="str">
        <f t="shared" si="7"/>
        <v>Not applicable for emerging</v>
      </c>
      <c r="U50" s="68" t="s">
        <v>582</v>
      </c>
      <c r="V50" s="68" t="s">
        <v>6559</v>
      </c>
      <c r="W50" s="89" t="s">
        <v>7002</v>
      </c>
      <c r="X50" s="68" t="s">
        <v>491</v>
      </c>
      <c r="Y50" s="212">
        <v>38.687399999999997</v>
      </c>
      <c r="Z50" s="212">
        <v>-4.1083860000000003</v>
      </c>
      <c r="AA50" s="68" t="s">
        <v>138</v>
      </c>
      <c r="AB50" s="78" t="s">
        <v>366</v>
      </c>
      <c r="AC50" s="68" t="s">
        <v>53</v>
      </c>
      <c r="AD50" s="89" t="s">
        <v>6944</v>
      </c>
      <c r="AE50" s="67" t="s">
        <v>47</v>
      </c>
      <c r="AF50" s="67">
        <v>1.5</v>
      </c>
      <c r="AG50" s="177" t="str">
        <f t="shared" si="8"/>
        <v>Yes</v>
      </c>
      <c r="AH50" s="206" t="s">
        <v>6945</v>
      </c>
      <c r="AI50" s="67" t="s">
        <v>486</v>
      </c>
      <c r="AJ50" s="67" t="s">
        <v>486</v>
      </c>
      <c r="AK50" s="177" t="str">
        <f t="shared" si="9"/>
        <v>Not applicable</v>
      </c>
      <c r="AL50" s="178" t="s">
        <v>486</v>
      </c>
      <c r="AM50" s="177" t="str">
        <f t="shared" si="10"/>
        <v>Discloses technology capacity</v>
      </c>
      <c r="AN50" s="202">
        <v>1063</v>
      </c>
      <c r="AO50" s="89" t="s">
        <v>6944</v>
      </c>
      <c r="AP50" s="25" t="str">
        <f t="shared" si="11"/>
        <v>Discloses investments</v>
      </c>
      <c r="AQ50" s="78" t="s">
        <v>538</v>
      </c>
      <c r="AR50" s="78" t="s">
        <v>6071</v>
      </c>
      <c r="AS50" s="78" t="s">
        <v>47</v>
      </c>
      <c r="AT50" s="78"/>
      <c r="AU50" s="20"/>
      <c r="AV50" s="195">
        <v>44980</v>
      </c>
      <c r="AW50" s="68" t="s">
        <v>463</v>
      </c>
      <c r="AX50" s="68" t="s">
        <v>492</v>
      </c>
      <c r="AY50" s="68" t="s">
        <v>7639</v>
      </c>
      <c r="AZ50" s="196" t="str">
        <f>LEFT(Green_Steel_Projects[[#This Row],[Comments]],10)</f>
        <v>2024-10-06</v>
      </c>
      <c r="BA50" s="195">
        <v>45615</v>
      </c>
      <c r="BB50" s="169" t="s">
        <v>6943</v>
      </c>
      <c r="BC50" s="169" t="s">
        <v>6944</v>
      </c>
      <c r="BD50" s="169" t="s">
        <v>6945</v>
      </c>
      <c r="BE50" s="169" t="s">
        <v>6946</v>
      </c>
      <c r="BF50" s="169" t="s">
        <v>6947</v>
      </c>
      <c r="BG50" s="169" t="s">
        <v>6948</v>
      </c>
      <c r="BH50" s="169" t="s">
        <v>7516</v>
      </c>
      <c r="BI50" s="169" t="s">
        <v>7517</v>
      </c>
      <c r="BJ50" t="s">
        <v>7640</v>
      </c>
      <c r="BK50" s="61" t="s">
        <v>6265</v>
      </c>
      <c r="BL50" s="15"/>
    </row>
    <row r="51" spans="1:64" hidden="1" x14ac:dyDescent="0.2">
      <c r="A51" s="15" t="s">
        <v>6820</v>
      </c>
      <c r="B51" s="68" t="s">
        <v>508</v>
      </c>
      <c r="C51" s="89" t="s">
        <v>6893</v>
      </c>
      <c r="D51" s="131" t="str">
        <f>IF(OR(ISBLANK(N51), ISBLANK(T51), ISBLANK(H51)), "",
   IF(AND(N51="existing", ISNUMBER(MATCH(TRIM(H51), Main[Technology], 0))),
      "Phasing out BF",
      IF(AND(N51="existing", ISNUMBER(MATCH(TRIM(H51), Complementary[Technology], 0))),
         "Complementing conventional steelmaking",
            IF(AND(N51="emerging", ISNUMBER(MATCH(TRIM(H51), Main[Technology], 0))),
               "Phasing out BF",
                 IF(AND(N51="emerging", ISNUMBER(MATCH(TRIM(H51), Complementary[Technology], 0))),
                    "Complementing conventional steelmaking",
                      IF(N51="existing", "INVALID Technology Selection")
                  )
               )
            )
         )
)</f>
        <v>Complementing conventional steelmaking</v>
      </c>
      <c r="E51" s="219" t="str">
        <f t="shared" si="6"/>
        <v>High</v>
      </c>
      <c r="F51" s="78" t="s">
        <v>672</v>
      </c>
      <c r="G51" s="78">
        <v>2027</v>
      </c>
      <c r="H51" s="78" t="s">
        <v>6680</v>
      </c>
      <c r="I51" s="68" t="s">
        <v>6363</v>
      </c>
      <c r="J51" s="89" t="s">
        <v>6893</v>
      </c>
      <c r="K51" s="89" t="s">
        <v>6897</v>
      </c>
      <c r="L51" s="89" t="s">
        <v>6897</v>
      </c>
      <c r="M51" s="78" t="s">
        <v>702</v>
      </c>
      <c r="N51" s="36" t="str">
        <f>IF(ISBLANK(M51), "", IFERROR(VLOOKUP(M51, '2. Company details'!A:F, 3, FALSE), "ADD NEW COMPANY MANUALLY"))</f>
        <v>Existing</v>
      </c>
      <c r="O51" s="78" t="s">
        <v>681</v>
      </c>
      <c r="P51" s="127">
        <f>IF(ISBLANK(M51), "", IFERROR(VLOOKUP(M51, '2. Company details'!A:X, 4, FALSE), "ADD NEW COMPANY MANUALLY"))</f>
        <v>7.1</v>
      </c>
      <c r="Q51" s="36" t="str">
        <f>IF(ISBLANK(M51), "", IFERROR(VLOOKUP(M51, '2. Company details'!A:X, 15, FALSE), "ADD NEW COMPANY MANUALLY"))</f>
        <v>Has a 2030 goal</v>
      </c>
      <c r="R51" s="36" t="str">
        <f>IF(ISBLANK(M51), "", IFERROR(VLOOKUP(M51, '2. Company details'!A:X, 16, FALSE), "ADD NEW COMPANY MANUALLY"))</f>
        <v>Net zero by 2050</v>
      </c>
      <c r="S51" s="37" t="str">
        <f>IF(ISBLANK(M51), "", IFERROR(VLOOKUP(M51, '2. Company details'!A:X, 14, FALSE), "ADD NEW COMPANY MANUALLY"))</f>
        <v>https://www.voestalpine.com/blog/en/commitment/reducing-step-by-step-by-step/</v>
      </c>
      <c r="T51" s="38" t="str">
        <f t="shared" si="7"/>
        <v>Yes</v>
      </c>
      <c r="U51" s="68" t="s">
        <v>1180</v>
      </c>
      <c r="V51" s="68" t="s">
        <v>6543</v>
      </c>
      <c r="W51" s="68" t="s">
        <v>6544</v>
      </c>
      <c r="X51" s="68" t="s">
        <v>248</v>
      </c>
      <c r="Y51" s="212">
        <v>48.274023</v>
      </c>
      <c r="Z51" s="212">
        <v>14.334339999999999</v>
      </c>
      <c r="AA51" s="68" t="s">
        <v>45</v>
      </c>
      <c r="AB51" s="78" t="s">
        <v>366</v>
      </c>
      <c r="AC51" s="68" t="s">
        <v>238</v>
      </c>
      <c r="AD51" s="68" t="s">
        <v>249</v>
      </c>
      <c r="AE51" s="67" t="s">
        <v>486</v>
      </c>
      <c r="AF51" s="67">
        <v>1.6</v>
      </c>
      <c r="AG51" s="177" t="str">
        <f t="shared" si="8"/>
        <v>Yes</v>
      </c>
      <c r="AH51" s="206" t="s">
        <v>6899</v>
      </c>
      <c r="AI51" s="67" t="s">
        <v>486</v>
      </c>
      <c r="AJ51" s="67" t="s">
        <v>486</v>
      </c>
      <c r="AK51" s="177" t="str">
        <f t="shared" si="9"/>
        <v>Not applicable</v>
      </c>
      <c r="AL51" s="178" t="s">
        <v>486</v>
      </c>
      <c r="AM51" s="177" t="str">
        <f t="shared" si="10"/>
        <v>Discloses technology capacity</v>
      </c>
      <c r="AN51" s="202">
        <f>(1612110000/2)/10^6</f>
        <v>806.05499999999995</v>
      </c>
      <c r="AO51" s="89" t="s">
        <v>6900</v>
      </c>
      <c r="AP51" s="25" t="str">
        <f t="shared" si="11"/>
        <v>Discloses investments</v>
      </c>
      <c r="AQ51" s="78" t="s">
        <v>529</v>
      </c>
      <c r="AR51" s="78" t="s">
        <v>6071</v>
      </c>
      <c r="AS51" s="78">
        <v>2024</v>
      </c>
      <c r="AT51" s="78"/>
      <c r="AU51" s="20"/>
      <c r="AV51" s="195">
        <v>45007</v>
      </c>
      <c r="AW51" s="68" t="s">
        <v>510</v>
      </c>
      <c r="AX51" s="68" t="s">
        <v>41</v>
      </c>
      <c r="AY51" s="68" t="s">
        <v>7680</v>
      </c>
      <c r="AZ51" s="196" t="str">
        <f>LEFT(Green_Steel_Projects[[#This Row],[Comments]],10)</f>
        <v>2024-07-04</v>
      </c>
      <c r="BA51" s="195">
        <v>45616</v>
      </c>
      <c r="BB51" s="169" t="s">
        <v>6901</v>
      </c>
      <c r="BC51" s="169" t="s">
        <v>6897</v>
      </c>
      <c r="BD51" s="169" t="s">
        <v>6900</v>
      </c>
      <c r="BE51" s="169" t="s">
        <v>6899</v>
      </c>
      <c r="BF51" s="169" t="s">
        <v>6905</v>
      </c>
      <c r="BG51" s="68"/>
      <c r="BH51" s="89"/>
      <c r="BI51" s="89"/>
      <c r="BJ51" s="1"/>
      <c r="BK51" s="61" t="s">
        <v>6265</v>
      </c>
      <c r="BL51" s="15"/>
    </row>
    <row r="52" spans="1:64" hidden="1" x14ac:dyDescent="0.2">
      <c r="A52" s="15" t="s">
        <v>6821</v>
      </c>
      <c r="B52" s="68" t="s">
        <v>509</v>
      </c>
      <c r="C52" s="89" t="s">
        <v>6893</v>
      </c>
      <c r="D52" s="131" t="str">
        <f>IF(OR(ISBLANK(N52), ISBLANK(T52), ISBLANK(H52)), "",
   IF(AND(N52="existing", ISNUMBER(MATCH(TRIM(H52), Main[Technology], 0))),
      "Phasing out BF",
      IF(AND(N52="existing", ISNUMBER(MATCH(TRIM(H52), Complementary[Technology], 0))),
         "Complementing conventional steelmaking",
            IF(AND(N52="emerging", ISNUMBER(MATCH(TRIM(H52), Main[Technology], 0))),
               "Phasing out BF",
                 IF(AND(N52="emerging", ISNUMBER(MATCH(TRIM(H52), Complementary[Technology], 0))),
                    "Complementing conventional steelmaking",
                      IF(N52="existing", "INVALID Technology Selection")
                  )
               )
            )
         )
)</f>
        <v>Complementing conventional steelmaking</v>
      </c>
      <c r="E52" s="219" t="str">
        <f t="shared" si="6"/>
        <v>High</v>
      </c>
      <c r="F52" s="78" t="s">
        <v>672</v>
      </c>
      <c r="G52" s="78">
        <v>2027</v>
      </c>
      <c r="H52" s="78" t="s">
        <v>6680</v>
      </c>
      <c r="I52" s="68" t="s">
        <v>6363</v>
      </c>
      <c r="J52" s="89" t="s">
        <v>6893</v>
      </c>
      <c r="K52" s="89" t="s">
        <v>6897</v>
      </c>
      <c r="L52" s="89" t="s">
        <v>6897</v>
      </c>
      <c r="M52" s="78" t="s">
        <v>702</v>
      </c>
      <c r="N52" s="36" t="str">
        <f>IF(ISBLANK(M52), "", IFERROR(VLOOKUP(M52, '2. Company details'!A:F, 3, FALSE), "ADD NEW COMPANY MANUALLY"))</f>
        <v>Existing</v>
      </c>
      <c r="O52" s="78" t="s">
        <v>681</v>
      </c>
      <c r="P52" s="127">
        <f>IF(ISBLANK(M52), "", IFERROR(VLOOKUP(M52, '2. Company details'!A:X, 4, FALSE), "ADD NEW COMPANY MANUALLY"))</f>
        <v>7.1</v>
      </c>
      <c r="Q52" s="36" t="str">
        <f>IF(ISBLANK(M52), "", IFERROR(VLOOKUP(M52, '2. Company details'!A:X, 15, FALSE), "ADD NEW COMPANY MANUALLY"))</f>
        <v>Has a 2030 goal</v>
      </c>
      <c r="R52" s="36" t="str">
        <f>IF(ISBLANK(M52), "", IFERROR(VLOOKUP(M52, '2. Company details'!A:X, 16, FALSE), "ADD NEW COMPANY MANUALLY"))</f>
        <v>Net zero by 2050</v>
      </c>
      <c r="S52" s="37" t="str">
        <f>IF(ISBLANK(M52), "", IFERROR(VLOOKUP(M52, '2. Company details'!A:X, 14, FALSE), "ADD NEW COMPANY MANUALLY"))</f>
        <v>https://www.voestalpine.com/blog/en/commitment/reducing-step-by-step-by-step/</v>
      </c>
      <c r="T52" s="38" t="str">
        <f t="shared" si="7"/>
        <v>Yes</v>
      </c>
      <c r="U52" s="68" t="s">
        <v>536</v>
      </c>
      <c r="V52" s="68" t="s">
        <v>6541</v>
      </c>
      <c r="W52" s="68" t="s">
        <v>6542</v>
      </c>
      <c r="X52" s="68" t="s">
        <v>239</v>
      </c>
      <c r="Y52" s="212">
        <v>47.380454999999998</v>
      </c>
      <c r="Z52" s="212">
        <v>15.065182</v>
      </c>
      <c r="AA52" s="68" t="s">
        <v>45</v>
      </c>
      <c r="AB52" s="78" t="s">
        <v>366</v>
      </c>
      <c r="AC52" s="68" t="s">
        <v>238</v>
      </c>
      <c r="AD52" s="68" t="s">
        <v>240</v>
      </c>
      <c r="AE52" s="67" t="s">
        <v>486</v>
      </c>
      <c r="AF52" s="67">
        <v>0.85</v>
      </c>
      <c r="AG52" s="177" t="str">
        <f t="shared" si="8"/>
        <v>Yes</v>
      </c>
      <c r="AH52" s="201" t="s">
        <v>6899</v>
      </c>
      <c r="AI52" s="67" t="s">
        <v>486</v>
      </c>
      <c r="AJ52" s="67" t="s">
        <v>486</v>
      </c>
      <c r="AK52" s="177" t="str">
        <f t="shared" si="9"/>
        <v>Not applicable</v>
      </c>
      <c r="AL52" s="178" t="s">
        <v>486</v>
      </c>
      <c r="AM52" s="177" t="str">
        <f t="shared" si="10"/>
        <v>Discloses technology capacity</v>
      </c>
      <c r="AN52" s="202">
        <f>(1612110000/2)/10^6</f>
        <v>806.05499999999995</v>
      </c>
      <c r="AO52" s="89" t="s">
        <v>6900</v>
      </c>
      <c r="AP52" s="25" t="str">
        <f t="shared" si="11"/>
        <v>Discloses investments</v>
      </c>
      <c r="AQ52" s="78" t="s">
        <v>529</v>
      </c>
      <c r="AR52" s="78" t="s">
        <v>6071</v>
      </c>
      <c r="AS52" s="78">
        <v>2024</v>
      </c>
      <c r="AT52" s="78"/>
      <c r="AU52" s="20"/>
      <c r="AV52" s="195">
        <v>45007</v>
      </c>
      <c r="AW52" s="68" t="s">
        <v>510</v>
      </c>
      <c r="AX52" s="68" t="s">
        <v>41</v>
      </c>
      <c r="AY52" s="68" t="s">
        <v>6364</v>
      </c>
      <c r="AZ52" s="196" t="str">
        <f>LEFT(Green_Steel_Projects[[#This Row],[Comments]],10)</f>
        <v>2024-01-22</v>
      </c>
      <c r="BA52" s="195">
        <v>45351</v>
      </c>
      <c r="BB52" s="169" t="s">
        <v>6902</v>
      </c>
      <c r="BC52" s="169" t="s">
        <v>6897</v>
      </c>
      <c r="BD52" s="169" t="s">
        <v>6904</v>
      </c>
      <c r="BE52" s="169" t="s">
        <v>6900</v>
      </c>
      <c r="BF52" s="169" t="s">
        <v>6899</v>
      </c>
      <c r="BG52" s="68"/>
      <c r="BH52" s="89"/>
      <c r="BI52" s="89"/>
      <c r="BJ52" s="1"/>
      <c r="BK52" s="61" t="s">
        <v>6265</v>
      </c>
      <c r="BL52" s="15"/>
    </row>
    <row r="53" spans="1:64" hidden="1" x14ac:dyDescent="0.2">
      <c r="A53" s="15" t="s">
        <v>6822</v>
      </c>
      <c r="B53" s="68" t="s">
        <v>645</v>
      </c>
      <c r="C53" s="89" t="s">
        <v>7143</v>
      </c>
      <c r="D53" s="131" t="str">
        <f>IF(OR(ISBLANK(N53), ISBLANK(T53), ISBLANK(H53)), "",
   IF(AND(N53="existing", ISNUMBER(MATCH(TRIM(H53), Main[Technology], 0))),
      "Phasing out BF",
      IF(AND(N53="existing", ISNUMBER(MATCH(TRIM(H53), Complementary[Technology], 0))),
         "Complementing conventional steelmaking",
            IF(AND(N53="emerging", ISNUMBER(MATCH(TRIM(H53), Main[Technology], 0))),
               "Phasing out BF",
                 IF(AND(N53="emerging", ISNUMBER(MATCH(TRIM(H53), Complementary[Technology], 0))),
                    "Complementing conventional steelmaking",
                      IF(N53="existing", "INVALID Technology Selection")
                  )
               )
            )
         )
)</f>
        <v>Phasing out BF</v>
      </c>
      <c r="E53" s="219" t="str">
        <f t="shared" si="6"/>
        <v>High</v>
      </c>
      <c r="F53" s="78" t="s">
        <v>672</v>
      </c>
      <c r="G53" s="78">
        <v>2027</v>
      </c>
      <c r="H53" s="78" t="s">
        <v>7384</v>
      </c>
      <c r="I53" s="68" t="s">
        <v>6446</v>
      </c>
      <c r="J53" s="89" t="s">
        <v>7269</v>
      </c>
      <c r="K53" s="89" t="s">
        <v>7269</v>
      </c>
      <c r="L53" s="89" t="s">
        <v>7329</v>
      </c>
      <c r="M53" s="78" t="s">
        <v>6684</v>
      </c>
      <c r="N53" s="36" t="str">
        <f>IF(ISBLANK(M53), "", IFERROR(VLOOKUP(M53, '2. Company details'!A:F, 3, FALSE), "ADD NEW COMPANY MANUALLY"))</f>
        <v>Existing</v>
      </c>
      <c r="O53" s="78" t="s">
        <v>680</v>
      </c>
      <c r="P53" s="127" t="str">
        <f>IF(ISBLANK(M53), "", IFERROR(VLOOKUP(M53, '2. Company details'!A:X, 4, FALSE), "ADD NEW COMPANY MANUALLY"))</f>
        <v>&lt; 3</v>
      </c>
      <c r="Q53" s="36" t="str">
        <f>IF(ISBLANK(M53), "", IFERROR(VLOOKUP(M53, '2. Company details'!A:X, 15, FALSE), "ADD NEW COMPANY MANUALLY"))</f>
        <v>Not stated</v>
      </c>
      <c r="R53" s="36" t="str">
        <f>IF(ISBLANK(M53), "", IFERROR(VLOOKUP(M53, '2. Company details'!A:X, 16, FALSE), "ADD NEW COMPANY MANUALLY"))</f>
        <v>Not stated</v>
      </c>
      <c r="S53" s="37" t="str">
        <f>IF(ISBLANK(M53), "", IFERROR(VLOOKUP(M53, '2. Company details'!A:X, 14, FALSE), "ADD NEW COMPANY MANUALLY"))</f>
        <v>http://en.hbdhtg.cn/nav/92.html</v>
      </c>
      <c r="T53" s="38" t="str">
        <f t="shared" si="7"/>
        <v>No</v>
      </c>
      <c r="U53" s="68" t="s">
        <v>645</v>
      </c>
      <c r="V53" s="68" t="s">
        <v>6617</v>
      </c>
      <c r="W53" s="68"/>
      <c r="X53" s="68" t="s">
        <v>647</v>
      </c>
      <c r="Y53" s="212">
        <v>12.694464999999999</v>
      </c>
      <c r="Z53" s="212">
        <v>101.148937</v>
      </c>
      <c r="AA53" s="68" t="s">
        <v>618</v>
      </c>
      <c r="AB53" s="78" t="s">
        <v>367</v>
      </c>
      <c r="AC53" s="68" t="s">
        <v>646</v>
      </c>
      <c r="AD53" s="89" t="s">
        <v>7269</v>
      </c>
      <c r="AE53" s="67" t="s">
        <v>486</v>
      </c>
      <c r="AF53" s="67">
        <v>2</v>
      </c>
      <c r="AG53" s="177" t="str">
        <f t="shared" si="8"/>
        <v>Yes</v>
      </c>
      <c r="AH53" s="206" t="s">
        <v>7269</v>
      </c>
      <c r="AI53" s="67" t="s">
        <v>486</v>
      </c>
      <c r="AJ53" s="67" t="s">
        <v>486</v>
      </c>
      <c r="AK53" s="177" t="str">
        <f t="shared" si="9"/>
        <v>Not applicable</v>
      </c>
      <c r="AL53" s="178" t="s">
        <v>486</v>
      </c>
      <c r="AM53" s="177" t="str">
        <f t="shared" si="10"/>
        <v>Discloses technology capacity</v>
      </c>
      <c r="AN53" s="202">
        <v>2000</v>
      </c>
      <c r="AO53" s="89" t="s">
        <v>7388</v>
      </c>
      <c r="AP53" s="25" t="str">
        <f t="shared" si="11"/>
        <v>Discloses investments</v>
      </c>
      <c r="AQ53" s="78" t="s">
        <v>538</v>
      </c>
      <c r="AR53" s="78" t="s">
        <v>6074</v>
      </c>
      <c r="AS53" s="78" t="s">
        <v>47</v>
      </c>
      <c r="AT53" s="78"/>
      <c r="AU53" s="20"/>
      <c r="AV53" s="195">
        <v>45062</v>
      </c>
      <c r="AW53" s="68" t="s">
        <v>644</v>
      </c>
      <c r="AX53" s="68" t="s">
        <v>7385</v>
      </c>
      <c r="AY53" s="68" t="s">
        <v>7661</v>
      </c>
      <c r="AZ53" s="196" t="str">
        <f>LEFT(Green_Steel_Projects[[#This Row],[Comments]],10)</f>
        <v>2024-11-08</v>
      </c>
      <c r="BA53" s="195">
        <v>45615</v>
      </c>
      <c r="BB53" s="169" t="s">
        <v>7143</v>
      </c>
      <c r="BC53" s="169" t="s">
        <v>7386</v>
      </c>
      <c r="BD53" s="169" t="s">
        <v>7269</v>
      </c>
      <c r="BE53" s="169" t="s">
        <v>7298</v>
      </c>
      <c r="BF53" s="169" t="s">
        <v>7269</v>
      </c>
      <c r="BG53" s="169" t="s">
        <v>6447</v>
      </c>
      <c r="BH53" s="169" t="s">
        <v>7387</v>
      </c>
      <c r="BI53" s="169" t="s">
        <v>7388</v>
      </c>
      <c r="BJ53" t="s">
        <v>7662</v>
      </c>
      <c r="BK53" s="61" t="s">
        <v>6265</v>
      </c>
      <c r="BL53" s="15"/>
    </row>
    <row r="54" spans="1:64" hidden="1" x14ac:dyDescent="0.2">
      <c r="A54" s="15" t="s">
        <v>6823</v>
      </c>
      <c r="B54" s="68" t="s">
        <v>6351</v>
      </c>
      <c r="C54" s="211" t="s">
        <v>446</v>
      </c>
      <c r="D54" s="131" t="str">
        <f>IF(OR(ISBLANK(N54), ISBLANK(T54), ISBLANK(H54)), "",
   IF(AND(N54="existing", ISNUMBER(MATCH(TRIM(H54), Main[Technology], 0))),
      "Phasing out BF",
      IF(AND(N54="existing", ISNUMBER(MATCH(TRIM(H54), Complementary[Technology], 0))),
         "Complementing conventional steelmaking",
            IF(AND(N54="emerging", ISNUMBER(MATCH(TRIM(H54), Main[Technology], 0))),
               "Phasing out BF",
                 IF(AND(N54="emerging", ISNUMBER(MATCH(TRIM(H54), Complementary[Technology], 0))),
                    "Complementing conventional steelmaking",
                      IF(N54="existing", "INVALID Technology Selection")
                  )
               )
            )
         )
)</f>
        <v>Complementing conventional steelmaking</v>
      </c>
      <c r="E54" s="219" t="str">
        <f t="shared" si="6"/>
        <v>Medium</v>
      </c>
      <c r="F54" s="78" t="s">
        <v>674</v>
      </c>
      <c r="G54" s="78">
        <v>2027</v>
      </c>
      <c r="H54" s="78" t="s">
        <v>6143</v>
      </c>
      <c r="I54" s="68" t="s">
        <v>6352</v>
      </c>
      <c r="J54" s="89" t="s">
        <v>7238</v>
      </c>
      <c r="K54" s="89" t="s">
        <v>7238</v>
      </c>
      <c r="L54" s="89" t="s">
        <v>7238</v>
      </c>
      <c r="M54" s="78" t="s">
        <v>599</v>
      </c>
      <c r="N54" s="36" t="str">
        <f>IF(ISBLANK(M54), "", IFERROR(VLOOKUP(M54, '2. Company details'!A:F, 3, FALSE), "ADD NEW COMPANY MANUALLY"))</f>
        <v>Existing</v>
      </c>
      <c r="O54" s="78" t="s">
        <v>680</v>
      </c>
      <c r="P54" s="127">
        <f>IF(ISBLANK(M54), "", IFERROR(VLOOKUP(M54, '2. Company details'!A:X, 4, FALSE), "ADD NEW COMPANY MANUALLY"))</f>
        <v>7.9</v>
      </c>
      <c r="Q54" s="36" t="str">
        <f>IF(ISBLANK(M54), "", IFERROR(VLOOKUP(M54, '2. Company details'!A:X, 15, FALSE), "ADD NEW COMPANY MANUALLY"))</f>
        <v>Has a 2030 goal</v>
      </c>
      <c r="R54" s="36" t="str">
        <f>IF(ISBLANK(M54), "", IFERROR(VLOOKUP(M54, '2. Company details'!A:X, 16, FALSE), "ADD NEW COMPANY MANUALLY"))</f>
        <v>Net zero before 2050</v>
      </c>
      <c r="S54" s="37" t="str">
        <f>IF(ISBLANK(M54), "", IFERROR(VLOOKUP(M54, '2. Company details'!A:X, 14, FALSE), "ADD NEW COMPANY MANUALLY"))</f>
        <v>https://web.archive.org/web/https://www.jindalsteelpower.com/sustainability-at-jsp.html</v>
      </c>
      <c r="T54" s="38" t="str">
        <f t="shared" si="7"/>
        <v>Yes</v>
      </c>
      <c r="U54" s="68" t="s">
        <v>622</v>
      </c>
      <c r="V54" s="68" t="s">
        <v>6618</v>
      </c>
      <c r="W54" s="68"/>
      <c r="X54" s="68" t="s">
        <v>620</v>
      </c>
      <c r="Y54" s="212">
        <v>24.514910125848299</v>
      </c>
      <c r="Z54" s="212">
        <v>56.6011962793484</v>
      </c>
      <c r="AA54" s="68" t="s">
        <v>618</v>
      </c>
      <c r="AB54" s="78" t="s">
        <v>368</v>
      </c>
      <c r="AC54" s="68" t="s">
        <v>615</v>
      </c>
      <c r="AD54" s="89" t="s">
        <v>7238</v>
      </c>
      <c r="AE54" s="67" t="s">
        <v>486</v>
      </c>
      <c r="AF54" s="67" t="s">
        <v>486</v>
      </c>
      <c r="AG54" s="177" t="str">
        <f t="shared" si="8"/>
        <v>Not applicable</v>
      </c>
      <c r="AH54" s="192" t="s">
        <v>486</v>
      </c>
      <c r="AI54" s="67">
        <v>0.7</v>
      </c>
      <c r="AJ54" s="67" t="s">
        <v>486</v>
      </c>
      <c r="AK54" s="177" t="str">
        <f t="shared" si="9"/>
        <v>Yes</v>
      </c>
      <c r="AL54" s="206" t="s">
        <v>7238</v>
      </c>
      <c r="AM54" s="177" t="str">
        <f t="shared" si="10"/>
        <v>Discloses technology capacity</v>
      </c>
      <c r="AN54" s="202" t="s">
        <v>47</v>
      </c>
      <c r="AO54" s="89" t="s">
        <v>7238</v>
      </c>
      <c r="AP54" s="25" t="str">
        <f t="shared" si="11"/>
        <v>Lacks investment information</v>
      </c>
      <c r="AQ54" s="78" t="s">
        <v>538</v>
      </c>
      <c r="AR54" s="78" t="s">
        <v>6074</v>
      </c>
      <c r="AS54" s="78" t="s">
        <v>47</v>
      </c>
      <c r="AT54" s="78"/>
      <c r="AU54" s="20"/>
      <c r="AV54" s="195">
        <v>45083</v>
      </c>
      <c r="AW54" s="68" t="s">
        <v>619</v>
      </c>
      <c r="AX54" s="68" t="s">
        <v>41</v>
      </c>
      <c r="AY54" s="68" t="s">
        <v>6353</v>
      </c>
      <c r="AZ54" s="196" t="str">
        <f>LEFT(Green_Steel_Projects[[#This Row],[Comments]],10)</f>
        <v>2024-02-28</v>
      </c>
      <c r="BA54" s="195">
        <v>45350</v>
      </c>
      <c r="BB54" s="169" t="s">
        <v>7199</v>
      </c>
      <c r="BC54" s="169" t="s">
        <v>7238</v>
      </c>
      <c r="BD54" s="68"/>
      <c r="BE54" s="68"/>
      <c r="BF54" s="68"/>
      <c r="BG54" s="68"/>
      <c r="BH54" s="89"/>
      <c r="BI54" s="89"/>
      <c r="BJ54" s="1"/>
      <c r="BK54" s="61" t="s">
        <v>6265</v>
      </c>
      <c r="BL54" s="15"/>
    </row>
    <row r="55" spans="1:64" hidden="1" x14ac:dyDescent="0.2">
      <c r="A55" s="15" t="s">
        <v>6824</v>
      </c>
      <c r="B55" s="68" t="s">
        <v>6303</v>
      </c>
      <c r="C55" s="211" t="s">
        <v>446</v>
      </c>
      <c r="D55" s="131" t="str">
        <f>IF(OR(ISBLANK(N55), ISBLANK(T55), ISBLANK(H55)), "",
   IF(AND(N55="existing", ISNUMBER(MATCH(TRIM(H55), Main[Technology], 0))),
      "Phasing out BF",
      IF(AND(N55="existing", ISNUMBER(MATCH(TRIM(H55), Complementary[Technology], 0))),
         "Complementing conventional steelmaking",
            IF(AND(N55="emerging", ISNUMBER(MATCH(TRIM(H55), Main[Technology], 0))),
               "Phasing out BF",
                 IF(AND(N55="emerging", ISNUMBER(MATCH(TRIM(H55), Complementary[Technology], 0))),
                    "Complementing conventional steelmaking",
                      IF(N55="existing", "INVALID Technology Selection")
                  )
               )
            )
         )
)</f>
        <v>Complementing conventional steelmaking</v>
      </c>
      <c r="E55" s="219" t="str">
        <f t="shared" si="6"/>
        <v>High</v>
      </c>
      <c r="F55" s="78" t="s">
        <v>672</v>
      </c>
      <c r="G55" s="78">
        <v>2030</v>
      </c>
      <c r="H55" s="78" t="s">
        <v>676</v>
      </c>
      <c r="I55" s="68" t="s">
        <v>6304</v>
      </c>
      <c r="J55" s="89" t="s">
        <v>7200</v>
      </c>
      <c r="K55" s="89" t="s">
        <v>7200</v>
      </c>
      <c r="L55" s="89" t="s">
        <v>7200</v>
      </c>
      <c r="M55" s="78" t="s">
        <v>699</v>
      </c>
      <c r="N55" s="36" t="str">
        <f>IF(ISBLANK(M55), "", IFERROR(VLOOKUP(M55, '2. Company details'!A:F, 3, FALSE), "ADD NEW COMPANY MANUALLY"))</f>
        <v>Existing</v>
      </c>
      <c r="O55" s="78" t="s">
        <v>680</v>
      </c>
      <c r="P55" s="127">
        <f>IF(ISBLANK(M55), "", IFERROR(VLOOKUP(M55, '2. Company details'!A:X, 4, FALSE), "ADD NEW COMPANY MANUALLY"))</f>
        <v>38.44</v>
      </c>
      <c r="Q55" s="36" t="str">
        <f>IF(ISBLANK(M55), "", IFERROR(VLOOKUP(M55, '2. Company details'!A:X, 15, FALSE), "ADD NEW COMPANY MANUALLY"))</f>
        <v>Has a 2030 goal</v>
      </c>
      <c r="R55" s="36" t="str">
        <f>IF(ISBLANK(M55), "", IFERROR(VLOOKUP(M55, '2. Company details'!A:X, 16, FALSE), "ADD NEW COMPANY MANUALLY"))</f>
        <v>Net zero by 2050</v>
      </c>
      <c r="S55" s="37" t="str">
        <f>IF(ISBLANK(M55), "", IFERROR(VLOOKUP(M55, '2. Company details'!A:X, 14, FALSE), "ADD NEW COMPANY MANUALLY"))</f>
        <v>https://web.archive.org/web/https://www.posco.co.kr/brochure/en/02_Vision_05.html</v>
      </c>
      <c r="T55" s="38" t="str">
        <f t="shared" si="7"/>
        <v>Yes</v>
      </c>
      <c r="U55" s="68" t="s">
        <v>533</v>
      </c>
      <c r="V55" s="68" t="s">
        <v>41</v>
      </c>
      <c r="W55" s="68" t="s">
        <v>6568</v>
      </c>
      <c r="X55" s="68" t="s">
        <v>625</v>
      </c>
      <c r="Y55" s="212">
        <v>19.640298999999999</v>
      </c>
      <c r="Z55" s="212">
        <v>57.677866000000002</v>
      </c>
      <c r="AA55" s="68" t="s">
        <v>618</v>
      </c>
      <c r="AB55" s="78" t="s">
        <v>368</v>
      </c>
      <c r="AC55" s="68" t="s">
        <v>615</v>
      </c>
      <c r="AD55" s="89" t="s">
        <v>7239</v>
      </c>
      <c r="AE55" s="182" t="s">
        <v>486</v>
      </c>
      <c r="AF55" s="67" t="s">
        <v>486</v>
      </c>
      <c r="AG55" s="177" t="str">
        <f t="shared" si="8"/>
        <v>Not applicable</v>
      </c>
      <c r="AH55" s="207" t="s">
        <v>486</v>
      </c>
      <c r="AI55" s="67" t="s">
        <v>486</v>
      </c>
      <c r="AJ55" s="67">
        <v>5000</v>
      </c>
      <c r="AK55" s="177" t="str">
        <f t="shared" si="9"/>
        <v>Yes</v>
      </c>
      <c r="AL55" s="206" t="s">
        <v>7200</v>
      </c>
      <c r="AM55" s="177" t="str">
        <f t="shared" si="10"/>
        <v>Discloses technology capacity</v>
      </c>
      <c r="AN55" s="202">
        <v>7000</v>
      </c>
      <c r="AO55" s="89" t="s">
        <v>7239</v>
      </c>
      <c r="AP55" s="25" t="str">
        <f t="shared" si="11"/>
        <v>Discloses investments</v>
      </c>
      <c r="AQ55" s="78" t="s">
        <v>532</v>
      </c>
      <c r="AR55" s="78" t="s">
        <v>6074</v>
      </c>
      <c r="AS55" s="78" t="s">
        <v>47</v>
      </c>
      <c r="AT55" s="78"/>
      <c r="AU55" s="20"/>
      <c r="AV55" s="195">
        <v>45093</v>
      </c>
      <c r="AW55" s="68" t="s">
        <v>633</v>
      </c>
      <c r="AX55" s="68" t="s">
        <v>634</v>
      </c>
      <c r="AY55" s="68" t="s">
        <v>7723</v>
      </c>
      <c r="AZ55" s="196" t="str">
        <f>LEFT(Green_Steel_Projects[[#This Row],[Comments]],10)</f>
        <v>2024-10-02</v>
      </c>
      <c r="BA55" s="195">
        <v>45617</v>
      </c>
      <c r="BB55" s="169" t="s">
        <v>7200</v>
      </c>
      <c r="BC55" s="169" t="s">
        <v>7239</v>
      </c>
      <c r="BD55" s="169" t="s">
        <v>7724</v>
      </c>
      <c r="BE55" s="198"/>
      <c r="BF55" s="198"/>
      <c r="BG55" s="68"/>
      <c r="BH55" s="89"/>
      <c r="BI55" s="89"/>
      <c r="BJ55" s="1"/>
      <c r="BK55" s="61" t="s">
        <v>6265</v>
      </c>
      <c r="BL55" s="15"/>
    </row>
    <row r="56" spans="1:64" hidden="1" x14ac:dyDescent="0.2">
      <c r="A56" s="15" t="s">
        <v>6825</v>
      </c>
      <c r="B56" s="68" t="s">
        <v>604</v>
      </c>
      <c r="C56" s="89" t="s">
        <v>7152</v>
      </c>
      <c r="D56" s="131" t="str">
        <f>IF(OR(ISBLANK(N56), ISBLANK(T56), ISBLANK(H56)), "",
   IF(AND(N56="existing", ISNUMBER(MATCH(TRIM(H56), Main[Technology], 0))),
      "Phasing out BF",
      IF(AND(N56="existing", ISNUMBER(MATCH(TRIM(H56), Complementary[Technology], 0))),
         "Complementing conventional steelmaking",
            IF(AND(N56="emerging", ISNUMBER(MATCH(TRIM(H56), Main[Technology], 0))),
               "Phasing out BF",
                 IF(AND(N56="emerging", ISNUMBER(MATCH(TRIM(H56), Complementary[Technology], 0))),
                    "Complementing conventional steelmaking",
                      IF(N56="existing", "INVALID Technology Selection")
                  )
               )
            )
         )
)</f>
        <v>Complementing conventional steelmaking</v>
      </c>
      <c r="E56" s="219" t="str">
        <f t="shared" si="6"/>
        <v>Low</v>
      </c>
      <c r="F56" s="78" t="s">
        <v>674</v>
      </c>
      <c r="G56" s="78">
        <v>2023</v>
      </c>
      <c r="H56" s="78" t="s">
        <v>678</v>
      </c>
      <c r="I56" s="68" t="s">
        <v>6365</v>
      </c>
      <c r="J56" s="89" t="s">
        <v>7201</v>
      </c>
      <c r="K56" s="89" t="s">
        <v>7201</v>
      </c>
      <c r="L56" s="89" t="s">
        <v>7201</v>
      </c>
      <c r="M56" s="78" t="s">
        <v>702</v>
      </c>
      <c r="N56" s="36" t="str">
        <f>IF(ISBLANK(M56), "", IFERROR(VLOOKUP(M56, '2. Company details'!A:F, 3, FALSE), "ADD NEW COMPANY MANUALLY"))</f>
        <v>Existing</v>
      </c>
      <c r="O56" s="78" t="s">
        <v>681</v>
      </c>
      <c r="P56" s="127">
        <f>IF(ISBLANK(M56), "", IFERROR(VLOOKUP(M56, '2. Company details'!A:X, 4, FALSE), "ADD NEW COMPANY MANUALLY"))</f>
        <v>7.1</v>
      </c>
      <c r="Q56" s="36" t="str">
        <f>IF(ISBLANK(M56), "", IFERROR(VLOOKUP(M56, '2. Company details'!A:X, 15, FALSE), "ADD NEW COMPANY MANUALLY"))</f>
        <v>Has a 2030 goal</v>
      </c>
      <c r="R56" s="36" t="str">
        <f>IF(ISBLANK(M56), "", IFERROR(VLOOKUP(M56, '2. Company details'!A:X, 16, FALSE), "ADD NEW COMPANY MANUALLY"))</f>
        <v>Net zero by 2050</v>
      </c>
      <c r="S56" s="37" t="str">
        <f>IF(ISBLANK(M56), "", IFERROR(VLOOKUP(M56, '2. Company details'!A:X, 14, FALSE), "ADD NEW COMPANY MANUALLY"))</f>
        <v>https://www.voestalpine.com/blog/en/commitment/reducing-step-by-step-by-step/</v>
      </c>
      <c r="T56" s="38" t="str">
        <f t="shared" si="7"/>
        <v>Yes</v>
      </c>
      <c r="U56" s="68" t="s">
        <v>1180</v>
      </c>
      <c r="V56" s="68" t="s">
        <v>6543</v>
      </c>
      <c r="W56" s="68" t="s">
        <v>6544</v>
      </c>
      <c r="X56" s="68" t="s">
        <v>248</v>
      </c>
      <c r="Y56" s="212">
        <v>48.274023</v>
      </c>
      <c r="Z56" s="212">
        <v>14.334339999999999</v>
      </c>
      <c r="AA56" s="68" t="s">
        <v>45</v>
      </c>
      <c r="AB56" s="78" t="s">
        <v>366</v>
      </c>
      <c r="AC56" s="68" t="s">
        <v>238</v>
      </c>
      <c r="AD56" s="68" t="s">
        <v>249</v>
      </c>
      <c r="AE56" s="67" t="s">
        <v>486</v>
      </c>
      <c r="AF56" s="67" t="s">
        <v>486</v>
      </c>
      <c r="AG56" s="177" t="str">
        <f t="shared" si="8"/>
        <v>Not applicable</v>
      </c>
      <c r="AH56" s="192" t="s">
        <v>486</v>
      </c>
      <c r="AI56" s="67" t="s">
        <v>47</v>
      </c>
      <c r="AJ56" s="67" t="s">
        <v>486</v>
      </c>
      <c r="AK56" s="177" t="str">
        <f t="shared" si="9"/>
        <v>No</v>
      </c>
      <c r="AL56" s="206" t="s">
        <v>7201</v>
      </c>
      <c r="AM56" s="177" t="str">
        <f t="shared" si="10"/>
        <v>Lacks technology capacity</v>
      </c>
      <c r="AN56" s="202" t="s">
        <v>47</v>
      </c>
      <c r="AO56" s="89" t="s">
        <v>7201</v>
      </c>
      <c r="AP56" s="25" t="str">
        <f t="shared" si="11"/>
        <v>Lacks investment information</v>
      </c>
      <c r="AQ56" s="78" t="s">
        <v>550</v>
      </c>
      <c r="AR56" s="78" t="s">
        <v>6074</v>
      </c>
      <c r="AS56" s="78" t="s">
        <v>47</v>
      </c>
      <c r="AT56" s="78"/>
      <c r="AU56" s="20"/>
      <c r="AV56" s="195">
        <v>45133</v>
      </c>
      <c r="AW56" s="169" t="s">
        <v>6366</v>
      </c>
      <c r="AX56" s="68" t="s">
        <v>605</v>
      </c>
      <c r="AY56" s="68" t="s">
        <v>606</v>
      </c>
      <c r="AZ56" s="196" t="str">
        <f>LEFT(Green_Steel_Projects[[#This Row],[Comments]],10)</f>
        <v>2023-08-11</v>
      </c>
      <c r="BA56" s="195">
        <v>45351</v>
      </c>
      <c r="BB56" s="169" t="s">
        <v>7201</v>
      </c>
      <c r="BC56" s="68"/>
      <c r="BD56" s="68"/>
      <c r="BE56" s="68"/>
      <c r="BF56" s="68"/>
      <c r="BG56" s="68"/>
      <c r="BH56" s="89"/>
      <c r="BI56" s="89"/>
      <c r="BJ56" s="1"/>
      <c r="BK56" s="61" t="s">
        <v>6265</v>
      </c>
      <c r="BL56" s="15"/>
    </row>
    <row r="57" spans="1:64" hidden="1" x14ac:dyDescent="0.2">
      <c r="A57" s="15" t="s">
        <v>6826</v>
      </c>
      <c r="B57" s="68" t="s">
        <v>7734</v>
      </c>
      <c r="C57" s="215" t="s">
        <v>650</v>
      </c>
      <c r="D57" s="132" t="str">
        <f>IF(OR(ISBLANK(N57), ISBLANK(T57), ISBLANK(H57)), "",
   IF(AND(N57="existing", ISNUMBER(MATCH(TRIM(H57), Main[Technology], 0))),
      "Phasing out BF",
      IF(AND(N57="existing", ISNUMBER(MATCH(TRIM(H57), Complementary[Technology], 0))),
         "Complementing conventional steelmaking",
            IF(AND(N57="emerging", ISNUMBER(MATCH(TRIM(H57), Main[Technology], 0))),
               "Phasing out BF",
                 IF(AND(N57="emerging", ISNUMBER(MATCH(TRIM(H57), Complementary[Technology], 0))),
                    "Complementing conventional steelmaking",
                      IF(N57="existing", "INVALID Technology Selection")
                  )
               )
            )
         )
)</f>
        <v>Phasing out BF</v>
      </c>
      <c r="E57" s="219" t="str">
        <f t="shared" si="6"/>
        <v>High</v>
      </c>
      <c r="F57" s="78" t="s">
        <v>673</v>
      </c>
      <c r="G57" s="78">
        <v>2024</v>
      </c>
      <c r="H57" s="78" t="s">
        <v>629</v>
      </c>
      <c r="I57" s="68" t="s">
        <v>6442</v>
      </c>
      <c r="J57" s="89" t="s">
        <v>7299</v>
      </c>
      <c r="K57" s="89" t="s">
        <v>7299</v>
      </c>
      <c r="L57" s="89" t="s">
        <v>7299</v>
      </c>
      <c r="M57" s="78" t="s">
        <v>649</v>
      </c>
      <c r="N57" s="41" t="str">
        <f>IF(ISBLANK(M57), "", IFERROR(VLOOKUP(M57, '2. Company details'!A:F, 3, FALSE), "ADD NEW COMPANY MANUALLY"))</f>
        <v>Emerging</v>
      </c>
      <c r="O57" s="78" t="s">
        <v>680</v>
      </c>
      <c r="P57" s="127">
        <f>IF(ISBLANK(M57), "", IFERROR(VLOOKUP(M57, '2. Company details'!A:X, 4, FALSE), "ADD NEW COMPANY MANUALLY"))</f>
        <v>0</v>
      </c>
      <c r="Q57" s="41" t="str">
        <f>IF(ISBLANK(M57), "", IFERROR(VLOOKUP(M57, '2. Company details'!A:X, 15, FALSE), "ADD NEW COMPANY MANUALLY"))</f>
        <v>Not applicable</v>
      </c>
      <c r="R57" s="41" t="str">
        <f>IF(ISBLANK(M57), "", IFERROR(VLOOKUP(M57, '2. Company details'!A:X, 16, FALSE), "ADD NEW COMPANY MANUALLY"))</f>
        <v>Not applicable</v>
      </c>
      <c r="S57" s="42" t="str">
        <f>IF(ISBLANK(M57), "", IFERROR(VLOOKUP(M57, '2. Company details'!A:X, 14, FALSE), "ADD NEW COMPANY MANUALLY"))</f>
        <v>Not applicable</v>
      </c>
      <c r="T57" s="43" t="str">
        <f t="shared" si="7"/>
        <v>Not applicable for emerging</v>
      </c>
      <c r="U57" s="68" t="s">
        <v>534</v>
      </c>
      <c r="V57" s="68" t="s">
        <v>6569</v>
      </c>
      <c r="W57" s="68" t="s">
        <v>6570</v>
      </c>
      <c r="X57" s="68" t="s">
        <v>651</v>
      </c>
      <c r="Y57" s="212">
        <v>-19.573868882164099</v>
      </c>
      <c r="Z57" s="212">
        <v>18.1076681364971</v>
      </c>
      <c r="AA57" s="68" t="s">
        <v>618</v>
      </c>
      <c r="AB57" s="78" t="s">
        <v>368</v>
      </c>
      <c r="AC57" s="68" t="s">
        <v>648</v>
      </c>
      <c r="AD57" s="89" t="s">
        <v>7299</v>
      </c>
      <c r="AE57" s="182">
        <v>1.4999999999999999E-2</v>
      </c>
      <c r="AF57" s="67" t="s">
        <v>486</v>
      </c>
      <c r="AG57" s="177" t="str">
        <f t="shared" si="8"/>
        <v>Yes</v>
      </c>
      <c r="AH57" s="201" t="s">
        <v>7299</v>
      </c>
      <c r="AI57" s="67" t="s">
        <v>486</v>
      </c>
      <c r="AJ57" s="67" t="s">
        <v>486</v>
      </c>
      <c r="AK57" s="177" t="str">
        <f t="shared" si="9"/>
        <v>Not applicable</v>
      </c>
      <c r="AL57" s="178" t="s">
        <v>486</v>
      </c>
      <c r="AM57" s="177" t="str">
        <f t="shared" si="10"/>
        <v>Discloses technology capacity</v>
      </c>
      <c r="AN57" s="202">
        <v>31.6</v>
      </c>
      <c r="AO57" s="89" t="s">
        <v>7202</v>
      </c>
      <c r="AP57" s="44" t="str">
        <f t="shared" si="11"/>
        <v>Discloses investments</v>
      </c>
      <c r="AQ57" s="78" t="s">
        <v>530</v>
      </c>
      <c r="AR57" s="78" t="s">
        <v>6071</v>
      </c>
      <c r="AS57" s="78">
        <v>2023</v>
      </c>
      <c r="AT57" s="78"/>
      <c r="AU57" s="20"/>
      <c r="AV57" s="195">
        <v>45152</v>
      </c>
      <c r="AW57" s="68" t="s">
        <v>652</v>
      </c>
      <c r="AX57" s="68" t="s">
        <v>653</v>
      </c>
      <c r="AY57" s="68" t="s">
        <v>6444</v>
      </c>
      <c r="AZ57" s="196" t="str">
        <f>LEFT(Green_Steel_Projects[[#This Row],[Comments]],10)</f>
        <v>2023-11-08</v>
      </c>
      <c r="BA57" s="195">
        <v>45358</v>
      </c>
      <c r="BB57" s="169" t="s">
        <v>7202</v>
      </c>
      <c r="BC57" s="169" t="s">
        <v>7240</v>
      </c>
      <c r="BD57" s="169" t="s">
        <v>7270</v>
      </c>
      <c r="BE57" s="169" t="s">
        <v>7299</v>
      </c>
      <c r="BF57" s="169" t="s">
        <v>7313</v>
      </c>
      <c r="BG57" s="68"/>
      <c r="BH57" s="89"/>
      <c r="BI57" s="89"/>
      <c r="BJ57" s="1"/>
      <c r="BK57" s="61" t="s">
        <v>6265</v>
      </c>
      <c r="BL57" s="15"/>
    </row>
    <row r="58" spans="1:64" hidden="1" x14ac:dyDescent="0.2">
      <c r="A58" s="15" t="s">
        <v>6827</v>
      </c>
      <c r="B58" s="68" t="s">
        <v>655</v>
      </c>
      <c r="C58" s="89" t="s">
        <v>7138</v>
      </c>
      <c r="D58" s="131" t="str">
        <f>IF(OR(ISBLANK(N58), ISBLANK(T58), ISBLANK(H58)), "",
   IF(AND(N58="existing", ISNUMBER(MATCH(TRIM(H58), Main[Technology], 0))),
      "Phasing out BF",
      IF(AND(N58="existing", ISNUMBER(MATCH(TRIM(H58), Complementary[Technology], 0))),
         "Complementing conventional steelmaking",
            IF(AND(N58="emerging", ISNUMBER(MATCH(TRIM(H58), Main[Technology], 0))),
               "Phasing out BF",
                 IF(AND(N58="emerging", ISNUMBER(MATCH(TRIM(H58), Complementary[Technology], 0))),
                    "Complementing conventional steelmaking",
                      IF(N58="existing", "INVALID Technology Selection")
                  )
               )
            )
         )
)</f>
        <v>Phasing out BF</v>
      </c>
      <c r="E58" s="219" t="str">
        <f t="shared" si="6"/>
        <v>High</v>
      </c>
      <c r="F58" s="78" t="s">
        <v>674</v>
      </c>
      <c r="G58" s="78">
        <v>2023</v>
      </c>
      <c r="H58" s="78" t="s">
        <v>629</v>
      </c>
      <c r="I58" s="68" t="s">
        <v>6442</v>
      </c>
      <c r="J58" s="89" t="s">
        <v>7203</v>
      </c>
      <c r="K58" s="89" t="s">
        <v>7203</v>
      </c>
      <c r="L58" s="89" t="s">
        <v>7203</v>
      </c>
      <c r="M58" s="78" t="s">
        <v>649</v>
      </c>
      <c r="N58" s="36" t="str">
        <f>IF(ISBLANK(M58), "", IFERROR(VLOOKUP(M58, '2. Company details'!A:F, 3, FALSE), "ADD NEW COMPANY MANUALLY"))</f>
        <v>Emerging</v>
      </c>
      <c r="O58" s="78" t="s">
        <v>680</v>
      </c>
      <c r="P58" s="127">
        <f>IF(ISBLANK(M58), "", IFERROR(VLOOKUP(M58, '2. Company details'!A:X, 4, FALSE), "ADD NEW COMPANY MANUALLY"))</f>
        <v>0</v>
      </c>
      <c r="Q58" s="36" t="str">
        <f>IF(ISBLANK(M58), "", IFERROR(VLOOKUP(M58, '2. Company details'!A:X, 15, FALSE), "ADD NEW COMPANY MANUALLY"))</f>
        <v>Not applicable</v>
      </c>
      <c r="R58" s="36" t="str">
        <f>IF(ISBLANK(M58), "", IFERROR(VLOOKUP(M58, '2. Company details'!A:X, 16, FALSE), "ADD NEW COMPANY MANUALLY"))</f>
        <v>Not applicable</v>
      </c>
      <c r="S58" s="37" t="str">
        <f>IF(ISBLANK(M58), "", IFERROR(VLOOKUP(M58, '2. Company details'!A:X, 14, FALSE), "ADD NEW COMPANY MANUALLY"))</f>
        <v>Not applicable</v>
      </c>
      <c r="T58" s="38" t="str">
        <f t="shared" si="7"/>
        <v>Not applicable for emerging</v>
      </c>
      <c r="U58" s="68" t="s">
        <v>534</v>
      </c>
      <c r="V58" s="68" t="s">
        <v>41</v>
      </c>
      <c r="W58" s="68" t="s">
        <v>6571</v>
      </c>
      <c r="X58" s="68" t="s">
        <v>654</v>
      </c>
      <c r="Y58" s="212">
        <v>52.518000000000001</v>
      </c>
      <c r="Z58" s="212">
        <v>7.32</v>
      </c>
      <c r="AA58" s="68" t="s">
        <v>138</v>
      </c>
      <c r="AB58" s="78" t="s">
        <v>366</v>
      </c>
      <c r="AC58" s="68" t="s">
        <v>66</v>
      </c>
      <c r="AD58" s="89" t="s">
        <v>7138</v>
      </c>
      <c r="AE58" s="208">
        <f>0.5*(365*0.8)*(8)/10^6</f>
        <v>1.168E-3</v>
      </c>
      <c r="AF58" s="67" t="s">
        <v>47</v>
      </c>
      <c r="AG58" s="177" t="str">
        <f t="shared" si="8"/>
        <v>Yes</v>
      </c>
      <c r="AH58" s="206" t="s">
        <v>7138</v>
      </c>
      <c r="AI58" s="67" t="s">
        <v>486</v>
      </c>
      <c r="AJ58" s="67" t="s">
        <v>486</v>
      </c>
      <c r="AK58" s="177" t="str">
        <f t="shared" si="9"/>
        <v>Not applicable</v>
      </c>
      <c r="AL58" s="178" t="s">
        <v>486</v>
      </c>
      <c r="AM58" s="177" t="str">
        <f t="shared" si="10"/>
        <v>Discloses technology capacity</v>
      </c>
      <c r="AN58" s="202">
        <v>3.2</v>
      </c>
      <c r="AO58" s="89" t="s">
        <v>7203</v>
      </c>
      <c r="AP58" s="25" t="str">
        <f t="shared" si="11"/>
        <v>Discloses investments</v>
      </c>
      <c r="AQ58" s="78" t="s">
        <v>530</v>
      </c>
      <c r="AR58" s="78" t="s">
        <v>6076</v>
      </c>
      <c r="AS58" s="78">
        <v>2023</v>
      </c>
      <c r="AT58" s="78"/>
      <c r="AU58" s="20">
        <v>2023</v>
      </c>
      <c r="AV58" s="195">
        <v>45167</v>
      </c>
      <c r="AW58" s="68" t="s">
        <v>656</v>
      </c>
      <c r="AX58" s="68" t="s">
        <v>657</v>
      </c>
      <c r="AY58" s="68" t="s">
        <v>6445</v>
      </c>
      <c r="AZ58" s="196" t="str">
        <f>LEFT(Green_Steel_Projects[[#This Row],[Comments]],10)</f>
        <v>2023-11-23</v>
      </c>
      <c r="BA58" s="195">
        <v>45358</v>
      </c>
      <c r="BB58" s="169" t="s">
        <v>7203</v>
      </c>
      <c r="BC58" s="169" t="s">
        <v>7138</v>
      </c>
      <c r="BD58" s="169" t="s">
        <v>7271</v>
      </c>
      <c r="BE58" s="68"/>
      <c r="BF58" s="68"/>
      <c r="BG58" s="68"/>
      <c r="BH58" s="89"/>
      <c r="BI58" s="89"/>
      <c r="BJ58" s="1"/>
      <c r="BK58" s="61" t="s">
        <v>6265</v>
      </c>
      <c r="BL58" s="15"/>
    </row>
    <row r="59" spans="1:64" hidden="1" x14ac:dyDescent="0.2">
      <c r="A59" s="15" t="s">
        <v>6828</v>
      </c>
      <c r="B59" s="68" t="s">
        <v>660</v>
      </c>
      <c r="C59" s="211" t="s">
        <v>446</v>
      </c>
      <c r="D59" s="131" t="str">
        <f>IF(OR(ISBLANK(N59), ISBLANK(T59), ISBLANK(H59)), "",
   IF(AND(N59="existing", ISNUMBER(MATCH(TRIM(H59), Main[Technology], 0))),
      "Phasing out BF",
      IF(AND(N59="existing", ISNUMBER(MATCH(TRIM(H59), Complementary[Technology], 0))),
         "Complementing conventional steelmaking",
            IF(AND(N59="emerging", ISNUMBER(MATCH(TRIM(H59), Main[Technology], 0))),
               "Phasing out BF",
                 IF(AND(N59="emerging", ISNUMBER(MATCH(TRIM(H59), Complementary[Technology], 0))),
                    "Complementing conventional steelmaking",
                      IF(N59="existing", "INVALID Technology Selection")
                  )
               )
            )
         )
)</f>
        <v>Complementing conventional steelmaking</v>
      </c>
      <c r="E59" s="219" t="str">
        <f t="shared" si="6"/>
        <v>Medium</v>
      </c>
      <c r="F59" s="78" t="s">
        <v>674</v>
      </c>
      <c r="G59" s="78">
        <v>2027</v>
      </c>
      <c r="H59" s="78" t="s">
        <v>676</v>
      </c>
      <c r="I59" s="68" t="s">
        <v>6367</v>
      </c>
      <c r="J59" s="89" t="s">
        <v>7320</v>
      </c>
      <c r="K59" s="89" t="s">
        <v>7320</v>
      </c>
      <c r="L59" s="89" t="s">
        <v>7320</v>
      </c>
      <c r="M59" s="78" t="s">
        <v>699</v>
      </c>
      <c r="N59" s="36" t="str">
        <f>IF(ISBLANK(M59), "", IFERROR(VLOOKUP(M59, '2. Company details'!A:F, 3, FALSE), "ADD NEW COMPANY MANUALLY"))</f>
        <v>Existing</v>
      </c>
      <c r="O59" s="78" t="s">
        <v>680</v>
      </c>
      <c r="P59" s="127">
        <f>IF(ISBLANK(M59), "", IFERROR(VLOOKUP(M59, '2. Company details'!A:X, 4, FALSE), "ADD NEW COMPANY MANUALLY"))</f>
        <v>38.44</v>
      </c>
      <c r="Q59" s="36" t="str">
        <f>IF(ISBLANK(M59), "", IFERROR(VLOOKUP(M59, '2. Company details'!A:X, 15, FALSE), "ADD NEW COMPANY MANUALLY"))</f>
        <v>Has a 2030 goal</v>
      </c>
      <c r="R59" s="36" t="str">
        <f>IF(ISBLANK(M59), "", IFERROR(VLOOKUP(M59, '2. Company details'!A:X, 16, FALSE), "ADD NEW COMPANY MANUALLY"))</f>
        <v>Net zero by 2050</v>
      </c>
      <c r="S59" s="37" t="str">
        <f>IF(ISBLANK(M59), "", IFERROR(VLOOKUP(M59, '2. Company details'!A:X, 14, FALSE), "ADD NEW COMPANY MANUALLY"))</f>
        <v>https://web.archive.org/web/https://www.posco.co.kr/brochure/en/02_Vision_05.html</v>
      </c>
      <c r="T59" s="38" t="str">
        <f t="shared" si="7"/>
        <v>Yes</v>
      </c>
      <c r="U59" s="68" t="s">
        <v>533</v>
      </c>
      <c r="V59" s="68" t="s">
        <v>6572</v>
      </c>
      <c r="W59" s="68" t="s">
        <v>6573</v>
      </c>
      <c r="X59" s="68" t="s">
        <v>135</v>
      </c>
      <c r="Y59" s="212">
        <v>-20.3093</v>
      </c>
      <c r="Z59" s="212">
        <v>118.61057</v>
      </c>
      <c r="AA59" s="68" t="s">
        <v>618</v>
      </c>
      <c r="AB59" s="78" t="s">
        <v>7774</v>
      </c>
      <c r="AC59" s="68" t="s">
        <v>106</v>
      </c>
      <c r="AD59" s="89" t="s">
        <v>7272</v>
      </c>
      <c r="AE59" s="67" t="s">
        <v>486</v>
      </c>
      <c r="AF59" s="67" t="s">
        <v>486</v>
      </c>
      <c r="AG59" s="177" t="str">
        <f t="shared" si="8"/>
        <v>Not applicable</v>
      </c>
      <c r="AH59" s="192" t="s">
        <v>486</v>
      </c>
      <c r="AI59" s="67" t="s">
        <v>486</v>
      </c>
      <c r="AJ59" s="67">
        <f xml:space="preserve"> 20000 * (33/(24*365))</f>
        <v>75.342465753424662</v>
      </c>
      <c r="AK59" s="177" t="str">
        <f t="shared" si="9"/>
        <v>Yes</v>
      </c>
      <c r="AL59" s="206" t="s">
        <v>7204</v>
      </c>
      <c r="AM59" s="177" t="str">
        <f t="shared" si="10"/>
        <v>Discloses technology capacity</v>
      </c>
      <c r="AN59" s="202" t="s">
        <v>47</v>
      </c>
      <c r="AO59" s="89" t="s">
        <v>7320</v>
      </c>
      <c r="AP59" s="25" t="str">
        <f t="shared" si="11"/>
        <v>Lacks investment information</v>
      </c>
      <c r="AQ59" s="78" t="s">
        <v>532</v>
      </c>
      <c r="AR59" s="78" t="s">
        <v>6074</v>
      </c>
      <c r="AS59" s="78" t="s">
        <v>47</v>
      </c>
      <c r="AT59" s="78"/>
      <c r="AU59" s="20"/>
      <c r="AV59" s="195">
        <v>45217</v>
      </c>
      <c r="AW59" s="68" t="s">
        <v>658</v>
      </c>
      <c r="AX59" s="68" t="s">
        <v>659</v>
      </c>
      <c r="AY59" s="68" t="s">
        <v>6305</v>
      </c>
      <c r="AZ59" s="196" t="str">
        <f>LEFT(Green_Steel_Projects[[#This Row],[Comments]],10)</f>
        <v>2024-02-19</v>
      </c>
      <c r="BA59" s="195">
        <v>45349</v>
      </c>
      <c r="BB59" s="169" t="s">
        <v>7204</v>
      </c>
      <c r="BC59" s="169" t="s">
        <v>7241</v>
      </c>
      <c r="BD59" s="169" t="s">
        <v>7272</v>
      </c>
      <c r="BE59" s="68"/>
      <c r="BF59" s="68"/>
      <c r="BG59" s="68"/>
      <c r="BH59" s="89"/>
      <c r="BI59" s="89"/>
      <c r="BJ59" s="1"/>
      <c r="BK59" s="61" t="s">
        <v>6265</v>
      </c>
      <c r="BL59" s="15"/>
    </row>
    <row r="60" spans="1:64" hidden="1" x14ac:dyDescent="0.2">
      <c r="A60" s="15" t="s">
        <v>6829</v>
      </c>
      <c r="B60" s="68" t="s">
        <v>6240</v>
      </c>
      <c r="C60" s="217" t="s">
        <v>446</v>
      </c>
      <c r="D60" s="134" t="str">
        <f>IF(OR(ISBLANK(N60), ISBLANK(T60), ISBLANK(H60)), "",
   IF(AND(N60="existing", ISNUMBER(MATCH(TRIM(H60), Main[Technology], 0))),
      "Phasing out BF",
      IF(AND(N60="existing", ISNUMBER(MATCH(TRIM(H60), Complementary[Technology], 0))),
         "Complementing conventional steelmaking",
            IF(AND(N60="emerging", ISNUMBER(MATCH(TRIM(H60), Main[Technology], 0))),
               "Phasing out BF",
                 IF(AND(N60="emerging", ISNUMBER(MATCH(TRIM(H60), Complementary[Technology], 0))),
                    "Complementing conventional steelmaking",
                      IF(N60="existing", "INVALID Technology Selection")
                  )
               )
            )
         )
)</f>
        <v>Phasing out BF</v>
      </c>
      <c r="E60" s="219" t="str">
        <f t="shared" si="6"/>
        <v>High</v>
      </c>
      <c r="F60" s="78" t="s">
        <v>672</v>
      </c>
      <c r="G60" s="78">
        <v>2025</v>
      </c>
      <c r="H60" s="78" t="s">
        <v>629</v>
      </c>
      <c r="I60" s="68" t="s">
        <v>6367</v>
      </c>
      <c r="J60" s="89" t="s">
        <v>7205</v>
      </c>
      <c r="K60" s="89" t="s">
        <v>7205</v>
      </c>
      <c r="L60" s="89" t="s">
        <v>7205</v>
      </c>
      <c r="M60" s="78" t="s">
        <v>394</v>
      </c>
      <c r="N60" s="36" t="str">
        <f>IF(ISBLANK(M60), "", IFERROR(VLOOKUP(M60, '2. Company details'!A:F, 3, FALSE), "ADD NEW COMPANY MANUALLY"))</f>
        <v>Existing</v>
      </c>
      <c r="O60" s="78" t="s">
        <v>680</v>
      </c>
      <c r="P60" s="128">
        <f>IF(ISBLANK(M60), "", IFERROR(VLOOKUP(M60, '2. Company details'!A:X, 4, FALSE), "ADD NEW COMPANY MANUALLY"))</f>
        <v>41.34</v>
      </c>
      <c r="Q60" s="55" t="str">
        <f>IF(ISBLANK(M60), "", IFERROR(VLOOKUP(M60, '2. Company details'!A:X, 15, FALSE), "ADD NEW COMPANY MANUALLY"))</f>
        <v>Has a 2030 goal</v>
      </c>
      <c r="R60" s="55" t="str">
        <f>IF(ISBLANK(M60), "", IFERROR(VLOOKUP(M60, '2. Company details'!A:X, 16, FALSE), "ADD NEW COMPANY MANUALLY"))</f>
        <v>Net zero by 2050</v>
      </c>
      <c r="S60" s="56" t="str">
        <f>IF(ISBLANK(M60), "", IFERROR(VLOOKUP(M60, '2. Company details'!A:X, 14, FALSE), "ADD NEW COMPANY MANUALLY"))</f>
        <v>https://web.archive.org/web/https://worldsteel.org/media/blog/2021/Low-carbon-development-at-HBIS/</v>
      </c>
      <c r="T60" s="38" t="str">
        <f t="shared" si="7"/>
        <v>Yes</v>
      </c>
      <c r="U60" s="68" t="s">
        <v>533</v>
      </c>
      <c r="V60" s="68" t="s">
        <v>6620</v>
      </c>
      <c r="W60" s="68"/>
      <c r="X60" s="68" t="s">
        <v>6236</v>
      </c>
      <c r="Y60" s="212">
        <v>42.868000000000002</v>
      </c>
      <c r="Z60" s="212">
        <v>120.69</v>
      </c>
      <c r="AA60" s="68" t="s">
        <v>136</v>
      </c>
      <c r="AB60" s="78" t="s">
        <v>367</v>
      </c>
      <c r="AC60" s="68" t="s">
        <v>97</v>
      </c>
      <c r="AD60" s="89" t="s">
        <v>7205</v>
      </c>
      <c r="AE60" s="67">
        <v>1</v>
      </c>
      <c r="AF60" s="91">
        <v>2</v>
      </c>
      <c r="AG60" s="180" t="str">
        <f t="shared" si="8"/>
        <v>Yes</v>
      </c>
      <c r="AH60" s="201" t="s">
        <v>7205</v>
      </c>
      <c r="AI60" s="67" t="s">
        <v>486</v>
      </c>
      <c r="AJ60" s="67" t="s">
        <v>486</v>
      </c>
      <c r="AK60" s="177" t="str">
        <f t="shared" si="9"/>
        <v>Not applicable</v>
      </c>
      <c r="AL60" s="178" t="s">
        <v>486</v>
      </c>
      <c r="AM60" s="180" t="str">
        <f t="shared" si="10"/>
        <v>Discloses technology capacity</v>
      </c>
      <c r="AN60" s="202">
        <v>683.43</v>
      </c>
      <c r="AO60" s="89" t="s">
        <v>7205</v>
      </c>
      <c r="AP60" s="25" t="str">
        <f t="shared" si="11"/>
        <v>Discloses investments</v>
      </c>
      <c r="AQ60" s="78" t="s">
        <v>538</v>
      </c>
      <c r="AR60" s="78" t="s">
        <v>6071</v>
      </c>
      <c r="AS60" s="78">
        <v>2023</v>
      </c>
      <c r="AT60" s="78"/>
      <c r="AU60" s="20"/>
      <c r="AV60" s="195">
        <v>45225</v>
      </c>
      <c r="AW60" s="169" t="s">
        <v>6237</v>
      </c>
      <c r="AX60" s="89" t="s">
        <v>6238</v>
      </c>
      <c r="AY60" s="68" t="s">
        <v>6239</v>
      </c>
      <c r="AZ60" s="196" t="str">
        <f>LEFT(Green_Steel_Projects[[#This Row],[Comments]],10)</f>
        <v>2023-10-26</v>
      </c>
      <c r="BA60" s="195">
        <v>45348</v>
      </c>
      <c r="BB60" s="169" t="s">
        <v>7205</v>
      </c>
      <c r="BC60" s="68"/>
      <c r="BD60" s="68"/>
      <c r="BE60" s="68"/>
      <c r="BF60" s="68"/>
      <c r="BG60" s="68"/>
      <c r="BH60" s="89"/>
      <c r="BI60" s="89"/>
      <c r="BJ60" s="1"/>
      <c r="BK60" s="61" t="s">
        <v>6265</v>
      </c>
      <c r="BL60" s="15"/>
    </row>
    <row r="61" spans="1:64" hidden="1" x14ac:dyDescent="0.2">
      <c r="A61" s="15" t="s">
        <v>6830</v>
      </c>
      <c r="B61" s="68" t="s">
        <v>6587</v>
      </c>
      <c r="C61" s="89" t="s">
        <v>7141</v>
      </c>
      <c r="D61" s="134" t="str">
        <f>IF(OR(ISBLANK(N61), ISBLANK(T61), ISBLANK(H61)), "",
   IF(AND(N61="existing", ISNUMBER(MATCH(TRIM(H61), Main[Technology], 0))),
      "Phasing out BF",
      IF(AND(N61="existing", ISNUMBER(MATCH(TRIM(H61), Complementary[Technology], 0))),
         "Complementing conventional steelmaking",
            IF(AND(N61="emerging", ISNUMBER(MATCH(TRIM(H61), Main[Technology], 0))),
               "Phasing out BF",
                 IF(AND(N61="emerging", ISNUMBER(MATCH(TRIM(H61), Complementary[Technology], 0))),
                    "Complementing conventional steelmaking",
                      IF(N61="existing", "INVALID Technology Selection")
                  )
               )
            )
         )
)</f>
        <v>Phasing out BF</v>
      </c>
      <c r="E61" s="219" t="str">
        <f t="shared" si="6"/>
        <v>High</v>
      </c>
      <c r="F61" s="78" t="s">
        <v>672</v>
      </c>
      <c r="G61" s="78">
        <v>2026</v>
      </c>
      <c r="H61" s="78" t="s">
        <v>675</v>
      </c>
      <c r="I61" s="68" t="s">
        <v>6740</v>
      </c>
      <c r="J61" s="89" t="s">
        <v>7141</v>
      </c>
      <c r="K61" s="89" t="s">
        <v>7141</v>
      </c>
      <c r="L61" s="89" t="s">
        <v>7141</v>
      </c>
      <c r="M61" s="78" t="s">
        <v>407</v>
      </c>
      <c r="N61" s="36" t="str">
        <f>IF(ISBLANK(M61), "", IFERROR(VLOOKUP(M61, '2. Company details'!A:F, 3, FALSE), "ADD NEW COMPANY MANUALLY"))</f>
        <v>Existing</v>
      </c>
      <c r="O61" s="82" t="s">
        <v>681</v>
      </c>
      <c r="P61" s="128">
        <f>IF(ISBLANK(M61), "", IFERROR(VLOOKUP(M61, '2. Company details'!A:X, 4, FALSE), "ADD NEW COMPANY MANUALLY"))</f>
        <v>14.82</v>
      </c>
      <c r="Q61" s="55" t="str">
        <f>IF(ISBLANK(M61), "", IFERROR(VLOOKUP(M61, '2. Company details'!A:X, 15, FALSE), "ADD NEW COMPANY MANUALLY"))</f>
        <v>Has a 2030 goal</v>
      </c>
      <c r="R61" s="55" t="str">
        <f>IF(ISBLANK(M61), "", IFERROR(VLOOKUP(M61, '2. Company details'!A:X, 16, FALSE), "ADD NEW COMPANY MANUALLY"))</f>
        <v>Not stated</v>
      </c>
      <c r="S61" s="56" t="str">
        <f>IF(ISBLANK(M61), "", IFERROR(VLOOKUP(M61, '2. Company details'!A:X, 14, FALSE), "ADD NEW COMPANY MANUALLY"))</f>
        <v>https://web.archive.org/web/https://www.ternium.com/media/kc1p0rmf/sustainability-report-2022.pdf</v>
      </c>
      <c r="T61" s="57" t="str">
        <f t="shared" si="7"/>
        <v>No</v>
      </c>
      <c r="U61" s="68" t="s">
        <v>1732</v>
      </c>
      <c r="V61" s="201" t="s">
        <v>7738</v>
      </c>
      <c r="W61" s="68" t="s">
        <v>6594</v>
      </c>
      <c r="X61" s="68" t="s">
        <v>6590</v>
      </c>
      <c r="Y61" s="212">
        <v>25.743836999999999</v>
      </c>
      <c r="Z61" s="212">
        <v>-99.965277999999998</v>
      </c>
      <c r="AA61" s="68" t="s">
        <v>45</v>
      </c>
      <c r="AB61" s="78" t="s">
        <v>364</v>
      </c>
      <c r="AC61" s="35" t="s">
        <v>6092</v>
      </c>
      <c r="AD61" s="89" t="s">
        <v>7141</v>
      </c>
      <c r="AE61" s="67">
        <v>2.1</v>
      </c>
      <c r="AF61" s="91">
        <v>2.6</v>
      </c>
      <c r="AG61" s="180" t="str">
        <f t="shared" si="8"/>
        <v>Yes</v>
      </c>
      <c r="AH61" s="201" t="s">
        <v>7141</v>
      </c>
      <c r="AI61" s="67" t="s">
        <v>47</v>
      </c>
      <c r="AJ61" s="67" t="s">
        <v>486</v>
      </c>
      <c r="AK61" s="177" t="str">
        <f t="shared" si="9"/>
        <v>No</v>
      </c>
      <c r="AL61" s="206" t="s">
        <v>7273</v>
      </c>
      <c r="AM61" s="180" t="str">
        <f t="shared" si="10"/>
        <v>Discloses technology capacity</v>
      </c>
      <c r="AN61" s="202">
        <v>2200</v>
      </c>
      <c r="AO61" s="89" t="s">
        <v>7141</v>
      </c>
      <c r="AP61" s="48" t="str">
        <f t="shared" si="11"/>
        <v>Discloses investments</v>
      </c>
      <c r="AQ61" s="78" t="s">
        <v>538</v>
      </c>
      <c r="AR61" s="78" t="s">
        <v>6074</v>
      </c>
      <c r="AS61" s="78" t="s">
        <v>47</v>
      </c>
      <c r="AT61" s="78"/>
      <c r="AU61" s="20"/>
      <c r="AV61" s="195">
        <v>45253</v>
      </c>
      <c r="AW61" s="169" t="s">
        <v>6591</v>
      </c>
      <c r="AX61" s="68" t="s">
        <v>6592</v>
      </c>
      <c r="AY61" s="68" t="s">
        <v>6593</v>
      </c>
      <c r="AZ61" s="196" t="str">
        <f>LEFT(Green_Steel_Projects[[#This Row],[Comments]],10)</f>
        <v>2023-11-23</v>
      </c>
      <c r="BA61" s="195">
        <v>45363</v>
      </c>
      <c r="BB61" s="169" t="s">
        <v>7141</v>
      </c>
      <c r="BC61" s="169" t="s">
        <v>7242</v>
      </c>
      <c r="BD61" s="169" t="s">
        <v>7273</v>
      </c>
      <c r="BE61" s="68"/>
      <c r="BF61" s="68"/>
      <c r="BG61" s="68"/>
      <c r="BH61" s="89"/>
      <c r="BI61" s="89"/>
      <c r="BJ61" s="1"/>
      <c r="BK61" s="61" t="s">
        <v>6265</v>
      </c>
      <c r="BL61" s="15"/>
    </row>
    <row r="62" spans="1:64" hidden="1" x14ac:dyDescent="0.2">
      <c r="A62" s="15" t="s">
        <v>6831</v>
      </c>
      <c r="B62" s="68" t="s">
        <v>6608</v>
      </c>
      <c r="C62" s="89" t="s">
        <v>7140</v>
      </c>
      <c r="D62" s="134" t="str">
        <f>IF(OR(ISBLANK(N62), ISBLANK(T62), ISBLANK(H62)), "",
   IF(AND(N62="existing", ISNUMBER(MATCH(TRIM(H62), Main[Technology], 0))),
      "Phasing out BF",
      IF(AND(N62="existing", ISNUMBER(MATCH(TRIM(H62), Complementary[Technology], 0))),
         "Complementing conventional steelmaking",
            IF(AND(N62="emerging", ISNUMBER(MATCH(TRIM(H62), Main[Technology], 0))),
               "Phasing out BF",
                 IF(AND(N62="emerging", ISNUMBER(MATCH(TRIM(H62), Complementary[Technology], 0))),
                    "Complementing conventional steelmaking",
                      IF(N62="existing", "INVALID Technology Selection")
                  )
               )
            )
         )
)</f>
        <v>Phasing out BF</v>
      </c>
      <c r="E62" s="219" t="str">
        <f t="shared" si="6"/>
        <v>High</v>
      </c>
      <c r="F62" s="78" t="s">
        <v>672</v>
      </c>
      <c r="G62" s="78">
        <v>2026</v>
      </c>
      <c r="H62" s="78" t="s">
        <v>629</v>
      </c>
      <c r="I62" s="68" t="s">
        <v>6682</v>
      </c>
      <c r="J62" s="89" t="s">
        <v>7140</v>
      </c>
      <c r="K62" s="89" t="s">
        <v>7140</v>
      </c>
      <c r="L62" s="89" t="s">
        <v>7330</v>
      </c>
      <c r="M62" s="78" t="s">
        <v>599</v>
      </c>
      <c r="N62" s="36" t="str">
        <f>IF(ISBLANK(M62), "", IFERROR(VLOOKUP(M62, '2. Company details'!A:F, 3, FALSE), "ADD NEW COMPANY MANUALLY"))</f>
        <v>Existing</v>
      </c>
      <c r="O62" s="82" t="s">
        <v>680</v>
      </c>
      <c r="P62" s="128">
        <f>IF(ISBLANK(M62), "", IFERROR(VLOOKUP(M62, '2. Company details'!A:X, 4, FALSE), "ADD NEW COMPANY MANUALLY"))</f>
        <v>7.9</v>
      </c>
      <c r="Q62" s="55" t="str">
        <f>IF(ISBLANK(M62), "", IFERROR(VLOOKUP(M62, '2. Company details'!A:X, 15, FALSE), "ADD NEW COMPANY MANUALLY"))</f>
        <v>Has a 2030 goal</v>
      </c>
      <c r="R62" s="55" t="str">
        <f>IF(ISBLANK(M62), "", IFERROR(VLOOKUP(M62, '2. Company details'!A:X, 16, FALSE), "ADD NEW COMPANY MANUALLY"))</f>
        <v>Net zero before 2050</v>
      </c>
      <c r="S62" s="56" t="str">
        <f>IF(ISBLANK(M62), "", IFERROR(VLOOKUP(M62, '2. Company details'!A:X, 14, FALSE), "ADD NEW COMPANY MANUALLY"))</f>
        <v>https://web.archive.org/web/https://www.jindalsteelpower.com/sustainability-at-jsp.html</v>
      </c>
      <c r="T62" s="57" t="str">
        <f t="shared" si="7"/>
        <v>Yes</v>
      </c>
      <c r="U62" s="68" t="s">
        <v>534</v>
      </c>
      <c r="V62" s="68" t="s">
        <v>6616</v>
      </c>
      <c r="W62" s="89" t="s">
        <v>6681</v>
      </c>
      <c r="X62" s="68" t="s">
        <v>625</v>
      </c>
      <c r="Y62" s="212">
        <v>19.640298999999999</v>
      </c>
      <c r="Z62" s="212">
        <v>57.677866000000002</v>
      </c>
      <c r="AA62" s="68" t="s">
        <v>618</v>
      </c>
      <c r="AB62" s="78" t="s">
        <v>368</v>
      </c>
      <c r="AC62" s="35" t="s">
        <v>615</v>
      </c>
      <c r="AD62" s="89" t="s">
        <v>7140</v>
      </c>
      <c r="AE62" s="67">
        <v>2.5</v>
      </c>
      <c r="AF62" s="91">
        <v>5</v>
      </c>
      <c r="AG62" s="180" t="str">
        <f t="shared" si="8"/>
        <v>Yes</v>
      </c>
      <c r="AH62" s="206" t="s">
        <v>7338</v>
      </c>
      <c r="AI62" s="67" t="s">
        <v>486</v>
      </c>
      <c r="AJ62" s="67" t="s">
        <v>486</v>
      </c>
      <c r="AK62" s="177" t="str">
        <f t="shared" si="9"/>
        <v>Not applicable</v>
      </c>
      <c r="AL62" s="178" t="s">
        <v>486</v>
      </c>
      <c r="AM62" s="180" t="str">
        <f t="shared" si="10"/>
        <v>Discloses technology capacity</v>
      </c>
      <c r="AN62" s="202">
        <v>3000</v>
      </c>
      <c r="AO62" s="89" t="s">
        <v>7274</v>
      </c>
      <c r="AP62" s="48" t="str">
        <f t="shared" si="11"/>
        <v>Discloses investments</v>
      </c>
      <c r="AQ62" s="78" t="s">
        <v>538</v>
      </c>
      <c r="AR62" s="78" t="s">
        <v>6071</v>
      </c>
      <c r="AS62" s="78">
        <v>2023</v>
      </c>
      <c r="AT62" s="78"/>
      <c r="AU62" s="20"/>
      <c r="AV62" s="195">
        <v>45257</v>
      </c>
      <c r="AW62" s="169" t="s">
        <v>6609</v>
      </c>
      <c r="AX62" s="68" t="s">
        <v>142</v>
      </c>
      <c r="AY62" s="68" t="s">
        <v>7583</v>
      </c>
      <c r="AZ62" s="196" t="str">
        <f>LEFT(Green_Steel_Projects[[#This Row],[Comments]],10)</f>
        <v>2024-06-12</v>
      </c>
      <c r="BA62" s="195">
        <v>45615</v>
      </c>
      <c r="BB62" s="169" t="s">
        <v>7206</v>
      </c>
      <c r="BC62" s="169" t="s">
        <v>7140</v>
      </c>
      <c r="BD62" s="169" t="s">
        <v>7274</v>
      </c>
      <c r="BE62" s="169" t="s">
        <v>7584</v>
      </c>
      <c r="BF62" s="68"/>
      <c r="BG62" s="68"/>
      <c r="BH62" s="89"/>
      <c r="BI62" s="89"/>
      <c r="BJ62" s="1"/>
      <c r="BK62" s="61" t="s">
        <v>6265</v>
      </c>
      <c r="BL62" s="15"/>
    </row>
    <row r="63" spans="1:64" hidden="1" x14ac:dyDescent="0.2">
      <c r="A63" s="15" t="s">
        <v>6832</v>
      </c>
      <c r="B63" s="68" t="s">
        <v>6601</v>
      </c>
      <c r="C63" s="89" t="s">
        <v>6911</v>
      </c>
      <c r="D63" s="134" t="str">
        <f>IF(OR(ISBLANK(N63), ISBLANK(T63), ISBLANK(H63)), "",
   IF(AND(N63="existing", ISNUMBER(MATCH(TRIM(H63), Main[Technology], 0))),
      "Phasing out BF",
      IF(AND(N63="existing", ISNUMBER(MATCH(TRIM(H63), Complementary[Technology], 0))),
         "Complementing conventional steelmaking",
            IF(AND(N63="emerging", ISNUMBER(MATCH(TRIM(H63), Main[Technology], 0))),
               "Phasing out BF",
                 IF(AND(N63="emerging", ISNUMBER(MATCH(TRIM(H63), Complementary[Technology], 0))),
                    "Complementing conventional steelmaking",
                      IF(N63="existing", "INVALID Technology Selection")
                  )
               )
            )
         )
)</f>
        <v>Complementing conventional steelmaking</v>
      </c>
      <c r="E63" s="219" t="str">
        <f t="shared" si="6"/>
        <v>Medium</v>
      </c>
      <c r="F63" s="78" t="s">
        <v>674</v>
      </c>
      <c r="G63" s="78">
        <v>2024</v>
      </c>
      <c r="H63" s="78" t="s">
        <v>676</v>
      </c>
      <c r="I63" s="68" t="s">
        <v>6367</v>
      </c>
      <c r="J63" s="89" t="s">
        <v>6911</v>
      </c>
      <c r="K63" s="89" t="s">
        <v>6911</v>
      </c>
      <c r="L63" s="89" t="s">
        <v>6911</v>
      </c>
      <c r="M63" s="78" t="s">
        <v>711</v>
      </c>
      <c r="N63" s="46" t="str">
        <f>IF(ISBLANK(M63), "", IFERROR(VLOOKUP(M63, '2. Company details'!A:F, 3, FALSE), "ADD NEW COMPANY MANUALLY"))</f>
        <v>Existing</v>
      </c>
      <c r="O63" s="82" t="s">
        <v>680</v>
      </c>
      <c r="P63" s="130">
        <f>IF(ISBLANK(M63), "", IFERROR(VLOOKUP(M63, '2. Company details'!A:X, 4, FALSE), "ADD NEW COMPANY MANUALLY"))</f>
        <v>5.71</v>
      </c>
      <c r="Q63" s="84" t="str">
        <f>IF(ISBLANK(M63), "", IFERROR(VLOOKUP(M63, '2. Company details'!A:X, 15, FALSE), "ADD NEW COMPANY MANUALLY"))</f>
        <v>Has a 2030 goal</v>
      </c>
      <c r="R63" s="84" t="str">
        <f>IF(ISBLANK(M63), "", IFERROR(VLOOKUP(M63, '2. Company details'!A:X, 16, FALSE), "ADD NEW COMPANY MANUALLY"))</f>
        <v>Net zero before 2050</v>
      </c>
      <c r="S63" s="85" t="str">
        <f>IF(ISBLANK(M63), "", IFERROR(VLOOKUP(M63, '2. Company details'!A:X, 14, FALSE), "ADD NEW COMPANY MANUALLY"))</f>
        <v>https://www.salzgitter-ag.com/fileadmin/finanzberichte/2022/gb2022/en/downloads/szag_ar2022_complete.pdf#page=99</v>
      </c>
      <c r="T63" s="83" t="str">
        <f t="shared" si="7"/>
        <v>Yes</v>
      </c>
      <c r="U63" s="68" t="s">
        <v>560</v>
      </c>
      <c r="V63" s="68" t="s">
        <v>6523</v>
      </c>
      <c r="W63" s="68" t="s">
        <v>6524</v>
      </c>
      <c r="X63" s="68" t="s">
        <v>172</v>
      </c>
      <c r="Y63" s="212">
        <v>52.161794</v>
      </c>
      <c r="Z63" s="212">
        <v>10.409371</v>
      </c>
      <c r="AA63" s="68" t="s">
        <v>45</v>
      </c>
      <c r="AB63" s="78" t="s">
        <v>366</v>
      </c>
      <c r="AC63" s="68" t="s">
        <v>66</v>
      </c>
      <c r="AD63" s="89" t="s">
        <v>6918</v>
      </c>
      <c r="AE63" s="67" t="s">
        <v>486</v>
      </c>
      <c r="AF63" s="67" t="s">
        <v>486</v>
      </c>
      <c r="AG63" s="180" t="str">
        <f t="shared" si="8"/>
        <v>Not applicable</v>
      </c>
      <c r="AH63" s="203" t="s">
        <v>486</v>
      </c>
      <c r="AI63" s="67" t="s">
        <v>486</v>
      </c>
      <c r="AJ63" s="67">
        <v>1.0845</v>
      </c>
      <c r="AK63" s="177" t="str">
        <f t="shared" si="9"/>
        <v>Yes</v>
      </c>
      <c r="AL63" s="206" t="s">
        <v>6911</v>
      </c>
      <c r="AM63" s="180" t="str">
        <f t="shared" si="10"/>
        <v>Discloses technology capacity</v>
      </c>
      <c r="AN63" s="202" t="s">
        <v>47</v>
      </c>
      <c r="AO63" s="89" t="s">
        <v>6911</v>
      </c>
      <c r="AP63" s="48" t="str">
        <f t="shared" si="11"/>
        <v>Lacks investment information</v>
      </c>
      <c r="AQ63" s="78" t="s">
        <v>532</v>
      </c>
      <c r="AR63" s="78" t="s">
        <v>6074</v>
      </c>
      <c r="AS63" s="78">
        <v>2024</v>
      </c>
      <c r="AT63" s="78"/>
      <c r="AU63" s="20"/>
      <c r="AV63" s="195">
        <v>45275</v>
      </c>
      <c r="AW63" s="169" t="s">
        <v>6911</v>
      </c>
      <c r="AX63" s="68" t="s">
        <v>6604</v>
      </c>
      <c r="AY63" s="68" t="s">
        <v>6605</v>
      </c>
      <c r="AZ63" s="196" t="str">
        <f>LEFT(Green_Steel_Projects[[#This Row],[Comments]],10)</f>
        <v>2023-12-15</v>
      </c>
      <c r="BA63" s="195">
        <v>45364</v>
      </c>
      <c r="BB63" s="169" t="s">
        <v>6911</v>
      </c>
      <c r="BC63" s="169" t="s">
        <v>6928</v>
      </c>
      <c r="BD63" s="68"/>
      <c r="BE63" s="68"/>
      <c r="BF63" s="68"/>
      <c r="BG63" s="68"/>
      <c r="BH63" s="89"/>
      <c r="BI63" s="89"/>
      <c r="BJ63" s="1"/>
      <c r="BK63" s="61" t="s">
        <v>6265</v>
      </c>
    </row>
    <row r="64" spans="1:64" x14ac:dyDescent="0.2">
      <c r="A64" s="15" t="s">
        <v>6833</v>
      </c>
      <c r="B64" s="68" t="s">
        <v>7455</v>
      </c>
      <c r="C64" s="89" t="s">
        <v>7458</v>
      </c>
      <c r="D64" s="134" t="str">
        <f>IF(OR(ISBLANK(N64), ISBLANK(T64), ISBLANK(H64)), "",
   IF(AND(N64="existing", ISNUMBER(MATCH(TRIM(H64), Main[Technology], 0))),
      "Phasing out BF",
      IF(AND(N64="existing", ISNUMBER(MATCH(TRIM(H64), Complementary[Technology], 0))),
         "Complementing conventional steelmaking",
            IF(AND(N64="emerging", ISNUMBER(MATCH(TRIM(H64), Main[Technology], 0))),
               "Phasing out BF",
                 IF(AND(N64="emerging", ISNUMBER(MATCH(TRIM(H64), Complementary[Technology], 0))),
                    "Complementing conventional steelmaking",
                      IF(N64="existing", "INVALID Technology Selection")
                  )
               )
            )
         )
)</f>
        <v>Phasing out BF</v>
      </c>
      <c r="E64" s="219" t="str">
        <f t="shared" si="6"/>
        <v>High</v>
      </c>
      <c r="F64" s="78" t="s">
        <v>672</v>
      </c>
      <c r="G64" s="78">
        <v>2045</v>
      </c>
      <c r="H64" s="78" t="s">
        <v>7384</v>
      </c>
      <c r="I64" s="68" t="s">
        <v>7456</v>
      </c>
      <c r="J64" s="89" t="s">
        <v>6993</v>
      </c>
      <c r="K64" s="89" t="s">
        <v>7457</v>
      </c>
      <c r="L64" s="89" t="s">
        <v>6993</v>
      </c>
      <c r="M64" s="78" t="s">
        <v>205</v>
      </c>
      <c r="N64" s="46" t="str">
        <f>IF(ISBLANK(M64), "", IFERROR(VLOOKUP(M64, '2. Company details'!A:F, 3, FALSE), "ADD NEW COMPANY MANUALLY"))</f>
        <v>Existing</v>
      </c>
      <c r="O64" s="82" t="s">
        <v>681</v>
      </c>
      <c r="P64" s="130" t="str">
        <f>IF(ISBLANK(M64), "", IFERROR(VLOOKUP(M64, '2. Company details'!A:X, 4, FALSE), "ADD NEW COMPANY MANUALLY"))</f>
        <v>&lt; 3</v>
      </c>
      <c r="Q64" s="84" t="str">
        <f>IF(ISBLANK(M64), "", IFERROR(VLOOKUP(M64, '2. Company details'!A:X, 15, FALSE), "ADD NEW COMPANY MANUALLY"))</f>
        <v>Has a 2030 goal</v>
      </c>
      <c r="R64" s="84" t="str">
        <f>IF(ISBLANK(M64), "", IFERROR(VLOOKUP(M64, '2. Company details'!A:X, 16, FALSE), "ADD NEW COMPANY MANUALLY"))</f>
        <v>Not stated</v>
      </c>
      <c r="S64" s="85" t="str">
        <f>IF(ISBLANK(M64), "", IFERROR(VLOOKUP(M64, '2. Company details'!A:X, 14, FALSE), "ADD NEW COMPANY MANUALLY"))</f>
        <v>https://www.saarstahl.com/sag/downloads/download/16482</v>
      </c>
      <c r="T64" s="83" t="str">
        <f t="shared" si="7"/>
        <v>No</v>
      </c>
      <c r="U64" s="68" t="s">
        <v>1676</v>
      </c>
      <c r="V64" s="201" t="s">
        <v>7739</v>
      </c>
      <c r="W64" s="157" t="s">
        <v>7004</v>
      </c>
      <c r="X64" s="68" t="s">
        <v>7003</v>
      </c>
      <c r="Y64" s="212">
        <v>49.353884000000001</v>
      </c>
      <c r="Z64" s="212">
        <v>6.7466030000000003</v>
      </c>
      <c r="AA64" s="68" t="s">
        <v>45</v>
      </c>
      <c r="AB64" s="78" t="s">
        <v>366</v>
      </c>
      <c r="AC64" s="35" t="s">
        <v>66</v>
      </c>
      <c r="AD64" s="89" t="s">
        <v>6599</v>
      </c>
      <c r="AE64" s="67">
        <v>2.5</v>
      </c>
      <c r="AF64" s="91">
        <f>3.5+1.2</f>
        <v>4.7</v>
      </c>
      <c r="AG64" s="180" t="str">
        <f t="shared" si="8"/>
        <v>Yes</v>
      </c>
      <c r="AH64" s="206" t="s">
        <v>6993</v>
      </c>
      <c r="AI64" s="67" t="s">
        <v>486</v>
      </c>
      <c r="AJ64" s="67">
        <f>ROUNDUP(50000*(33/(24*365*30%)),0)</f>
        <v>628</v>
      </c>
      <c r="AK64" s="177" t="str">
        <f t="shared" si="9"/>
        <v>Yes</v>
      </c>
      <c r="AL64" s="89" t="s">
        <v>7452</v>
      </c>
      <c r="AM64" s="180" t="str">
        <f t="shared" si="10"/>
        <v>Discloses technology capacity</v>
      </c>
      <c r="AN64" s="202">
        <v>3804</v>
      </c>
      <c r="AO64" s="89" t="s">
        <v>6994</v>
      </c>
      <c r="AP64" s="48" t="str">
        <f t="shared" si="11"/>
        <v>Discloses investments</v>
      </c>
      <c r="AQ64" s="78" t="s">
        <v>538</v>
      </c>
      <c r="AR64" s="78" t="s">
        <v>6074</v>
      </c>
      <c r="AS64" s="78" t="s">
        <v>47</v>
      </c>
      <c r="AT64" s="78"/>
      <c r="AU64" s="20"/>
      <c r="AV64" s="195">
        <v>45309</v>
      </c>
      <c r="AW64" s="169" t="s">
        <v>6994</v>
      </c>
      <c r="AX64" s="68" t="s">
        <v>6600</v>
      </c>
      <c r="AY64" s="68" t="s">
        <v>7459</v>
      </c>
      <c r="AZ64" s="196" t="str">
        <f>LEFT(Green_Steel_Projects[[#This Row],[Comments]],10)</f>
        <v>2024-10-11</v>
      </c>
      <c r="BA64" s="195">
        <v>45610</v>
      </c>
      <c r="BB64" s="169" t="s">
        <v>6993</v>
      </c>
      <c r="BC64" s="169" t="s">
        <v>6994</v>
      </c>
      <c r="BD64" s="169" t="s">
        <v>6875</v>
      </c>
      <c r="BE64" s="169" t="s">
        <v>6992</v>
      </c>
      <c r="BF64" s="169" t="s">
        <v>7453</v>
      </c>
      <c r="BG64" s="169" t="s">
        <v>7452</v>
      </c>
      <c r="BH64" s="169" t="s">
        <v>7454</v>
      </c>
      <c r="BI64" s="89"/>
      <c r="BJ64" s="1"/>
      <c r="BK64" s="61" t="s">
        <v>6265</v>
      </c>
    </row>
    <row r="65" spans="1:64" hidden="1" x14ac:dyDescent="0.2">
      <c r="A65" s="15" t="s">
        <v>6834</v>
      </c>
      <c r="B65" s="68" t="s">
        <v>6279</v>
      </c>
      <c r="C65" s="89" t="s">
        <v>7137</v>
      </c>
      <c r="D65" s="134" t="str">
        <f>IF(OR(ISBLANK(N65), ISBLANK(T65), ISBLANK(H65)), "",
   IF(AND(N65="existing", ISNUMBER(MATCH(TRIM(H65), Main[Technology], 0))),
      "Phasing out BF",
      IF(AND(N65="existing", ISNUMBER(MATCH(TRIM(H65), Complementary[Technology], 0))),
         "Complementing conventional steelmaking",
            IF(AND(N65="emerging", ISNUMBER(MATCH(TRIM(H65), Main[Technology], 0))),
               "Phasing out BF",
                 IF(AND(N65="emerging", ISNUMBER(MATCH(TRIM(H65), Complementary[Technology], 0))),
                    "Complementing conventional steelmaking",
                      IF(N65="existing", "INVALID Technology Selection")
                  )
               )
            )
         )
)</f>
        <v>Phasing out BF</v>
      </c>
      <c r="E65" s="219" t="str">
        <f t="shared" si="6"/>
        <v>Low</v>
      </c>
      <c r="F65" s="78" t="s">
        <v>674</v>
      </c>
      <c r="G65" s="78">
        <v>2027</v>
      </c>
      <c r="H65" s="78" t="s">
        <v>7779</v>
      </c>
      <c r="I65" s="68" t="s">
        <v>6270</v>
      </c>
      <c r="J65" s="89" t="s">
        <v>7137</v>
      </c>
      <c r="K65" s="89" t="s">
        <v>7137</v>
      </c>
      <c r="L65" s="89" t="s">
        <v>7137</v>
      </c>
      <c r="M65" s="78" t="s">
        <v>712</v>
      </c>
      <c r="N65" s="46" t="str">
        <f>IF(ISBLANK(M65), "", IFERROR(VLOOKUP(M65, '2. Company details'!A:F, 3, FALSE), "ADD NEW COMPANY MANUALLY"))</f>
        <v>Existing</v>
      </c>
      <c r="O65" s="78" t="s">
        <v>680</v>
      </c>
      <c r="P65" s="130">
        <f>IF(ISBLANK(M65), "", IFERROR(VLOOKUP(M65, '2. Company details'!A:X, 4, FALSE), "ADD NEW COMPANY MANUALLY"))</f>
        <v>6.45</v>
      </c>
      <c r="Q65" s="84" t="str">
        <f>IF(ISBLANK(M65), "", IFERROR(VLOOKUP(M65, '2. Company details'!A:X, 15, FALSE), "ADD NEW COMPANY MANUALLY"))</f>
        <v>Has a 2030 goal</v>
      </c>
      <c r="R65" s="84" t="str">
        <f>IF(ISBLANK(M65), "", IFERROR(VLOOKUP(M65, '2. Company details'!A:X, 16, FALSE), "ADD NEW COMPANY MANUALLY"))</f>
        <v>Net zero by 2050</v>
      </c>
      <c r="S65" s="85" t="str">
        <f>IF(ISBLANK(M65), "", IFERROR(VLOOKUP(M65, '2. Company details'!A:X, 14, FALSE), "ADD NEW COMPANY MANUALLY"))</f>
        <v>https://www.bluescope.com/bluescope-news/2021/09/bluescope-climate-action-report/</v>
      </c>
      <c r="T65" s="47" t="str">
        <f t="shared" si="7"/>
        <v>Yes</v>
      </c>
      <c r="U65" s="68" t="s">
        <v>1513</v>
      </c>
      <c r="V65" s="68" t="s">
        <v>6495</v>
      </c>
      <c r="W65" s="68" t="s">
        <v>6496</v>
      </c>
      <c r="X65" s="68" t="s">
        <v>6271</v>
      </c>
      <c r="Y65" s="212">
        <v>-34.463000000000001</v>
      </c>
      <c r="Z65" s="212">
        <v>150.886</v>
      </c>
      <c r="AA65" s="68" t="s">
        <v>62</v>
      </c>
      <c r="AB65" s="78" t="s">
        <v>7774</v>
      </c>
      <c r="AC65" s="68" t="s">
        <v>106</v>
      </c>
      <c r="AD65" s="89" t="s">
        <v>7137</v>
      </c>
      <c r="AE65" s="67" t="s">
        <v>47</v>
      </c>
      <c r="AF65" s="67" t="s">
        <v>47</v>
      </c>
      <c r="AG65" s="180" t="str">
        <f t="shared" si="8"/>
        <v>No</v>
      </c>
      <c r="AH65" s="201" t="s">
        <v>7137</v>
      </c>
      <c r="AI65" s="67" t="s">
        <v>486</v>
      </c>
      <c r="AJ65" s="67" t="s">
        <v>486</v>
      </c>
      <c r="AK65" s="177" t="str">
        <f t="shared" si="9"/>
        <v>Not applicable</v>
      </c>
      <c r="AL65" s="178" t="s">
        <v>486</v>
      </c>
      <c r="AM65" s="180" t="str">
        <f t="shared" si="10"/>
        <v>Lacks technology capacity</v>
      </c>
      <c r="AN65" s="202" t="s">
        <v>47</v>
      </c>
      <c r="AO65" s="89" t="s">
        <v>7207</v>
      </c>
      <c r="AP65" s="25" t="str">
        <f t="shared" si="11"/>
        <v>Lacks investment information</v>
      </c>
      <c r="AQ65" s="78" t="s">
        <v>530</v>
      </c>
      <c r="AR65" s="78" t="s">
        <v>6074</v>
      </c>
      <c r="AS65" s="78" t="s">
        <v>47</v>
      </c>
      <c r="AT65" s="78"/>
      <c r="AU65" s="20"/>
      <c r="AV65" s="195">
        <v>45331</v>
      </c>
      <c r="AW65" s="169" t="s">
        <v>6272</v>
      </c>
      <c r="AX65" s="89" t="s">
        <v>6273</v>
      </c>
      <c r="AY65" s="68" t="s">
        <v>6274</v>
      </c>
      <c r="AZ65" s="196" t="str">
        <f>LEFT(Green_Steel_Projects[[#This Row],[Comments]],10)</f>
        <v>2024-02-26</v>
      </c>
      <c r="BA65" s="195">
        <v>45348</v>
      </c>
      <c r="BB65" s="169" t="s">
        <v>7207</v>
      </c>
      <c r="BC65" s="169" t="s">
        <v>7137</v>
      </c>
      <c r="BD65" s="169" t="s">
        <v>7275</v>
      </c>
      <c r="BE65" s="68"/>
      <c r="BF65" s="68"/>
      <c r="BG65" s="68"/>
      <c r="BH65" s="89"/>
      <c r="BI65" s="89"/>
      <c r="BJ65" s="1"/>
      <c r="BK65" s="61" t="s">
        <v>6265</v>
      </c>
    </row>
    <row r="66" spans="1:64" hidden="1" x14ac:dyDescent="0.2">
      <c r="A66" s="15" t="s">
        <v>6835</v>
      </c>
      <c r="B66" s="68" t="s">
        <v>6650</v>
      </c>
      <c r="C66" s="89" t="s">
        <v>7136</v>
      </c>
      <c r="D66" s="134" t="str">
        <f>IF(OR(ISBLANK(N66), ISBLANK(T66), ISBLANK(H66)), "",
   IF(AND(N66="existing", ISNUMBER(MATCH(TRIM(H66), Main[Technology], 0))),
      "Phasing out BF",
      IF(AND(N66="existing", ISNUMBER(MATCH(TRIM(H66), Complementary[Technology], 0))),
         "Complementing conventional steelmaking",
            IF(AND(N66="emerging", ISNUMBER(MATCH(TRIM(H66), Main[Technology], 0))),
               "Phasing out BF",
                 IF(AND(N66="emerging", ISNUMBER(MATCH(TRIM(H66), Complementary[Technology], 0))),
                    "Complementing conventional steelmaking",
                      IF(N66="existing", "INVALID Technology Selection")
                  )
               )
            )
         )
)</f>
        <v>Phasing out BF</v>
      </c>
      <c r="E66" s="219" t="str">
        <f t="shared" si="6"/>
        <v>Low</v>
      </c>
      <c r="F66" s="78" t="s">
        <v>674</v>
      </c>
      <c r="G66" s="78">
        <v>2024</v>
      </c>
      <c r="H66" s="78" t="s">
        <v>6652</v>
      </c>
      <c r="I66" s="68" t="s">
        <v>6651</v>
      </c>
      <c r="J66" s="89" t="s">
        <v>7243</v>
      </c>
      <c r="K66" s="89" t="s">
        <v>7243</v>
      </c>
      <c r="L66" s="89" t="s">
        <v>7276</v>
      </c>
      <c r="M66" s="78" t="s">
        <v>6650</v>
      </c>
      <c r="N66" s="46" t="str">
        <f>IF(ISBLANK(M66), "", IFERROR(VLOOKUP(M66, '2. Company details'!A:F, 3, FALSE), "ADD NEW COMPANY MANUALLY"))</f>
        <v>Emerging</v>
      </c>
      <c r="O66" s="82" t="s">
        <v>680</v>
      </c>
      <c r="P66" s="130">
        <f>IF(ISBLANK(M66), "", IFERROR(VLOOKUP(M66, '2. Company details'!A:X, 4, FALSE), "ADD NEW COMPANY MANUALLY"))</f>
        <v>0</v>
      </c>
      <c r="Q66" s="84" t="str">
        <f>IF(ISBLANK(M66), "", IFERROR(VLOOKUP(M66, '2. Company details'!A:X, 15, FALSE), "ADD NEW COMPANY MANUALLY"))</f>
        <v>Not applicable</v>
      </c>
      <c r="R66" s="84" t="str">
        <f>IF(ISBLANK(M66), "", IFERROR(VLOOKUP(M66, '2. Company details'!A:X, 16, FALSE), "ADD NEW COMPANY MANUALLY"))</f>
        <v>Not applicable</v>
      </c>
      <c r="S66" s="85" t="str">
        <f>IF(ISBLANK(M66), "", IFERROR(VLOOKUP(M66, '2. Company details'!A:X, 14, FALSE), "ADD NEW COMPANY MANUALLY"))</f>
        <v>Not applicable</v>
      </c>
      <c r="T66" s="83" t="str">
        <f t="shared" si="7"/>
        <v>Not applicable for emerging</v>
      </c>
      <c r="U66" s="68" t="s">
        <v>533</v>
      </c>
      <c r="V66" s="68" t="s">
        <v>6672</v>
      </c>
      <c r="W66" s="89" t="s">
        <v>6673</v>
      </c>
      <c r="X66" s="68" t="s">
        <v>6653</v>
      </c>
      <c r="Y66" s="212">
        <v>40.072100780842902</v>
      </c>
      <c r="Z66" s="212">
        <v>-105.204751680678</v>
      </c>
      <c r="AA66" s="68" t="s">
        <v>45</v>
      </c>
      <c r="AB66" s="78" t="s">
        <v>365</v>
      </c>
      <c r="AC66" s="35" t="s">
        <v>444</v>
      </c>
      <c r="AD66" s="89" t="s">
        <v>7331</v>
      </c>
      <c r="AE66" s="67" t="s">
        <v>47</v>
      </c>
      <c r="AF66" s="67" t="s">
        <v>47</v>
      </c>
      <c r="AG66" s="180" t="str">
        <f t="shared" si="8"/>
        <v>No</v>
      </c>
      <c r="AH66" s="206" t="s">
        <v>7243</v>
      </c>
      <c r="AI66" s="67" t="s">
        <v>486</v>
      </c>
      <c r="AJ66" s="67" t="s">
        <v>486</v>
      </c>
      <c r="AK66" s="177" t="str">
        <f t="shared" si="9"/>
        <v>Not applicable</v>
      </c>
      <c r="AL66" s="178" t="s">
        <v>486</v>
      </c>
      <c r="AM66" s="180" t="str">
        <f t="shared" si="10"/>
        <v>Lacks technology capacity</v>
      </c>
      <c r="AN66" s="202">
        <v>85</v>
      </c>
      <c r="AO66" s="89" t="s">
        <v>7208</v>
      </c>
      <c r="AP66" s="48" t="str">
        <f t="shared" si="11"/>
        <v>Discloses investments</v>
      </c>
      <c r="AQ66" s="78" t="s">
        <v>530</v>
      </c>
      <c r="AR66" s="78" t="s">
        <v>6076</v>
      </c>
      <c r="AS66" s="78" t="s">
        <v>47</v>
      </c>
      <c r="AT66" s="78"/>
      <c r="AU66" s="20">
        <v>2024</v>
      </c>
      <c r="AV66" s="195">
        <v>45378</v>
      </c>
      <c r="AW66" s="169" t="s">
        <v>6654</v>
      </c>
      <c r="AX66" s="68" t="s">
        <v>6655</v>
      </c>
      <c r="AY66" s="68" t="s">
        <v>7735</v>
      </c>
      <c r="AZ66" s="196" t="str">
        <f>LEFT(Green_Steel_Projects[[#This Row],[Comments]],10)</f>
        <v>2024-04-18</v>
      </c>
      <c r="BA66" s="195">
        <v>45385</v>
      </c>
      <c r="BB66" s="169" t="s">
        <v>7208</v>
      </c>
      <c r="BC66" s="169" t="s">
        <v>7243</v>
      </c>
      <c r="BD66" s="169" t="s">
        <v>7276</v>
      </c>
      <c r="BE66" s="169" t="s">
        <v>7736</v>
      </c>
      <c r="BF66" s="68"/>
      <c r="BG66" s="68"/>
      <c r="BH66" s="89"/>
      <c r="BI66" s="89"/>
      <c r="BJ66" s="1"/>
      <c r="BK66" s="61" t="s">
        <v>6265</v>
      </c>
    </row>
    <row r="67" spans="1:64" hidden="1" x14ac:dyDescent="0.2">
      <c r="A67" s="15" t="s">
        <v>6836</v>
      </c>
      <c r="B67" s="68" t="s">
        <v>6884</v>
      </c>
      <c r="C67" s="89" t="s">
        <v>6886</v>
      </c>
      <c r="D67" s="133" t="str">
        <f>IF(OR(ISBLANK(N67), ISBLANK(T67), ISBLANK(H67)), "",
   IF(AND(N67="existing", ISNUMBER(MATCH(TRIM(H67), Main[Technology], 0))),
      "Phasing out BF",
      IF(AND(N67="existing", ISNUMBER(MATCH(TRIM(H67), Complementary[Technology], 0))),
         "Complementing conventional steelmaking",
            IF(AND(N67="emerging", ISNUMBER(MATCH(TRIM(H67), Main[Technology], 0))),
               "Phasing out BF",
                 IF(AND(N67="emerging", ISNUMBER(MATCH(TRIM(H67), Complementary[Technology], 0))),
                    "Complementing conventional steelmaking",
                      IF(N67="existing", "INVALID Technology Selection")
                  )
               )
            )
         )
)</f>
        <v>Complementing conventional steelmaking</v>
      </c>
      <c r="E67" s="219" t="str">
        <f t="shared" si="6"/>
        <v>High</v>
      </c>
      <c r="F67" s="78" t="s">
        <v>672</v>
      </c>
      <c r="G67" s="78">
        <v>2028</v>
      </c>
      <c r="H67" s="78" t="s">
        <v>6680</v>
      </c>
      <c r="I67" s="68" t="s">
        <v>6675</v>
      </c>
      <c r="J67" s="89" t="s">
        <v>6894</v>
      </c>
      <c r="K67" s="89" t="s">
        <v>6894</v>
      </c>
      <c r="L67" s="89" t="s">
        <v>6894</v>
      </c>
      <c r="M67" s="78" t="s">
        <v>183</v>
      </c>
      <c r="N67" s="152" t="str">
        <f>IF(ISBLANK(M67), "", IFERROR(VLOOKUP(M67, '2. Company details'!A:F, 3, FALSE), "ADD NEW COMPANY MANUALLY"))</f>
        <v>Existing</v>
      </c>
      <c r="O67" s="105" t="s">
        <v>681</v>
      </c>
      <c r="P67" s="130">
        <f>IF(ISBLANK(M67), "", IFERROR(VLOOKUP(M67, '2. Company details'!A:X, 4, FALSE), "ADD NEW COMPANY MANUALLY"))</f>
        <v>7.78</v>
      </c>
      <c r="Q67" s="153" t="str">
        <f>IF(ISBLANK(M67), "", IFERROR(VLOOKUP(M67, '2. Company details'!A:X, 15, FALSE), "ADD NEW COMPANY MANUALLY"))</f>
        <v>Has a post-2030 goal</v>
      </c>
      <c r="R67" s="153" t="str">
        <f>IF(ISBLANK(M67), "", IFERROR(VLOOKUP(M67, '2. Company details'!A:X, 16, FALSE), "ADD NEW COMPANY MANUALLY"))</f>
        <v>Net zero before 2050</v>
      </c>
      <c r="S67" s="155" t="str">
        <f>IF(ISBLANK(M67), "", IFERROR(VLOOKUP(M67, '2. Company details'!A:X, 14, FALSE), "ADD NEW COMPANY MANUALLY"))</f>
        <v>https://web.archive.org/web/https://news.cision.com/ssab/r/ssab-s-updated-climate-goals-approved-by-the-science-based-targets-initiative,c4003082</v>
      </c>
      <c r="T67" s="156" t="str">
        <f t="shared" si="7"/>
        <v>Yes</v>
      </c>
      <c r="U67" s="68" t="s">
        <v>1866</v>
      </c>
      <c r="V67" s="201" t="s">
        <v>7739</v>
      </c>
      <c r="W67" s="89" t="s">
        <v>6895</v>
      </c>
      <c r="X67" s="68" t="s">
        <v>195</v>
      </c>
      <c r="Y67" s="212">
        <v>65.559719000000001</v>
      </c>
      <c r="Z67" s="212">
        <v>22.219698999999999</v>
      </c>
      <c r="AA67" s="68" t="s">
        <v>45</v>
      </c>
      <c r="AB67" s="78" t="s">
        <v>366</v>
      </c>
      <c r="AC67" s="68" t="s">
        <v>131</v>
      </c>
      <c r="AD67" s="89" t="s">
        <v>6891</v>
      </c>
      <c r="AE67" s="67" t="s">
        <v>486</v>
      </c>
      <c r="AF67" s="67">
        <v>2.5</v>
      </c>
      <c r="AG67" s="180" t="str">
        <f t="shared" si="8"/>
        <v>Yes</v>
      </c>
      <c r="AH67" s="206" t="s">
        <v>6894</v>
      </c>
      <c r="AI67" s="67" t="s">
        <v>486</v>
      </c>
      <c r="AJ67" s="67" t="s">
        <v>486</v>
      </c>
      <c r="AK67" s="177" t="str">
        <f t="shared" si="9"/>
        <v>Not applicable</v>
      </c>
      <c r="AL67" s="178" t="s">
        <v>486</v>
      </c>
      <c r="AM67" s="180" t="str">
        <f t="shared" si="10"/>
        <v>Discloses technology capacity</v>
      </c>
      <c r="AN67" s="202">
        <v>4837</v>
      </c>
      <c r="AO67" s="89" t="s">
        <v>6894</v>
      </c>
      <c r="AP67" s="106" t="str">
        <f t="shared" si="11"/>
        <v>Discloses investments</v>
      </c>
      <c r="AQ67" s="78" t="s">
        <v>529</v>
      </c>
      <c r="AR67" s="78" t="s">
        <v>6074</v>
      </c>
      <c r="AS67" s="78" t="s">
        <v>47</v>
      </c>
      <c r="AT67" s="78"/>
      <c r="AU67" s="20"/>
      <c r="AV67" s="195">
        <v>45384</v>
      </c>
      <c r="AW67" s="169" t="s">
        <v>6894</v>
      </c>
      <c r="AX67" s="68" t="s">
        <v>6950</v>
      </c>
      <c r="AY67" s="68" t="s">
        <v>7466</v>
      </c>
      <c r="AZ67" s="196" t="str">
        <f>LEFT(Green_Steel_Projects[[#This Row],[Comments]],10)</f>
        <v>2024-10-21</v>
      </c>
      <c r="BA67" s="195">
        <v>45610</v>
      </c>
      <c r="BB67" s="169" t="s">
        <v>6886</v>
      </c>
      <c r="BC67" s="169" t="s">
        <v>6894</v>
      </c>
      <c r="BD67" s="169" t="s">
        <v>6949</v>
      </c>
      <c r="BE67" s="169" t="s">
        <v>7465</v>
      </c>
      <c r="BF67" s="169" t="s">
        <v>7467</v>
      </c>
      <c r="BG67" s="68"/>
      <c r="BH67" s="89"/>
      <c r="BI67" s="89"/>
      <c r="BJ67" s="1"/>
      <c r="BK67" s="61" t="s">
        <v>6265</v>
      </c>
    </row>
    <row r="68" spans="1:64" hidden="1" x14ac:dyDescent="0.2">
      <c r="A68" s="193" t="s">
        <v>6942</v>
      </c>
      <c r="B68" s="68" t="s">
        <v>7134</v>
      </c>
      <c r="C68" s="89" t="s">
        <v>7135</v>
      </c>
      <c r="D68" s="134" t="str">
        <f>IF(OR(ISBLANK(N68), ISBLANK(T68), ISBLANK(H68)), "",
   IF(AND(N68="existing", ISNUMBER(MATCH(TRIM(H68), Main[Technology], 0))),
      "Phasing out BF",
      IF(AND(N68="existing", ISNUMBER(MATCH(TRIM(H68), Complementary[Technology], 0))),
         "Complementing conventional steelmaking",
            IF(AND(N68="emerging", ISNUMBER(MATCH(TRIM(H68), Main[Technology], 0))),
               "Phasing out BF",
                 IF(AND(N68="emerging", ISNUMBER(MATCH(TRIM(H68), Complementary[Technology], 0))),
                    "Complementing conventional steelmaking",
                      IF(N68="existing", "INVALID Technology Selection")
                  )
               )
            )
         )
)</f>
        <v>Phasing out BF</v>
      </c>
      <c r="E68" s="220" t="str">
        <f t="shared" si="6"/>
        <v>High</v>
      </c>
      <c r="F68" s="78" t="s">
        <v>672</v>
      </c>
      <c r="G68" s="78">
        <v>2028</v>
      </c>
      <c r="H68" s="78" t="s">
        <v>675</v>
      </c>
      <c r="I68" s="68" t="s">
        <v>7167</v>
      </c>
      <c r="J68" s="89" t="s">
        <v>7135</v>
      </c>
      <c r="K68" s="89" t="s">
        <v>7135</v>
      </c>
      <c r="L68" s="89" t="s">
        <v>7135</v>
      </c>
      <c r="M68" s="78" t="s">
        <v>7168</v>
      </c>
      <c r="N68" s="46" t="str">
        <f>IF(ISBLANK(M68), "", IFERROR(VLOOKUP(M68, '2. Company details'!A:F, 3, FALSE), "ADD NEW COMPANY MANUALLY"))</f>
        <v>Emerging</v>
      </c>
      <c r="O68" s="145" t="s">
        <v>680</v>
      </c>
      <c r="P68" s="130">
        <f>IF(ISBLANK(M68), "", IFERROR(VLOOKUP(M68, '2. Company details'!A:X, 4, FALSE), "ADD NEW COMPANY MANUALLY"))</f>
        <v>0</v>
      </c>
      <c r="Q68" s="150" t="str">
        <f>IF(ISBLANK(M68), "", IFERROR(VLOOKUP(M68, '2. Company details'!A:X, 15, FALSE), "ADD NEW COMPANY MANUALLY"))</f>
        <v>Not applicable</v>
      </c>
      <c r="R68" s="84" t="str">
        <f>IF(ISBLANK(M68), "", IFERROR(VLOOKUP(M68, '2. Company details'!A:X, 16, FALSE), "ADD NEW COMPANY MANUALLY"))</f>
        <v>Not applicable</v>
      </c>
      <c r="S68" s="85" t="str">
        <f>IF(ISBLANK(M68), "", IFERROR(VLOOKUP(M68, '2. Company details'!A:X, 14, FALSE), "ADD NEW COMPANY MANUALLY"))</f>
        <v>Not applicable</v>
      </c>
      <c r="T68" s="83" t="str">
        <f t="shared" si="7"/>
        <v>Not applicable for emerging</v>
      </c>
      <c r="U68" s="52" t="s">
        <v>7174</v>
      </c>
      <c r="V68" s="201" t="s">
        <v>7740</v>
      </c>
      <c r="W68" s="89" t="s">
        <v>7173</v>
      </c>
      <c r="X68" s="68" t="s">
        <v>7175</v>
      </c>
      <c r="Y68" s="212">
        <v>-28.766857999999999</v>
      </c>
      <c r="Z68" s="212">
        <v>114.79996</v>
      </c>
      <c r="AA68" s="68" t="s">
        <v>618</v>
      </c>
      <c r="AB68" s="78" t="s">
        <v>7774</v>
      </c>
      <c r="AC68" s="68" t="s">
        <v>106</v>
      </c>
      <c r="AD68" s="89" t="s">
        <v>7135</v>
      </c>
      <c r="AE68" s="67">
        <v>2.5</v>
      </c>
      <c r="AF68" s="91" t="s">
        <v>486</v>
      </c>
      <c r="AG68" s="180" t="str">
        <f t="shared" si="8"/>
        <v>Yes</v>
      </c>
      <c r="AH68" s="201" t="s">
        <v>7135</v>
      </c>
      <c r="AI68" s="67" t="s">
        <v>486</v>
      </c>
      <c r="AJ68" s="67" t="s">
        <v>486</v>
      </c>
      <c r="AK68" s="180" t="str">
        <f t="shared" si="9"/>
        <v>Not applicable</v>
      </c>
      <c r="AL68" s="178" t="s">
        <v>486</v>
      </c>
      <c r="AM68" s="180" t="str">
        <f t="shared" si="10"/>
        <v>Discloses technology capacity</v>
      </c>
      <c r="AN68" s="202">
        <v>1.0209999999999999</v>
      </c>
      <c r="AO68" s="89" t="s">
        <v>7135</v>
      </c>
      <c r="AP68" s="48" t="str">
        <f t="shared" si="11"/>
        <v>Discloses investments</v>
      </c>
      <c r="AQ68" s="78" t="s">
        <v>530</v>
      </c>
      <c r="AR68" s="78" t="s">
        <v>6074</v>
      </c>
      <c r="AS68" s="78" t="s">
        <v>47</v>
      </c>
      <c r="AT68" s="78">
        <v>2025</v>
      </c>
      <c r="AU68" s="20"/>
      <c r="AV68" s="195">
        <v>45371</v>
      </c>
      <c r="AW68" s="169" t="s">
        <v>7171</v>
      </c>
      <c r="AX68" s="68" t="s">
        <v>6592</v>
      </c>
      <c r="AY68" s="68" t="s">
        <v>7172</v>
      </c>
      <c r="AZ68" s="200" t="str">
        <f>LEFT(Green_Steel_Projects[[#This Row],[Comments]],10)</f>
        <v>2024-08-30</v>
      </c>
      <c r="BA68" s="195">
        <v>45534</v>
      </c>
      <c r="BB68" s="169" t="s">
        <v>7135</v>
      </c>
      <c r="BC68" s="169" t="s">
        <v>7171</v>
      </c>
      <c r="BD68" s="68"/>
      <c r="BE68" s="68"/>
      <c r="BF68" s="68"/>
      <c r="BG68" s="68"/>
      <c r="BH68" s="89"/>
      <c r="BI68" s="89"/>
      <c r="BJ68" s="1"/>
      <c r="BK68" s="61" t="s">
        <v>6265</v>
      </c>
    </row>
    <row r="69" spans="1:64" s="59" customFormat="1" x14ac:dyDescent="0.2">
      <c r="A69" s="193" t="s">
        <v>7792</v>
      </c>
      <c r="B69" s="68" t="s">
        <v>7367</v>
      </c>
      <c r="C69" s="89" t="s">
        <v>7450</v>
      </c>
      <c r="D69" s="134" t="str">
        <f>IF(OR(ISBLANK(N69), ISBLANK(T69), ISBLANK(H69)), "",
   IF(AND(N69="existing", ISNUMBER(MATCH(TRIM(H69), Main[Technology], 0))),
      "Phasing out BF",
      IF(AND(N69="existing", ISNUMBER(MATCH(TRIM(H69), Complementary[Technology], 0))),
         "Complementing conventional steelmaking",
            IF(AND(N69="emerging", ISNUMBER(MATCH(TRIM(H69), Main[Technology], 0))),
               "Phasing out BF",
                 IF(AND(N69="emerging", ISNUMBER(MATCH(TRIM(H69), Complementary[Technology], 0))),
                    "Complementing conventional steelmaking",
                      IF(N69="existing", "INVALID Technology Selection")
                  )
               )
            )
         )
)</f>
        <v>Phasing out BF</v>
      </c>
      <c r="E69" s="220" t="str">
        <f t="shared" si="6"/>
        <v>High</v>
      </c>
      <c r="F69" s="78" t="s">
        <v>673</v>
      </c>
      <c r="G69" s="78">
        <v>2026</v>
      </c>
      <c r="H69" s="78" t="s">
        <v>7445</v>
      </c>
      <c r="I69" s="68" t="s">
        <v>7444</v>
      </c>
      <c r="J69" s="89" t="s">
        <v>7448</v>
      </c>
      <c r="K69" s="89" t="s">
        <v>7448</v>
      </c>
      <c r="L69" s="89" t="s">
        <v>7448</v>
      </c>
      <c r="M69" s="78" t="s">
        <v>702</v>
      </c>
      <c r="N69" s="46" t="str">
        <f>IF(ISBLANK(M69), "", IFERROR(VLOOKUP(M69, '2. Company details'!A:F, 3, FALSE), "ADD NEW COMPANY MANUALLY"))</f>
        <v>Existing</v>
      </c>
      <c r="O69" s="145" t="s">
        <v>680</v>
      </c>
      <c r="P69" s="130">
        <f>IF(ISBLANK(M69), "", IFERROR(VLOOKUP(M69, '2. Company details'!A:X, 4, FALSE), "ADD NEW COMPANY MANUALLY"))</f>
        <v>7.1</v>
      </c>
      <c r="Q69" s="150" t="str">
        <f>IF(ISBLANK(M69), "", IFERROR(VLOOKUP(M69, '2. Company details'!A:X, 15, FALSE), "ADD NEW COMPANY MANUALLY"))</f>
        <v>Has a 2030 goal</v>
      </c>
      <c r="R69" s="84" t="str">
        <f>IF(ISBLANK(M69), "", IFERROR(VLOOKUP(M69, '2. Company details'!A:X, 16, FALSE), "ADD NEW COMPANY MANUALLY"))</f>
        <v>Net zero by 2050</v>
      </c>
      <c r="S69" s="85" t="str">
        <f>IF(ISBLANK(M69), "", IFERROR(VLOOKUP(M69, '2. Company details'!A:X, 14, FALSE), "ADD NEW COMPANY MANUALLY"))</f>
        <v>https://www.voestalpine.com/blog/en/commitment/reducing-step-by-step-by-step/</v>
      </c>
      <c r="T69" s="83" t="str">
        <f t="shared" si="7"/>
        <v>Yes</v>
      </c>
      <c r="U69" s="68" t="s">
        <v>1180</v>
      </c>
      <c r="V69" s="201" t="s">
        <v>6543</v>
      </c>
      <c r="W69" s="68" t="s">
        <v>6544</v>
      </c>
      <c r="X69" s="68" t="s">
        <v>248</v>
      </c>
      <c r="Y69" s="212">
        <v>48.274023</v>
      </c>
      <c r="Z69" s="212">
        <v>14.334339999999999</v>
      </c>
      <c r="AA69" s="68" t="s">
        <v>45</v>
      </c>
      <c r="AB69" s="218" t="s">
        <v>366</v>
      </c>
      <c r="AC69" s="68" t="s">
        <v>238</v>
      </c>
      <c r="AD69" s="89" t="s">
        <v>7450</v>
      </c>
      <c r="AE69" s="209">
        <f>2*(24*365*30%)/10^6</f>
        <v>5.2560000000000003E-3</v>
      </c>
      <c r="AF69" s="209">
        <f>2*(24*365*30%)/10^6</f>
        <v>5.2560000000000003E-3</v>
      </c>
      <c r="AG69" s="180" t="str">
        <f t="shared" si="8"/>
        <v>Yes</v>
      </c>
      <c r="AH69" s="89" t="s">
        <v>7446</v>
      </c>
      <c r="AI69" s="67" t="s">
        <v>47</v>
      </c>
      <c r="AJ69" s="67" t="s">
        <v>47</v>
      </c>
      <c r="AK69" s="180" t="str">
        <f t="shared" si="9"/>
        <v>No</v>
      </c>
      <c r="AL69" s="178" t="s">
        <v>486</v>
      </c>
      <c r="AM69" s="180" t="str">
        <f t="shared" si="10"/>
        <v>Discloses technology capacity</v>
      </c>
      <c r="AN69" s="202">
        <v>129.19999999999999</v>
      </c>
      <c r="AO69" s="89" t="s">
        <v>7446</v>
      </c>
      <c r="AP69" s="48" t="str">
        <f t="shared" si="11"/>
        <v>Discloses investments</v>
      </c>
      <c r="AQ69" s="78" t="s">
        <v>538</v>
      </c>
      <c r="AR69" s="78" t="s">
        <v>6074</v>
      </c>
      <c r="AS69" s="78" t="s">
        <v>47</v>
      </c>
      <c r="AT69" s="78"/>
      <c r="AU69" s="20"/>
      <c r="AV69" s="195">
        <v>45593</v>
      </c>
      <c r="AW69" s="169" t="s">
        <v>7447</v>
      </c>
      <c r="AX69" s="68" t="s">
        <v>7449</v>
      </c>
      <c r="AY69" s="68" t="s">
        <v>7451</v>
      </c>
      <c r="AZ69" s="196" t="str">
        <f>LEFT(Green_Steel_Projects[[#This Row],[Comments]],10)</f>
        <v>2024-10-28</v>
      </c>
      <c r="BA69" s="195">
        <v>45604</v>
      </c>
      <c r="BB69" s="169" t="s">
        <v>7447</v>
      </c>
      <c r="BC69" s="169" t="s">
        <v>7448</v>
      </c>
      <c r="BD69" s="68"/>
      <c r="BE69" s="68"/>
      <c r="BF69" s="68"/>
      <c r="BG69" s="68"/>
      <c r="BH69" s="89"/>
      <c r="BI69" s="89"/>
      <c r="BJ69" s="1"/>
      <c r="BK69" s="61" t="s">
        <v>6265</v>
      </c>
    </row>
    <row r="70" spans="1:64" hidden="1" x14ac:dyDescent="0.2">
      <c r="A70" s="193" t="s">
        <v>7793</v>
      </c>
      <c r="B70" s="68" t="s">
        <v>7595</v>
      </c>
      <c r="C70" s="217" t="s">
        <v>446</v>
      </c>
      <c r="D70" s="134" t="str">
        <f>IF(OR(ISBLANK(N70), ISBLANK(T70), ISBLANK(H70)), "",
   IF(AND(N70="existing", ISNUMBER(MATCH(TRIM(H70), Main[Technology], 0))),
      "Phasing out BF",
      IF(AND(N70="existing", ISNUMBER(MATCH(TRIM(H70), Complementary[Technology], 0))),
         "Complementing conventional steelmaking",
            IF(AND(N70="emerging", ISNUMBER(MATCH(TRIM(H70), Main[Technology], 0))),
               "Phasing out BF",
                 IF(AND(N70="emerging", ISNUMBER(MATCH(TRIM(H70), Complementary[Technology], 0))),
                    "Complementing conventional steelmaking",
                      IF(N70="existing", "INVALID Technology Selection")
                  )
               )
            )
         )
)</f>
        <v>Phasing out BF</v>
      </c>
      <c r="E70" s="220" t="str">
        <f t="shared" si="6"/>
        <v>Low</v>
      </c>
      <c r="F70" s="78" t="s">
        <v>674</v>
      </c>
      <c r="G70" s="78">
        <v>2024</v>
      </c>
      <c r="H70" s="78" t="s">
        <v>7383</v>
      </c>
      <c r="I70" s="68" t="s">
        <v>47</v>
      </c>
      <c r="J70" s="89" t="s">
        <v>7597</v>
      </c>
      <c r="K70" s="89" t="s">
        <v>7597</v>
      </c>
      <c r="L70" s="89" t="s">
        <v>7597</v>
      </c>
      <c r="M70" s="78" t="s">
        <v>7604</v>
      </c>
      <c r="N70" s="46" t="str">
        <f>IF(ISBLANK(M70), "", IFERROR(VLOOKUP(M70, '2. Company details'!A:F, 3, FALSE), "ADD NEW COMPANY MANUALLY"))</f>
        <v>Existing</v>
      </c>
      <c r="O70" s="145" t="s">
        <v>680</v>
      </c>
      <c r="P70" s="130">
        <f>IF(ISBLANK(M70), "", IFERROR(VLOOKUP(M70, '2. Company details'!A:X, 4, FALSE), "ADD NEW COMPANY MANUALLY"))</f>
        <v>3.24</v>
      </c>
      <c r="Q70" s="150" t="str">
        <f>IF(ISBLANK(M70), "", IFERROR(VLOOKUP(M70, '2. Company details'!A:X, 15, FALSE), "ADD NEW COMPANY MANUALLY"))</f>
        <v>Has a 2030 goal</v>
      </c>
      <c r="R70" s="84" t="str">
        <f>IF(ISBLANK(M70), "", IFERROR(VLOOKUP(M70, '2. Company details'!A:X, 16, FALSE), "ADD NEW COMPANY MANUALLY"))</f>
        <v>Net zero by 2050</v>
      </c>
      <c r="S70" s="85" t="str">
        <f>IF(ISBLANK(M70), "", IFERROR(VLOOKUP(M70, '2. Company details'!A:X, 14, FALSE), "ADD NEW COMPANY MANUALLY"))</f>
        <v>https://web.archive.org/web/https://www.emsteel.com/wp-content/uploads/2024/05/ESA-Sustainability-Report-2024-04-28-rev-1.pdf</v>
      </c>
      <c r="T70" s="83" t="str">
        <f t="shared" si="7"/>
        <v>Yes</v>
      </c>
      <c r="U70" s="52" t="s">
        <v>1450</v>
      </c>
      <c r="V70" s="201" t="s">
        <v>7743</v>
      </c>
      <c r="W70" s="89" t="s">
        <v>7598</v>
      </c>
      <c r="X70" s="68" t="s">
        <v>7599</v>
      </c>
      <c r="Y70" s="212">
        <v>24.322033000000001</v>
      </c>
      <c r="Z70" s="212">
        <v>54.467987000000001</v>
      </c>
      <c r="AA70" s="68" t="s">
        <v>618</v>
      </c>
      <c r="AB70" s="218" t="s">
        <v>368</v>
      </c>
      <c r="AC70" s="68" t="s">
        <v>756</v>
      </c>
      <c r="AD70" s="89" t="s">
        <v>7600</v>
      </c>
      <c r="AE70" s="67" t="s">
        <v>47</v>
      </c>
      <c r="AF70" s="91" t="s">
        <v>47</v>
      </c>
      <c r="AG70" s="180" t="str">
        <f t="shared" si="8"/>
        <v>No</v>
      </c>
      <c r="AH70" s="89" t="s">
        <v>7597</v>
      </c>
      <c r="AI70" s="67" t="s">
        <v>486</v>
      </c>
      <c r="AJ70" s="67" t="s">
        <v>486</v>
      </c>
      <c r="AK70" s="180" t="str">
        <f t="shared" si="9"/>
        <v>Not applicable</v>
      </c>
      <c r="AL70" s="178" t="s">
        <v>486</v>
      </c>
      <c r="AM70" s="180" t="str">
        <f t="shared" si="10"/>
        <v>Lacks technology capacity</v>
      </c>
      <c r="AN70" s="87" t="s">
        <v>47</v>
      </c>
      <c r="AO70" s="89" t="s">
        <v>7597</v>
      </c>
      <c r="AP70" s="48" t="str">
        <f t="shared" si="11"/>
        <v>Lacks investment information</v>
      </c>
      <c r="AQ70" s="78" t="s">
        <v>538</v>
      </c>
      <c r="AR70" s="78" t="s">
        <v>6356</v>
      </c>
      <c r="AS70" s="78">
        <v>2023</v>
      </c>
      <c r="AT70" s="78"/>
      <c r="AU70" s="20">
        <v>2024</v>
      </c>
      <c r="AV70" s="195">
        <v>45594</v>
      </c>
      <c r="AW70" s="169" t="s">
        <v>7601</v>
      </c>
      <c r="AX70" s="68" t="s">
        <v>7602</v>
      </c>
      <c r="AY70" s="68" t="s">
        <v>7603</v>
      </c>
      <c r="AZ70" s="196" t="str">
        <f>LEFT(Green_Steel_Projects[[#This Row],[Comments]],10)</f>
        <v>2024-10-29</v>
      </c>
      <c r="BA70" s="195">
        <v>45615</v>
      </c>
      <c r="BB70" s="169" t="s">
        <v>7601</v>
      </c>
      <c r="BC70" s="169" t="s">
        <v>7597</v>
      </c>
      <c r="BD70" s="169" t="s">
        <v>7600</v>
      </c>
      <c r="BE70" s="68"/>
      <c r="BF70" s="68"/>
      <c r="BG70" s="68"/>
      <c r="BH70" s="89"/>
      <c r="BI70" s="89"/>
      <c r="BJ70" s="1"/>
      <c r="BK70" s="61" t="s">
        <v>6265</v>
      </c>
    </row>
    <row r="71" spans="1:64" hidden="1" x14ac:dyDescent="0.2">
      <c r="A71" s="193" t="s">
        <v>7176</v>
      </c>
      <c r="B71" s="68" t="s">
        <v>7651</v>
      </c>
      <c r="C71" s="89" t="s">
        <v>7652</v>
      </c>
      <c r="D71" s="134" t="str">
        <f>IF(OR(ISBLANK(N71), ISBLANK(T71), ISBLANK(H71)), "",
   IF(AND(N71="existing", ISNUMBER(MATCH(TRIM(H71), Main[Technology], 0))),
      "Phasing out BF",
      IF(AND(N71="existing", ISNUMBER(MATCH(TRIM(H71), Complementary[Technology], 0))),
         "Complementing conventional steelmaking",
            IF(AND(N71="emerging", ISNUMBER(MATCH(TRIM(H71), Main[Technology], 0))),
               "Phasing out BF",
                 IF(AND(N71="emerging", ISNUMBER(MATCH(TRIM(H71), Complementary[Technology], 0))),
                    "Complementing conventional steelmaking",
                      IF(N71="existing", "INVALID Technology Selection")
                  )
               )
            )
         )
)</f>
        <v>Phasing out BF</v>
      </c>
      <c r="E71" s="220" t="str">
        <f t="shared" ref="E71" si="12">IF(OR(ISBLANK(D71), ISBLANK(AM71), ISBLANK(AP71)), "",
IF(
OR(D71="Phasing out BF", D71="Complementing conventional steelmaking"),
 IF(
  AND(AM71="Discloses technology capacity", AP71="Discloses investments"), "High",
       IF(
            AND(AM71="Discloses technology capacity", AP71="Lacks investment information"), "Medium",
                 IF(
                        AND(AM71="Lacks technology capacity", OR(AP71="Lacks investment information", AP71="Discloses investments")), "Low",
                                  "CHECK")
            )
      ), ""
)
)</f>
        <v>High</v>
      </c>
      <c r="F71" s="78" t="s">
        <v>674</v>
      </c>
      <c r="G71" s="78">
        <v>2024</v>
      </c>
      <c r="H71" s="78" t="s">
        <v>7779</v>
      </c>
      <c r="I71" s="68" t="s">
        <v>7653</v>
      </c>
      <c r="J71" s="89" t="s">
        <v>7652</v>
      </c>
      <c r="K71" s="89" t="s">
        <v>7652</v>
      </c>
      <c r="L71" s="89" t="s">
        <v>7652</v>
      </c>
      <c r="M71" s="78" t="s">
        <v>7650</v>
      </c>
      <c r="N71" s="46" t="str">
        <f>IF(ISBLANK(M71), "", IFERROR(VLOOKUP(M71, '2. Company details'!A:F, 3, FALSE), "ADD NEW COMPANY MANUALLY"))</f>
        <v>Existing</v>
      </c>
      <c r="O71" s="145" t="s">
        <v>680</v>
      </c>
      <c r="P71" s="130">
        <f>IF(ISBLANK(M71), "", IFERROR(VLOOKUP(M71, '2. Company details'!A:X, 4, FALSE), "ADD NEW COMPANY MANUALLY"))</f>
        <v>0</v>
      </c>
      <c r="Q71" s="150" t="str">
        <f>IF(ISBLANK(M71), "", IFERROR(VLOOKUP(M71, '2. Company details'!A:X, 15, FALSE), "ADD NEW COMPANY MANUALLY"))</f>
        <v>Has a 2030 goal</v>
      </c>
      <c r="R71" s="84" t="str">
        <f>IF(ISBLANK(M71), "", IFERROR(VLOOKUP(M71, '2. Company details'!A:X, 16, FALSE), "ADD NEW COMPANY MANUALLY"))</f>
        <v>Net zero by 2050</v>
      </c>
      <c r="S71" s="85" t="str">
        <f>IF(ISBLANK(M71), "", IFERROR(VLOOKUP(M71, '2. Company details'!A:X, 14, FALSE), "ADD NEW COMPANY MANUALLY"))</f>
        <v>https://web.archive.org/web/https://www.metso.com/globalassets/investors/reports/2023/annual-report-2023/metso_business_overview_2023.pdf</v>
      </c>
      <c r="T71" s="176" t="str">
        <f t="shared" si="7"/>
        <v>Yes</v>
      </c>
      <c r="U71" s="52"/>
      <c r="V71" s="52" t="s">
        <v>41</v>
      </c>
      <c r="W71" s="52"/>
      <c r="X71" s="68" t="s">
        <v>7656</v>
      </c>
      <c r="Y71" s="212">
        <v>61.4898749002908</v>
      </c>
      <c r="Z71" s="212">
        <v>21.8075776083497</v>
      </c>
      <c r="AA71" s="68" t="s">
        <v>618</v>
      </c>
      <c r="AB71" s="218" t="s">
        <v>366</v>
      </c>
      <c r="AC71" s="68" t="s">
        <v>199</v>
      </c>
      <c r="AD71" s="89" t="s">
        <v>7652</v>
      </c>
      <c r="AE71" s="67" t="s">
        <v>47</v>
      </c>
      <c r="AF71" s="210">
        <f>1*(24*365*30%)/10^6</f>
        <v>2.6280000000000001E-3</v>
      </c>
      <c r="AG71" s="180" t="str">
        <f t="shared" ref="AG71" si="13">IF(
    OR(
        ISBLANK(D71),
        ISBLANK(AE71),
        ISBLANK(AF71)
    ),
    "",
    IF(
        AND(
            OR(D71="Complementing conventional steelmaking", D71="Phasing out BF", D71="Weak Tracking"),
            OR(ISNUMBER(AE71), ISNUMBER(AF71))
        ),
        "Yes",
        IF(
            AND(
                OR(D71="Phasing out BF", D71="Complementing conventional steelmaking", D71="Weak Tracking"),
                OR(AE71="Not stated", AF71="Not stated")
            ),
            "No",
            IF(
                AND(
                    OR(D71="Complementing conventional steelmaking", D71="Phasing out BF", D71="Weak Tracking"),
                    OR(AE71="Not applicable", AF71="Not applicable")
                ),
                "Not applicable",
                "No"
            )
        )
    )
)</f>
        <v>Yes</v>
      </c>
      <c r="AH71" s="89" t="s">
        <v>7657</v>
      </c>
      <c r="AI71" s="67" t="s">
        <v>486</v>
      </c>
      <c r="AJ71" s="67" t="s">
        <v>486</v>
      </c>
      <c r="AK71" s="180" t="str">
        <f t="shared" ref="AK71" si="14">IF(
    OR(
        ISBLANK(D71),
        ISBLANK(AI71),
        ISBLANK(AJ71)
    ),
    "",
    IF(
        AND(
            OR(D71="Complementing conventional steelmaking", D71="Phasing out BF", D71="Weak Tracking"),
            OR(ISNUMBER(AI71), ISNUMBER(AJ71))
        ),
        "Yes",
        IF(
            AND(
                OR(D71="Phasing out BF", D71="Complementing conventional steelmaking", D71="Weak Tracking"),
                OR(AI71="Not stated", AJ71="Not stated")
            ),
            "No",
            IF(
                AND(
                    OR(D71="Complementing conventional steelmaking", D71="Phasing out BF", D71="Weak Tracking"),
                    OR(AI71="Not applicable", AJ71="Not applicable")
                ),
                "Not applicable",
                "No"
            )
        )
    )
)</f>
        <v>Not applicable</v>
      </c>
      <c r="AL71" s="178" t="s">
        <v>486</v>
      </c>
      <c r="AM71" s="180" t="str">
        <f t="shared" si="10"/>
        <v>Discloses technology capacity</v>
      </c>
      <c r="AN71" s="87">
        <v>8.6999999999999993</v>
      </c>
      <c r="AO71" s="89" t="s">
        <v>7658</v>
      </c>
      <c r="AP71" s="48" t="str">
        <f t="shared" si="11"/>
        <v>Discloses investments</v>
      </c>
      <c r="AQ71" s="78" t="s">
        <v>529</v>
      </c>
      <c r="AR71" s="78" t="s">
        <v>6356</v>
      </c>
      <c r="AS71" s="78">
        <v>2024</v>
      </c>
      <c r="AT71" s="78"/>
      <c r="AU71" s="20">
        <v>2024</v>
      </c>
      <c r="AV71" s="195">
        <v>45590</v>
      </c>
      <c r="AW71" s="169" t="s">
        <v>7652</v>
      </c>
      <c r="AX71" s="68" t="s">
        <v>41</v>
      </c>
      <c r="AY71" s="68" t="s">
        <v>7659</v>
      </c>
      <c r="AZ71" s="196" t="str">
        <f>LEFT(Green_Steel_Projects[[#This Row],[Comments]],10)</f>
        <v>2024-10-25</v>
      </c>
      <c r="BA71" s="195">
        <v>45615</v>
      </c>
      <c r="BB71" s="169" t="s">
        <v>7652</v>
      </c>
      <c r="BC71" s="169" t="s">
        <v>7658</v>
      </c>
      <c r="BD71" s="169" t="s">
        <v>7657</v>
      </c>
      <c r="BE71" s="68"/>
      <c r="BF71" s="68"/>
      <c r="BG71" s="68"/>
      <c r="BH71" s="89"/>
      <c r="BI71" s="89"/>
      <c r="BJ71" s="1"/>
      <c r="BK71" s="61" t="s">
        <v>6265</v>
      </c>
    </row>
    <row r="72" spans="1:64" s="59" customFormat="1" x14ac:dyDescent="0.2">
      <c r="A72"/>
      <c r="B72"/>
      <c r="C72"/>
      <c r="D72"/>
      <c r="E72"/>
      <c r="F72"/>
      <c r="G72"/>
      <c r="H72"/>
      <c r="I72"/>
      <c r="J72"/>
      <c r="K72"/>
      <c r="L72"/>
      <c r="M72"/>
      <c r="N72"/>
      <c r="O72"/>
      <c r="P72"/>
      <c r="Q72"/>
      <c r="R72"/>
      <c r="S72"/>
      <c r="T72"/>
      <c r="U72"/>
      <c r="V72"/>
      <c r="W72"/>
      <c r="X72"/>
      <c r="Y72"/>
      <c r="Z72"/>
      <c r="AA72"/>
      <c r="AB72"/>
      <c r="AC72" s="58"/>
      <c r="AD72"/>
      <c r="AE72" s="1"/>
      <c r="AF72" s="88"/>
      <c r="AG72" s="88"/>
      <c r="AH72"/>
      <c r="AI72" s="17"/>
      <c r="AJ72"/>
      <c r="AM72"/>
      <c r="AN72"/>
      <c r="AO72"/>
      <c r="AP72"/>
      <c r="AQ72"/>
      <c r="AR72"/>
      <c r="AS72"/>
      <c r="AT72"/>
      <c r="AU72"/>
      <c r="AV72"/>
      <c r="AW72" s="169"/>
      <c r="AX72" s="169"/>
      <c r="AY72" s="169"/>
      <c r="AZ72" s="169"/>
      <c r="BA72" s="169"/>
      <c r="BB72" s="169"/>
      <c r="BC72" s="169"/>
      <c r="BD72" s="169"/>
      <c r="BE72" s="169"/>
      <c r="BF72" s="169"/>
      <c r="BG72" s="169"/>
      <c r="BH72" s="169"/>
      <c r="BI72" s="169"/>
      <c r="BJ72" s="169"/>
      <c r="BK72" s="61" t="s">
        <v>6265</v>
      </c>
      <c r="BL72"/>
    </row>
    <row r="73" spans="1:64" s="59" customFormat="1" x14ac:dyDescent="0.2">
      <c r="A73"/>
      <c r="B73"/>
      <c r="C73"/>
      <c r="D73"/>
      <c r="E73"/>
      <c r="F73"/>
      <c r="G73"/>
      <c r="H73"/>
      <c r="I73"/>
      <c r="J73"/>
      <c r="K73"/>
      <c r="L73"/>
      <c r="M73"/>
      <c r="N73"/>
      <c r="O73"/>
      <c r="P73"/>
      <c r="Q73"/>
      <c r="R73"/>
      <c r="S73"/>
      <c r="T73"/>
      <c r="U73"/>
      <c r="V73"/>
      <c r="W73"/>
      <c r="X73"/>
      <c r="Y73"/>
      <c r="Z73"/>
      <c r="AA73"/>
      <c r="AB73"/>
      <c r="AC73" s="58"/>
      <c r="AD73"/>
      <c r="AE73" s="1"/>
      <c r="AF73" s="89">
        <f>4.7+1.5+2.5+1.9+3.75+1.1+1.75+1.75+5+2.3</f>
        <v>26.25</v>
      </c>
      <c r="AG73" s="88"/>
      <c r="AH73" s="1"/>
      <c r="AI73" s="17"/>
      <c r="AJ73"/>
      <c r="AM73"/>
      <c r="AN73"/>
      <c r="AO73"/>
      <c r="AP73"/>
      <c r="AQ73"/>
      <c r="AR73"/>
      <c r="AS73"/>
      <c r="AT73"/>
      <c r="AU73"/>
      <c r="AV73"/>
      <c r="AW73" s="169"/>
      <c r="AX73" s="169"/>
      <c r="AY73" s="169"/>
      <c r="AZ73" s="169"/>
      <c r="BA73" s="169"/>
      <c r="BB73" s="169"/>
      <c r="BC73" s="169"/>
      <c r="BD73" s="169"/>
      <c r="BE73" s="169"/>
      <c r="BF73" s="169"/>
      <c r="BG73" s="169"/>
      <c r="BH73" s="169"/>
      <c r="BI73" s="169"/>
      <c r="BJ73" s="169"/>
      <c r="BK73"/>
      <c r="BL73"/>
    </row>
    <row r="74" spans="1:64" x14ac:dyDescent="0.2">
      <c r="AH74" s="60"/>
      <c r="AK74" s="53"/>
    </row>
    <row r="75" spans="1:64" x14ac:dyDescent="0.2">
      <c r="AG75" s="90"/>
      <c r="AH75" s="58"/>
      <c r="AK75" s="53"/>
    </row>
    <row r="77" spans="1:64" x14ac:dyDescent="0.2">
      <c r="L77" s="1"/>
    </row>
    <row r="79" spans="1:64" x14ac:dyDescent="0.2">
      <c r="H79" t="s">
        <v>7794</v>
      </c>
      <c r="L79" s="1"/>
      <c r="M79" t="s">
        <v>7795</v>
      </c>
    </row>
    <row r="80" spans="1:64" x14ac:dyDescent="0.2">
      <c r="H80">
        <v>2022</v>
      </c>
      <c r="I80">
        <v>0</v>
      </c>
      <c r="M80">
        <v>0</v>
      </c>
    </row>
    <row r="81" spans="8:13" x14ac:dyDescent="0.2">
      <c r="H81" s="251">
        <v>2025</v>
      </c>
      <c r="I81" s="253">
        <v>5</v>
      </c>
      <c r="M81" s="58">
        <f>I81</f>
        <v>5</v>
      </c>
    </row>
    <row r="82" spans="8:13" x14ac:dyDescent="0.2">
      <c r="H82" s="251">
        <v>2026</v>
      </c>
      <c r="I82" s="252">
        <v>1.75</v>
      </c>
      <c r="M82" s="58">
        <f>I82+M81</f>
        <v>6.75</v>
      </c>
    </row>
    <row r="83" spans="8:13" x14ac:dyDescent="0.2">
      <c r="H83" s="251">
        <v>2026</v>
      </c>
      <c r="I83" s="253">
        <v>1.75</v>
      </c>
      <c r="M83" s="58">
        <f t="shared" ref="M83:M91" si="15">I83+M82</f>
        <v>8.5</v>
      </c>
    </row>
    <row r="84" spans="8:13" x14ac:dyDescent="0.2">
      <c r="H84" s="251">
        <v>2026</v>
      </c>
      <c r="I84" s="252">
        <v>1.1000000000000001</v>
      </c>
      <c r="M84" s="58">
        <f t="shared" si="15"/>
        <v>9.6</v>
      </c>
    </row>
    <row r="85" spans="8:13" x14ac:dyDescent="0.2">
      <c r="H85" s="251">
        <v>2026</v>
      </c>
      <c r="I85" s="253">
        <v>3.75</v>
      </c>
      <c r="M85" s="58">
        <f t="shared" si="15"/>
        <v>13.35</v>
      </c>
    </row>
    <row r="86" spans="8:13" x14ac:dyDescent="0.2">
      <c r="H86" s="251">
        <v>2026</v>
      </c>
      <c r="I86" s="252">
        <v>1.5</v>
      </c>
      <c r="M86" s="58">
        <f t="shared" si="15"/>
        <v>14.85</v>
      </c>
    </row>
    <row r="87" spans="8:13" x14ac:dyDescent="0.2">
      <c r="H87" s="251">
        <v>2026</v>
      </c>
      <c r="I87" s="255">
        <v>5.2560000000000003E-3</v>
      </c>
      <c r="M87" s="58">
        <f t="shared" si="15"/>
        <v>14.855255999999999</v>
      </c>
    </row>
    <row r="88" spans="8:13" x14ac:dyDescent="0.2">
      <c r="H88" s="251">
        <v>2027</v>
      </c>
      <c r="I88" s="253">
        <v>2.5</v>
      </c>
      <c r="M88" s="58">
        <f t="shared" si="15"/>
        <v>17.355255999999997</v>
      </c>
    </row>
    <row r="89" spans="8:13" x14ac:dyDescent="0.2">
      <c r="H89" s="251">
        <v>2028</v>
      </c>
      <c r="I89" s="252">
        <v>2.2999999999999998</v>
      </c>
      <c r="M89" s="58">
        <f t="shared" si="15"/>
        <v>19.655255999999998</v>
      </c>
    </row>
    <row r="90" spans="8:13" x14ac:dyDescent="0.2">
      <c r="H90" s="251">
        <v>2033</v>
      </c>
      <c r="I90" s="252">
        <v>1.9</v>
      </c>
      <c r="M90" s="58">
        <f t="shared" si="15"/>
        <v>21.555255999999996</v>
      </c>
    </row>
    <row r="91" spans="8:13" x14ac:dyDescent="0.2">
      <c r="H91" s="251">
        <v>2045</v>
      </c>
      <c r="I91" s="254">
        <v>4.7</v>
      </c>
      <c r="M91" s="58">
        <f t="shared" si="15"/>
        <v>26.255255999999996</v>
      </c>
    </row>
  </sheetData>
  <sortState xmlns:xlrd2="http://schemas.microsoft.com/office/spreadsheetml/2017/richdata2" ref="H82:I91">
    <sortCondition ref="H81:H91"/>
  </sortState>
  <mergeCells count="1">
    <mergeCell ref="U5:X5"/>
  </mergeCells>
  <phoneticPr fontId="31" type="noConversion"/>
  <conditionalFormatting sqref="T1:T1048576">
    <cfRule type="cellIs" dxfId="24" priority="1" operator="equal">
      <formula>"No"</formula>
    </cfRule>
  </conditionalFormatting>
  <dataValidations count="9">
    <dataValidation type="list" errorStyle="warning" allowBlank="1" showInputMessage="1" showErrorMessage="1" error="This company has not been included before. Check spelling or add it in the table in the &quot;Steel Production&quot; sheet" sqref="M7:M71" xr:uid="{6EE0FA70-A064-4C77-B85A-31686CAA89E4}">
      <formula1>INDIRECT("Steel_Production_and_Targets[Company]")</formula1>
    </dataValidation>
    <dataValidation type="list" allowBlank="1" showInputMessage="1" showErrorMessage="1" sqref="AR7:AR71" xr:uid="{AB1C05A9-31D7-4CC9-87E1-30E065EB8F0A}">
      <formula1>INDIRECT("Project_Status[Options]")</formula1>
    </dataValidation>
    <dataValidation type="list" allowBlank="1" showInputMessage="1" showErrorMessage="1" sqref="AQ7:AQ71" xr:uid="{28336859-BA02-446B-8A80-00D0AFA353B8}">
      <formula1>INDIRECT("Business_proposed[Options]")</formula1>
    </dataValidation>
    <dataValidation type="list" allowBlank="1" showInputMessage="1" showErrorMessage="1" sqref="O7:O71" xr:uid="{A66DA93A-9997-4671-941F-4CB6998EF69E}">
      <formula1>INDIRECT("Green_Brown[Options]")</formula1>
    </dataValidation>
    <dataValidation type="list" allowBlank="1" showInputMessage="1" showErrorMessage="1" sqref="H7:H71" xr:uid="{4F2737F2-FE59-429D-B81D-EBD34BB928DC}">
      <formula1>INDIRECT("Technologies[Technology]")</formula1>
    </dataValidation>
    <dataValidation type="list" allowBlank="1" showInputMessage="1" showErrorMessage="1" promptTitle="Year online" prompt="Select the year this project is planned to be online" sqref="G7:G71 H81:H91" xr:uid="{0ED129C1-501D-4B64-BC28-A5E44B0AF63C}">
      <formula1>INDIRECT("Years_list[Options]")</formula1>
    </dataValidation>
    <dataValidation type="list" allowBlank="1" showInputMessage="1" showErrorMessage="1" promptTitle="Project scale" prompt="Select between Pilot, Demo or Full scale" sqref="F7:F71" xr:uid="{92584B58-BB58-4219-B4B9-A68CCF9640BE}">
      <formula1>INDIRECT("Scale_list[Options]")</formula1>
    </dataValidation>
    <dataValidation type="list" allowBlank="1" showInputMessage="1" showErrorMessage="1" sqref="AB7:AB71" xr:uid="{33EBC468-F05D-4945-BD36-503A43455040}">
      <formula1>INDIRECT("Continents_List[Options]")</formula1>
    </dataValidation>
    <dataValidation type="list" allowBlank="1" showInputMessage="1" showErrorMessage="1" sqref="AS7:AU71" xr:uid="{1F3CB638-7C07-43C1-AADC-0AE7CD3B009B}">
      <formula1>INDIRECT("Years_list[Options]")</formula1>
    </dataValidation>
  </dataValidations>
  <hyperlinks>
    <hyperlink ref="K49" r:id="rId1" xr:uid="{E944A623-FDA2-4B62-A4E8-CD077C4F1AAB}"/>
    <hyperlink ref="W64" r:id="rId2" xr:uid="{55269817-8AD6-4947-B90C-FC7B2BBDAF43}"/>
  </hyperlinks>
  <pageMargins left="0.7" right="0.7" top="0.75" bottom="0.75" header="0.3" footer="0.3"/>
  <pageSetup orientation="portrait"/>
  <drawing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3C10-EC8E-4C38-AAE1-75B1A533B1A6}">
  <dimension ref="A1:F22"/>
  <sheetViews>
    <sheetView tabSelected="1" workbookViewId="0">
      <selection activeCell="F1" sqref="F1"/>
    </sheetView>
  </sheetViews>
  <sheetFormatPr defaultRowHeight="12.75" x14ac:dyDescent="0.2"/>
  <sheetData>
    <row r="1" spans="1:6" x14ac:dyDescent="0.2">
      <c r="A1" t="s">
        <v>7796</v>
      </c>
    </row>
    <row r="4" spans="1:6" x14ac:dyDescent="0.2">
      <c r="A4" t="s">
        <v>392</v>
      </c>
      <c r="B4" t="s">
        <v>7797</v>
      </c>
      <c r="C4" t="s">
        <v>7798</v>
      </c>
      <c r="D4" t="s">
        <v>7799</v>
      </c>
      <c r="E4" t="s">
        <v>7794</v>
      </c>
      <c r="F4" t="s">
        <v>7812</v>
      </c>
    </row>
    <row r="5" spans="1:6" x14ac:dyDescent="0.2">
      <c r="A5" t="s">
        <v>66</v>
      </c>
      <c r="B5" t="s">
        <v>7806</v>
      </c>
      <c r="C5" t="s">
        <v>7809</v>
      </c>
      <c r="D5">
        <v>16.5</v>
      </c>
      <c r="E5">
        <v>2018</v>
      </c>
      <c r="F5">
        <f>D5/1000</f>
        <v>1.6500000000000001E-2</v>
      </c>
    </row>
    <row r="6" spans="1:6" x14ac:dyDescent="0.2">
      <c r="A6" t="s">
        <v>300</v>
      </c>
      <c r="B6" t="s">
        <v>7806</v>
      </c>
      <c r="C6" t="s">
        <v>7809</v>
      </c>
      <c r="D6">
        <v>47.5</v>
      </c>
      <c r="E6">
        <v>2023</v>
      </c>
      <c r="F6">
        <f>F5+D6/1000</f>
        <v>6.4000000000000001E-2</v>
      </c>
    </row>
    <row r="7" spans="1:6" x14ac:dyDescent="0.2">
      <c r="A7" t="s">
        <v>7807</v>
      </c>
      <c r="B7" t="s">
        <v>7801</v>
      </c>
      <c r="C7" t="s">
        <v>7804</v>
      </c>
      <c r="D7">
        <v>32</v>
      </c>
      <c r="E7">
        <v>2025</v>
      </c>
      <c r="F7">
        <f t="shared" ref="F7:F22" si="0">F6+D7/1000</f>
        <v>9.6000000000000002E-2</v>
      </c>
    </row>
    <row r="8" spans="1:6" x14ac:dyDescent="0.2">
      <c r="A8" t="s">
        <v>66</v>
      </c>
      <c r="B8" t="s">
        <v>7801</v>
      </c>
      <c r="C8" t="s">
        <v>7804</v>
      </c>
      <c r="D8">
        <v>1</v>
      </c>
      <c r="E8">
        <v>2025</v>
      </c>
      <c r="F8">
        <f t="shared" si="0"/>
        <v>9.7000000000000003E-2</v>
      </c>
    </row>
    <row r="9" spans="1:6" x14ac:dyDescent="0.2">
      <c r="A9" t="s">
        <v>66</v>
      </c>
      <c r="B9" t="s">
        <v>7801</v>
      </c>
      <c r="C9" t="s">
        <v>7802</v>
      </c>
      <c r="D9">
        <v>7</v>
      </c>
      <c r="E9">
        <v>2025</v>
      </c>
      <c r="F9">
        <f t="shared" si="0"/>
        <v>0.10400000000000001</v>
      </c>
    </row>
    <row r="10" spans="1:6" x14ac:dyDescent="0.2">
      <c r="A10" t="s">
        <v>199</v>
      </c>
      <c r="B10" t="s">
        <v>7810</v>
      </c>
      <c r="C10" t="s">
        <v>7804</v>
      </c>
      <c r="D10">
        <v>12</v>
      </c>
      <c r="E10">
        <v>2025</v>
      </c>
      <c r="F10">
        <f t="shared" si="0"/>
        <v>0.11600000000000001</v>
      </c>
    </row>
    <row r="11" spans="1:6" x14ac:dyDescent="0.2">
      <c r="A11" t="s">
        <v>6117</v>
      </c>
      <c r="B11" t="s">
        <v>7800</v>
      </c>
      <c r="C11" t="s">
        <v>7802</v>
      </c>
      <c r="D11">
        <v>80</v>
      </c>
      <c r="E11">
        <v>2026</v>
      </c>
      <c r="F11">
        <f t="shared" si="0"/>
        <v>0.19600000000000001</v>
      </c>
    </row>
    <row r="12" spans="1:6" x14ac:dyDescent="0.2">
      <c r="A12" t="s">
        <v>131</v>
      </c>
      <c r="B12" t="s">
        <v>7806</v>
      </c>
      <c r="C12" t="s">
        <v>7802</v>
      </c>
      <c r="D12">
        <v>200</v>
      </c>
      <c r="E12">
        <v>2026</v>
      </c>
      <c r="F12">
        <f t="shared" si="0"/>
        <v>0.39600000000000002</v>
      </c>
    </row>
    <row r="13" spans="1:6" x14ac:dyDescent="0.2">
      <c r="A13" t="s">
        <v>7807</v>
      </c>
      <c r="B13" t="s">
        <v>7806</v>
      </c>
      <c r="C13" t="s">
        <v>7802</v>
      </c>
      <c r="D13">
        <v>280</v>
      </c>
      <c r="E13">
        <v>2027</v>
      </c>
      <c r="F13">
        <f t="shared" si="0"/>
        <v>0.67600000000000005</v>
      </c>
    </row>
    <row r="14" spans="1:6" x14ac:dyDescent="0.2">
      <c r="A14" t="s">
        <v>60</v>
      </c>
      <c r="B14" t="s">
        <v>7808</v>
      </c>
      <c r="C14" t="s">
        <v>7802</v>
      </c>
      <c r="D14">
        <v>87.5</v>
      </c>
      <c r="E14">
        <v>2027</v>
      </c>
      <c r="F14">
        <f t="shared" si="0"/>
        <v>0.76350000000000007</v>
      </c>
    </row>
    <row r="15" spans="1:6" x14ac:dyDescent="0.2">
      <c r="A15" t="s">
        <v>7811</v>
      </c>
      <c r="B15" t="s">
        <v>7801</v>
      </c>
      <c r="C15" t="s">
        <v>7802</v>
      </c>
      <c r="D15">
        <v>10</v>
      </c>
      <c r="E15">
        <v>2027</v>
      </c>
      <c r="F15">
        <f t="shared" si="0"/>
        <v>0.77350000000000008</v>
      </c>
    </row>
    <row r="16" spans="1:6" x14ac:dyDescent="0.2">
      <c r="A16" t="s">
        <v>53</v>
      </c>
      <c r="B16" t="s">
        <v>7801</v>
      </c>
      <c r="C16" t="s">
        <v>7802</v>
      </c>
      <c r="D16">
        <v>40</v>
      </c>
      <c r="E16">
        <v>2028</v>
      </c>
      <c r="F16">
        <f t="shared" si="0"/>
        <v>0.81350000000000011</v>
      </c>
    </row>
    <row r="17" spans="1:6" x14ac:dyDescent="0.2">
      <c r="A17" t="s">
        <v>220</v>
      </c>
      <c r="B17" t="s">
        <v>7805</v>
      </c>
      <c r="C17" t="s">
        <v>7802</v>
      </c>
      <c r="D17">
        <v>125</v>
      </c>
      <c r="E17">
        <v>2028</v>
      </c>
      <c r="F17">
        <f t="shared" si="0"/>
        <v>0.93850000000000011</v>
      </c>
    </row>
    <row r="18" spans="1:6" x14ac:dyDescent="0.2">
      <c r="A18" t="s">
        <v>220</v>
      </c>
      <c r="B18" t="s">
        <v>7805</v>
      </c>
      <c r="C18" t="s">
        <v>7802</v>
      </c>
      <c r="D18">
        <v>115</v>
      </c>
      <c r="E18">
        <v>2028</v>
      </c>
      <c r="F18">
        <f t="shared" si="0"/>
        <v>1.0535000000000001</v>
      </c>
    </row>
    <row r="19" spans="1:6" x14ac:dyDescent="0.2">
      <c r="A19" t="s">
        <v>60</v>
      </c>
      <c r="B19" t="s">
        <v>7808</v>
      </c>
      <c r="C19" t="s">
        <v>7802</v>
      </c>
      <c r="D19">
        <v>90</v>
      </c>
      <c r="E19">
        <v>2028</v>
      </c>
      <c r="F19">
        <f t="shared" si="0"/>
        <v>1.1435000000000002</v>
      </c>
    </row>
    <row r="20" spans="1:6" x14ac:dyDescent="0.2">
      <c r="A20" t="s">
        <v>131</v>
      </c>
      <c r="B20" t="s">
        <v>7801</v>
      </c>
      <c r="C20" t="s">
        <v>7802</v>
      </c>
      <c r="D20">
        <v>100</v>
      </c>
      <c r="E20">
        <v>2028</v>
      </c>
      <c r="F20">
        <f t="shared" si="0"/>
        <v>1.2435000000000003</v>
      </c>
    </row>
    <row r="21" spans="1:6" x14ac:dyDescent="0.2">
      <c r="A21" t="s">
        <v>53</v>
      </c>
      <c r="B21" t="s">
        <v>7803</v>
      </c>
      <c r="C21" t="s">
        <v>7804</v>
      </c>
      <c r="D21">
        <v>237</v>
      </c>
      <c r="E21">
        <v>2029</v>
      </c>
      <c r="F21">
        <f t="shared" si="0"/>
        <v>1.4805000000000001</v>
      </c>
    </row>
    <row r="22" spans="1:6" x14ac:dyDescent="0.2">
      <c r="A22" t="s">
        <v>131</v>
      </c>
      <c r="B22" t="s">
        <v>7801</v>
      </c>
      <c r="C22" t="s">
        <v>7802</v>
      </c>
      <c r="D22">
        <v>100</v>
      </c>
      <c r="E22">
        <v>2029</v>
      </c>
      <c r="F22">
        <f t="shared" si="0"/>
        <v>1.5805000000000002</v>
      </c>
    </row>
  </sheetData>
  <sortState xmlns:xlrd2="http://schemas.microsoft.com/office/spreadsheetml/2017/richdata2" ref="A5:E22">
    <sortCondition ref="E4:E2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408F-B659-4E29-B009-C8BFE281F424}">
  <dimension ref="A1:BJ66"/>
  <sheetViews>
    <sheetView workbookViewId="0">
      <selection activeCell="A44" sqref="A44:A61"/>
    </sheetView>
  </sheetViews>
  <sheetFormatPr defaultColWidth="9.28515625" defaultRowHeight="12.75" outlineLevelCol="2" x14ac:dyDescent="0.2"/>
  <cols>
    <col min="1" max="1" width="12.7109375" bestFit="1" customWidth="1"/>
    <col min="2" max="2" width="19.42578125" customWidth="1"/>
    <col min="3" max="3" width="15.140625" customWidth="1"/>
    <col min="4" max="4" width="15.140625" customWidth="1" outlineLevel="2"/>
    <col min="5" max="5" width="15.28515625" customWidth="1"/>
    <col min="6" max="6" width="12.28515625" style="69" customWidth="1"/>
    <col min="7" max="7" width="18.42578125" customWidth="1"/>
    <col min="8" max="8" width="18.42578125" hidden="1" customWidth="1" outlineLevel="1"/>
    <col min="9" max="10" width="12.28515625" hidden="1" customWidth="1" outlineLevel="2"/>
    <col min="11" max="11" width="15.5703125" hidden="1" customWidth="1" outlineLevel="2" collapsed="1"/>
    <col min="12" max="12" width="26.7109375" customWidth="1" collapsed="1"/>
    <col min="13" max="13" width="10.28515625" customWidth="1"/>
    <col min="14" max="14" width="11.140625" style="1" customWidth="1"/>
    <col min="15" max="15" width="15.5703125" hidden="1" customWidth="1" outlineLevel="1"/>
    <col min="16" max="16" width="15.5703125" hidden="1" customWidth="1" outlineLevel="1" collapsed="1"/>
    <col min="17" max="17" width="15.5703125" hidden="1" customWidth="1" outlineLevel="1"/>
    <col min="18" max="18" width="11.85546875" hidden="1" customWidth="1" outlineLevel="2"/>
    <col min="19" max="19" width="14.7109375" customWidth="1" collapsed="1"/>
    <col min="20" max="21" width="13.42578125" customWidth="1"/>
    <col min="22" max="22" width="12.7109375" customWidth="1"/>
    <col min="23" max="24" width="15.42578125" customWidth="1"/>
    <col min="25" max="25" width="12.7109375" customWidth="1" outlineLevel="1"/>
    <col min="26" max="26" width="11.5703125" customWidth="1" outlineLevel="1"/>
    <col min="27" max="27" width="19" style="58" customWidth="1" outlineLevel="1" collapsed="1"/>
    <col min="28" max="28" width="19" style="58" customWidth="1" outlineLevel="1"/>
    <col min="29" max="29" width="14.42578125" customWidth="1"/>
    <col min="30" max="30" width="13.28515625" style="1" hidden="1" customWidth="1" outlineLevel="2"/>
    <col min="31" max="31" width="13" customWidth="1" collapsed="1"/>
    <col min="32" max="32" width="13.28515625" style="59" customWidth="1"/>
    <col min="33" max="33" width="14.7109375" style="59" customWidth="1"/>
    <col min="34" max="34" width="14.7109375" customWidth="1" collapsed="1"/>
    <col min="35" max="35" width="9.7109375" hidden="1" customWidth="1" outlineLevel="2"/>
    <col min="36" max="36" width="14.7109375" customWidth="1" collapsed="1"/>
    <col min="37" max="37" width="14.7109375" customWidth="1"/>
    <col min="38" max="38" width="13.7109375" customWidth="1"/>
    <col min="39" max="39" width="13.7109375" hidden="1" customWidth="1" outlineLevel="2"/>
    <col min="40" max="40" width="13" hidden="1" customWidth="1" outlineLevel="1" collapsed="1"/>
    <col min="41" max="41" width="13.7109375" style="1" customWidth="1" collapsed="1"/>
    <col min="42" max="42" width="17.28515625" hidden="1" customWidth="1" outlineLevel="2"/>
    <col min="43" max="43" width="13" hidden="1" customWidth="1" outlineLevel="1" collapsed="1"/>
    <col min="44" max="44" width="13" customWidth="1" collapsed="1"/>
    <col min="45" max="45" width="14.140625" customWidth="1"/>
    <col min="46" max="46" width="13.85546875" customWidth="1" collapsed="1"/>
    <col min="47" max="47" width="14.7109375" customWidth="1"/>
    <col min="48" max="48" width="12.28515625" hidden="1" customWidth="1" outlineLevel="1"/>
    <col min="49" max="49" width="15.28515625" customWidth="1" collapsed="1"/>
    <col min="50" max="50" width="12.7109375" hidden="1" customWidth="1" outlineLevel="2"/>
    <col min="51" max="51" width="12.7109375" customWidth="1" collapsed="1"/>
    <col min="52" max="52" width="18.5703125" customWidth="1"/>
    <col min="53" max="53" width="16.7109375" customWidth="1"/>
    <col min="54" max="54" width="12.7109375" customWidth="1"/>
    <col min="55" max="61" width="12.42578125" hidden="1" customWidth="1" outlineLevel="2"/>
    <col min="62" max="62" width="9.28515625" customWidth="1" collapsed="1"/>
    <col min="63" max="68" width="9.28515625" customWidth="1"/>
  </cols>
  <sheetData>
    <row r="1" spans="1:62" ht="7.9" customHeight="1" x14ac:dyDescent="0.2"/>
    <row r="2" spans="1:62" s="74" customFormat="1" ht="7.9" customHeight="1" x14ac:dyDescent="0.2">
      <c r="F2" s="75"/>
      <c r="AA2" s="76"/>
      <c r="AB2" s="76"/>
      <c r="AF2" s="77"/>
      <c r="AG2" s="77"/>
    </row>
    <row r="3" spans="1:62" s="97" customFormat="1" ht="26.45" customHeight="1" x14ac:dyDescent="0.2">
      <c r="E3" s="95" t="s">
        <v>6578</v>
      </c>
      <c r="F3" s="95"/>
      <c r="G3" s="95"/>
      <c r="H3" s="95"/>
      <c r="I3" s="95"/>
      <c r="J3" s="95"/>
      <c r="K3" s="95"/>
      <c r="L3" s="96" t="s">
        <v>6745</v>
      </c>
      <c r="M3" s="96"/>
      <c r="N3" s="96"/>
      <c r="O3" s="96"/>
      <c r="P3" s="96"/>
      <c r="Q3" s="96"/>
      <c r="R3" s="96"/>
      <c r="S3" s="96"/>
      <c r="V3" s="249" t="s">
        <v>6580</v>
      </c>
      <c r="W3" s="249"/>
      <c r="AA3" s="136"/>
      <c r="AB3" s="136"/>
      <c r="AF3" s="95" t="s">
        <v>6581</v>
      </c>
      <c r="AG3" s="95"/>
      <c r="AH3" s="95"/>
      <c r="AI3" s="95"/>
      <c r="AJ3" s="95"/>
      <c r="AK3" s="95"/>
      <c r="AL3" s="95"/>
      <c r="AM3" s="95"/>
      <c r="AN3" s="95"/>
      <c r="AO3" s="96" t="s">
        <v>6582</v>
      </c>
      <c r="AP3" s="96"/>
      <c r="AQ3" s="96"/>
    </row>
    <row r="4" spans="1:62" s="27" customFormat="1" ht="26.45" customHeight="1" x14ac:dyDescent="0.2">
      <c r="A4" s="27" t="s">
        <v>363</v>
      </c>
      <c r="B4" s="27" t="s">
        <v>6734</v>
      </c>
      <c r="C4" s="27" t="s">
        <v>6470</v>
      </c>
      <c r="D4" s="27" t="s">
        <v>30</v>
      </c>
      <c r="E4" s="27" t="s">
        <v>35</v>
      </c>
      <c r="F4" s="70" t="s">
        <v>6073</v>
      </c>
      <c r="G4" s="27" t="s">
        <v>668</v>
      </c>
      <c r="H4" s="27" t="s">
        <v>670</v>
      </c>
      <c r="I4" s="27" t="s">
        <v>6226</v>
      </c>
      <c r="J4" s="27" t="s">
        <v>6137</v>
      </c>
      <c r="K4" s="27" t="s">
        <v>6136</v>
      </c>
      <c r="L4" s="27" t="s">
        <v>29</v>
      </c>
      <c r="M4" s="27" t="s">
        <v>608</v>
      </c>
      <c r="N4" s="27" t="s">
        <v>671</v>
      </c>
      <c r="O4" s="27" t="s">
        <v>686</v>
      </c>
      <c r="P4" s="27" t="s">
        <v>6583</v>
      </c>
      <c r="Q4" s="27" t="s">
        <v>682</v>
      </c>
      <c r="R4" s="27" t="s">
        <v>6139</v>
      </c>
      <c r="S4" s="27" t="s">
        <v>685</v>
      </c>
      <c r="T4" s="27" t="s">
        <v>528</v>
      </c>
      <c r="U4" s="27" t="s">
        <v>6471</v>
      </c>
      <c r="V4" s="27" t="s">
        <v>6472</v>
      </c>
      <c r="W4" s="27" t="s">
        <v>31</v>
      </c>
      <c r="X4" s="27" t="s">
        <v>32</v>
      </c>
      <c r="Y4" s="27" t="s">
        <v>33</v>
      </c>
      <c r="Z4" s="27" t="s">
        <v>34</v>
      </c>
      <c r="AA4" s="27" t="s">
        <v>696</v>
      </c>
      <c r="AB4" s="27" t="s">
        <v>392</v>
      </c>
      <c r="AC4" s="27" t="s">
        <v>6138</v>
      </c>
      <c r="AD4" s="27" t="s">
        <v>6743</v>
      </c>
      <c r="AE4" s="28" t="s">
        <v>37</v>
      </c>
      <c r="AF4" s="28" t="s">
        <v>36</v>
      </c>
      <c r="AG4" s="27" t="s">
        <v>690</v>
      </c>
      <c r="AH4" s="27" t="s">
        <v>6140</v>
      </c>
      <c r="AI4" s="28" t="s">
        <v>6584</v>
      </c>
      <c r="AJ4" s="28" t="s">
        <v>38</v>
      </c>
      <c r="AK4" s="27" t="s">
        <v>691</v>
      </c>
      <c r="AL4" s="27" t="s">
        <v>6141</v>
      </c>
      <c r="AM4" s="27" t="s">
        <v>692</v>
      </c>
      <c r="AN4" s="171" t="s">
        <v>527</v>
      </c>
      <c r="AO4" s="27" t="s">
        <v>6142</v>
      </c>
      <c r="AP4" s="27" t="s">
        <v>693</v>
      </c>
      <c r="AQ4" s="27" t="s">
        <v>6744</v>
      </c>
      <c r="AR4" s="27" t="s">
        <v>769</v>
      </c>
      <c r="AS4" s="27" t="s">
        <v>6072</v>
      </c>
      <c r="AT4" s="27" t="s">
        <v>6079</v>
      </c>
      <c r="AU4" s="27" t="s">
        <v>6078</v>
      </c>
      <c r="AV4" s="27" t="s">
        <v>6077</v>
      </c>
      <c r="AW4" s="27" t="s">
        <v>390</v>
      </c>
      <c r="AX4" s="27" t="s">
        <v>39</v>
      </c>
      <c r="AY4" s="40" t="s">
        <v>40</v>
      </c>
      <c r="AZ4" s="27" t="s">
        <v>6597</v>
      </c>
      <c r="BA4" s="27" t="s">
        <v>6360</v>
      </c>
      <c r="BB4" s="27" t="s">
        <v>6153</v>
      </c>
      <c r="BC4" s="27" t="s">
        <v>6154</v>
      </c>
      <c r="BD4" s="27" t="s">
        <v>6155</v>
      </c>
      <c r="BE4" s="27" t="s">
        <v>6171</v>
      </c>
      <c r="BF4" s="27" t="s">
        <v>6174</v>
      </c>
      <c r="BG4" s="27" t="s">
        <v>6326</v>
      </c>
      <c r="BH4" s="27" t="s">
        <v>6610</v>
      </c>
    </row>
    <row r="5" spans="1:62" x14ac:dyDescent="0.2">
      <c r="A5" s="15" t="s">
        <v>6837</v>
      </c>
      <c r="B5" s="15" t="s">
        <v>6595</v>
      </c>
      <c r="C5" s="15" t="s">
        <v>299</v>
      </c>
      <c r="D5" t="s">
        <v>6202</v>
      </c>
      <c r="E5" s="29" t="s">
        <v>99</v>
      </c>
      <c r="F5" s="71">
        <v>2024</v>
      </c>
      <c r="G5" s="15" t="s">
        <v>678</v>
      </c>
      <c r="H5" s="15" t="s">
        <v>6209</v>
      </c>
      <c r="I5" t="s">
        <v>6208</v>
      </c>
      <c r="J5" t="s">
        <v>6207</v>
      </c>
      <c r="K5" t="s">
        <v>6208</v>
      </c>
      <c r="L5" s="68" t="s">
        <v>52</v>
      </c>
      <c r="M5" s="49" t="str">
        <f>IF(ISBLANK(L5), "", IFERROR(VLOOKUP(L5, '2. Company details'!A:F, 3, FALSE), "ADD NEW COMPANY MANUALLY"))</f>
        <v>Existing</v>
      </c>
      <c r="N5" s="15" t="s">
        <v>47</v>
      </c>
      <c r="O5" s="51">
        <f>IF(ISBLANK(L5), "", IFERROR(VLOOKUP(L5, '2. Company details'!A:X, 4, FALSE), "ADD NEW COMPANY MANUALLY"))</f>
        <v>68.52</v>
      </c>
      <c r="P5" s="49" t="str">
        <f>IF(ISBLANK(L5), "", IFERROR(VLOOKUP(L5, '2. Company details'!A:X, 15, FALSE), "ADD NEW COMPANY MANUALLY"))</f>
        <v>Has a 2030 goal</v>
      </c>
      <c r="Q5" s="49" t="str">
        <f>IF(ISBLANK(L5), "", IFERROR(VLOOKUP(L5, '2. Company details'!A:X, 16, FALSE), "ADD NEW COMPANY MANUALLY"))</f>
        <v>Net zero by 2050</v>
      </c>
      <c r="R5" s="50" t="str">
        <f>IF(ISBLANK(L5), "", IFERROR(VLOOKUP(L5, '2. Company details'!A:X, 14, FALSE), "ADD NEW COMPANY MANUALLY"))</f>
        <v>https://web.archive.org/web/https://corporate-media.arcelormittal.com/media/ob3lpdom/car_2.pdf</v>
      </c>
      <c r="S5" s="51" t="str">
        <f t="shared" ref="S5:S36" si="0">IF(OR(ISBLANK(M5), ISBLANK(Q5)), "", IF(M5="Emerging", "Not applicable for emerging", IF(M5="Existing", IF(OR(ISNUMBER(SEARCH("Not", Q5)), ISNUMBER(SEARCH("N/A", Q5))), "No", "Yes"), "")))</f>
        <v>Yes</v>
      </c>
      <c r="T5" s="15" t="s">
        <v>533</v>
      </c>
      <c r="U5" s="52" t="s">
        <v>41</v>
      </c>
      <c r="V5" t="s">
        <v>6550</v>
      </c>
      <c r="W5" s="15" t="s">
        <v>305</v>
      </c>
      <c r="X5" s="30">
        <v>60.645555999999999</v>
      </c>
      <c r="Y5" s="30">
        <v>3.7263890000000002</v>
      </c>
      <c r="Z5" s="15" t="s">
        <v>102</v>
      </c>
      <c r="AA5" s="78" t="s">
        <v>366</v>
      </c>
      <c r="AB5" s="15" t="s">
        <v>300</v>
      </c>
      <c r="AC5" s="15" t="s">
        <v>306</v>
      </c>
      <c r="AD5" s="72" t="s">
        <v>6750</v>
      </c>
      <c r="AE5" s="67" t="s">
        <v>486</v>
      </c>
      <c r="AF5" s="67" t="s">
        <v>486</v>
      </c>
      <c r="AG5" s="52" t="str">
        <f t="shared" ref="AG5:AG36" si="1">IF(
    OR(
        ISBLANK(AE5),
        ISBLANK(AF5)
    ),
    "",
    IF(
        AND(
             OR(ISNUMBER(AE5), ISNUMBER(AF5))
        ),
        "Yes",
        IF(
            AND(
                OR(AE5="Not stated", AF5="Not stated")
            ),
            "No",
            IF(
                AND(
                    OR(AE5="Not applicable", AF5="Not applicable")
                ),
                "Not applicable",
                "No"
            )
        )
    )
)</f>
        <v>Not applicable</v>
      </c>
      <c r="AH5" s="39" t="s">
        <v>486</v>
      </c>
      <c r="AI5" s="32">
        <f>390*1000/10^6</f>
        <v>0.39</v>
      </c>
      <c r="AJ5" s="32" t="s">
        <v>486</v>
      </c>
      <c r="AK5" s="52" t="str">
        <f t="shared" ref="AK5:AK36" si="2">IF(
    OR(
        ISBLANK(AI5),
        ISBLANK(AJ5)
    ),
    "",
    IF(
        AND(
             OR(ISNUMBER(AI5), ISNUMBER(AJ5))
        ),
        "Yes",
        IF(
            AND(
                OR(AI5="Not stated", AJ5="Not stated")
            ),
            "No",
            IF(
                AND(
                    OR(AI5="Not applicable", AJ5="Not applicable")
                ),
                "Not applicable",
                "No"
            )
        )
    )
)</f>
        <v>Yes</v>
      </c>
      <c r="AL5" t="s">
        <v>6206</v>
      </c>
      <c r="AM5" s="72" t="s">
        <v>6750</v>
      </c>
      <c r="AN5" s="15">
        <v>700</v>
      </c>
      <c r="AO5" s="26" t="s">
        <v>362</v>
      </c>
      <c r="AP5" s="72" t="s">
        <v>6750</v>
      </c>
      <c r="AQ5" s="72" t="s">
        <v>6750</v>
      </c>
      <c r="AR5" s="15" t="s">
        <v>550</v>
      </c>
      <c r="AS5" s="15" t="s">
        <v>6074</v>
      </c>
      <c r="AT5" s="71" t="s">
        <v>47</v>
      </c>
      <c r="AU5" s="15"/>
      <c r="AV5" s="33">
        <v>43713</v>
      </c>
      <c r="AW5" t="s">
        <v>6204</v>
      </c>
      <c r="AX5" s="15" t="s">
        <v>307</v>
      </c>
      <c r="AY5" s="15" t="s">
        <v>6698</v>
      </c>
      <c r="AZ5" s="246" t="e">
        <f>LEFT(Green_Steel_Projects[[#This Row],[Comments]],10)</f>
        <v>#VALUE!</v>
      </c>
      <c r="BA5" s="33">
        <v>45359</v>
      </c>
      <c r="BB5" s="15" t="s">
        <v>6203</v>
      </c>
      <c r="BC5" t="s">
        <v>6204</v>
      </c>
      <c r="BD5" t="s">
        <v>6205</v>
      </c>
      <c r="BE5" t="s">
        <v>6206</v>
      </c>
      <c r="BF5" s="15"/>
      <c r="BG5" s="15"/>
      <c r="BH5" s="1"/>
      <c r="BI5" s="61" t="s">
        <v>6265</v>
      </c>
      <c r="BJ5" s="15"/>
    </row>
    <row r="6" spans="1:62" s="1" customFormat="1" x14ac:dyDescent="0.2">
      <c r="A6" s="15" t="s">
        <v>6838</v>
      </c>
      <c r="B6" s="15" t="s">
        <v>6678</v>
      </c>
      <c r="C6" s="15" t="s">
        <v>7585</v>
      </c>
      <c r="D6" s="29" t="s">
        <v>185</v>
      </c>
      <c r="E6" s="29" t="s">
        <v>672</v>
      </c>
      <c r="F6" s="71">
        <v>2030</v>
      </c>
      <c r="G6" s="15" t="s">
        <v>6362</v>
      </c>
      <c r="H6" s="15" t="s">
        <v>51</v>
      </c>
      <c r="I6" s="31" t="s">
        <v>202</v>
      </c>
      <c r="J6" s="15" t="s">
        <v>203</v>
      </c>
      <c r="K6" t="s">
        <v>203</v>
      </c>
      <c r="L6" s="68" t="s">
        <v>183</v>
      </c>
      <c r="M6" s="49" t="str">
        <f>IF(ISBLANK(L6), "", IFERROR(VLOOKUP(L6, '2. Company details'!A:F, 3, FALSE), "ADD NEW COMPANY MANUALLY"))</f>
        <v>Existing</v>
      </c>
      <c r="N6" s="15"/>
      <c r="O6" s="51">
        <f>IF(ISBLANK(L6), "", IFERROR(VLOOKUP(L6, '2. Company details'!A:X, 4, FALSE), "ADD NEW COMPANY MANUALLY"))</f>
        <v>7.78</v>
      </c>
      <c r="P6" s="49" t="str">
        <f>IF(ISBLANK(L6), "", IFERROR(VLOOKUP(L6, '2. Company details'!A:X, 15, FALSE), "ADD NEW COMPANY MANUALLY"))</f>
        <v>Has a post-2030 goal</v>
      </c>
      <c r="Q6" s="49" t="str">
        <f>IF(ISBLANK(L6), "", IFERROR(VLOOKUP(L6, '2. Company details'!A:X, 16, FALSE), "ADD NEW COMPANY MANUALLY"))</f>
        <v>Net zero before 2050</v>
      </c>
      <c r="R6" s="50" t="str">
        <f>IF(ISBLANK(L6), "", IFERROR(VLOOKUP(L6, '2. Company details'!A:X, 14, FALSE), "ADD NEW COMPANY MANUALLY"))</f>
        <v>https://web.archive.org/web/https://news.cision.com/ssab/r/ssab-s-updated-climate-goals-approved-by-the-science-based-targets-initiative,c4003082</v>
      </c>
      <c r="S6" s="51" t="str">
        <f t="shared" si="0"/>
        <v>Yes</v>
      </c>
      <c r="T6" s="15" t="s">
        <v>547</v>
      </c>
      <c r="U6" s="52" t="s">
        <v>6527</v>
      </c>
      <c r="V6" t="s">
        <v>6526</v>
      </c>
      <c r="W6" s="15" t="s">
        <v>200</v>
      </c>
      <c r="X6" s="30">
        <v>64.651111</v>
      </c>
      <c r="Y6" s="30">
        <v>24.418544000000001</v>
      </c>
      <c r="Z6" s="15" t="s">
        <v>45</v>
      </c>
      <c r="AA6" s="78" t="s">
        <v>366</v>
      </c>
      <c r="AB6" s="15" t="s">
        <v>199</v>
      </c>
      <c r="AC6" s="15" t="s">
        <v>202</v>
      </c>
      <c r="AD6" s="72" t="s">
        <v>6750</v>
      </c>
      <c r="AE6" s="67" t="s">
        <v>47</v>
      </c>
      <c r="AF6" s="67" t="s">
        <v>47</v>
      </c>
      <c r="AG6" s="52" t="str">
        <f t="shared" si="1"/>
        <v>No</v>
      </c>
      <c r="AH6" s="39" t="s">
        <v>486</v>
      </c>
      <c r="AI6" s="32" t="s">
        <v>486</v>
      </c>
      <c r="AJ6" s="32" t="s">
        <v>47</v>
      </c>
      <c r="AK6" s="52" t="str">
        <f t="shared" si="2"/>
        <v>No</v>
      </c>
      <c r="AL6" s="39" t="s">
        <v>486</v>
      </c>
      <c r="AM6" s="72" t="s">
        <v>6750</v>
      </c>
      <c r="AN6" s="15" t="s">
        <v>47</v>
      </c>
      <c r="AO6" s="26" t="s">
        <v>203</v>
      </c>
      <c r="AP6" s="72" t="s">
        <v>6750</v>
      </c>
      <c r="AQ6" s="72" t="s">
        <v>6750</v>
      </c>
      <c r="AR6" s="15"/>
      <c r="AS6" s="15" t="s">
        <v>6074</v>
      </c>
      <c r="AT6" s="71"/>
      <c r="AU6" s="15"/>
      <c r="AV6" s="33">
        <v>43803</v>
      </c>
      <c r="AW6" s="15" t="s">
        <v>204</v>
      </c>
      <c r="AX6" s="15" t="s">
        <v>191</v>
      </c>
      <c r="AY6" s="15" t="s">
        <v>6697</v>
      </c>
      <c r="AZ6" s="246" t="e">
        <f>LEFT(Green_Steel_Projects[[#This Row],[Comments]],10)</f>
        <v>#VALUE!</v>
      </c>
      <c r="BA6" s="33">
        <v>45359</v>
      </c>
      <c r="BB6" s="15" t="s">
        <v>203</v>
      </c>
      <c r="BC6" s="15"/>
      <c r="BD6" s="15"/>
      <c r="BE6" s="15"/>
      <c r="BF6" s="15"/>
      <c r="BG6" s="15"/>
      <c r="BI6" s="61" t="s">
        <v>6265</v>
      </c>
      <c r="BJ6" s="15"/>
    </row>
    <row r="7" spans="1:62" s="1" customFormat="1" x14ac:dyDescent="0.2">
      <c r="A7" s="15" t="s">
        <v>6839</v>
      </c>
      <c r="B7" s="15" t="s">
        <v>6735</v>
      </c>
      <c r="C7" s="15" t="s">
        <v>446</v>
      </c>
      <c r="D7" s="29" t="s">
        <v>446</v>
      </c>
      <c r="E7" s="29" t="s">
        <v>99</v>
      </c>
      <c r="F7" s="71">
        <v>2024</v>
      </c>
      <c r="G7" s="15" t="s">
        <v>675</v>
      </c>
      <c r="H7" s="15" t="s">
        <v>6404</v>
      </c>
      <c r="I7" s="1" t="s">
        <v>6402</v>
      </c>
      <c r="J7" s="1" t="s">
        <v>6403</v>
      </c>
      <c r="K7" s="1" t="s">
        <v>6402</v>
      </c>
      <c r="L7" s="15" t="s">
        <v>707</v>
      </c>
      <c r="M7" s="49" t="str">
        <f>IF(ISBLANK(L7), "", IFERROR(VLOOKUP(L7, '2. Company details'!A:F, 3, FALSE), "ADD NEW COMPANY MANUALLY"))</f>
        <v>Existing</v>
      </c>
      <c r="N7" s="15" t="s">
        <v>681</v>
      </c>
      <c r="O7" s="51">
        <f>IF(ISBLANK(L7), "", IFERROR(VLOOKUP(L7, '2. Company details'!A:X, 4, FALSE), "ADD NEW COMPANY MANUALLY"))</f>
        <v>4.13</v>
      </c>
      <c r="P7" s="49" t="str">
        <f>IF(ISBLANK(L7), "", IFERROR(VLOOKUP(L7, '2. Company details'!A:X, 15, FALSE), "ADD NEW COMPANY MANUALLY"))</f>
        <v>Net zero by 2030</v>
      </c>
      <c r="Q7" s="49" t="str">
        <f>IF(ISBLANK(L7), "", IFERROR(VLOOKUP(L7, '2. Company details'!A:X, 16, FALSE), "ADD NEW COMPANY MANUALLY"))</f>
        <v>Net zero before 2050</v>
      </c>
      <c r="R7" s="50" t="str">
        <f>IF(ISBLANK(L7), "", IFERROR(VLOOKUP(L7, '2. Company details'!A:X, 14, FALSE), "ADD NEW COMPANY MANUALLY"))</f>
        <v>https://libertysteelgroup.com/news/liberty-steel-plants-to-merge-into-one-global-group-setting-sights-on-carbon-neutral-operations-by-2030/</v>
      </c>
      <c r="S7" s="51" t="str">
        <f t="shared" si="0"/>
        <v>Yes</v>
      </c>
      <c r="T7" s="15" t="s">
        <v>567</v>
      </c>
      <c r="U7" s="52" t="s">
        <v>6514</v>
      </c>
      <c r="V7" t="s">
        <v>6515</v>
      </c>
      <c r="W7" s="15" t="s">
        <v>148</v>
      </c>
      <c r="X7" s="30">
        <v>45.434119000000003</v>
      </c>
      <c r="Y7" s="30">
        <v>27.976244000000001</v>
      </c>
      <c r="Z7" s="15" t="s">
        <v>45</v>
      </c>
      <c r="AA7" s="78" t="s">
        <v>366</v>
      </c>
      <c r="AB7" s="15" t="s">
        <v>147</v>
      </c>
      <c r="AC7" s="15" t="s">
        <v>336</v>
      </c>
      <c r="AD7" s="72" t="s">
        <v>6750</v>
      </c>
      <c r="AE7" s="67">
        <v>2.5</v>
      </c>
      <c r="AF7" s="67" t="s">
        <v>486</v>
      </c>
      <c r="AG7" s="52" t="str">
        <f t="shared" si="1"/>
        <v>Yes</v>
      </c>
      <c r="AH7" s="1" t="s">
        <v>6405</v>
      </c>
      <c r="AI7" s="32" t="s">
        <v>486</v>
      </c>
      <c r="AJ7" s="32" t="s">
        <v>486</v>
      </c>
      <c r="AK7" s="52" t="str">
        <f t="shared" si="2"/>
        <v>Not applicable</v>
      </c>
      <c r="AL7" s="39" t="s">
        <v>486</v>
      </c>
      <c r="AM7" s="72" t="s">
        <v>6750</v>
      </c>
      <c r="AN7" s="15">
        <v>1137</v>
      </c>
      <c r="AO7" s="1" t="s">
        <v>6406</v>
      </c>
      <c r="AP7" s="72" t="s">
        <v>6750</v>
      </c>
      <c r="AQ7" s="72" t="s">
        <v>6750</v>
      </c>
      <c r="AR7" s="15" t="s">
        <v>530</v>
      </c>
      <c r="AS7" s="15" t="s">
        <v>6074</v>
      </c>
      <c r="AT7" s="71" t="s">
        <v>47</v>
      </c>
      <c r="AU7" s="15"/>
      <c r="AV7" s="33">
        <v>43992</v>
      </c>
      <c r="AW7" s="15" t="s">
        <v>149</v>
      </c>
      <c r="AX7" s="15" t="s">
        <v>150</v>
      </c>
      <c r="AY7" s="15" t="s">
        <v>6699</v>
      </c>
      <c r="AZ7" s="246" t="str">
        <f>LEFT(Green_Steel_Projects[[#This Row],[Comments]],10)</f>
        <v>2022-11-02</v>
      </c>
      <c r="BA7" s="33">
        <v>45359</v>
      </c>
      <c r="BB7" s="15" t="s">
        <v>6401</v>
      </c>
      <c r="BC7" s="1" t="s">
        <v>6407</v>
      </c>
      <c r="BD7" s="1" t="s">
        <v>6408</v>
      </c>
      <c r="BE7" s="1" t="s">
        <v>6409</v>
      </c>
      <c r="BF7" s="15"/>
      <c r="BG7" s="15"/>
      <c r="BI7" s="61" t="s">
        <v>6265</v>
      </c>
      <c r="BJ7" s="15"/>
    </row>
    <row r="8" spans="1:62" s="1" customFormat="1" x14ac:dyDescent="0.2">
      <c r="A8" s="15" t="s">
        <v>6840</v>
      </c>
      <c r="B8" s="15" t="s">
        <v>6735</v>
      </c>
      <c r="C8" s="15" t="s">
        <v>446</v>
      </c>
      <c r="D8" s="29" t="s">
        <v>446</v>
      </c>
      <c r="E8" s="29" t="s">
        <v>99</v>
      </c>
      <c r="F8" s="71">
        <v>2021</v>
      </c>
      <c r="G8" s="15" t="s">
        <v>629</v>
      </c>
      <c r="H8" s="15" t="s">
        <v>6374</v>
      </c>
      <c r="I8" s="1" t="s">
        <v>6375</v>
      </c>
      <c r="J8" s="1" t="s">
        <v>6375</v>
      </c>
      <c r="K8" s="1" t="s">
        <v>6375</v>
      </c>
      <c r="L8" s="68" t="s">
        <v>711</v>
      </c>
      <c r="M8" s="49" t="str">
        <f>IF(ISBLANK(L8), "", IFERROR(VLOOKUP(L8, '2. Company details'!A:F, 3, FALSE), "ADD NEW COMPANY MANUALLY"))</f>
        <v>Existing</v>
      </c>
      <c r="N8" s="15" t="s">
        <v>680</v>
      </c>
      <c r="O8" s="51">
        <f>IF(ISBLANK(L8), "", IFERROR(VLOOKUP(L8, '2. Company details'!A:X, 4, FALSE), "ADD NEW COMPANY MANUALLY"))</f>
        <v>5.71</v>
      </c>
      <c r="P8" s="49" t="str">
        <f>IF(ISBLANK(L8), "", IFERROR(VLOOKUP(L8, '2. Company details'!A:X, 15, FALSE), "ADD NEW COMPANY MANUALLY"))</f>
        <v>Has a 2030 goal</v>
      </c>
      <c r="Q8" s="49" t="str">
        <f>IF(ISBLANK(L8), "", IFERROR(VLOOKUP(L8, '2. Company details'!A:X, 16, FALSE), "ADD NEW COMPANY MANUALLY"))</f>
        <v>Net zero before 2050</v>
      </c>
      <c r="R8" s="50" t="str">
        <f>IF(ISBLANK(L8), "", IFERROR(VLOOKUP(L8, '2. Company details'!A:X, 14, FALSE), "ADD NEW COMPANY MANUALLY"))</f>
        <v>https://www.salzgitter-ag.com/fileadmin/finanzberichte/2022/gb2022/en/downloads/szag_ar2022_complete.pdf#page=99</v>
      </c>
      <c r="S8" s="51" t="str">
        <f t="shared" si="0"/>
        <v>Yes</v>
      </c>
      <c r="T8" s="15" t="s">
        <v>533</v>
      </c>
      <c r="U8" s="52" t="s">
        <v>41</v>
      </c>
      <c r="V8" t="s">
        <v>6525</v>
      </c>
      <c r="W8" s="15" t="s">
        <v>296</v>
      </c>
      <c r="X8" s="30">
        <v>53.581142980000003</v>
      </c>
      <c r="Y8" s="30">
        <v>8.1357794860000006</v>
      </c>
      <c r="Z8" s="15" t="s">
        <v>138</v>
      </c>
      <c r="AA8" s="78" t="s">
        <v>366</v>
      </c>
      <c r="AB8" s="15" t="s">
        <v>66</v>
      </c>
      <c r="AC8" s="1" t="s">
        <v>6375</v>
      </c>
      <c r="AD8" s="72" t="s">
        <v>6750</v>
      </c>
      <c r="AE8" s="67">
        <v>2</v>
      </c>
      <c r="AF8" s="67" t="s">
        <v>486</v>
      </c>
      <c r="AG8" s="52" t="str">
        <f t="shared" si="1"/>
        <v>Yes</v>
      </c>
      <c r="AH8" s="1" t="s">
        <v>6376</v>
      </c>
      <c r="AI8" s="32" t="s">
        <v>486</v>
      </c>
      <c r="AJ8" s="32" t="s">
        <v>486</v>
      </c>
      <c r="AK8" s="52" t="str">
        <f t="shared" si="2"/>
        <v>Not applicable</v>
      </c>
      <c r="AL8" s="39" t="s">
        <v>486</v>
      </c>
      <c r="AM8" s="72" t="s">
        <v>6750</v>
      </c>
      <c r="AN8" s="15" t="s">
        <v>47</v>
      </c>
      <c r="AO8" s="1" t="s">
        <v>6375</v>
      </c>
      <c r="AP8" s="72" t="s">
        <v>6750</v>
      </c>
      <c r="AQ8" s="72" t="s">
        <v>6750</v>
      </c>
      <c r="AR8" s="15" t="s">
        <v>530</v>
      </c>
      <c r="AS8" s="15" t="s">
        <v>6074</v>
      </c>
      <c r="AT8" s="71" t="s">
        <v>47</v>
      </c>
      <c r="AU8" s="15"/>
      <c r="AV8" s="33">
        <v>44006</v>
      </c>
      <c r="AW8" s="1" t="s">
        <v>6377</v>
      </c>
      <c r="AX8" s="15" t="s">
        <v>173</v>
      </c>
      <c r="AY8" s="15" t="s">
        <v>6700</v>
      </c>
      <c r="AZ8" s="246" t="str">
        <f>LEFT(Green_Steel_Projects[[#This Row],[Comments]],10)</f>
        <v>2024-07-08</v>
      </c>
      <c r="BA8" s="33">
        <v>45359</v>
      </c>
      <c r="BB8" s="1" t="s">
        <v>6370</v>
      </c>
      <c r="BC8" s="1" t="s">
        <v>6371</v>
      </c>
      <c r="BD8" s="1" t="s">
        <v>6372</v>
      </c>
      <c r="BE8" s="1" t="s">
        <v>6373</v>
      </c>
      <c r="BF8" s="15"/>
      <c r="BG8" s="15"/>
      <c r="BI8" s="61" t="s">
        <v>6265</v>
      </c>
      <c r="BJ8" s="15"/>
    </row>
    <row r="9" spans="1:62" s="1" customFormat="1" x14ac:dyDescent="0.2">
      <c r="A9" s="15" t="s">
        <v>6841</v>
      </c>
      <c r="B9" s="15" t="s">
        <v>6595</v>
      </c>
      <c r="C9" s="15" t="s">
        <v>324</v>
      </c>
      <c r="D9" s="1" t="s">
        <v>6081</v>
      </c>
      <c r="E9" s="29" t="s">
        <v>99</v>
      </c>
      <c r="F9" s="71">
        <v>2024</v>
      </c>
      <c r="G9" s="15" t="s">
        <v>676</v>
      </c>
      <c r="H9" s="15" t="s">
        <v>128</v>
      </c>
      <c r="I9" s="31" t="s">
        <v>125</v>
      </c>
      <c r="J9" s="15" t="s">
        <v>125</v>
      </c>
      <c r="K9" s="15" t="s">
        <v>125</v>
      </c>
      <c r="L9" s="15" t="s">
        <v>52</v>
      </c>
      <c r="M9" s="49" t="str">
        <f>IF(ISBLANK(L9), "", IFERROR(VLOOKUP(L9, '2. Company details'!A:F, 3, FALSE), "ADD NEW COMPANY MANUALLY"))</f>
        <v>Existing</v>
      </c>
      <c r="N9" s="15" t="s">
        <v>47</v>
      </c>
      <c r="O9" s="51">
        <f>IF(ISBLANK(L9), "", IFERROR(VLOOKUP(L9, '2. Company details'!A:X, 4, FALSE), "ADD NEW COMPANY MANUALLY"))</f>
        <v>68.52</v>
      </c>
      <c r="P9" s="49" t="str">
        <f>IF(ISBLANK(L9), "", IFERROR(VLOOKUP(L9, '2. Company details'!A:X, 15, FALSE), "ADD NEW COMPANY MANUALLY"))</f>
        <v>Has a 2030 goal</v>
      </c>
      <c r="Q9" s="49" t="str">
        <f>IF(ISBLANK(L9), "", IFERROR(VLOOKUP(L9, '2. Company details'!A:X, 16, FALSE), "ADD NEW COMPANY MANUALLY"))</f>
        <v>Net zero by 2050</v>
      </c>
      <c r="R9" s="50" t="str">
        <f>IF(ISBLANK(L9), "", IFERROR(VLOOKUP(L9, '2. Company details'!A:X, 14, FALSE), "ADD NEW COMPANY MANUALLY"))</f>
        <v>https://web.archive.org/web/https://corporate-media.arcelormittal.com/media/ob3lpdom/car_2.pdf</v>
      </c>
      <c r="S9" s="51" t="str">
        <f t="shared" si="0"/>
        <v>Yes</v>
      </c>
      <c r="T9" s="15" t="s">
        <v>446</v>
      </c>
      <c r="U9" s="52" t="s">
        <v>6491</v>
      </c>
      <c r="V9" t="s">
        <v>6501</v>
      </c>
      <c r="W9" s="15" t="s">
        <v>127</v>
      </c>
      <c r="X9" s="30">
        <v>43.525092000000001</v>
      </c>
      <c r="Y9" s="30">
        <v>-5.7319259999999996</v>
      </c>
      <c r="Z9" s="15" t="s">
        <v>45</v>
      </c>
      <c r="AA9" s="78" t="s">
        <v>366</v>
      </c>
      <c r="AB9" s="15" t="s">
        <v>53</v>
      </c>
      <c r="AC9" s="15" t="s">
        <v>125</v>
      </c>
      <c r="AD9" s="72" t="s">
        <v>6750</v>
      </c>
      <c r="AE9" s="67" t="s">
        <v>486</v>
      </c>
      <c r="AF9" s="67" t="s">
        <v>486</v>
      </c>
      <c r="AG9" s="52" t="str">
        <f t="shared" si="1"/>
        <v>Not applicable</v>
      </c>
      <c r="AH9" s="39" t="s">
        <v>486</v>
      </c>
      <c r="AI9" s="32" t="s">
        <v>486</v>
      </c>
      <c r="AJ9" s="32" t="s">
        <v>47</v>
      </c>
      <c r="AK9" s="52" t="str">
        <f t="shared" si="2"/>
        <v>No</v>
      </c>
      <c r="AL9" s="39" t="s">
        <v>486</v>
      </c>
      <c r="AM9" s="72" t="s">
        <v>6750</v>
      </c>
      <c r="AN9" s="15">
        <v>1745</v>
      </c>
      <c r="AO9" s="26" t="s">
        <v>125</v>
      </c>
      <c r="AP9" s="72" t="s">
        <v>6750</v>
      </c>
      <c r="AQ9" s="72" t="s">
        <v>6750</v>
      </c>
      <c r="AR9" s="15" t="s">
        <v>532</v>
      </c>
      <c r="AS9" s="15" t="s">
        <v>6074</v>
      </c>
      <c r="AT9" s="71" t="s">
        <v>47</v>
      </c>
      <c r="AU9" s="15"/>
      <c r="AV9" s="33">
        <v>44043</v>
      </c>
      <c r="AW9" s="15" t="s">
        <v>129</v>
      </c>
      <c r="AX9" s="15" t="s">
        <v>580</v>
      </c>
      <c r="AY9" s="15" t="s">
        <v>6701</v>
      </c>
      <c r="AZ9" s="246" t="str">
        <f>LEFT(Green_Steel_Projects[[#This Row],[Comments]],10)</f>
        <v>2024-02-29</v>
      </c>
      <c r="BA9" s="33">
        <v>45359</v>
      </c>
      <c r="BB9" s="1" t="s">
        <v>6198</v>
      </c>
      <c r="BC9" s="15"/>
      <c r="BD9" s="15"/>
      <c r="BE9" s="15"/>
      <c r="BF9" s="15"/>
      <c r="BG9" s="15"/>
      <c r="BI9" s="61" t="s">
        <v>6265</v>
      </c>
      <c r="BJ9" s="15"/>
    </row>
    <row r="10" spans="1:62" s="1" customFormat="1" x14ac:dyDescent="0.2">
      <c r="A10" s="15" t="s">
        <v>6842</v>
      </c>
      <c r="B10" s="15" t="s">
        <v>6595</v>
      </c>
      <c r="C10" s="15" t="s">
        <v>114</v>
      </c>
      <c r="D10" s="1" t="s">
        <v>6080</v>
      </c>
      <c r="E10" s="29" t="s">
        <v>99</v>
      </c>
      <c r="F10" s="71">
        <v>2026</v>
      </c>
      <c r="G10" s="15" t="s">
        <v>676</v>
      </c>
      <c r="H10" s="15" t="s">
        <v>6453</v>
      </c>
      <c r="I10" s="1" t="s">
        <v>6456</v>
      </c>
      <c r="J10" s="1" t="s">
        <v>6455</v>
      </c>
      <c r="K10" s="1" t="s">
        <v>6454</v>
      </c>
      <c r="L10" s="15" t="s">
        <v>4733</v>
      </c>
      <c r="M10" s="49" t="str">
        <f>IF(ISBLANK(L10), "", IFERROR(VLOOKUP(L10, '2. Company details'!A:F, 3, FALSE), "ADD NEW COMPANY MANUALLY"))</f>
        <v>Existing</v>
      </c>
      <c r="N10" s="15" t="s">
        <v>680</v>
      </c>
      <c r="O10" s="51" t="str">
        <f>IF(ISBLANK(L10), "", IFERROR(VLOOKUP(L10, '2. Company details'!A:X, 4, FALSE), "ADD NEW COMPANY MANUALLY"))</f>
        <v>&lt; 3</v>
      </c>
      <c r="P10" s="49" t="str">
        <f>IF(ISBLANK(L10), "", IFERROR(VLOOKUP(L10, '2. Company details'!A:X, 15, FALSE), "ADD NEW COMPANY MANUALLY"))</f>
        <v>Has a 2030 goal</v>
      </c>
      <c r="Q10" s="49" t="str">
        <f>IF(ISBLANK(L10), "", IFERROR(VLOOKUP(L10, '2. Company details'!A:X, 16, FALSE), "ADD NEW COMPANY MANUALLY"))</f>
        <v>Net zero by 2050</v>
      </c>
      <c r="R10" s="50" t="str">
        <f>IF(ISBLANK(L10), "", IFERROR(VLOOKUP(L10, '2. Company details'!A:X, 14, FALSE), "ADD NEW COMPANY MANUALLY"))</f>
        <v>https://britishsteel.co.uk/who-we-are/sustainability/</v>
      </c>
      <c r="S10" s="51" t="str">
        <f t="shared" si="0"/>
        <v>Yes</v>
      </c>
      <c r="T10" s="15" t="s">
        <v>533</v>
      </c>
      <c r="U10" s="52" t="s">
        <v>41</v>
      </c>
      <c r="V10" t="s">
        <v>6498</v>
      </c>
      <c r="W10" s="15" t="s">
        <v>117</v>
      </c>
      <c r="X10" s="30">
        <v>53.580826999999999</v>
      </c>
      <c r="Y10" s="30">
        <v>-0.61650899999999997</v>
      </c>
      <c r="Z10" s="15" t="s">
        <v>102</v>
      </c>
      <c r="AA10" s="78" t="s">
        <v>366</v>
      </c>
      <c r="AB10" s="15" t="s">
        <v>116</v>
      </c>
      <c r="AC10" s="15" t="s">
        <v>118</v>
      </c>
      <c r="AD10" s="72" t="s">
        <v>6750</v>
      </c>
      <c r="AE10" s="67" t="s">
        <v>486</v>
      </c>
      <c r="AF10" s="67" t="s">
        <v>486</v>
      </c>
      <c r="AG10" s="52" t="str">
        <f t="shared" si="1"/>
        <v>Not applicable</v>
      </c>
      <c r="AH10" s="39" t="s">
        <v>486</v>
      </c>
      <c r="AI10" s="32">
        <v>0.5</v>
      </c>
      <c r="AJ10" s="32">
        <v>600</v>
      </c>
      <c r="AK10" s="52" t="str">
        <f t="shared" si="2"/>
        <v>Yes</v>
      </c>
      <c r="AL10" s="1" t="s">
        <v>6457</v>
      </c>
      <c r="AM10" s="72" t="s">
        <v>6750</v>
      </c>
      <c r="AN10" s="15">
        <v>105</v>
      </c>
      <c r="AO10" s="1" t="s">
        <v>6458</v>
      </c>
      <c r="AP10" s="72" t="s">
        <v>6750</v>
      </c>
      <c r="AQ10" s="72" t="s">
        <v>6750</v>
      </c>
      <c r="AR10" s="15" t="s">
        <v>577</v>
      </c>
      <c r="AS10" s="15" t="s">
        <v>6074</v>
      </c>
      <c r="AT10" s="71" t="s">
        <v>47</v>
      </c>
      <c r="AU10" s="15"/>
      <c r="AV10" s="33">
        <v>44111</v>
      </c>
      <c r="AW10" s="1" t="s">
        <v>6459</v>
      </c>
      <c r="AX10" s="15" t="s">
        <v>119</v>
      </c>
      <c r="AY10" s="15" t="s">
        <v>6702</v>
      </c>
      <c r="AZ10" s="246" t="str">
        <f>LEFT(Green_Steel_Projects[[#This Row],[Comments]],10)</f>
        <v>2023-03-23</v>
      </c>
      <c r="BA10" s="33">
        <v>45359</v>
      </c>
      <c r="BB10" s="1" t="s">
        <v>6460</v>
      </c>
      <c r="BC10" s="1" t="s">
        <v>6461</v>
      </c>
      <c r="BD10" s="1" t="s">
        <v>6462</v>
      </c>
      <c r="BE10" s="15"/>
      <c r="BF10" s="15"/>
      <c r="BG10" s="15"/>
      <c r="BI10" s="61" t="s">
        <v>6265</v>
      </c>
      <c r="BJ10" s="15"/>
    </row>
    <row r="11" spans="1:62" s="1" customFormat="1" x14ac:dyDescent="0.2">
      <c r="A11" s="15" t="s">
        <v>6843</v>
      </c>
      <c r="B11" s="15" t="s">
        <v>7392</v>
      </c>
      <c r="C11" s="15" t="s">
        <v>446</v>
      </c>
      <c r="D11" s="29" t="s">
        <v>446</v>
      </c>
      <c r="E11" s="29" t="s">
        <v>99</v>
      </c>
      <c r="F11" s="71" t="s">
        <v>47</v>
      </c>
      <c r="G11" s="15" t="s">
        <v>47</v>
      </c>
      <c r="H11" s="15" t="s">
        <v>47</v>
      </c>
      <c r="I11" s="31" t="s">
        <v>98</v>
      </c>
      <c r="J11" s="15" t="s">
        <v>98</v>
      </c>
      <c r="K11" s="1" t="s">
        <v>98</v>
      </c>
      <c r="L11" s="15" t="s">
        <v>429</v>
      </c>
      <c r="M11" s="62" t="str">
        <f>IF(ISBLANK(L11), "", IFERROR(VLOOKUP(L11, '2. Company details'!A:F, 3, FALSE), "ADD NEW COMPANY MANUALLY"))</f>
        <v>Existing</v>
      </c>
      <c r="N11" s="15" t="s">
        <v>47</v>
      </c>
      <c r="O11" s="63">
        <f>IF(ISBLANK(L11), "", IFERROR(VLOOKUP(L11, '2. Company details'!A:X, 4, FALSE), "ADD NEW COMPANY MANUALLY"))</f>
        <v>130.77000000000001</v>
      </c>
      <c r="P11" s="62" t="str">
        <f>IF(ISBLANK(L11), "", IFERROR(VLOOKUP(L11, '2. Company details'!A:X, 15, FALSE), "ADD NEW COMPANY MANUALLY"))</f>
        <v>Has a post-2030 goal</v>
      </c>
      <c r="Q11" s="62" t="str">
        <f>IF(ISBLANK(L11), "", IFERROR(VLOOKUP(L11, '2. Company details'!A:X, 16, FALSE), "ADD NEW COMPANY MANUALLY"))</f>
        <v>Net zero by 2050</v>
      </c>
      <c r="R11" s="50" t="str">
        <f>IF(ISBLANK(L11), "", IFERROR(VLOOKUP(L11, '2. Company details'!A:X, 14, FALSE), "ADD NEW COMPANY MANUALLY"))</f>
        <v>https://web.archive.org/web/https://res.baowugroup.com/attach/2021/10/29/1a2ad022172a46f6b2f31b5377a07ea5.pdf</v>
      </c>
      <c r="S11" s="63" t="str">
        <f t="shared" si="0"/>
        <v>Yes</v>
      </c>
      <c r="T11" s="15" t="s">
        <v>446</v>
      </c>
      <c r="U11" s="52" t="s">
        <v>41</v>
      </c>
      <c r="V11" t="s">
        <v>6494</v>
      </c>
      <c r="W11" s="15" t="s">
        <v>486</v>
      </c>
      <c r="X11" s="30">
        <v>34.705726230000003</v>
      </c>
      <c r="Y11" s="30">
        <v>104.3833425</v>
      </c>
      <c r="Z11" s="15" t="s">
        <v>62</v>
      </c>
      <c r="AA11" s="78" t="s">
        <v>367</v>
      </c>
      <c r="AB11" s="15" t="s">
        <v>97</v>
      </c>
      <c r="AC11" s="15" t="s">
        <v>98</v>
      </c>
      <c r="AD11" s="72" t="s">
        <v>6750</v>
      </c>
      <c r="AE11" s="67" t="s">
        <v>47</v>
      </c>
      <c r="AF11" s="67" t="s">
        <v>47</v>
      </c>
      <c r="AG11" s="52" t="str">
        <f t="shared" si="1"/>
        <v>No</v>
      </c>
      <c r="AH11" s="39" t="s">
        <v>486</v>
      </c>
      <c r="AI11" s="32" t="s">
        <v>47</v>
      </c>
      <c r="AJ11" s="32" t="s">
        <v>47</v>
      </c>
      <c r="AK11" s="52" t="str">
        <f t="shared" si="2"/>
        <v>No</v>
      </c>
      <c r="AL11" s="39" t="s">
        <v>486</v>
      </c>
      <c r="AM11" s="72" t="s">
        <v>6750</v>
      </c>
      <c r="AN11" s="15">
        <v>35</v>
      </c>
      <c r="AO11" s="26" t="s">
        <v>98</v>
      </c>
      <c r="AP11" s="72" t="s">
        <v>6750</v>
      </c>
      <c r="AQ11" s="72" t="s">
        <v>6750</v>
      </c>
      <c r="AR11" s="15" t="s">
        <v>530</v>
      </c>
      <c r="AS11" s="15" t="s">
        <v>6074</v>
      </c>
      <c r="AT11" s="71" t="s">
        <v>47</v>
      </c>
      <c r="AU11" s="15"/>
      <c r="AV11" s="33">
        <v>44141</v>
      </c>
      <c r="AW11" s="15" t="s">
        <v>290</v>
      </c>
      <c r="AX11" s="15" t="s">
        <v>100</v>
      </c>
      <c r="AY11" s="15" t="s">
        <v>6703</v>
      </c>
      <c r="AZ11" s="246" t="str">
        <f>LEFT(Green_Steel_Projects[[#This Row],[Comments]],10)</f>
        <v>2024-03-19</v>
      </c>
      <c r="BA11" s="33">
        <v>45359</v>
      </c>
      <c r="BB11" s="1" t="s">
        <v>6220</v>
      </c>
      <c r="BC11" s="1" t="s">
        <v>6221</v>
      </c>
      <c r="BD11" s="1" t="s">
        <v>6222</v>
      </c>
      <c r="BE11" s="1" t="s">
        <v>6223</v>
      </c>
      <c r="BF11" s="15"/>
      <c r="BG11" s="15"/>
      <c r="BI11" s="61" t="s">
        <v>6265</v>
      </c>
      <c r="BJ11" s="15"/>
    </row>
    <row r="12" spans="1:62" s="1" customFormat="1" x14ac:dyDescent="0.2">
      <c r="A12" s="15" t="s">
        <v>6844</v>
      </c>
      <c r="B12" s="15" t="s">
        <v>6596</v>
      </c>
      <c r="C12" s="15" t="s">
        <v>446</v>
      </c>
      <c r="D12" s="29" t="s">
        <v>446</v>
      </c>
      <c r="E12" s="29" t="s">
        <v>99</v>
      </c>
      <c r="F12" s="71">
        <v>2029</v>
      </c>
      <c r="G12" s="15" t="s">
        <v>629</v>
      </c>
      <c r="H12" s="15" t="s">
        <v>160</v>
      </c>
      <c r="I12" s="31" t="s">
        <v>159</v>
      </c>
      <c r="J12" s="15" t="s">
        <v>159</v>
      </c>
      <c r="K12" s="15" t="s">
        <v>158</v>
      </c>
      <c r="L12" s="52" t="s">
        <v>157</v>
      </c>
      <c r="M12" s="72" t="s">
        <v>6577</v>
      </c>
      <c r="N12" s="15" t="s">
        <v>47</v>
      </c>
      <c r="O12" s="52"/>
      <c r="P12" s="52"/>
      <c r="Q12" s="52"/>
      <c r="R12" s="64"/>
      <c r="S12" s="52" t="str">
        <f t="shared" si="0"/>
        <v/>
      </c>
      <c r="T12" s="15" t="s">
        <v>586</v>
      </c>
      <c r="U12" s="52" t="s">
        <v>6516</v>
      </c>
      <c r="V12" t="s">
        <v>6517</v>
      </c>
      <c r="W12" s="15" t="s">
        <v>585</v>
      </c>
      <c r="X12" s="30">
        <v>62.94538584</v>
      </c>
      <c r="Y12" s="30">
        <v>17.186327439999999</v>
      </c>
      <c r="Z12" s="15" t="s">
        <v>62</v>
      </c>
      <c r="AA12" s="78" t="s">
        <v>366</v>
      </c>
      <c r="AB12" s="15" t="s">
        <v>131</v>
      </c>
      <c r="AC12" s="15" t="s">
        <v>158</v>
      </c>
      <c r="AD12" s="72" t="s">
        <v>6750</v>
      </c>
      <c r="AE12" s="67">
        <v>24.4</v>
      </c>
      <c r="AF12" s="67" t="s">
        <v>486</v>
      </c>
      <c r="AG12" s="52" t="str">
        <f t="shared" si="1"/>
        <v>Yes</v>
      </c>
      <c r="AH12" s="39" t="s">
        <v>486</v>
      </c>
      <c r="AI12" s="32" t="s">
        <v>486</v>
      </c>
      <c r="AJ12" s="32" t="s">
        <v>47</v>
      </c>
      <c r="AK12" s="52" t="str">
        <f t="shared" si="2"/>
        <v>No</v>
      </c>
      <c r="AL12" s="39" t="s">
        <v>486</v>
      </c>
      <c r="AM12" s="72" t="s">
        <v>6750</v>
      </c>
      <c r="AN12" s="15">
        <v>32500</v>
      </c>
      <c r="AO12" s="26" t="s">
        <v>158</v>
      </c>
      <c r="AP12" s="72" t="s">
        <v>6750</v>
      </c>
      <c r="AQ12" s="72" t="s">
        <v>6750</v>
      </c>
      <c r="AR12" s="15"/>
      <c r="AS12" s="15" t="s">
        <v>6074</v>
      </c>
      <c r="AT12" s="71" t="s">
        <v>47</v>
      </c>
      <c r="AU12" s="15"/>
      <c r="AV12" s="33">
        <v>44157</v>
      </c>
      <c r="AW12" s="15" t="s">
        <v>158</v>
      </c>
      <c r="AX12" s="15" t="s">
        <v>47</v>
      </c>
      <c r="AY12" s="15" t="s">
        <v>6704</v>
      </c>
      <c r="AZ12" s="246" t="str">
        <f>LEFT(Green_Steel_Projects[[#This Row],[Comments]],10)</f>
        <v>2022-10-17</v>
      </c>
      <c r="BA12" s="33">
        <v>45359</v>
      </c>
      <c r="BB12" s="15" t="s">
        <v>590</v>
      </c>
      <c r="BC12" s="15"/>
      <c r="BD12" s="15"/>
      <c r="BE12" s="15"/>
      <c r="BF12" s="15"/>
      <c r="BG12" s="15"/>
      <c r="BI12" s="61" t="s">
        <v>6265</v>
      </c>
      <c r="BJ12" s="15"/>
    </row>
    <row r="13" spans="1:62" s="1" customFormat="1" x14ac:dyDescent="0.2">
      <c r="A13" s="15" t="s">
        <v>6845</v>
      </c>
      <c r="B13" s="15" t="s">
        <v>6735</v>
      </c>
      <c r="C13" s="15" t="s">
        <v>446</v>
      </c>
      <c r="D13" s="29" t="s">
        <v>446</v>
      </c>
      <c r="E13" s="29" t="s">
        <v>99</v>
      </c>
      <c r="F13" s="71" t="s">
        <v>47</v>
      </c>
      <c r="G13" s="15" t="s">
        <v>697</v>
      </c>
      <c r="H13" s="15" t="s">
        <v>6230</v>
      </c>
      <c r="I13" s="1" t="s">
        <v>6231</v>
      </c>
      <c r="J13" s="1" t="s">
        <v>6231</v>
      </c>
      <c r="K13" s="1" t="s">
        <v>6231</v>
      </c>
      <c r="L13" s="15" t="s">
        <v>429</v>
      </c>
      <c r="M13" s="65" t="str">
        <f>IF(ISBLANK(L13), "", IFERROR(VLOOKUP(L13, '2. Company details'!A:F, 3, FALSE), "ADD NEW COMPANY MANUALLY"))</f>
        <v>Existing</v>
      </c>
      <c r="N13" s="15" t="s">
        <v>47</v>
      </c>
      <c r="O13" s="66">
        <f>IF(ISBLANK(L13), "", IFERROR(VLOOKUP(L13, '2. Company details'!A:X, 4, FALSE), "ADD NEW COMPANY MANUALLY"))</f>
        <v>130.77000000000001</v>
      </c>
      <c r="P13" s="65" t="str">
        <f>IF(ISBLANK(L13), "", IFERROR(VLOOKUP(L13, '2. Company details'!A:X, 15, FALSE), "ADD NEW COMPANY MANUALLY"))</f>
        <v>Has a post-2030 goal</v>
      </c>
      <c r="Q13" s="65" t="str">
        <f>IF(ISBLANK(L13), "", IFERROR(VLOOKUP(L13, '2. Company details'!A:X, 16, FALSE), "ADD NEW COMPANY MANUALLY"))</f>
        <v>Net zero by 2050</v>
      </c>
      <c r="R13" s="50" t="str">
        <f>IF(ISBLANK(L13), "", IFERROR(VLOOKUP(L13, '2. Company details'!A:X, 14, FALSE), "ADD NEW COMPANY MANUALLY"))</f>
        <v>https://web.archive.org/web/https://res.baowugroup.com/attach/2021/10/29/1a2ad022172a46f6b2f31b5377a07ea5.pdf</v>
      </c>
      <c r="S13" s="66" t="str">
        <f t="shared" si="0"/>
        <v>Yes</v>
      </c>
      <c r="T13" s="15" t="s">
        <v>446</v>
      </c>
      <c r="U13" s="52" t="s">
        <v>41</v>
      </c>
      <c r="V13" t="s">
        <v>6494</v>
      </c>
      <c r="W13" s="15" t="s">
        <v>101</v>
      </c>
      <c r="X13" s="30">
        <v>40.000160530000002</v>
      </c>
      <c r="Y13" s="30">
        <v>116.3264868</v>
      </c>
      <c r="Z13" s="15" t="s">
        <v>102</v>
      </c>
      <c r="AA13" s="78" t="s">
        <v>367</v>
      </c>
      <c r="AB13" s="15" t="s">
        <v>97</v>
      </c>
      <c r="AC13" s="15" t="s">
        <v>103</v>
      </c>
      <c r="AD13" s="72" t="s">
        <v>6750</v>
      </c>
      <c r="AE13" s="67" t="s">
        <v>47</v>
      </c>
      <c r="AF13" s="67" t="s">
        <v>47</v>
      </c>
      <c r="AG13" s="52" t="str">
        <f t="shared" si="1"/>
        <v>No</v>
      </c>
      <c r="AH13" s="39" t="s">
        <v>486</v>
      </c>
      <c r="AI13" s="32" t="s">
        <v>47</v>
      </c>
      <c r="AJ13" s="32" t="s">
        <v>47</v>
      </c>
      <c r="AK13" s="52" t="str">
        <f t="shared" si="2"/>
        <v>No</v>
      </c>
      <c r="AL13" s="39" t="s">
        <v>486</v>
      </c>
      <c r="AM13" s="72" t="s">
        <v>6750</v>
      </c>
      <c r="AN13" s="15">
        <v>10</v>
      </c>
      <c r="AO13" s="1" t="s">
        <v>6232</v>
      </c>
      <c r="AP13" s="72" t="s">
        <v>6750</v>
      </c>
      <c r="AQ13" s="72" t="s">
        <v>6750</v>
      </c>
      <c r="AR13" s="15" t="s">
        <v>6179</v>
      </c>
      <c r="AS13" s="15" t="s">
        <v>6074</v>
      </c>
      <c r="AT13" s="71" t="s">
        <v>47</v>
      </c>
      <c r="AU13" s="15"/>
      <c r="AV13" s="33">
        <v>44181</v>
      </c>
      <c r="AW13" s="15" t="s">
        <v>289</v>
      </c>
      <c r="AX13" s="15" t="s">
        <v>104</v>
      </c>
      <c r="AY13" s="15" t="s">
        <v>6705</v>
      </c>
      <c r="AZ13" s="246" t="str">
        <f>LEFT(Green_Steel_Projects[[#This Row],[Comments]],10)</f>
        <v>2023-02-17</v>
      </c>
      <c r="BA13" s="33">
        <v>45359</v>
      </c>
      <c r="BB13" s="1" t="s">
        <v>6233</v>
      </c>
      <c r="BC13" s="15" t="s">
        <v>6234</v>
      </c>
      <c r="BD13" s="15" t="s">
        <v>6235</v>
      </c>
      <c r="BE13" s="15"/>
      <c r="BF13" s="15"/>
      <c r="BG13" s="15"/>
      <c r="BI13" s="61" t="s">
        <v>6265</v>
      </c>
      <c r="BJ13" s="15"/>
    </row>
    <row r="14" spans="1:62" s="1" customFormat="1" x14ac:dyDescent="0.2">
      <c r="A14" s="15" t="s">
        <v>6846</v>
      </c>
      <c r="B14" s="15" t="s">
        <v>6735</v>
      </c>
      <c r="C14" s="15" t="s">
        <v>446</v>
      </c>
      <c r="D14" s="29" t="s">
        <v>446</v>
      </c>
      <c r="E14" s="29" t="s">
        <v>99</v>
      </c>
      <c r="F14" s="71" t="s">
        <v>47</v>
      </c>
      <c r="G14" s="15" t="s">
        <v>47</v>
      </c>
      <c r="H14" s="15" t="s">
        <v>47</v>
      </c>
      <c r="I14" s="1" t="s">
        <v>6251</v>
      </c>
      <c r="J14" s="1" t="s">
        <v>6251</v>
      </c>
      <c r="K14" s="15"/>
      <c r="L14" s="68" t="s">
        <v>7016</v>
      </c>
      <c r="M14" s="49" t="str">
        <f>IF(ISBLANK(L14), "", IFERROR(VLOOKUP(L14, '2. Company details'!A:F, 3, FALSE), "ADD NEW COMPANY MANUALLY"))</f>
        <v>Existing</v>
      </c>
      <c r="N14" s="15" t="s">
        <v>47</v>
      </c>
      <c r="O14" s="51">
        <f>IF(ISBLANK(L14), "", IFERROR(VLOOKUP(L14, '2. Company details'!A:X, 4, FALSE), "ADD NEW COMPANY MANUALLY"))</f>
        <v>43.66</v>
      </c>
      <c r="P14" s="49" t="str">
        <f>IF(ISBLANK(L14), "", IFERROR(VLOOKUP(L14, '2. Company details'!A:X, 15, FALSE), "ADD NEW COMPANY MANUALLY"))</f>
        <v>Has a 2030 goal</v>
      </c>
      <c r="Q14" s="49" t="str">
        <f>IF(ISBLANK(L14), "", IFERROR(VLOOKUP(L14, '2. Company details'!A:X, 16, FALSE), "ADD NEW COMPANY MANUALLY"))</f>
        <v>Net zero by 2050</v>
      </c>
      <c r="R14" s="50" t="str">
        <f>IF(ISBLANK(L14), "", IFERROR(VLOOKUP(L14, '2. Company details'!A:X, 14, FALSE), "ADD NEW COMPANY MANUALLY"))</f>
        <v>https://web.archive.org/web/https://www.nipponsteel.com/en/csr/env/warming/zerocarbon.html</v>
      </c>
      <c r="S14" s="51" t="str">
        <f t="shared" si="0"/>
        <v>Yes</v>
      </c>
      <c r="T14" s="15" t="s">
        <v>533</v>
      </c>
      <c r="U14" s="52" t="s">
        <v>41</v>
      </c>
      <c r="V14" t="s">
        <v>6520</v>
      </c>
      <c r="W14" s="15" t="s">
        <v>486</v>
      </c>
      <c r="X14" s="30">
        <v>36.62487522</v>
      </c>
      <c r="Y14" s="30">
        <v>139.81516500000001</v>
      </c>
      <c r="Z14" s="15" t="s">
        <v>62</v>
      </c>
      <c r="AA14" s="78" t="s">
        <v>367</v>
      </c>
      <c r="AB14" s="15" t="s">
        <v>143</v>
      </c>
      <c r="AC14" s="15" t="s">
        <v>103</v>
      </c>
      <c r="AD14" s="72" t="s">
        <v>6750</v>
      </c>
      <c r="AE14" s="67" t="s">
        <v>486</v>
      </c>
      <c r="AF14" s="67" t="s">
        <v>486</v>
      </c>
      <c r="AG14" s="52" t="str">
        <f t="shared" si="1"/>
        <v>Not applicable</v>
      </c>
      <c r="AH14" s="39" t="s">
        <v>486</v>
      </c>
      <c r="AI14" s="32" t="s">
        <v>486</v>
      </c>
      <c r="AJ14" s="32" t="s">
        <v>486</v>
      </c>
      <c r="AK14" s="52" t="str">
        <f t="shared" si="2"/>
        <v>Not applicable</v>
      </c>
      <c r="AL14" s="39" t="s">
        <v>486</v>
      </c>
      <c r="AM14" s="72" t="s">
        <v>6750</v>
      </c>
      <c r="AN14" s="15" t="s">
        <v>47</v>
      </c>
      <c r="AO14" s="26" t="s">
        <v>167</v>
      </c>
      <c r="AP14" s="72" t="s">
        <v>6750</v>
      </c>
      <c r="AQ14" s="72" t="s">
        <v>6750</v>
      </c>
      <c r="AR14" s="15" t="s">
        <v>538</v>
      </c>
      <c r="AS14" s="15" t="s">
        <v>6074</v>
      </c>
      <c r="AT14" s="71" t="s">
        <v>47</v>
      </c>
      <c r="AU14" s="15"/>
      <c r="AV14" s="33">
        <v>44181</v>
      </c>
      <c r="AW14" s="1" t="s">
        <v>6252</v>
      </c>
      <c r="AX14" s="15" t="s">
        <v>109</v>
      </c>
      <c r="AY14" s="15" t="s">
        <v>6250</v>
      </c>
      <c r="AZ14" s="246" t="str">
        <f>LEFT(Green_Steel_Projects[[#This Row],[Comments]],10)</f>
        <v>2024-02-29</v>
      </c>
      <c r="BA14" s="33">
        <v>45359</v>
      </c>
      <c r="BB14" s="1" t="s">
        <v>6252</v>
      </c>
      <c r="BC14" s="15"/>
      <c r="BD14" s="15"/>
      <c r="BE14" s="15"/>
      <c r="BF14" s="15"/>
      <c r="BG14" s="15"/>
      <c r="BI14" s="61" t="s">
        <v>6265</v>
      </c>
      <c r="BJ14" s="15"/>
    </row>
    <row r="15" spans="1:62" s="1" customFormat="1" x14ac:dyDescent="0.2">
      <c r="A15" s="15" t="s">
        <v>6847</v>
      </c>
      <c r="B15" s="15" t="s">
        <v>6735</v>
      </c>
      <c r="C15" s="15" t="s">
        <v>224</v>
      </c>
      <c r="D15" s="1" t="s">
        <v>6336</v>
      </c>
      <c r="E15" s="29" t="s">
        <v>99</v>
      </c>
      <c r="F15" s="71">
        <v>2027</v>
      </c>
      <c r="G15" s="15" t="s">
        <v>676</v>
      </c>
      <c r="H15" s="15" t="s">
        <v>6339</v>
      </c>
      <c r="I15" s="1" t="s">
        <v>6337</v>
      </c>
      <c r="J15" s="1" t="s">
        <v>6338</v>
      </c>
      <c r="K15" s="1" t="s">
        <v>6340</v>
      </c>
      <c r="L15" s="68" t="s">
        <v>223</v>
      </c>
      <c r="M15" s="49" t="str">
        <f>IF(ISBLANK(L15), "", IFERROR(VLOOKUP(L15, '2. Company details'!A:F, 3, FALSE), "ADD NEW COMPANY MANUALLY"))</f>
        <v>Existing</v>
      </c>
      <c r="N15" s="15" t="s">
        <v>680</v>
      </c>
      <c r="O15" s="51">
        <f>IF(ISBLANK(L15), "", IFERROR(VLOOKUP(L15, '2. Company details'!A:X, 4, FALSE), "ADD NEW COMPANY MANUALLY"))</f>
        <v>10.35</v>
      </c>
      <c r="P15" s="49" t="str">
        <f>IF(ISBLANK(L15), "", IFERROR(VLOOKUP(L15, '2. Company details'!A:X, 15, FALSE), "ADD NEW COMPANY MANUALLY"))</f>
        <v>Has a post-2030 goal</v>
      </c>
      <c r="Q15" s="49" t="str">
        <f>IF(ISBLANK(L15), "", IFERROR(VLOOKUP(L15, '2. Company details'!A:X, 16, FALSE), "ADD NEW COMPANY MANUALLY"))</f>
        <v>Net zero by 2050</v>
      </c>
      <c r="R15" s="50" t="str">
        <f>IF(ISBLANK(L15), "", IFERROR(VLOOKUP(L15, '2. Company details'!A:X, 14, FALSE), "ADD NEW COMPANY MANUALLY"))</f>
        <v>https://web.archive.org/web/https://sciencebasedtargets.org/blog/forging-a-sustainable-path-the-rise-of-science-based-targets-in-the-steel-sector#thyssenkrupp-steel-europe-ag</v>
      </c>
      <c r="S15" s="51" t="str">
        <f t="shared" si="0"/>
        <v>Yes</v>
      </c>
      <c r="T15" s="15" t="s">
        <v>533</v>
      </c>
      <c r="U15" s="52" t="s">
        <v>6539</v>
      </c>
      <c r="V15" t="s">
        <v>6538</v>
      </c>
      <c r="W15" s="15" t="s">
        <v>225</v>
      </c>
      <c r="X15" s="30">
        <v>51.491649000000002</v>
      </c>
      <c r="Y15" s="30">
        <v>6.7330509999999997</v>
      </c>
      <c r="Z15" s="15" t="s">
        <v>45</v>
      </c>
      <c r="AA15" s="78" t="s">
        <v>366</v>
      </c>
      <c r="AB15" s="15" t="s">
        <v>66</v>
      </c>
      <c r="AC15" s="15" t="s">
        <v>226</v>
      </c>
      <c r="AD15" s="72" t="s">
        <v>6750</v>
      </c>
      <c r="AE15" s="67" t="s">
        <v>486</v>
      </c>
      <c r="AF15" s="67" t="s">
        <v>486</v>
      </c>
      <c r="AG15" s="52" t="str">
        <f t="shared" si="1"/>
        <v>Not applicable</v>
      </c>
      <c r="AH15" s="39" t="s">
        <v>486</v>
      </c>
      <c r="AI15" s="32" t="s">
        <v>47</v>
      </c>
      <c r="AJ15" s="32">
        <v>1400</v>
      </c>
      <c r="AK15" s="52" t="str">
        <f t="shared" si="2"/>
        <v>Yes</v>
      </c>
      <c r="AL15" s="1" t="s">
        <v>6341</v>
      </c>
      <c r="AM15" s="72" t="s">
        <v>6750</v>
      </c>
      <c r="AN15" s="15" t="s">
        <v>47</v>
      </c>
      <c r="AO15" s="1" t="s">
        <v>6342</v>
      </c>
      <c r="AP15" s="72" t="s">
        <v>6750</v>
      </c>
      <c r="AQ15" s="72" t="s">
        <v>6750</v>
      </c>
      <c r="AR15" s="15" t="s">
        <v>532</v>
      </c>
      <c r="AS15" s="15" t="s">
        <v>6074</v>
      </c>
      <c r="AT15" s="71" t="s">
        <v>47</v>
      </c>
      <c r="AU15" s="15"/>
      <c r="AV15" s="33">
        <v>44208</v>
      </c>
      <c r="AW15" s="1" t="s">
        <v>6343</v>
      </c>
      <c r="AX15" s="15" t="s">
        <v>227</v>
      </c>
      <c r="AY15" s="15" t="s">
        <v>6706</v>
      </c>
      <c r="AZ15" s="246" t="str">
        <f>LEFT(Green_Steel_Projects[[#This Row],[Comments]],10)</f>
        <v>2024-01-10</v>
      </c>
      <c r="BA15" s="33">
        <v>45359</v>
      </c>
      <c r="BB15" s="1" t="s">
        <v>6344</v>
      </c>
      <c r="BC15" s="1" t="s">
        <v>6345</v>
      </c>
      <c r="BD15" s="1" t="s">
        <v>6346</v>
      </c>
      <c r="BE15" s="15"/>
      <c r="BF15" s="15"/>
      <c r="BG15" s="15"/>
      <c r="BI15" s="61" t="s">
        <v>6265</v>
      </c>
      <c r="BJ15" s="15"/>
    </row>
    <row r="16" spans="1:62" s="1" customFormat="1" x14ac:dyDescent="0.2">
      <c r="A16" s="15" t="s">
        <v>6848</v>
      </c>
      <c r="B16" s="15" t="s">
        <v>6735</v>
      </c>
      <c r="C16" s="15" t="s">
        <v>446</v>
      </c>
      <c r="D16" s="29" t="s">
        <v>446</v>
      </c>
      <c r="E16" s="29" t="s">
        <v>99</v>
      </c>
      <c r="F16" s="71" t="s">
        <v>47</v>
      </c>
      <c r="G16" s="15" t="s">
        <v>47</v>
      </c>
      <c r="H16" s="15" t="s">
        <v>47</v>
      </c>
      <c r="I16" s="1" t="s">
        <v>6310</v>
      </c>
      <c r="J16" s="1" t="s">
        <v>6310</v>
      </c>
      <c r="K16" s="1" t="s">
        <v>6310</v>
      </c>
      <c r="L16" s="15" t="s">
        <v>398</v>
      </c>
      <c r="M16" s="49" t="str">
        <f>IF(ISBLANK(L16), "", IFERROR(VLOOKUP(L16, '2. Company details'!A:F, 3, FALSE), "ADD NEW COMPANY MANUALLY"))</f>
        <v>Existing</v>
      </c>
      <c r="N16" s="15" t="s">
        <v>47</v>
      </c>
      <c r="O16" s="51">
        <f>IF(ISBLANK(L16), "", IFERROR(VLOOKUP(L16, '2. Company details'!A:X, 4, FALSE), "ADD NEW COMPANY MANUALLY"))</f>
        <v>25.09</v>
      </c>
      <c r="P16" s="49" t="str">
        <f>IF(ISBLANK(L16), "", IFERROR(VLOOKUP(L16, '2. Company details'!A:X, 15, FALSE), "ADD NEW COMPANY MANUALLY"))</f>
        <v>Has a 2030 goal</v>
      </c>
      <c r="Q16" s="49" t="str">
        <f>IF(ISBLANK(L16), "", IFERROR(VLOOKUP(L16, '2. Company details'!A:X, 16, FALSE), "ADD NEW COMPANY MANUALLY"))</f>
        <v>Net zero by 2050</v>
      </c>
      <c r="R16" s="50" t="str">
        <f>IF(ISBLANK(L16), "", IFERROR(VLOOKUP(L16, '2. Company details'!A:X, 14, FALSE), "ADD NEW COMPANY MANUALLY"))</f>
        <v>https://web.archive.org/web/https://www.jfe-steel.co.jp/en/company/pdf/en_carbon-neutral-strategy_231108_1.pdf</v>
      </c>
      <c r="S16" s="51" t="str">
        <f t="shared" si="0"/>
        <v>Yes</v>
      </c>
      <c r="T16" s="15" t="s">
        <v>533</v>
      </c>
      <c r="U16" s="52" t="s">
        <v>41</v>
      </c>
      <c r="V16" t="s">
        <v>6509</v>
      </c>
      <c r="W16" s="15" t="s">
        <v>143</v>
      </c>
      <c r="X16" s="30">
        <v>36.62487522</v>
      </c>
      <c r="Y16" s="30">
        <v>139.81516500000001</v>
      </c>
      <c r="Z16" s="15" t="s">
        <v>62</v>
      </c>
      <c r="AA16" s="78" t="s">
        <v>367</v>
      </c>
      <c r="AB16" s="15" t="s">
        <v>143</v>
      </c>
      <c r="AC16" s="1" t="s">
        <v>6310</v>
      </c>
      <c r="AD16" s="72" t="s">
        <v>6750</v>
      </c>
      <c r="AE16" s="67" t="s">
        <v>47</v>
      </c>
      <c r="AF16" s="67" t="s">
        <v>486</v>
      </c>
      <c r="AG16" s="52" t="str">
        <f t="shared" si="1"/>
        <v>No</v>
      </c>
      <c r="AH16" s="1" t="s">
        <v>6311</v>
      </c>
      <c r="AI16" s="32" t="s">
        <v>486</v>
      </c>
      <c r="AJ16" s="32" t="s">
        <v>486</v>
      </c>
      <c r="AK16" s="52" t="str">
        <f t="shared" si="2"/>
        <v>Not applicable</v>
      </c>
      <c r="AL16" s="39" t="s">
        <v>486</v>
      </c>
      <c r="AM16" s="72" t="s">
        <v>6750</v>
      </c>
      <c r="AN16" s="15">
        <v>15</v>
      </c>
      <c r="AO16" s="1" t="s">
        <v>6312</v>
      </c>
      <c r="AP16" s="72" t="s">
        <v>6750</v>
      </c>
      <c r="AQ16" s="72" t="s">
        <v>6750</v>
      </c>
      <c r="AR16" s="15" t="s">
        <v>530</v>
      </c>
      <c r="AS16" s="15" t="s">
        <v>6074</v>
      </c>
      <c r="AT16" s="71" t="s">
        <v>47</v>
      </c>
      <c r="AU16" s="15"/>
      <c r="AV16" s="33">
        <v>44237</v>
      </c>
      <c r="AW16" s="15" t="s">
        <v>144</v>
      </c>
      <c r="AX16" s="15" t="s">
        <v>100</v>
      </c>
      <c r="AY16" s="15" t="s">
        <v>6707</v>
      </c>
      <c r="AZ16" s="246" t="str">
        <f>LEFT(Green_Steel_Projects[[#This Row],[Comments]],10)</f>
        <v>2024-05-15</v>
      </c>
      <c r="BA16" s="33">
        <v>45359</v>
      </c>
      <c r="BB16" s="1" t="s">
        <v>6312</v>
      </c>
      <c r="BC16" s="15"/>
      <c r="BD16" s="15"/>
      <c r="BE16" s="15"/>
      <c r="BF16" s="15"/>
      <c r="BG16" s="15"/>
      <c r="BI16" s="61" t="s">
        <v>6265</v>
      </c>
      <c r="BJ16" s="15"/>
    </row>
    <row r="17" spans="1:62" s="1" customFormat="1" x14ac:dyDescent="0.2">
      <c r="A17" s="15" t="s">
        <v>6849</v>
      </c>
      <c r="B17" s="15" t="s">
        <v>6735</v>
      </c>
      <c r="C17" s="15" t="s">
        <v>42</v>
      </c>
      <c r="D17" s="1" t="s">
        <v>541</v>
      </c>
      <c r="E17" s="29" t="s">
        <v>99</v>
      </c>
      <c r="F17" s="71">
        <v>2021</v>
      </c>
      <c r="G17" s="15" t="s">
        <v>629</v>
      </c>
      <c r="H17" s="15" t="s">
        <v>6396</v>
      </c>
      <c r="I17" s="1" t="s">
        <v>6397</v>
      </c>
      <c r="J17" s="1" t="s">
        <v>6397</v>
      </c>
      <c r="K17" s="1" t="s">
        <v>6397</v>
      </c>
      <c r="L17" s="68" t="s">
        <v>205</v>
      </c>
      <c r="M17" s="49" t="str">
        <f>IF(ISBLANK(L17), "", IFERROR(VLOOKUP(L17, '2. Company details'!A:F, 3, FALSE), "ADD NEW COMPANY MANUALLY"))</f>
        <v>Existing</v>
      </c>
      <c r="N17" s="15" t="s">
        <v>47</v>
      </c>
      <c r="O17" s="51" t="str">
        <f>IF(ISBLANK(L17), "", IFERROR(VLOOKUP(L17, '2. Company details'!A:X, 4, FALSE), "ADD NEW COMPANY MANUALLY"))</f>
        <v>&lt; 3</v>
      </c>
      <c r="P17" s="49" t="str">
        <f>IF(ISBLANK(L17), "", IFERROR(VLOOKUP(L17, '2. Company details'!A:X, 15, FALSE), "ADD NEW COMPANY MANUALLY"))</f>
        <v>Has a 2030 goal</v>
      </c>
      <c r="Q17" s="49" t="str">
        <f>IF(ISBLANK(L17), "", IFERROR(VLOOKUP(L17, '2. Company details'!A:X, 16, FALSE), "ADD NEW COMPANY MANUALLY"))</f>
        <v>Not stated</v>
      </c>
      <c r="R17" s="50" t="str">
        <f>IF(ISBLANK(L17), "", IFERROR(VLOOKUP(L17, '2. Company details'!A:X, 14, FALSE), "ADD NEW COMPANY MANUALLY"))</f>
        <v>https://www.saarstahl.com/sag/downloads/download/16482</v>
      </c>
      <c r="S17" s="51" t="str">
        <f t="shared" si="0"/>
        <v>No</v>
      </c>
      <c r="T17" s="15" t="s">
        <v>533</v>
      </c>
      <c r="U17" s="52" t="s">
        <v>41</v>
      </c>
      <c r="V17" t="s">
        <v>6532</v>
      </c>
      <c r="W17" s="15" t="s">
        <v>486</v>
      </c>
      <c r="X17" s="30">
        <v>57.72916506</v>
      </c>
      <c r="Y17" s="30">
        <v>-100.39453109999999</v>
      </c>
      <c r="Z17" s="15" t="s">
        <v>62</v>
      </c>
      <c r="AA17" s="78" t="s">
        <v>365</v>
      </c>
      <c r="AB17" s="15" t="s">
        <v>49</v>
      </c>
      <c r="AC17" s="1" t="s">
        <v>6397</v>
      </c>
      <c r="AD17" s="72" t="s">
        <v>6750</v>
      </c>
      <c r="AE17" s="67" t="s">
        <v>47</v>
      </c>
      <c r="AF17" s="67" t="s">
        <v>47</v>
      </c>
      <c r="AG17" s="52" t="str">
        <f t="shared" si="1"/>
        <v>No</v>
      </c>
      <c r="AH17" s="39" t="s">
        <v>486</v>
      </c>
      <c r="AI17" s="67" t="s">
        <v>486</v>
      </c>
      <c r="AJ17" s="32" t="s">
        <v>486</v>
      </c>
      <c r="AK17" s="52" t="str">
        <f t="shared" si="2"/>
        <v>Not applicable</v>
      </c>
      <c r="AL17" s="39" t="s">
        <v>486</v>
      </c>
      <c r="AM17" s="72" t="s">
        <v>6750</v>
      </c>
      <c r="AN17" s="15" t="s">
        <v>47</v>
      </c>
      <c r="AO17" s="1" t="s">
        <v>6398</v>
      </c>
      <c r="AP17" s="72" t="s">
        <v>6750</v>
      </c>
      <c r="AQ17" s="72" t="s">
        <v>6750</v>
      </c>
      <c r="AR17" s="15" t="s">
        <v>530</v>
      </c>
      <c r="AS17" s="15" t="s">
        <v>6074</v>
      </c>
      <c r="AT17" s="71">
        <v>2021</v>
      </c>
      <c r="AU17" s="15"/>
      <c r="AV17" s="33">
        <v>44243</v>
      </c>
      <c r="AW17" s="15" t="s">
        <v>6398</v>
      </c>
      <c r="AX17" s="15" t="s">
        <v>6395</v>
      </c>
      <c r="AY17" s="15" t="s">
        <v>6708</v>
      </c>
      <c r="AZ17" s="246" t="str">
        <f>LEFT(Green_Steel_Projects[[#This Row],[Comments]],10)</f>
        <v>2024-10-15</v>
      </c>
      <c r="BA17" s="33">
        <v>45359</v>
      </c>
      <c r="BB17" s="1" t="s">
        <v>6398</v>
      </c>
      <c r="BC17" s="15"/>
      <c r="BD17" s="15"/>
      <c r="BE17" s="15"/>
      <c r="BF17" s="15"/>
      <c r="BG17" s="15"/>
      <c r="BI17" s="61" t="s">
        <v>6265</v>
      </c>
      <c r="BJ17" s="15"/>
    </row>
    <row r="18" spans="1:62" s="1" customFormat="1" x14ac:dyDescent="0.2">
      <c r="A18" s="15" t="s">
        <v>6850</v>
      </c>
      <c r="B18" s="15" t="s">
        <v>6735</v>
      </c>
      <c r="C18" s="15" t="s">
        <v>446</v>
      </c>
      <c r="D18" s="29" t="s">
        <v>446</v>
      </c>
      <c r="E18" s="29" t="s">
        <v>99</v>
      </c>
      <c r="F18" s="71" t="s">
        <v>47</v>
      </c>
      <c r="G18" s="15" t="s">
        <v>629</v>
      </c>
      <c r="H18" s="15" t="s">
        <v>6576</v>
      </c>
      <c r="I18" s="1" t="s">
        <v>6399</v>
      </c>
      <c r="J18" s="1" t="s">
        <v>6399</v>
      </c>
      <c r="K18" s="1" t="s">
        <v>6399</v>
      </c>
      <c r="L18" s="15" t="s">
        <v>707</v>
      </c>
      <c r="M18" s="49" t="str">
        <f>IF(ISBLANK(L18), "", IFERROR(VLOOKUP(L18, '2. Company details'!A:F, 3, FALSE), "ADD NEW COMPANY MANUALLY"))</f>
        <v>Existing</v>
      </c>
      <c r="N18" s="15" t="s">
        <v>680</v>
      </c>
      <c r="O18" s="51">
        <f>IF(ISBLANK(L18), "", IFERROR(VLOOKUP(L18, '2. Company details'!A:X, 4, FALSE), "ADD NEW COMPANY MANUALLY"))</f>
        <v>4.13</v>
      </c>
      <c r="P18" s="49" t="str">
        <f>IF(ISBLANK(L18), "", IFERROR(VLOOKUP(L18, '2. Company details'!A:X, 15, FALSE), "ADD NEW COMPANY MANUALLY"))</f>
        <v>Net zero by 2030</v>
      </c>
      <c r="Q18" s="49" t="str">
        <f>IF(ISBLANK(L18), "", IFERROR(VLOOKUP(L18, '2. Company details'!A:X, 16, FALSE), "ADD NEW COMPANY MANUALLY"))</f>
        <v>Net zero before 2050</v>
      </c>
      <c r="R18" s="50" t="str">
        <f>IF(ISBLANK(L18), "", IFERROR(VLOOKUP(L18, '2. Company details'!A:X, 14, FALSE), "ADD NEW COMPANY MANUALLY"))</f>
        <v>https://libertysteelgroup.com/news/liberty-steel-plants-to-merge-into-one-global-group-setting-sights-on-carbon-neutral-operations-by-2030/</v>
      </c>
      <c r="S18" s="51" t="str">
        <f t="shared" si="0"/>
        <v>Yes</v>
      </c>
      <c r="T18" s="15" t="s">
        <v>553</v>
      </c>
      <c r="U18" s="52" t="s">
        <v>6512</v>
      </c>
      <c r="V18" t="s">
        <v>6513</v>
      </c>
      <c r="W18" s="15" t="s">
        <v>84</v>
      </c>
      <c r="X18" s="30">
        <v>51.000205739999998</v>
      </c>
      <c r="Y18" s="30">
        <v>2.1673107360000001</v>
      </c>
      <c r="Z18" s="15" t="s">
        <v>102</v>
      </c>
      <c r="AA18" s="78" t="s">
        <v>366</v>
      </c>
      <c r="AB18" s="15" t="s">
        <v>79</v>
      </c>
      <c r="AC18" s="15" t="s">
        <v>151</v>
      </c>
      <c r="AD18" s="72" t="s">
        <v>6750</v>
      </c>
      <c r="AE18" s="67">
        <v>2</v>
      </c>
      <c r="AF18" s="67" t="s">
        <v>47</v>
      </c>
      <c r="AG18" s="52" t="str">
        <f t="shared" si="1"/>
        <v>Yes</v>
      </c>
      <c r="AH18" s="1" t="s">
        <v>6400</v>
      </c>
      <c r="AI18" s="32" t="s">
        <v>486</v>
      </c>
      <c r="AJ18" s="32">
        <v>1000</v>
      </c>
      <c r="AK18" s="52" t="str">
        <f t="shared" si="2"/>
        <v>Yes</v>
      </c>
      <c r="AL18" s="1" t="s">
        <v>6400</v>
      </c>
      <c r="AM18" s="72" t="s">
        <v>6750</v>
      </c>
      <c r="AN18" s="15" t="s">
        <v>47</v>
      </c>
      <c r="AO18" s="26" t="s">
        <v>152</v>
      </c>
      <c r="AP18" s="72" t="s">
        <v>6750</v>
      </c>
      <c r="AQ18" s="72" t="s">
        <v>6750</v>
      </c>
      <c r="AR18" s="15" t="s">
        <v>538</v>
      </c>
      <c r="AS18" s="15" t="s">
        <v>6074</v>
      </c>
      <c r="AT18" s="71" t="s">
        <v>47</v>
      </c>
      <c r="AU18" s="15"/>
      <c r="AV18" s="33">
        <v>44249</v>
      </c>
      <c r="AW18" s="1" t="s">
        <v>6400</v>
      </c>
      <c r="AX18" s="15" t="s">
        <v>153</v>
      </c>
      <c r="AY18" s="15" t="s">
        <v>6709</v>
      </c>
      <c r="AZ18" s="246" t="str">
        <f>LEFT(Green_Steel_Projects[[#This Row],[Comments]],10)</f>
        <v>2024-10-07</v>
      </c>
      <c r="BA18" s="33">
        <v>45359</v>
      </c>
      <c r="BB18" s="1" t="s">
        <v>6400</v>
      </c>
      <c r="BC18" s="15"/>
      <c r="BD18" s="15"/>
      <c r="BE18" s="15"/>
      <c r="BF18" s="15"/>
      <c r="BG18" s="15"/>
      <c r="BI18" s="61" t="s">
        <v>6265</v>
      </c>
      <c r="BJ18" s="15"/>
    </row>
    <row r="19" spans="1:62" s="1" customFormat="1" x14ac:dyDescent="0.2">
      <c r="A19" s="15" t="s">
        <v>6851</v>
      </c>
      <c r="B19" s="15" t="s">
        <v>6676</v>
      </c>
      <c r="C19" s="15" t="s">
        <v>231</v>
      </c>
      <c r="D19" s="29" t="s">
        <v>232</v>
      </c>
      <c r="E19" s="29" t="s">
        <v>99</v>
      </c>
      <c r="F19" s="71">
        <v>2027</v>
      </c>
      <c r="G19" s="15" t="s">
        <v>676</v>
      </c>
      <c r="H19" s="15" t="s">
        <v>6367</v>
      </c>
      <c r="I19" s="1" t="s">
        <v>232</v>
      </c>
      <c r="J19" s="1" t="s">
        <v>6328</v>
      </c>
      <c r="K19" s="1" t="s">
        <v>6327</v>
      </c>
      <c r="L19" s="68" t="s">
        <v>223</v>
      </c>
      <c r="M19" s="49" t="str">
        <f>IF(ISBLANK(L19), "", IFERROR(VLOOKUP(L19, '2. Company details'!A:F, 3, FALSE), "ADD NEW COMPANY MANUALLY"))</f>
        <v>Existing</v>
      </c>
      <c r="N19" s="15" t="s">
        <v>680</v>
      </c>
      <c r="O19" s="51">
        <f>IF(ISBLANK(L19), "", IFERROR(VLOOKUP(L19, '2. Company details'!A:X, 4, FALSE), "ADD NEW COMPANY MANUALLY"))</f>
        <v>10.35</v>
      </c>
      <c r="P19" s="49" t="str">
        <f>IF(ISBLANK(L19), "", IFERROR(VLOOKUP(L19, '2. Company details'!A:X, 15, FALSE), "ADD NEW COMPANY MANUALLY"))</f>
        <v>Has a post-2030 goal</v>
      </c>
      <c r="Q19" s="49" t="str">
        <f>IF(ISBLANK(L19), "", IFERROR(VLOOKUP(L19, '2. Company details'!A:X, 16, FALSE), "ADD NEW COMPANY MANUALLY"))</f>
        <v>Net zero by 2050</v>
      </c>
      <c r="R19" s="50" t="str">
        <f>IF(ISBLANK(L19), "", IFERROR(VLOOKUP(L19, '2. Company details'!A:X, 14, FALSE), "ADD NEW COMPANY MANUALLY"))</f>
        <v>https://web.archive.org/web/https://sciencebasedtargets.org/blog/forging-a-sustainable-path-the-rise-of-science-based-targets-in-the-steel-sector#thyssenkrupp-steel-europe-ag</v>
      </c>
      <c r="S19" s="51" t="str">
        <f t="shared" si="0"/>
        <v>Yes</v>
      </c>
      <c r="T19" s="15" t="s">
        <v>561</v>
      </c>
      <c r="U19" s="52" t="s">
        <v>6537</v>
      </c>
      <c r="V19" t="s">
        <v>6538</v>
      </c>
      <c r="W19" s="15" t="s">
        <v>229</v>
      </c>
      <c r="X19" s="30">
        <v>51.491649000000002</v>
      </c>
      <c r="Y19" s="30">
        <v>6.7330509999999997</v>
      </c>
      <c r="Z19" s="15" t="s">
        <v>45</v>
      </c>
      <c r="AA19" s="78" t="s">
        <v>366</v>
      </c>
      <c r="AB19" s="15" t="s">
        <v>66</v>
      </c>
      <c r="AC19" s="15" t="s">
        <v>226</v>
      </c>
      <c r="AD19" s="72" t="s">
        <v>6750</v>
      </c>
      <c r="AE19" s="67" t="s">
        <v>486</v>
      </c>
      <c r="AF19" s="67" t="s">
        <v>486</v>
      </c>
      <c r="AG19" s="52" t="str">
        <f t="shared" si="1"/>
        <v>Not applicable</v>
      </c>
      <c r="AH19" s="39" t="s">
        <v>486</v>
      </c>
      <c r="AI19" s="32" t="s">
        <v>486</v>
      </c>
      <c r="AJ19" s="32">
        <v>157</v>
      </c>
      <c r="AK19" s="52" t="str">
        <f t="shared" si="2"/>
        <v>Yes</v>
      </c>
      <c r="AL19" s="1" t="s">
        <v>6329</v>
      </c>
      <c r="AM19" s="72" t="s">
        <v>6750</v>
      </c>
      <c r="AN19" s="15">
        <v>600</v>
      </c>
      <c r="AO19" s="1" t="s">
        <v>6330</v>
      </c>
      <c r="AP19" s="72" t="s">
        <v>6750</v>
      </c>
      <c r="AQ19" s="72" t="s">
        <v>6750</v>
      </c>
      <c r="AR19" s="15" t="s">
        <v>562</v>
      </c>
      <c r="AS19" s="15" t="s">
        <v>6074</v>
      </c>
      <c r="AT19" s="71">
        <v>2024</v>
      </c>
      <c r="AU19" s="15"/>
      <c r="AV19" s="33">
        <v>44251</v>
      </c>
      <c r="AW19" s="15" t="s">
        <v>233</v>
      </c>
      <c r="AX19" s="15" t="s">
        <v>6335</v>
      </c>
      <c r="AY19" s="15" t="s">
        <v>6710</v>
      </c>
      <c r="AZ19" s="246" t="str">
        <f>LEFT(Green_Steel_Projects[[#This Row],[Comments]],10)</f>
        <v>2023-06-01</v>
      </c>
      <c r="BA19" s="33">
        <v>45359</v>
      </c>
      <c r="BB19" s="1" t="s">
        <v>6331</v>
      </c>
      <c r="BC19" s="1" t="s">
        <v>6330</v>
      </c>
      <c r="BD19" s="1" t="s">
        <v>6332</v>
      </c>
      <c r="BE19" s="1" t="s">
        <v>6333</v>
      </c>
      <c r="BF19" s="1" t="s">
        <v>6334</v>
      </c>
      <c r="BG19" s="15"/>
      <c r="BI19" s="61" t="s">
        <v>6265</v>
      </c>
      <c r="BJ19" s="15"/>
    </row>
    <row r="20" spans="1:62" s="1" customFormat="1" x14ac:dyDescent="0.2">
      <c r="A20" s="15" t="s">
        <v>6852</v>
      </c>
      <c r="B20" s="15" t="s">
        <v>6735</v>
      </c>
      <c r="C20" s="15" t="s">
        <v>6291</v>
      </c>
      <c r="D20" s="29" t="s">
        <v>446</v>
      </c>
      <c r="E20" s="29" t="s">
        <v>99</v>
      </c>
      <c r="F20" s="71" t="s">
        <v>47</v>
      </c>
      <c r="G20" s="15" t="s">
        <v>629</v>
      </c>
      <c r="H20" s="15" t="s">
        <v>6292</v>
      </c>
      <c r="I20" s="31" t="s">
        <v>570</v>
      </c>
      <c r="J20" s="15" t="s">
        <v>570</v>
      </c>
      <c r="K20" s="15" t="s">
        <v>570</v>
      </c>
      <c r="L20" s="68" t="s">
        <v>699</v>
      </c>
      <c r="M20" s="49" t="str">
        <f>IF(ISBLANK(L20), "", IFERROR(VLOOKUP(L20, '2. Company details'!A:F, 3, FALSE), "ADD NEW COMPANY MANUALLY"))</f>
        <v>Existing</v>
      </c>
      <c r="N20" s="15" t="s">
        <v>47</v>
      </c>
      <c r="O20" s="51">
        <f>IF(ISBLANK(L20), "", IFERROR(VLOOKUP(L20, '2. Company details'!A:X, 4, FALSE), "ADD NEW COMPANY MANUALLY"))</f>
        <v>38.44</v>
      </c>
      <c r="P20" s="49" t="str">
        <f>IF(ISBLANK(L20), "", IFERROR(VLOOKUP(L20, '2. Company details'!A:X, 15, FALSE), "ADD NEW COMPANY MANUALLY"))</f>
        <v>Has a 2030 goal</v>
      </c>
      <c r="Q20" s="49" t="str">
        <f>IF(ISBLANK(L20), "", IFERROR(VLOOKUP(L20, '2. Company details'!A:X, 16, FALSE), "ADD NEW COMPANY MANUALLY"))</f>
        <v>Net zero by 2050</v>
      </c>
      <c r="R20" s="50" t="str">
        <f>IF(ISBLANK(L20), "", IFERROR(VLOOKUP(L20, '2. Company details'!A:X, 14, FALSE), "ADD NEW COMPANY MANUALLY"))</f>
        <v>https://web.archive.org/web/https://www.posco.co.kr/brochure/en/02_Vision_05.html</v>
      </c>
      <c r="S20" s="51" t="str">
        <f t="shared" si="0"/>
        <v>Yes</v>
      </c>
      <c r="T20" s="15" t="s">
        <v>533</v>
      </c>
      <c r="U20" s="52" t="s">
        <v>41</v>
      </c>
      <c r="V20" t="s">
        <v>6522</v>
      </c>
      <c r="W20" s="15" t="s">
        <v>47</v>
      </c>
      <c r="X20" s="30">
        <v>36.534011939999999</v>
      </c>
      <c r="Y20" s="30">
        <v>128.1938146</v>
      </c>
      <c r="Z20" s="15" t="s">
        <v>62</v>
      </c>
      <c r="AA20" s="78" t="s">
        <v>367</v>
      </c>
      <c r="AB20" s="15" t="s">
        <v>168</v>
      </c>
      <c r="AC20" s="15" t="s">
        <v>570</v>
      </c>
      <c r="AD20" s="72" t="s">
        <v>6750</v>
      </c>
      <c r="AE20" s="67" t="s">
        <v>47</v>
      </c>
      <c r="AF20" s="67" t="s">
        <v>47</v>
      </c>
      <c r="AG20" s="52" t="str">
        <f t="shared" si="1"/>
        <v>No</v>
      </c>
      <c r="AH20" s="39" t="s">
        <v>486</v>
      </c>
      <c r="AI20" s="67" t="s">
        <v>47</v>
      </c>
      <c r="AJ20" s="32" t="s">
        <v>47</v>
      </c>
      <c r="AK20" s="52" t="str">
        <f t="shared" si="2"/>
        <v>No</v>
      </c>
      <c r="AL20" s="39" t="s">
        <v>486</v>
      </c>
      <c r="AM20" s="72" t="s">
        <v>6750</v>
      </c>
      <c r="AN20" s="15">
        <v>8800</v>
      </c>
      <c r="AO20" s="26" t="s">
        <v>570</v>
      </c>
      <c r="AP20" s="72" t="s">
        <v>6750</v>
      </c>
      <c r="AQ20" s="72" t="s">
        <v>6750</v>
      </c>
      <c r="AR20" s="15" t="s">
        <v>538</v>
      </c>
      <c r="AS20" s="15" t="s">
        <v>6074</v>
      </c>
      <c r="AT20" s="71" t="s">
        <v>47</v>
      </c>
      <c r="AU20" s="15"/>
      <c r="AV20" s="33">
        <v>44259</v>
      </c>
      <c r="AW20" s="15" t="s">
        <v>570</v>
      </c>
      <c r="AX20" s="15" t="s">
        <v>288</v>
      </c>
      <c r="AY20" s="15" t="s">
        <v>6711</v>
      </c>
      <c r="AZ20" s="246" t="str">
        <f>LEFT(Green_Steel_Projects[[#This Row],[Comments]],10)</f>
        <v>2024-02-27</v>
      </c>
      <c r="BA20" s="33">
        <v>45359</v>
      </c>
      <c r="BB20" s="15" t="s">
        <v>570</v>
      </c>
      <c r="BC20" s="15"/>
      <c r="BD20" s="15"/>
      <c r="BE20" s="15"/>
      <c r="BF20" s="15"/>
      <c r="BG20" s="15"/>
      <c r="BI20" s="61" t="s">
        <v>6265</v>
      </c>
      <c r="BJ20" s="15"/>
    </row>
    <row r="21" spans="1:62" s="1" customFormat="1" x14ac:dyDescent="0.2">
      <c r="A21" s="15" t="s">
        <v>6853</v>
      </c>
      <c r="B21" s="15" t="s">
        <v>6679</v>
      </c>
      <c r="C21" s="15" t="s">
        <v>446</v>
      </c>
      <c r="D21" s="29" t="s">
        <v>446</v>
      </c>
      <c r="E21" s="29" t="s">
        <v>99</v>
      </c>
      <c r="F21" s="71" t="s">
        <v>47</v>
      </c>
      <c r="G21" s="15" t="s">
        <v>629</v>
      </c>
      <c r="H21" s="15" t="s">
        <v>18</v>
      </c>
      <c r="I21" s="31" t="s">
        <v>6245</v>
      </c>
      <c r="J21" s="31" t="s">
        <v>6245</v>
      </c>
      <c r="K21" s="31" t="s">
        <v>6245</v>
      </c>
      <c r="L21" s="15" t="s">
        <v>394</v>
      </c>
      <c r="M21" s="49" t="str">
        <f>IF(ISBLANK(L21), "", IFERROR(VLOOKUP(L21, '2. Company details'!A:F, 3, FALSE), "ADD NEW COMPANY MANUALLY"))</f>
        <v>Existing</v>
      </c>
      <c r="N21" s="15" t="s">
        <v>47</v>
      </c>
      <c r="O21" s="51">
        <f>IF(ISBLANK(L21), "", IFERROR(VLOOKUP(L21, '2. Company details'!A:X, 4, FALSE), "ADD NEW COMPANY MANUALLY"))</f>
        <v>41.34</v>
      </c>
      <c r="P21" s="49" t="str">
        <f>IF(ISBLANK(L21), "", IFERROR(VLOOKUP(L21, '2. Company details'!A:X, 15, FALSE), "ADD NEW COMPANY MANUALLY"))</f>
        <v>Has a 2030 goal</v>
      </c>
      <c r="Q21" s="49" t="str">
        <f>IF(ISBLANK(L21), "", IFERROR(VLOOKUP(L21, '2. Company details'!A:X, 16, FALSE), "ADD NEW COMPANY MANUALLY"))</f>
        <v>Net zero by 2050</v>
      </c>
      <c r="R21" s="50" t="str">
        <f>IF(ISBLANK(L21), "", IFERROR(VLOOKUP(L21, '2. Company details'!A:X, 14, FALSE), "ADD NEW COMPANY MANUALLY"))</f>
        <v>https://web.archive.org/web/https://worldsteel.org/media/blog/2021/Low-carbon-development-at-HBIS/</v>
      </c>
      <c r="S21" s="51" t="str">
        <f t="shared" si="0"/>
        <v>Yes</v>
      </c>
      <c r="T21" s="15" t="s">
        <v>533</v>
      </c>
      <c r="U21" s="52" t="s">
        <v>41</v>
      </c>
      <c r="V21" t="s">
        <v>6508</v>
      </c>
      <c r="W21" s="15" t="s">
        <v>486</v>
      </c>
      <c r="X21" s="30">
        <v>34.705726230000003</v>
      </c>
      <c r="Y21" s="30">
        <v>104.3833425</v>
      </c>
      <c r="Z21" s="15" t="s">
        <v>62</v>
      </c>
      <c r="AA21" s="78" t="s">
        <v>367</v>
      </c>
      <c r="AB21" s="15" t="s">
        <v>97</v>
      </c>
      <c r="AC21" s="31" t="s">
        <v>6245</v>
      </c>
      <c r="AD21" s="72" t="s">
        <v>6750</v>
      </c>
      <c r="AE21" s="67" t="s">
        <v>47</v>
      </c>
      <c r="AF21" s="67" t="s">
        <v>47</v>
      </c>
      <c r="AG21" s="52" t="str">
        <f t="shared" si="1"/>
        <v>No</v>
      </c>
      <c r="AH21" s="39" t="s">
        <v>486</v>
      </c>
      <c r="AI21" s="32" t="s">
        <v>47</v>
      </c>
      <c r="AJ21" s="32" t="s">
        <v>47</v>
      </c>
      <c r="AK21" s="52" t="str">
        <f t="shared" si="2"/>
        <v>No</v>
      </c>
      <c r="AL21" s="39" t="s">
        <v>486</v>
      </c>
      <c r="AM21" s="72" t="s">
        <v>6750</v>
      </c>
      <c r="AN21" s="15">
        <v>15</v>
      </c>
      <c r="AO21" s="1" t="s">
        <v>6246</v>
      </c>
      <c r="AP21" s="72" t="s">
        <v>6750</v>
      </c>
      <c r="AQ21" s="72" t="s">
        <v>6750</v>
      </c>
      <c r="AR21" s="15" t="s">
        <v>530</v>
      </c>
      <c r="AS21" s="15" t="s">
        <v>6074</v>
      </c>
      <c r="AT21" s="71" t="s">
        <v>47</v>
      </c>
      <c r="AU21" s="15"/>
      <c r="AV21" s="33">
        <v>44263</v>
      </c>
      <c r="AW21" s="1" t="s">
        <v>6246</v>
      </c>
      <c r="AX21" s="15" t="s">
        <v>100</v>
      </c>
      <c r="AY21" s="15" t="s">
        <v>6712</v>
      </c>
      <c r="AZ21" s="246" t="str">
        <f>LEFT(Green_Steel_Projects[[#This Row],[Comments]],10)</f>
        <v>2024-09-26</v>
      </c>
      <c r="BA21" s="33">
        <v>45359</v>
      </c>
      <c r="BB21" s="1" t="s">
        <v>6247</v>
      </c>
      <c r="BC21" s="1" t="s">
        <v>6248</v>
      </c>
      <c r="BD21" s="15" t="s">
        <v>6249</v>
      </c>
      <c r="BE21" s="15"/>
      <c r="BF21" s="15"/>
      <c r="BG21" s="15"/>
      <c r="BI21" s="61" t="s">
        <v>6265</v>
      </c>
      <c r="BJ21" s="15"/>
    </row>
    <row r="22" spans="1:62" s="1" customFormat="1" x14ac:dyDescent="0.2">
      <c r="A22" s="15" t="s">
        <v>6854</v>
      </c>
      <c r="B22" s="15" t="s">
        <v>6735</v>
      </c>
      <c r="C22" s="15" t="s">
        <v>446</v>
      </c>
      <c r="D22" s="29" t="s">
        <v>446</v>
      </c>
      <c r="E22" s="29" t="s">
        <v>99</v>
      </c>
      <c r="F22" s="71" t="s">
        <v>47</v>
      </c>
      <c r="G22" s="15" t="s">
        <v>676</v>
      </c>
      <c r="H22" s="15" t="s">
        <v>170</v>
      </c>
      <c r="I22" s="1" t="s">
        <v>6267</v>
      </c>
      <c r="J22" s="1" t="s">
        <v>6267</v>
      </c>
      <c r="K22" s="1" t="s">
        <v>6267</v>
      </c>
      <c r="L22" s="68" t="s">
        <v>699</v>
      </c>
      <c r="M22" s="49" t="str">
        <f>IF(ISBLANK(L22), "", IFERROR(VLOOKUP(L22, '2. Company details'!A:F, 3, FALSE), "ADD NEW COMPANY MANUALLY"))</f>
        <v>Existing</v>
      </c>
      <c r="N22" s="15" t="s">
        <v>47</v>
      </c>
      <c r="O22" s="51">
        <f>IF(ISBLANK(L22), "", IFERROR(VLOOKUP(L22, '2. Company details'!A:X, 4, FALSE), "ADD NEW COMPANY MANUALLY"))</f>
        <v>38.44</v>
      </c>
      <c r="P22" s="49" t="str">
        <f>IF(ISBLANK(L22), "", IFERROR(VLOOKUP(L22, '2. Company details'!A:X, 15, FALSE), "ADD NEW COMPANY MANUALLY"))</f>
        <v>Has a 2030 goal</v>
      </c>
      <c r="Q22" s="49" t="str">
        <f>IF(ISBLANK(L22), "", IFERROR(VLOOKUP(L22, '2. Company details'!A:X, 16, FALSE), "ADD NEW COMPANY MANUALLY"))</f>
        <v>Net zero by 2050</v>
      </c>
      <c r="R22" s="50" t="str">
        <f>IF(ISBLANK(L22), "", IFERROR(VLOOKUP(L22, '2. Company details'!A:X, 14, FALSE), "ADD NEW COMPANY MANUALLY"))</f>
        <v>https://web.archive.org/web/https://www.posco.co.kr/brochure/en/02_Vision_05.html</v>
      </c>
      <c r="S22" s="51" t="str">
        <f t="shared" si="0"/>
        <v>Yes</v>
      </c>
      <c r="T22" s="15" t="s">
        <v>533</v>
      </c>
      <c r="U22" s="52" t="s">
        <v>41</v>
      </c>
      <c r="V22" t="s">
        <v>6521</v>
      </c>
      <c r="W22" s="15" t="s">
        <v>486</v>
      </c>
      <c r="X22" s="30">
        <v>-33.863813660135101</v>
      </c>
      <c r="Y22" s="30">
        <v>151.211150842032</v>
      </c>
      <c r="Z22" s="15" t="s">
        <v>62</v>
      </c>
      <c r="AA22" s="78" t="s">
        <v>7774</v>
      </c>
      <c r="AB22" s="15" t="s">
        <v>106</v>
      </c>
      <c r="AC22" s="15" t="s">
        <v>169</v>
      </c>
      <c r="AD22" s="72" t="s">
        <v>6750</v>
      </c>
      <c r="AE22" s="67" t="s">
        <v>486</v>
      </c>
      <c r="AF22" s="67" t="s">
        <v>486</v>
      </c>
      <c r="AG22" s="52" t="str">
        <f t="shared" si="1"/>
        <v>Not applicable</v>
      </c>
      <c r="AH22" s="39" t="s">
        <v>486</v>
      </c>
      <c r="AI22" s="32" t="s">
        <v>47</v>
      </c>
      <c r="AJ22" s="32">
        <v>800</v>
      </c>
      <c r="AK22" s="52" t="str">
        <f t="shared" si="2"/>
        <v>Yes</v>
      </c>
      <c r="AL22" s="1" t="s">
        <v>6268</v>
      </c>
      <c r="AM22" s="72" t="s">
        <v>6750</v>
      </c>
      <c r="AN22" s="15" t="s">
        <v>47</v>
      </c>
      <c r="AO22" s="1" t="s">
        <v>6268</v>
      </c>
      <c r="AP22" s="72" t="s">
        <v>6750</v>
      </c>
      <c r="AQ22" s="72" t="s">
        <v>6750</v>
      </c>
      <c r="AR22" s="15" t="s">
        <v>532</v>
      </c>
      <c r="AS22" s="15" t="s">
        <v>6074</v>
      </c>
      <c r="AT22" s="71" t="s">
        <v>47</v>
      </c>
      <c r="AU22" s="15"/>
      <c r="AV22" s="33">
        <v>44273</v>
      </c>
      <c r="AW22" s="1" t="s">
        <v>6269</v>
      </c>
      <c r="AX22" s="15" t="s">
        <v>171</v>
      </c>
      <c r="AY22" s="15" t="s">
        <v>6713</v>
      </c>
      <c r="AZ22" s="246" t="str">
        <f>LEFT(Green_Steel_Projects[[#This Row],[Comments]],10)</f>
        <v>2024-02-29</v>
      </c>
      <c r="BA22" s="33">
        <v>45359</v>
      </c>
      <c r="BB22" s="1" t="s">
        <v>6269</v>
      </c>
      <c r="BC22" s="15"/>
      <c r="BD22" s="15"/>
      <c r="BE22" s="15"/>
      <c r="BF22" s="15"/>
      <c r="BG22" s="15"/>
      <c r="BI22" s="61" t="s">
        <v>6265</v>
      </c>
      <c r="BJ22" s="15"/>
    </row>
    <row r="23" spans="1:62" s="1" customFormat="1" x14ac:dyDescent="0.2">
      <c r="A23" s="15" t="s">
        <v>6855</v>
      </c>
      <c r="B23" s="15" t="s">
        <v>6596</v>
      </c>
      <c r="C23" s="15" t="s">
        <v>184</v>
      </c>
      <c r="D23" s="29" t="s">
        <v>185</v>
      </c>
      <c r="E23" s="29" t="s">
        <v>673</v>
      </c>
      <c r="F23" s="71">
        <v>2026</v>
      </c>
      <c r="G23" s="15" t="s">
        <v>629</v>
      </c>
      <c r="H23" s="15" t="s">
        <v>18</v>
      </c>
      <c r="I23" s="31" t="s">
        <v>188</v>
      </c>
      <c r="J23" s="15" t="s">
        <v>188</v>
      </c>
      <c r="K23" s="15" t="s">
        <v>188</v>
      </c>
      <c r="L23" s="68" t="s">
        <v>183</v>
      </c>
      <c r="M23" s="49" t="str">
        <f>IF(ISBLANK(L23), "", IFERROR(VLOOKUP(L23, '2. Company details'!A:F, 3, FALSE), "ADD NEW COMPANY MANUALLY"))</f>
        <v>Existing</v>
      </c>
      <c r="N23" s="15"/>
      <c r="O23" s="51">
        <f>IF(ISBLANK(L23), "", IFERROR(VLOOKUP(L23, '2. Company details'!A:X, 4, FALSE), "ADD NEW COMPANY MANUALLY"))</f>
        <v>7.78</v>
      </c>
      <c r="P23" s="49" t="str">
        <f>IF(ISBLANK(L23), "", IFERROR(VLOOKUP(L23, '2. Company details'!A:X, 15, FALSE), "ADD NEW COMPANY MANUALLY"))</f>
        <v>Has a post-2030 goal</v>
      </c>
      <c r="Q23" s="49" t="str">
        <f>IF(ISBLANK(L23), "", IFERROR(VLOOKUP(L23, '2. Company details'!A:X, 16, FALSE), "ADD NEW COMPANY MANUALLY"))</f>
        <v>Net zero before 2050</v>
      </c>
      <c r="R23" s="50" t="str">
        <f>IF(ISBLANK(L23), "", IFERROR(VLOOKUP(L23, '2. Company details'!A:X, 14, FALSE), "ADD NEW COMPANY MANUALLY"))</f>
        <v>https://web.archive.org/web/https://news.cision.com/ssab/r/ssab-s-updated-climate-goals-approved-by-the-science-based-targets-initiative,c4003082</v>
      </c>
      <c r="S23" s="51" t="str">
        <f t="shared" si="0"/>
        <v>Yes</v>
      </c>
      <c r="T23" s="15" t="s">
        <v>586</v>
      </c>
      <c r="U23" s="52" t="s">
        <v>6516</v>
      </c>
      <c r="V23" t="s">
        <v>6517</v>
      </c>
      <c r="W23" s="15" t="s">
        <v>186</v>
      </c>
      <c r="X23" s="30">
        <v>67.139064410000003</v>
      </c>
      <c r="Y23" s="30">
        <v>20.659878419999998</v>
      </c>
      <c r="Z23" s="15" t="s">
        <v>138</v>
      </c>
      <c r="AA23" s="78" t="s">
        <v>366</v>
      </c>
      <c r="AB23" s="15" t="s">
        <v>131</v>
      </c>
      <c r="AC23" s="15" t="s">
        <v>187</v>
      </c>
      <c r="AD23" s="72" t="s">
        <v>6750</v>
      </c>
      <c r="AE23" s="67">
        <v>1.3</v>
      </c>
      <c r="AF23" s="67" t="s">
        <v>486</v>
      </c>
      <c r="AG23" s="52" t="str">
        <f t="shared" si="1"/>
        <v>Yes</v>
      </c>
      <c r="AH23" s="39" t="s">
        <v>486</v>
      </c>
      <c r="AI23" s="32" t="s">
        <v>486</v>
      </c>
      <c r="AJ23" s="32" t="s">
        <v>47</v>
      </c>
      <c r="AK23" s="52" t="str">
        <f t="shared" si="2"/>
        <v>No</v>
      </c>
      <c r="AL23" s="39" t="s">
        <v>486</v>
      </c>
      <c r="AM23" s="72" t="s">
        <v>6750</v>
      </c>
      <c r="AN23" s="15">
        <v>1000</v>
      </c>
      <c r="AO23" s="1" t="s">
        <v>189</v>
      </c>
      <c r="AP23" s="72" t="s">
        <v>6750</v>
      </c>
      <c r="AQ23" s="72" t="s">
        <v>6750</v>
      </c>
      <c r="AR23" s="15"/>
      <c r="AS23" s="15" t="s">
        <v>6074</v>
      </c>
      <c r="AT23" s="71"/>
      <c r="AU23" s="15"/>
      <c r="AV23" s="33">
        <v>44279</v>
      </c>
      <c r="AW23" s="15" t="s">
        <v>190</v>
      </c>
      <c r="AX23" s="15" t="s">
        <v>191</v>
      </c>
      <c r="AY23" s="15" t="s">
        <v>6714</v>
      </c>
      <c r="AZ23" s="246" t="str">
        <f>LEFT(Green_Steel_Projects[[#This Row],[Comments]],10)</f>
        <v>2024-03-07</v>
      </c>
      <c r="BA23" s="33">
        <v>45359</v>
      </c>
      <c r="BB23" s="15" t="s">
        <v>591</v>
      </c>
      <c r="BC23" s="15"/>
      <c r="BD23" s="15"/>
      <c r="BE23" s="15"/>
      <c r="BF23" s="15"/>
      <c r="BG23" s="15"/>
      <c r="BI23" s="61" t="s">
        <v>6265</v>
      </c>
      <c r="BJ23" s="15"/>
    </row>
    <row r="24" spans="1:62" s="1" customFormat="1" x14ac:dyDescent="0.2">
      <c r="A24" s="15" t="s">
        <v>6856</v>
      </c>
      <c r="B24" s="15" t="s">
        <v>6736</v>
      </c>
      <c r="C24" s="15" t="s">
        <v>184</v>
      </c>
      <c r="D24" s="29" t="s">
        <v>185</v>
      </c>
      <c r="E24" s="29" t="s">
        <v>674</v>
      </c>
      <c r="F24" s="71">
        <v>2021</v>
      </c>
      <c r="G24" s="15" t="s">
        <v>629</v>
      </c>
      <c r="H24" s="15" t="s">
        <v>18</v>
      </c>
      <c r="I24" s="31" t="s">
        <v>196</v>
      </c>
      <c r="J24" s="15" t="s">
        <v>196</v>
      </c>
      <c r="K24" s="15" t="s">
        <v>196</v>
      </c>
      <c r="L24" s="68" t="s">
        <v>183</v>
      </c>
      <c r="M24" s="49" t="str">
        <f>IF(ISBLANK(L24), "", IFERROR(VLOOKUP(L24, '2. Company details'!A:F, 3, FALSE), "ADD NEW COMPANY MANUALLY"))</f>
        <v>Existing</v>
      </c>
      <c r="N24" s="15"/>
      <c r="O24" s="51">
        <f>IF(ISBLANK(L24), "", IFERROR(VLOOKUP(L24, '2. Company details'!A:X, 4, FALSE), "ADD NEW COMPANY MANUALLY"))</f>
        <v>7.78</v>
      </c>
      <c r="P24" s="49" t="str">
        <f>IF(ISBLANK(L24), "", IFERROR(VLOOKUP(L24, '2. Company details'!A:X, 15, FALSE), "ADD NEW COMPANY MANUALLY"))</f>
        <v>Has a post-2030 goal</v>
      </c>
      <c r="Q24" s="49" t="str">
        <f>IF(ISBLANK(L24), "", IFERROR(VLOOKUP(L24, '2. Company details'!A:X, 16, FALSE), "ADD NEW COMPANY MANUALLY"))</f>
        <v>Net zero before 2050</v>
      </c>
      <c r="R24" s="50" t="str">
        <f>IF(ISBLANK(L24), "", IFERROR(VLOOKUP(L24, '2. Company details'!A:X, 14, FALSE), "ADD NEW COMPANY MANUALLY"))</f>
        <v>https://web.archive.org/web/https://news.cision.com/ssab/r/ssab-s-updated-climate-goals-approved-by-the-science-based-targets-initiative,c4003082</v>
      </c>
      <c r="S24" s="51" t="str">
        <f t="shared" si="0"/>
        <v>Yes</v>
      </c>
      <c r="T24" s="15" t="s">
        <v>588</v>
      </c>
      <c r="U24" s="52" t="s">
        <v>6528</v>
      </c>
      <c r="V24" t="s">
        <v>6529</v>
      </c>
      <c r="W24" s="15" t="s">
        <v>195</v>
      </c>
      <c r="X24" s="30">
        <v>65.559719000000001</v>
      </c>
      <c r="Y24" s="30">
        <v>22.219698999999999</v>
      </c>
      <c r="Z24" s="15" t="s">
        <v>45</v>
      </c>
      <c r="AA24" s="78" t="s">
        <v>366</v>
      </c>
      <c r="AB24" s="15" t="s">
        <v>131</v>
      </c>
      <c r="AC24" s="15" t="s">
        <v>194</v>
      </c>
      <c r="AD24" s="72" t="s">
        <v>6750</v>
      </c>
      <c r="AE24" s="67" t="s">
        <v>47</v>
      </c>
      <c r="AF24" s="67" t="s">
        <v>486</v>
      </c>
      <c r="AG24" s="52" t="str">
        <f t="shared" si="1"/>
        <v>No</v>
      </c>
      <c r="AH24" s="39" t="s">
        <v>486</v>
      </c>
      <c r="AI24" s="32" t="s">
        <v>486</v>
      </c>
      <c r="AJ24" s="32" t="s">
        <v>47</v>
      </c>
      <c r="AK24" s="52" t="str">
        <f t="shared" si="2"/>
        <v>No</v>
      </c>
      <c r="AL24" s="39" t="s">
        <v>486</v>
      </c>
      <c r="AM24" s="72" t="s">
        <v>6750</v>
      </c>
      <c r="AN24" s="15">
        <v>150</v>
      </c>
      <c r="AO24" s="26" t="s">
        <v>189</v>
      </c>
      <c r="AP24" s="72" t="s">
        <v>6750</v>
      </c>
      <c r="AQ24" s="72" t="s">
        <v>6750</v>
      </c>
      <c r="AR24" s="15"/>
      <c r="AS24" s="15" t="s">
        <v>6074</v>
      </c>
      <c r="AT24" s="71"/>
      <c r="AU24" s="15"/>
      <c r="AV24" s="33">
        <v>44293</v>
      </c>
      <c r="AW24" s="15" t="s">
        <v>197</v>
      </c>
      <c r="AX24" s="15" t="s">
        <v>191</v>
      </c>
      <c r="AY24" s="15" t="s">
        <v>6715</v>
      </c>
      <c r="AZ24" s="246" t="str">
        <f>LEFT(Green_Steel_Projects[[#This Row],[Comments]],10)</f>
        <v>2024-10-24</v>
      </c>
      <c r="BA24" s="33">
        <v>45359</v>
      </c>
      <c r="BB24" s="15" t="s">
        <v>354</v>
      </c>
      <c r="BC24" s="15"/>
      <c r="BD24" s="15"/>
      <c r="BE24" s="15"/>
      <c r="BF24" s="15"/>
      <c r="BG24" s="15"/>
      <c r="BI24" s="61" t="s">
        <v>6265</v>
      </c>
      <c r="BJ24" s="15"/>
    </row>
    <row r="25" spans="1:62" s="1" customFormat="1" x14ac:dyDescent="0.2">
      <c r="A25" s="15" t="s">
        <v>6857</v>
      </c>
      <c r="B25" s="15" t="s">
        <v>6735</v>
      </c>
      <c r="C25" s="15" t="s">
        <v>611</v>
      </c>
      <c r="D25" s="1" t="s">
        <v>446</v>
      </c>
      <c r="E25" s="29" t="s">
        <v>99</v>
      </c>
      <c r="F25" s="71">
        <v>2026</v>
      </c>
      <c r="G25" s="15" t="s">
        <v>676</v>
      </c>
      <c r="H25" s="15" t="s">
        <v>6347</v>
      </c>
      <c r="I25" s="1" t="s">
        <v>6348</v>
      </c>
      <c r="J25" s="1" t="s">
        <v>6348</v>
      </c>
      <c r="K25" s="1" t="s">
        <v>6348</v>
      </c>
      <c r="L25" s="68" t="s">
        <v>223</v>
      </c>
      <c r="M25" s="49" t="str">
        <f>IF(ISBLANK(L25), "", IFERROR(VLOOKUP(L25, '2. Company details'!A:F, 3, FALSE), "ADD NEW COMPANY MANUALLY"))</f>
        <v>Existing</v>
      </c>
      <c r="N25" s="15" t="s">
        <v>47</v>
      </c>
      <c r="O25" s="51">
        <f>IF(ISBLANK(L25), "", IFERROR(VLOOKUP(L25, '2. Company details'!A:X, 4, FALSE), "ADD NEW COMPANY MANUALLY"))</f>
        <v>10.35</v>
      </c>
      <c r="P25" s="49" t="str">
        <f>IF(ISBLANK(L25), "", IFERROR(VLOOKUP(L25, '2. Company details'!A:X, 15, FALSE), "ADD NEW COMPANY MANUALLY"))</f>
        <v>Has a post-2030 goal</v>
      </c>
      <c r="Q25" s="49" t="str">
        <f>IF(ISBLANK(L25), "", IFERROR(VLOOKUP(L25, '2. Company details'!A:X, 16, FALSE), "ADD NEW COMPANY MANUALLY"))</f>
        <v>Net zero by 2050</v>
      </c>
      <c r="R25" s="50" t="str">
        <f>IF(ISBLANK(L25), "", IFERROR(VLOOKUP(L25, '2. Company details'!A:X, 14, FALSE), "ADD NEW COMPANY MANUALLY"))</f>
        <v>https://web.archive.org/web/https://sciencebasedtargets.org/blog/forging-a-sustainable-path-the-rise-of-science-based-targets-in-the-steel-sector#thyssenkrupp-steel-europe-ag</v>
      </c>
      <c r="S25" s="51" t="str">
        <f t="shared" si="0"/>
        <v>Yes</v>
      </c>
      <c r="T25" s="15" t="s">
        <v>533</v>
      </c>
      <c r="U25" s="52" t="s">
        <v>41</v>
      </c>
      <c r="V25" t="s">
        <v>6549</v>
      </c>
      <c r="W25" s="15" t="s">
        <v>304</v>
      </c>
      <c r="X25" s="30">
        <v>51.924399999999999</v>
      </c>
      <c r="Y25" s="30">
        <v>4.4776999999999996</v>
      </c>
      <c r="Z25" s="15" t="s">
        <v>138</v>
      </c>
      <c r="AA25" s="78" t="s">
        <v>366</v>
      </c>
      <c r="AB25" s="15" t="s">
        <v>60</v>
      </c>
      <c r="AC25" s="1" t="s">
        <v>6348</v>
      </c>
      <c r="AD25" s="72" t="s">
        <v>6750</v>
      </c>
      <c r="AE25" s="67" t="s">
        <v>486</v>
      </c>
      <c r="AF25" s="67" t="s">
        <v>486</v>
      </c>
      <c r="AG25" s="52" t="str">
        <f t="shared" si="1"/>
        <v>Not applicable</v>
      </c>
      <c r="AH25" s="39" t="s">
        <v>486</v>
      </c>
      <c r="AI25" s="32" t="s">
        <v>486</v>
      </c>
      <c r="AJ25" s="32">
        <v>750</v>
      </c>
      <c r="AK25" s="52" t="str">
        <f t="shared" si="2"/>
        <v>Yes</v>
      </c>
      <c r="AL25" s="1" t="s">
        <v>6349</v>
      </c>
      <c r="AM25" s="72" t="s">
        <v>6750</v>
      </c>
      <c r="AN25" s="15" t="s">
        <v>47</v>
      </c>
      <c r="AO25" s="1" t="s">
        <v>6349</v>
      </c>
      <c r="AP25" s="72" t="s">
        <v>6750</v>
      </c>
      <c r="AQ25" s="72" t="s">
        <v>6750</v>
      </c>
      <c r="AR25" s="15" t="s">
        <v>532</v>
      </c>
      <c r="AS25" s="15" t="s">
        <v>6074</v>
      </c>
      <c r="AT25" s="71" t="s">
        <v>47</v>
      </c>
      <c r="AU25" s="15"/>
      <c r="AV25" s="33">
        <v>44320</v>
      </c>
      <c r="AW25" s="1" t="s">
        <v>6350</v>
      </c>
      <c r="AX25" s="15" t="s">
        <v>303</v>
      </c>
      <c r="AY25" s="15" t="s">
        <v>6716</v>
      </c>
      <c r="AZ25" s="246" t="str">
        <f>LEFT(Green_Steel_Projects[[#This Row],[Comments]],10)</f>
        <v>2024-10-17</v>
      </c>
      <c r="BA25" s="33">
        <v>45359</v>
      </c>
      <c r="BB25" s="1" t="s">
        <v>6350</v>
      </c>
      <c r="BC25" s="15"/>
      <c r="BD25" s="15"/>
      <c r="BE25" s="15"/>
      <c r="BF25" s="15"/>
      <c r="BG25" s="15"/>
      <c r="BI25" s="61" t="s">
        <v>6265</v>
      </c>
      <c r="BJ25" s="15"/>
    </row>
    <row r="26" spans="1:62" s="1" customFormat="1" x14ac:dyDescent="0.2">
      <c r="A26" s="15" t="s">
        <v>6858</v>
      </c>
      <c r="B26" s="15" t="s">
        <v>6735</v>
      </c>
      <c r="C26" s="15" t="s">
        <v>446</v>
      </c>
      <c r="D26" s="29" t="s">
        <v>446</v>
      </c>
      <c r="E26" s="29" t="s">
        <v>99</v>
      </c>
      <c r="F26" s="71" t="s">
        <v>47</v>
      </c>
      <c r="G26" s="15" t="s">
        <v>678</v>
      </c>
      <c r="H26" s="15" t="s">
        <v>6387</v>
      </c>
      <c r="I26" s="1" t="s">
        <v>6388</v>
      </c>
      <c r="J26" s="1" t="s">
        <v>6388</v>
      </c>
      <c r="K26" s="1" t="s">
        <v>6388</v>
      </c>
      <c r="L26" s="68" t="s">
        <v>431</v>
      </c>
      <c r="M26" s="49" t="str">
        <f>IF(ISBLANK(L26), "", IFERROR(VLOOKUP(L26, '2. Company details'!A:F, 3, FALSE), "ADD NEW COMPANY MANUALLY"))</f>
        <v>Existing</v>
      </c>
      <c r="N26" s="15" t="s">
        <v>680</v>
      </c>
      <c r="O26" s="51">
        <f>IF(ISBLANK(L26), "", IFERROR(VLOOKUP(L26, '2. Company details'!A:X, 4, FALSE), "ADD NEW COMPANY MANUALLY"))</f>
        <v>15.75</v>
      </c>
      <c r="P26" s="49" t="str">
        <f>IF(ISBLANK(L26), "", IFERROR(VLOOKUP(L26, '2. Company details'!A:X, 15, FALSE), "ADD NEW COMPANY MANUALLY"))</f>
        <v>Has a 2030 goal</v>
      </c>
      <c r="Q26" s="49" t="str">
        <f>IF(ISBLANK(L26), "", IFERROR(VLOOKUP(L26, '2. Company details'!A:X, 16, FALSE), "ADD NEW COMPANY MANUALLY"))</f>
        <v>Net zero by 2050</v>
      </c>
      <c r="R26" s="50" t="str">
        <f>IF(ISBLANK(L26), "", IFERROR(VLOOKUP(L26, '2. Company details'!A:X, 14, FALSE), "ADD NEW COMPANY MANUALLY"))</f>
        <v>https://web.archive.org/web/https://www.ussteel.com/roadmap-to-2050</v>
      </c>
      <c r="S26" s="51" t="str">
        <f t="shared" si="0"/>
        <v>Yes</v>
      </c>
      <c r="T26" s="15" t="s">
        <v>533</v>
      </c>
      <c r="U26" s="52" t="s">
        <v>41</v>
      </c>
      <c r="V26" t="s">
        <v>6540</v>
      </c>
      <c r="W26" s="15" t="s">
        <v>356</v>
      </c>
      <c r="X26" s="30">
        <v>40.747</v>
      </c>
      <c r="Y26" s="30">
        <v>-80.680000000000007</v>
      </c>
      <c r="Z26" s="15" t="s">
        <v>327</v>
      </c>
      <c r="AA26" s="78" t="s">
        <v>365</v>
      </c>
      <c r="AB26" s="15" t="s">
        <v>111</v>
      </c>
      <c r="AC26" s="1" t="s">
        <v>6389</v>
      </c>
      <c r="AD26" s="72" t="s">
        <v>6750</v>
      </c>
      <c r="AE26" s="67" t="s">
        <v>486</v>
      </c>
      <c r="AF26" s="67" t="s">
        <v>486</v>
      </c>
      <c r="AG26" s="52" t="str">
        <f t="shared" si="1"/>
        <v>Not applicable</v>
      </c>
      <c r="AH26" s="39" t="s">
        <v>486</v>
      </c>
      <c r="AI26" s="32" t="s">
        <v>47</v>
      </c>
      <c r="AJ26" s="32" t="s">
        <v>47</v>
      </c>
      <c r="AK26" s="52" t="str">
        <f t="shared" si="2"/>
        <v>No</v>
      </c>
      <c r="AL26" s="1" t="s">
        <v>6390</v>
      </c>
      <c r="AM26" s="72" t="s">
        <v>6750</v>
      </c>
      <c r="AN26" s="15" t="s">
        <v>47</v>
      </c>
      <c r="AO26" s="1" t="s">
        <v>6390</v>
      </c>
      <c r="AP26" s="72" t="s">
        <v>6750</v>
      </c>
      <c r="AQ26" s="72" t="s">
        <v>6750</v>
      </c>
      <c r="AR26" s="15" t="s">
        <v>577</v>
      </c>
      <c r="AS26" s="15" t="s">
        <v>6074</v>
      </c>
      <c r="AT26" s="71" t="s">
        <v>47</v>
      </c>
      <c r="AU26" s="15"/>
      <c r="AV26" s="33">
        <v>44376</v>
      </c>
      <c r="AW26" s="1" t="s">
        <v>6390</v>
      </c>
      <c r="AX26" s="15" t="s">
        <v>234</v>
      </c>
      <c r="AY26" s="15" t="s">
        <v>6717</v>
      </c>
      <c r="AZ26" s="246" t="str">
        <f>LEFT(Green_Steel_Projects[[#This Row],[Comments]],10)</f>
        <v>2024-02-23</v>
      </c>
      <c r="BA26" s="33">
        <v>45359</v>
      </c>
      <c r="BB26" s="1" t="s">
        <v>6391</v>
      </c>
      <c r="BC26" s="1" t="s">
        <v>6392</v>
      </c>
      <c r="BD26" s="1" t="s">
        <v>6393</v>
      </c>
      <c r="BE26" s="1" t="s">
        <v>6394</v>
      </c>
      <c r="BF26" s="15"/>
      <c r="BG26" s="15"/>
      <c r="BI26" s="61" t="s">
        <v>6265</v>
      </c>
      <c r="BJ26" s="15"/>
    </row>
    <row r="27" spans="1:62" s="1" customFormat="1" x14ac:dyDescent="0.2">
      <c r="A27" s="15" t="s">
        <v>6859</v>
      </c>
      <c r="B27" s="15" t="s">
        <v>6677</v>
      </c>
      <c r="C27" s="15" t="s">
        <v>446</v>
      </c>
      <c r="D27" s="29" t="s">
        <v>446</v>
      </c>
      <c r="E27" s="29" t="s">
        <v>672</v>
      </c>
      <c r="F27" s="71">
        <v>2026</v>
      </c>
      <c r="G27" s="15" t="s">
        <v>6362</v>
      </c>
      <c r="H27" s="15" t="s">
        <v>51</v>
      </c>
      <c r="I27" s="1" t="s">
        <v>6144</v>
      </c>
      <c r="J27" s="1" t="s">
        <v>6145</v>
      </c>
      <c r="K27" s="1" t="s">
        <v>6144</v>
      </c>
      <c r="L27" s="15" t="s">
        <v>4647</v>
      </c>
      <c r="M27" s="49" t="str">
        <f>IF(ISBLANK(L27), "", IFERROR(VLOOKUP(L27, '2. Company details'!A:F, 3, FALSE), "ADD NEW COMPANY MANUALLY"))</f>
        <v>Existing</v>
      </c>
      <c r="N27" s="15" t="s">
        <v>681</v>
      </c>
      <c r="O27" s="51" t="str">
        <f>IF(ISBLANK(L27), "", IFERROR(VLOOKUP(L27, '2. Company details'!A:X, 4, FALSE), "ADD NEW COMPANY MANUALLY"))</f>
        <v>&lt; 3</v>
      </c>
      <c r="P27" s="49" t="str">
        <f>IF(ISBLANK(L27), "", IFERROR(VLOOKUP(L27, '2. Company details'!A:X, 15, FALSE), "ADD NEW COMPANY MANUALLY"))</f>
        <v>Not stated</v>
      </c>
      <c r="Q27" s="49" t="str">
        <f>IF(ISBLANK(L27), "", IFERROR(VLOOKUP(L27, '2. Company details'!A:X, 16, FALSE), "ADD NEW COMPANY MANUALLY"))</f>
        <v>Net zero by 2050</v>
      </c>
      <c r="R27" s="50" t="str">
        <f>IF(ISBLANK(L27), "", IFERROR(VLOOKUP(L27, '2. Company details'!A:X, 14, FALSE), "ADD NEW COMPANY MANUALLY"))</f>
        <v>https://www.sootoday.com/local-news/algoma-steel-inc-commits-to-carbon-neutrality-2446004</v>
      </c>
      <c r="S27" s="51" t="str">
        <f t="shared" si="0"/>
        <v>Yes</v>
      </c>
      <c r="T27" s="15" t="s">
        <v>1670</v>
      </c>
      <c r="U27" s="52" t="s">
        <v>6475</v>
      </c>
      <c r="V27" t="s">
        <v>6476</v>
      </c>
      <c r="W27" s="15" t="s">
        <v>50</v>
      </c>
      <c r="X27" s="30">
        <v>46.518984000000003</v>
      </c>
      <c r="Y27" s="30">
        <v>-84.374067999999994</v>
      </c>
      <c r="Z27" s="15" t="s">
        <v>45</v>
      </c>
      <c r="AA27" s="78" t="s">
        <v>365</v>
      </c>
      <c r="AB27" s="15" t="s">
        <v>49</v>
      </c>
      <c r="AC27" s="1" t="s">
        <v>6144</v>
      </c>
      <c r="AD27" s="72" t="s">
        <v>6750</v>
      </c>
      <c r="AE27" s="67" t="s">
        <v>486</v>
      </c>
      <c r="AF27" s="67">
        <v>3.7</v>
      </c>
      <c r="AG27" s="52" t="str">
        <f t="shared" si="1"/>
        <v>Yes</v>
      </c>
      <c r="AH27" s="1" t="s">
        <v>6158</v>
      </c>
      <c r="AI27" s="32" t="s">
        <v>486</v>
      </c>
      <c r="AJ27" s="32" t="s">
        <v>486</v>
      </c>
      <c r="AK27" s="52" t="str">
        <f t="shared" si="2"/>
        <v>Not applicable</v>
      </c>
      <c r="AL27" s="39" t="s">
        <v>486</v>
      </c>
      <c r="AM27" s="72" t="s">
        <v>6750</v>
      </c>
      <c r="AN27" s="15">
        <v>562</v>
      </c>
      <c r="AO27" s="1" t="s">
        <v>6158</v>
      </c>
      <c r="AP27" s="72" t="s">
        <v>6750</v>
      </c>
      <c r="AQ27" s="72" t="s">
        <v>6750</v>
      </c>
      <c r="AR27" s="15" t="s">
        <v>529</v>
      </c>
      <c r="AS27" s="15" t="s">
        <v>6071</v>
      </c>
      <c r="AT27" s="71">
        <v>2022</v>
      </c>
      <c r="AU27" s="15"/>
      <c r="AV27" s="33">
        <v>44382</v>
      </c>
      <c r="AW27" s="1" t="s">
        <v>6159</v>
      </c>
      <c r="AX27" s="15" t="s">
        <v>41</v>
      </c>
      <c r="AY27" s="15" t="s">
        <v>6718</v>
      </c>
      <c r="AZ27" s="246" t="str">
        <f>LEFT(Green_Steel_Projects[[#This Row],[Comments]],10)</f>
        <v>2024-02-06</v>
      </c>
      <c r="BA27" s="33">
        <v>45359</v>
      </c>
      <c r="BB27" s="1" t="s">
        <v>6160</v>
      </c>
      <c r="BC27" s="1" t="s">
        <v>6161</v>
      </c>
      <c r="BD27" s="1" t="s">
        <v>6162</v>
      </c>
      <c r="BE27" s="15"/>
      <c r="BF27" s="15"/>
      <c r="BG27" s="15"/>
      <c r="BI27" s="61" t="s">
        <v>6265</v>
      </c>
      <c r="BJ27" s="15"/>
    </row>
    <row r="28" spans="1:62" s="1" customFormat="1" x14ac:dyDescent="0.2">
      <c r="A28" s="15" t="s">
        <v>6860</v>
      </c>
      <c r="B28" s="15" t="s">
        <v>6735</v>
      </c>
      <c r="C28" s="15" t="s">
        <v>446</v>
      </c>
      <c r="D28" s="29" t="s">
        <v>446</v>
      </c>
      <c r="E28" s="29" t="s">
        <v>99</v>
      </c>
      <c r="F28" s="71" t="s">
        <v>47</v>
      </c>
      <c r="G28" s="15" t="s">
        <v>629</v>
      </c>
      <c r="H28" s="15" t="s">
        <v>571</v>
      </c>
      <c r="I28" s="1" t="s">
        <v>6281</v>
      </c>
      <c r="J28" s="1" t="s">
        <v>6281</v>
      </c>
      <c r="K28" s="1" t="s">
        <v>6281</v>
      </c>
      <c r="L28" s="68" t="s">
        <v>699</v>
      </c>
      <c r="M28" s="49" t="str">
        <f>IF(ISBLANK(L28), "", IFERROR(VLOOKUP(L28, '2. Company details'!A:F, 3, FALSE), "ADD NEW COMPANY MANUALLY"))</f>
        <v>Existing</v>
      </c>
      <c r="N28" s="15" t="s">
        <v>47</v>
      </c>
      <c r="O28" s="51">
        <f>IF(ISBLANK(L28), "", IFERROR(VLOOKUP(L28, '2. Company details'!A:X, 4, FALSE), "ADD NEW COMPANY MANUALLY"))</f>
        <v>38.44</v>
      </c>
      <c r="P28" s="49" t="str">
        <f>IF(ISBLANK(L28), "", IFERROR(VLOOKUP(L28, '2. Company details'!A:X, 15, FALSE), "ADD NEW COMPANY MANUALLY"))</f>
        <v>Has a 2030 goal</v>
      </c>
      <c r="Q28" s="49" t="str">
        <f>IF(ISBLANK(L28), "", IFERROR(VLOOKUP(L28, '2. Company details'!A:X, 16, FALSE), "ADD NEW COMPANY MANUALLY"))</f>
        <v>Net zero by 2050</v>
      </c>
      <c r="R28" s="50" t="str">
        <f>IF(ISBLANK(L28), "", IFERROR(VLOOKUP(L28, '2. Company details'!A:X, 14, FALSE), "ADD NEW COMPANY MANUALLY"))</f>
        <v>https://web.archive.org/web/https://www.posco.co.kr/brochure/en/02_Vision_05.html</v>
      </c>
      <c r="S28" s="51" t="str">
        <f t="shared" si="0"/>
        <v>Yes</v>
      </c>
      <c r="T28" s="15" t="s">
        <v>533</v>
      </c>
      <c r="U28" s="52" t="s">
        <v>41</v>
      </c>
      <c r="V28" t="s">
        <v>6522</v>
      </c>
      <c r="W28" s="15" t="s">
        <v>486</v>
      </c>
      <c r="X28" s="30">
        <v>36.534011939999999</v>
      </c>
      <c r="Y28" s="30">
        <v>128.1938146</v>
      </c>
      <c r="Z28" s="15" t="s">
        <v>62</v>
      </c>
      <c r="AA28" s="78" t="s">
        <v>367</v>
      </c>
      <c r="AB28" s="15" t="s">
        <v>168</v>
      </c>
      <c r="AC28" s="1" t="s">
        <v>6281</v>
      </c>
      <c r="AD28" s="72" t="s">
        <v>6750</v>
      </c>
      <c r="AE28" s="67" t="s">
        <v>47</v>
      </c>
      <c r="AF28" s="67" t="s">
        <v>47</v>
      </c>
      <c r="AG28" s="52" t="str">
        <f t="shared" si="1"/>
        <v>No</v>
      </c>
      <c r="AH28" s="39" t="s">
        <v>486</v>
      </c>
      <c r="AI28" s="67" t="s">
        <v>47</v>
      </c>
      <c r="AJ28" s="67" t="s">
        <v>47</v>
      </c>
      <c r="AK28" s="52" t="str">
        <f t="shared" si="2"/>
        <v>No</v>
      </c>
      <c r="AL28" s="39" t="s">
        <v>486</v>
      </c>
      <c r="AM28" s="72" t="s">
        <v>6750</v>
      </c>
      <c r="AN28" s="15" t="s">
        <v>47</v>
      </c>
      <c r="AO28" s="1" t="s">
        <v>6282</v>
      </c>
      <c r="AP28" s="72" t="s">
        <v>6750</v>
      </c>
      <c r="AQ28" s="72" t="s">
        <v>6750</v>
      </c>
      <c r="AR28" s="15" t="s">
        <v>538</v>
      </c>
      <c r="AS28" s="15" t="s">
        <v>6074</v>
      </c>
      <c r="AT28" s="71" t="s">
        <v>47</v>
      </c>
      <c r="AU28" s="15"/>
      <c r="AV28" s="33">
        <v>44385</v>
      </c>
      <c r="AW28" s="1" t="s">
        <v>6282</v>
      </c>
      <c r="AX28" s="15" t="s">
        <v>109</v>
      </c>
      <c r="AY28" s="15" t="s">
        <v>6719</v>
      </c>
      <c r="AZ28" s="246" t="str">
        <f>LEFT(Green_Steel_Projects[[#This Row],[Comments]],10)</f>
        <v>2022-11-02</v>
      </c>
      <c r="BA28" s="33">
        <v>45359</v>
      </c>
      <c r="BB28" s="1" t="s">
        <v>6280</v>
      </c>
      <c r="BC28" s="15"/>
      <c r="BD28" s="15"/>
      <c r="BE28" s="15"/>
      <c r="BF28" s="15"/>
      <c r="BG28" s="15"/>
      <c r="BI28" s="61" t="s">
        <v>6265</v>
      </c>
      <c r="BJ28" s="15"/>
    </row>
    <row r="29" spans="1:62" s="1" customFormat="1" x14ac:dyDescent="0.2">
      <c r="A29" s="15" t="s">
        <v>6861</v>
      </c>
      <c r="B29" s="15" t="s">
        <v>6678</v>
      </c>
      <c r="C29" s="15" t="s">
        <v>198</v>
      </c>
      <c r="D29" s="29" t="s">
        <v>446</v>
      </c>
      <c r="E29" s="29" t="s">
        <v>99</v>
      </c>
      <c r="F29" s="71" t="s">
        <v>47</v>
      </c>
      <c r="G29" s="15" t="s">
        <v>518</v>
      </c>
      <c r="H29" s="15" t="s">
        <v>6320</v>
      </c>
      <c r="I29" s="1" t="s">
        <v>6321</v>
      </c>
      <c r="J29" s="1" t="s">
        <v>6322</v>
      </c>
      <c r="K29" s="1" t="s">
        <v>6321</v>
      </c>
      <c r="L29" s="68" t="s">
        <v>183</v>
      </c>
      <c r="M29" s="49" t="str">
        <f>IF(ISBLANK(L29), "", IFERROR(VLOOKUP(L29, '2. Company details'!A:F, 3, FALSE), "ADD NEW COMPANY MANUALLY"))</f>
        <v>Existing</v>
      </c>
      <c r="N29" s="15" t="s">
        <v>681</v>
      </c>
      <c r="O29" s="51">
        <f>IF(ISBLANK(L29), "", IFERROR(VLOOKUP(L29, '2. Company details'!A:X, 4, FALSE), "ADD NEW COMPANY MANUALLY"))</f>
        <v>7.78</v>
      </c>
      <c r="P29" s="49" t="str">
        <f>IF(ISBLANK(L29), "", IFERROR(VLOOKUP(L29, '2. Company details'!A:X, 15, FALSE), "ADD NEW COMPANY MANUALLY"))</f>
        <v>Has a post-2030 goal</v>
      </c>
      <c r="Q29" s="49" t="str">
        <f>IF(ISBLANK(L29), "", IFERROR(VLOOKUP(L29, '2. Company details'!A:X, 16, FALSE), "ADD NEW COMPANY MANUALLY"))</f>
        <v>Net zero before 2050</v>
      </c>
      <c r="R29" s="50" t="str">
        <f>IF(ISBLANK(L29), "", IFERROR(VLOOKUP(L29, '2. Company details'!A:X, 14, FALSE), "ADD NEW COMPANY MANUALLY"))</f>
        <v>https://web.archive.org/web/https://news.cision.com/ssab/r/ssab-s-updated-climate-goals-approved-by-the-science-based-targets-initiative,c4003082</v>
      </c>
      <c r="S29" s="51" t="str">
        <f t="shared" si="0"/>
        <v>Yes</v>
      </c>
      <c r="T29" s="15" t="s">
        <v>533</v>
      </c>
      <c r="U29" s="52" t="s">
        <v>41</v>
      </c>
      <c r="V29" t="s">
        <v>6526</v>
      </c>
      <c r="W29" s="15" t="s">
        <v>200</v>
      </c>
      <c r="X29" s="30">
        <v>64.651111</v>
      </c>
      <c r="Y29" s="30">
        <v>24.418544000000001</v>
      </c>
      <c r="Z29" s="15" t="s">
        <v>45</v>
      </c>
      <c r="AA29" s="78" t="s">
        <v>366</v>
      </c>
      <c r="AB29" s="15" t="s">
        <v>199</v>
      </c>
      <c r="AC29" s="1" t="s">
        <v>6321</v>
      </c>
      <c r="AD29" s="72" t="s">
        <v>6750</v>
      </c>
      <c r="AE29" s="67" t="s">
        <v>47</v>
      </c>
      <c r="AF29" s="67" t="s">
        <v>47</v>
      </c>
      <c r="AG29" s="52" t="str">
        <f t="shared" si="1"/>
        <v>No</v>
      </c>
      <c r="AH29" s="39" t="s">
        <v>486</v>
      </c>
      <c r="AI29" s="32" t="s">
        <v>486</v>
      </c>
      <c r="AJ29" s="32" t="s">
        <v>47</v>
      </c>
      <c r="AK29" s="52" t="str">
        <f t="shared" si="2"/>
        <v>No</v>
      </c>
      <c r="AL29" s="39" t="s">
        <v>486</v>
      </c>
      <c r="AM29" s="72" t="s">
        <v>6750</v>
      </c>
      <c r="AN29" s="15">
        <v>12.4</v>
      </c>
      <c r="AO29" s="26" t="s">
        <v>201</v>
      </c>
      <c r="AP29" s="72" t="s">
        <v>6750</v>
      </c>
      <c r="AQ29" s="72" t="s">
        <v>6750</v>
      </c>
      <c r="AR29" s="15" t="s">
        <v>538</v>
      </c>
      <c r="AS29" s="15" t="s">
        <v>6356</v>
      </c>
      <c r="AT29" s="71" t="s">
        <v>47</v>
      </c>
      <c r="AU29" s="15"/>
      <c r="AV29" s="33">
        <v>44392</v>
      </c>
      <c r="AW29" s="1" t="s">
        <v>6319</v>
      </c>
      <c r="AX29" s="15" t="s">
        <v>6318</v>
      </c>
      <c r="AY29" s="15" t="s">
        <v>6720</v>
      </c>
      <c r="AZ29" s="246" t="str">
        <f>LEFT(Green_Steel_Projects[[#This Row],[Comments]],10)</f>
        <v>2024-01-15</v>
      </c>
      <c r="BA29" s="33">
        <v>45359</v>
      </c>
      <c r="BB29" s="1" t="s">
        <v>6316</v>
      </c>
      <c r="BC29" s="1" t="s">
        <v>6317</v>
      </c>
      <c r="BD29" s="1" t="s">
        <v>6315</v>
      </c>
      <c r="BE29" s="15"/>
      <c r="BF29" s="15"/>
      <c r="BG29" s="15"/>
      <c r="BI29" s="61" t="s">
        <v>6265</v>
      </c>
      <c r="BJ29" s="15"/>
    </row>
    <row r="30" spans="1:62" s="1" customFormat="1" x14ac:dyDescent="0.2">
      <c r="A30" s="15" t="s">
        <v>6862</v>
      </c>
      <c r="B30" s="15" t="s">
        <v>6735</v>
      </c>
      <c r="C30" s="15" t="s">
        <v>446</v>
      </c>
      <c r="D30" s="29" t="s">
        <v>446</v>
      </c>
      <c r="E30" s="29" t="s">
        <v>99</v>
      </c>
      <c r="F30" s="71" t="s">
        <v>47</v>
      </c>
      <c r="G30" s="15" t="s">
        <v>629</v>
      </c>
      <c r="H30" s="15" t="s">
        <v>18</v>
      </c>
      <c r="I30" s="1" t="s">
        <v>6284</v>
      </c>
      <c r="J30" s="1" t="s">
        <v>6284</v>
      </c>
      <c r="K30" s="1" t="s">
        <v>6284</v>
      </c>
      <c r="L30" s="68" t="s">
        <v>699</v>
      </c>
      <c r="M30" s="49" t="str">
        <f>IF(ISBLANK(L30), "", IFERROR(VLOOKUP(L30, '2. Company details'!A:F, 3, FALSE), "ADD NEW COMPANY MANUALLY"))</f>
        <v>Existing</v>
      </c>
      <c r="N30" s="15" t="s">
        <v>47</v>
      </c>
      <c r="O30" s="51">
        <f>IF(ISBLANK(L30), "", IFERROR(VLOOKUP(L30, '2. Company details'!A:X, 4, FALSE), "ADD NEW COMPANY MANUALLY"))</f>
        <v>38.44</v>
      </c>
      <c r="P30" s="49" t="str">
        <f>IF(ISBLANK(L30), "", IFERROR(VLOOKUP(L30, '2. Company details'!A:X, 15, FALSE), "ADD NEW COMPANY MANUALLY"))</f>
        <v>Has a 2030 goal</v>
      </c>
      <c r="Q30" s="49" t="str">
        <f>IF(ISBLANK(L30), "", IFERROR(VLOOKUP(L30, '2. Company details'!A:X, 16, FALSE), "ADD NEW COMPANY MANUALLY"))</f>
        <v>Net zero by 2050</v>
      </c>
      <c r="R30" s="50" t="str">
        <f>IF(ISBLANK(L30), "", IFERROR(VLOOKUP(L30, '2. Company details'!A:X, 14, FALSE), "ADD NEW COMPANY MANUALLY"))</f>
        <v>https://web.archive.org/web/https://www.posco.co.kr/brochure/en/02_Vision_05.html</v>
      </c>
      <c r="S30" s="51" t="str">
        <f t="shared" si="0"/>
        <v>Yes</v>
      </c>
      <c r="T30" s="15" t="s">
        <v>533</v>
      </c>
      <c r="U30" s="52" t="s">
        <v>41</v>
      </c>
      <c r="V30" t="s">
        <v>6522</v>
      </c>
      <c r="W30" s="15" t="s">
        <v>486</v>
      </c>
      <c r="X30" s="30">
        <v>36.534011939999999</v>
      </c>
      <c r="Y30" s="30">
        <v>128.1938146</v>
      </c>
      <c r="Z30" s="15" t="s">
        <v>62</v>
      </c>
      <c r="AA30" s="78" t="s">
        <v>367</v>
      </c>
      <c r="AB30" s="15" t="s">
        <v>168</v>
      </c>
      <c r="AC30" s="1" t="s">
        <v>6284</v>
      </c>
      <c r="AD30" s="72" t="s">
        <v>6750</v>
      </c>
      <c r="AE30" s="67" t="s">
        <v>47</v>
      </c>
      <c r="AF30" s="67" t="s">
        <v>47</v>
      </c>
      <c r="AG30" s="52" t="str">
        <f t="shared" si="1"/>
        <v>No</v>
      </c>
      <c r="AH30" s="39" t="s">
        <v>486</v>
      </c>
      <c r="AI30" s="32" t="s">
        <v>47</v>
      </c>
      <c r="AJ30" s="32" t="s">
        <v>47</v>
      </c>
      <c r="AK30" s="52" t="str">
        <f t="shared" si="2"/>
        <v>No</v>
      </c>
      <c r="AL30" s="39" t="s">
        <v>486</v>
      </c>
      <c r="AM30" s="72" t="s">
        <v>6750</v>
      </c>
      <c r="AN30" s="15">
        <v>10</v>
      </c>
      <c r="AO30" s="1" t="s">
        <v>6285</v>
      </c>
      <c r="AP30" s="72" t="s">
        <v>6750</v>
      </c>
      <c r="AQ30" s="72" t="s">
        <v>6750</v>
      </c>
      <c r="AR30" s="15" t="s">
        <v>538</v>
      </c>
      <c r="AS30" s="15" t="s">
        <v>6074</v>
      </c>
      <c r="AT30" s="71" t="s">
        <v>47</v>
      </c>
      <c r="AU30" s="15"/>
      <c r="AV30" s="33">
        <v>44484</v>
      </c>
      <c r="AW30" s="1" t="s">
        <v>6283</v>
      </c>
      <c r="AX30" s="15" t="s">
        <v>100</v>
      </c>
      <c r="AY30" s="15" t="s">
        <v>6721</v>
      </c>
      <c r="AZ30" s="246" t="str">
        <f>LEFT(Green_Steel_Projects[[#This Row],[Comments]],10)</f>
        <v>2024-10-24</v>
      </c>
      <c r="BA30" s="33">
        <v>45359</v>
      </c>
      <c r="BB30" s="1" t="s">
        <v>6283</v>
      </c>
      <c r="BC30" s="15"/>
      <c r="BD30" s="15"/>
      <c r="BE30" s="15"/>
      <c r="BF30" s="15"/>
      <c r="BG30" s="15"/>
      <c r="BI30" s="61" t="s">
        <v>6265</v>
      </c>
      <c r="BJ30" s="15"/>
    </row>
    <row r="31" spans="1:62" s="1" customFormat="1" x14ac:dyDescent="0.2">
      <c r="A31" s="15" t="s">
        <v>6863</v>
      </c>
      <c r="B31" s="15" t="s">
        <v>6735</v>
      </c>
      <c r="C31" s="15" t="s">
        <v>446</v>
      </c>
      <c r="D31" s="29" t="s">
        <v>446</v>
      </c>
      <c r="E31" s="29" t="s">
        <v>99</v>
      </c>
      <c r="F31" s="71" t="s">
        <v>47</v>
      </c>
      <c r="G31" s="15" t="s">
        <v>629</v>
      </c>
      <c r="H31" s="15" t="s">
        <v>108</v>
      </c>
      <c r="I31" s="31" t="s">
        <v>107</v>
      </c>
      <c r="J31" s="15" t="s">
        <v>107</v>
      </c>
      <c r="K31" s="15" t="s">
        <v>107</v>
      </c>
      <c r="L31" s="15" t="s">
        <v>712</v>
      </c>
      <c r="M31" s="49" t="str">
        <f>IF(ISBLANK(L31), "", IFERROR(VLOOKUP(L31, '2. Company details'!A:F, 3, FALSE), "ADD NEW COMPANY MANUALLY"))</f>
        <v>Existing</v>
      </c>
      <c r="N31" s="15" t="s">
        <v>47</v>
      </c>
      <c r="O31" s="51">
        <f>IF(ISBLANK(L31), "", IFERROR(VLOOKUP(L31, '2. Company details'!A:X, 4, FALSE), "ADD NEW COMPANY MANUALLY"))</f>
        <v>6.45</v>
      </c>
      <c r="P31" s="49" t="str">
        <f>IF(ISBLANK(L31), "", IFERROR(VLOOKUP(L31, '2. Company details'!A:X, 15, FALSE), "ADD NEW COMPANY MANUALLY"))</f>
        <v>Has a 2030 goal</v>
      </c>
      <c r="Q31" s="49" t="str">
        <f>IF(ISBLANK(L31), "", IFERROR(VLOOKUP(L31, '2. Company details'!A:X, 16, FALSE), "ADD NEW COMPANY MANUALLY"))</f>
        <v>Net zero by 2050</v>
      </c>
      <c r="R31" s="50" t="str">
        <f>IF(ISBLANK(L31), "", IFERROR(VLOOKUP(L31, '2. Company details'!A:X, 14, FALSE), "ADD NEW COMPANY MANUALLY"))</f>
        <v>https://www.bluescope.com/bluescope-news/2021/09/bluescope-climate-action-report/</v>
      </c>
      <c r="S31" s="51" t="str">
        <f t="shared" si="0"/>
        <v>Yes</v>
      </c>
      <c r="T31" s="15" t="s">
        <v>1513</v>
      </c>
      <c r="U31" s="52" t="s">
        <v>6495</v>
      </c>
      <c r="V31" t="s">
        <v>6496</v>
      </c>
      <c r="W31" s="15" t="s">
        <v>486</v>
      </c>
      <c r="X31" s="30">
        <v>-34.463000000000001</v>
      </c>
      <c r="Y31" s="30">
        <v>150.886</v>
      </c>
      <c r="Z31" s="15" t="s">
        <v>62</v>
      </c>
      <c r="AA31" s="78" t="s">
        <v>7774</v>
      </c>
      <c r="AB31" s="15" t="s">
        <v>106</v>
      </c>
      <c r="AC31" s="15" t="s">
        <v>107</v>
      </c>
      <c r="AD31" s="72" t="s">
        <v>6750</v>
      </c>
      <c r="AE31" s="67" t="s">
        <v>47</v>
      </c>
      <c r="AF31" s="67" t="s">
        <v>47</v>
      </c>
      <c r="AG31" s="52" t="str">
        <f t="shared" si="1"/>
        <v>No</v>
      </c>
      <c r="AH31" s="39" t="s">
        <v>486</v>
      </c>
      <c r="AI31" s="32" t="s">
        <v>486</v>
      </c>
      <c r="AJ31" s="32" t="s">
        <v>47</v>
      </c>
      <c r="AK31" s="52" t="str">
        <f t="shared" si="2"/>
        <v>No</v>
      </c>
      <c r="AL31" s="39" t="s">
        <v>486</v>
      </c>
      <c r="AM31" s="72" t="s">
        <v>6750</v>
      </c>
      <c r="AN31" s="15" t="s">
        <v>47</v>
      </c>
      <c r="AO31" s="26" t="s">
        <v>107</v>
      </c>
      <c r="AP31" s="72" t="s">
        <v>6750</v>
      </c>
      <c r="AQ31" s="72" t="s">
        <v>6750</v>
      </c>
      <c r="AR31" s="15"/>
      <c r="AS31" s="15" t="s">
        <v>6074</v>
      </c>
      <c r="AT31" s="71" t="s">
        <v>47</v>
      </c>
      <c r="AU31" s="15"/>
      <c r="AV31" s="33">
        <v>44498</v>
      </c>
      <c r="AW31" s="31" t="s">
        <v>6275</v>
      </c>
      <c r="AX31" s="15" t="s">
        <v>109</v>
      </c>
      <c r="AY31" s="15" t="s">
        <v>6722</v>
      </c>
      <c r="AZ31" s="246" t="str">
        <f>LEFT(Green_Steel_Projects[[#This Row],[Comments]],10)</f>
        <v>2024-02-21</v>
      </c>
      <c r="BA31" s="33">
        <v>45359</v>
      </c>
      <c r="BB31" s="31" t="s">
        <v>6275</v>
      </c>
      <c r="BC31" s="15"/>
      <c r="BD31" s="15"/>
      <c r="BE31" s="15"/>
      <c r="BF31" s="15"/>
      <c r="BG31" s="15"/>
      <c r="BI31" s="61" t="s">
        <v>6265</v>
      </c>
      <c r="BJ31" s="15"/>
    </row>
    <row r="32" spans="1:62" s="1" customFormat="1" x14ac:dyDescent="0.2">
      <c r="A32" s="15" t="s">
        <v>6864</v>
      </c>
      <c r="B32" s="15" t="s">
        <v>6735</v>
      </c>
      <c r="C32" s="15" t="s">
        <v>218</v>
      </c>
      <c r="D32" s="1" t="s">
        <v>6313</v>
      </c>
      <c r="E32" s="1" t="s">
        <v>672</v>
      </c>
      <c r="F32" s="71" t="s">
        <v>47</v>
      </c>
      <c r="G32" s="15" t="s">
        <v>676</v>
      </c>
      <c r="H32" s="15" t="s">
        <v>6367</v>
      </c>
      <c r="I32" s="1" t="s">
        <v>6313</v>
      </c>
      <c r="J32" s="1" t="s">
        <v>6313</v>
      </c>
      <c r="K32" s="1" t="s">
        <v>6313</v>
      </c>
      <c r="L32" s="68" t="s">
        <v>407</v>
      </c>
      <c r="M32" s="49" t="str">
        <f>IF(ISBLANK(L32), "", IFERROR(VLOOKUP(L32, '2. Company details'!A:F, 3, FALSE), "ADD NEW COMPANY MANUALLY"))</f>
        <v>Existing</v>
      </c>
      <c r="N32" s="15" t="s">
        <v>680</v>
      </c>
      <c r="O32" s="51">
        <f>IF(ISBLANK(L32), "", IFERROR(VLOOKUP(L32, '2. Company details'!A:X, 4, FALSE), "ADD NEW COMPANY MANUALLY"))</f>
        <v>14.82</v>
      </c>
      <c r="P32" s="49" t="str">
        <f>IF(ISBLANK(L32), "", IFERROR(VLOOKUP(L32, '2. Company details'!A:X, 15, FALSE), "ADD NEW COMPANY MANUALLY"))</f>
        <v>Has a 2030 goal</v>
      </c>
      <c r="Q32" s="49" t="str">
        <f>IF(ISBLANK(L32), "", IFERROR(VLOOKUP(L32, '2. Company details'!A:X, 16, FALSE), "ADD NEW COMPANY MANUALLY"))</f>
        <v>Not stated</v>
      </c>
      <c r="R32" s="50" t="str">
        <f>IF(ISBLANK(L32), "", IFERROR(VLOOKUP(L32, '2. Company details'!A:X, 14, FALSE), "ADD NEW COMPANY MANUALLY"))</f>
        <v>https://web.archive.org/web/https://www.ternium.com/media/kc1p0rmf/sustainability-report-2022.pdf</v>
      </c>
      <c r="S32" s="51" t="str">
        <f t="shared" si="0"/>
        <v>No</v>
      </c>
      <c r="T32" s="15" t="s">
        <v>556</v>
      </c>
      <c r="U32" s="52" t="s">
        <v>6535</v>
      </c>
      <c r="V32" t="s">
        <v>6536</v>
      </c>
      <c r="W32" s="15" t="s">
        <v>221</v>
      </c>
      <c r="X32" s="30">
        <v>45.641516000000003</v>
      </c>
      <c r="Y32" s="30">
        <v>9.6002419999999997</v>
      </c>
      <c r="Z32" s="15" t="s">
        <v>45</v>
      </c>
      <c r="AA32" s="78" t="s">
        <v>366</v>
      </c>
      <c r="AB32" s="15" t="s">
        <v>220</v>
      </c>
      <c r="AC32" s="1" t="s">
        <v>6313</v>
      </c>
      <c r="AD32" s="72" t="s">
        <v>6750</v>
      </c>
      <c r="AE32" s="67" t="s">
        <v>486</v>
      </c>
      <c r="AF32" s="67" t="s">
        <v>486</v>
      </c>
      <c r="AG32" s="52" t="str">
        <f t="shared" si="1"/>
        <v>Not applicable</v>
      </c>
      <c r="AH32" s="39" t="s">
        <v>486</v>
      </c>
      <c r="AI32" s="32" t="s">
        <v>486</v>
      </c>
      <c r="AJ32" s="32">
        <v>20</v>
      </c>
      <c r="AK32" s="52" t="str">
        <f t="shared" si="2"/>
        <v>Yes</v>
      </c>
      <c r="AL32" s="1" t="s">
        <v>6314</v>
      </c>
      <c r="AM32" s="72" t="s">
        <v>6750</v>
      </c>
      <c r="AN32" s="15" t="s">
        <v>47</v>
      </c>
      <c r="AO32" s="1" t="s">
        <v>6314</v>
      </c>
      <c r="AP32" s="72" t="s">
        <v>6750</v>
      </c>
      <c r="AQ32" s="72" t="s">
        <v>6750</v>
      </c>
      <c r="AR32" s="15" t="s">
        <v>562</v>
      </c>
      <c r="AS32" s="15" t="s">
        <v>6074</v>
      </c>
      <c r="AT32" s="71" t="s">
        <v>47</v>
      </c>
      <c r="AU32" s="15"/>
      <c r="AV32" s="33">
        <v>44501</v>
      </c>
      <c r="AW32" s="15" t="s">
        <v>219</v>
      </c>
      <c r="AX32" s="15" t="s">
        <v>222</v>
      </c>
      <c r="AY32" s="15" t="s">
        <v>6723</v>
      </c>
      <c r="AZ32" s="246" t="str">
        <f>LEFT(Green_Steel_Projects[[#This Row],[Comments]],10)</f>
        <v>2023-11-28</v>
      </c>
      <c r="BA32" s="33">
        <v>45359</v>
      </c>
      <c r="BB32" s="1" t="s">
        <v>6314</v>
      </c>
      <c r="BC32" s="15"/>
      <c r="BD32" s="15"/>
      <c r="BE32" s="15"/>
      <c r="BF32" s="15"/>
      <c r="BG32" s="15"/>
      <c r="BI32" s="61" t="s">
        <v>6265</v>
      </c>
      <c r="BJ32" s="15"/>
    </row>
    <row r="33" spans="1:62" s="1" customFormat="1" x14ac:dyDescent="0.2">
      <c r="A33" s="15" t="s">
        <v>6865</v>
      </c>
      <c r="B33" s="15" t="s">
        <v>6677</v>
      </c>
      <c r="C33" s="15" t="s">
        <v>6175</v>
      </c>
      <c r="D33" s="29" t="s">
        <v>291</v>
      </c>
      <c r="E33" s="29" t="s">
        <v>672</v>
      </c>
      <c r="F33" s="71">
        <v>2027</v>
      </c>
      <c r="G33" s="15" t="s">
        <v>6362</v>
      </c>
      <c r="H33" s="15" t="s">
        <v>6658</v>
      </c>
      <c r="I33" s="1" t="s">
        <v>6176</v>
      </c>
      <c r="J33" s="1" t="s">
        <v>6176</v>
      </c>
      <c r="K33" s="1" t="s">
        <v>6176</v>
      </c>
      <c r="L33" s="68" t="s">
        <v>52</v>
      </c>
      <c r="M33" s="49" t="str">
        <f>IF(ISBLANK(L33), "", IFERROR(VLOOKUP(L33, '2. Company details'!A:F, 3, FALSE), "ADD NEW COMPANY MANUALLY"))</f>
        <v>Existing</v>
      </c>
      <c r="N33" s="15" t="s">
        <v>681</v>
      </c>
      <c r="O33" s="51">
        <f>IF(ISBLANK(L33), "", IFERROR(VLOOKUP(L33, '2. Company details'!A:X, 4, FALSE), "ADD NEW COMPANY MANUALLY"))</f>
        <v>68.52</v>
      </c>
      <c r="P33" s="49" t="str">
        <f>IF(ISBLANK(L33), "", IFERROR(VLOOKUP(L33, '2. Company details'!A:X, 15, FALSE), "ADD NEW COMPANY MANUALLY"))</f>
        <v>Has a 2030 goal</v>
      </c>
      <c r="Q33" s="49" t="str">
        <f>IF(ISBLANK(L33), "", IFERROR(VLOOKUP(L33, '2. Company details'!A:X, 16, FALSE), "ADD NEW COMPANY MANUALLY"))</f>
        <v>Net zero by 2050</v>
      </c>
      <c r="R33" s="50" t="str">
        <f>IF(ISBLANK(L33), "", IFERROR(VLOOKUP(L33, '2. Company details'!A:X, 14, FALSE), "ADD NEW COMPANY MANUALLY"))</f>
        <v>https://web.archive.org/web/https://corporate-media.arcelormittal.com/media/ob3lpdom/car_2.pdf</v>
      </c>
      <c r="S33" s="51" t="str">
        <f t="shared" si="0"/>
        <v>Yes</v>
      </c>
      <c r="T33" s="15" t="s">
        <v>554</v>
      </c>
      <c r="U33" s="52" t="s">
        <v>6547</v>
      </c>
      <c r="V33" t="s">
        <v>6548</v>
      </c>
      <c r="W33" s="15" t="s">
        <v>298</v>
      </c>
      <c r="X33" s="30">
        <v>43.432830000000003</v>
      </c>
      <c r="Y33" s="30">
        <v>4.8871659999999997</v>
      </c>
      <c r="Z33" s="15" t="s">
        <v>45</v>
      </c>
      <c r="AA33" s="78" t="s">
        <v>366</v>
      </c>
      <c r="AB33" s="15" t="s">
        <v>79</v>
      </c>
      <c r="AC33" s="15" t="s">
        <v>291</v>
      </c>
      <c r="AD33" s="72" t="s">
        <v>6750</v>
      </c>
      <c r="AE33" s="67" t="s">
        <v>486</v>
      </c>
      <c r="AF33" s="67" t="s">
        <v>47</v>
      </c>
      <c r="AG33" s="52" t="str">
        <f t="shared" si="1"/>
        <v>No</v>
      </c>
      <c r="AH33" s="39" t="s">
        <v>486</v>
      </c>
      <c r="AI33" s="32" t="s">
        <v>486</v>
      </c>
      <c r="AJ33" s="32" t="s">
        <v>486</v>
      </c>
      <c r="AK33" s="52" t="str">
        <f t="shared" si="2"/>
        <v>Not applicable</v>
      </c>
      <c r="AL33" s="39" t="s">
        <v>486</v>
      </c>
      <c r="AM33" s="72" t="s">
        <v>6750</v>
      </c>
      <c r="AN33" s="15">
        <f>1929/2</f>
        <v>964.5</v>
      </c>
      <c r="AO33" s="26" t="s">
        <v>291</v>
      </c>
      <c r="AP33" s="72" t="s">
        <v>6750</v>
      </c>
      <c r="AQ33" s="72" t="s">
        <v>6750</v>
      </c>
      <c r="AR33" s="15" t="s">
        <v>529</v>
      </c>
      <c r="AS33" s="15" t="s">
        <v>6074</v>
      </c>
      <c r="AT33" s="71" t="s">
        <v>47</v>
      </c>
      <c r="AU33" s="15"/>
      <c r="AV33" s="33">
        <v>44596</v>
      </c>
      <c r="AW33" s="1" t="s">
        <v>6178</v>
      </c>
      <c r="AX33" s="15" t="s">
        <v>41</v>
      </c>
      <c r="AY33" s="15" t="s">
        <v>6724</v>
      </c>
      <c r="AZ33" s="246" t="str">
        <f>LEFT(Green_Steel_Projects[[#This Row],[Comments]],10)</f>
        <v>2024-01-31</v>
      </c>
      <c r="BA33" s="33">
        <v>45359</v>
      </c>
      <c r="BB33" s="1" t="s">
        <v>6178</v>
      </c>
      <c r="BC33" s="15"/>
      <c r="BD33" s="1" t="s">
        <v>6177</v>
      </c>
      <c r="BE33" s="15"/>
      <c r="BF33" s="15"/>
      <c r="BG33" s="15"/>
      <c r="BI33" s="61" t="s">
        <v>6265</v>
      </c>
      <c r="BJ33" s="15"/>
    </row>
    <row r="34" spans="1:62" s="1" customFormat="1" x14ac:dyDescent="0.2">
      <c r="A34" s="15" t="s">
        <v>6866</v>
      </c>
      <c r="B34" s="15" t="s">
        <v>6595</v>
      </c>
      <c r="C34" s="15" t="s">
        <v>360</v>
      </c>
      <c r="D34" s="1" t="s">
        <v>321</v>
      </c>
      <c r="E34" s="29" t="s">
        <v>99</v>
      </c>
      <c r="F34" s="71">
        <v>2028</v>
      </c>
      <c r="G34" s="15" t="s">
        <v>676</v>
      </c>
      <c r="H34" s="15" t="s">
        <v>6213</v>
      </c>
      <c r="I34" s="1" t="s">
        <v>6214</v>
      </c>
      <c r="J34" s="1" t="s">
        <v>6214</v>
      </c>
      <c r="K34" s="1" t="s">
        <v>6214</v>
      </c>
      <c r="L34" s="68" t="s">
        <v>52</v>
      </c>
      <c r="M34" s="49" t="str">
        <f>IF(ISBLANK(L34), "", IFERROR(VLOOKUP(L34, '2. Company details'!A:F, 3, FALSE), "ADD NEW COMPANY MANUALLY"))</f>
        <v>Existing</v>
      </c>
      <c r="N34" s="15" t="s">
        <v>680</v>
      </c>
      <c r="O34" s="51">
        <f>IF(ISBLANK(L34), "", IFERROR(VLOOKUP(L34, '2. Company details'!A:X, 4, FALSE), "ADD NEW COMPANY MANUALLY"))</f>
        <v>68.52</v>
      </c>
      <c r="P34" s="49" t="str">
        <f>IF(ISBLANK(L34), "", IFERROR(VLOOKUP(L34, '2. Company details'!A:X, 15, FALSE), "ADD NEW COMPANY MANUALLY"))</f>
        <v>Has a 2030 goal</v>
      </c>
      <c r="Q34" s="49" t="str">
        <f>IF(ISBLANK(L34), "", IFERROR(VLOOKUP(L34, '2. Company details'!A:X, 16, FALSE), "ADD NEW COMPANY MANUALLY"))</f>
        <v>Net zero by 2050</v>
      </c>
      <c r="R34" s="50" t="str">
        <f>IF(ISBLANK(L34), "", IFERROR(VLOOKUP(L34, '2. Company details'!A:X, 14, FALSE), "ADD NEW COMPANY MANUALLY"))</f>
        <v>https://web.archive.org/web/https://corporate-media.arcelormittal.com/media/ob3lpdom/car_2.pdf</v>
      </c>
      <c r="S34" s="51" t="str">
        <f t="shared" si="0"/>
        <v>Yes</v>
      </c>
      <c r="T34" s="15" t="s">
        <v>533</v>
      </c>
      <c r="U34" s="52" t="s">
        <v>41</v>
      </c>
      <c r="V34" t="s">
        <v>6551</v>
      </c>
      <c r="W34" s="15" t="s">
        <v>127</v>
      </c>
      <c r="X34" s="30">
        <v>43.556199999999997</v>
      </c>
      <c r="Y34" s="30">
        <v>-5.8639999999999999</v>
      </c>
      <c r="Z34" s="15" t="s">
        <v>102</v>
      </c>
      <c r="AA34" s="78" t="s">
        <v>366</v>
      </c>
      <c r="AB34" s="15" t="s">
        <v>53</v>
      </c>
      <c r="AC34" s="1" t="s">
        <v>6214</v>
      </c>
      <c r="AD34" s="72" t="s">
        <v>6750</v>
      </c>
      <c r="AE34" s="67" t="s">
        <v>486</v>
      </c>
      <c r="AF34" s="67" t="s">
        <v>486</v>
      </c>
      <c r="AG34" s="52" t="str">
        <f t="shared" si="1"/>
        <v>Not applicable</v>
      </c>
      <c r="AH34" s="39" t="s">
        <v>486</v>
      </c>
      <c r="AI34" s="32" t="s">
        <v>486</v>
      </c>
      <c r="AJ34" s="32">
        <v>3300</v>
      </c>
      <c r="AK34" s="52" t="str">
        <f t="shared" si="2"/>
        <v>Yes</v>
      </c>
      <c r="AL34" s="1" t="s">
        <v>6214</v>
      </c>
      <c r="AM34" s="72" t="s">
        <v>6750</v>
      </c>
      <c r="AN34" s="15" t="s">
        <v>47</v>
      </c>
      <c r="AO34" s="1" t="s">
        <v>6214</v>
      </c>
      <c r="AP34" s="72" t="s">
        <v>6750</v>
      </c>
      <c r="AQ34" s="72" t="s">
        <v>6750</v>
      </c>
      <c r="AR34" s="15" t="s">
        <v>532</v>
      </c>
      <c r="AS34" s="15" t="s">
        <v>6449</v>
      </c>
      <c r="AT34" s="71" t="s">
        <v>47</v>
      </c>
      <c r="AU34" s="15"/>
      <c r="AV34" s="33">
        <v>44608</v>
      </c>
      <c r="AW34" s="1" t="s">
        <v>6212</v>
      </c>
      <c r="AX34" s="15" t="s">
        <v>361</v>
      </c>
      <c r="AY34" s="15" t="s">
        <v>6725</v>
      </c>
      <c r="AZ34" s="246" t="str">
        <f>LEFT(Green_Steel_Projects[[#This Row],[Comments]],10)</f>
        <v>2022-11-02</v>
      </c>
      <c r="BA34" s="33">
        <v>45359</v>
      </c>
      <c r="BB34" s="1" t="s">
        <v>6210</v>
      </c>
      <c r="BC34" s="1" t="s">
        <v>6211</v>
      </c>
      <c r="BD34" s="1" t="s">
        <v>6212</v>
      </c>
      <c r="BE34" s="15"/>
      <c r="BF34" s="15"/>
      <c r="BG34" s="15"/>
      <c r="BI34" s="61" t="s">
        <v>6265</v>
      </c>
      <c r="BJ34" s="31"/>
    </row>
    <row r="35" spans="1:62" s="1" customFormat="1" x14ac:dyDescent="0.2">
      <c r="A35" s="15" t="s">
        <v>6867</v>
      </c>
      <c r="B35" s="15" t="s">
        <v>6735</v>
      </c>
      <c r="C35" s="15" t="s">
        <v>446</v>
      </c>
      <c r="D35" s="29" t="s">
        <v>287</v>
      </c>
      <c r="E35" s="29" t="s">
        <v>99</v>
      </c>
      <c r="F35" s="71" t="s">
        <v>47</v>
      </c>
      <c r="G35" s="15" t="s">
        <v>676</v>
      </c>
      <c r="H35" s="15" t="s">
        <v>6367</v>
      </c>
      <c r="I35" s="1" t="s">
        <v>6378</v>
      </c>
      <c r="J35" s="1" t="s">
        <v>6378</v>
      </c>
      <c r="K35" s="1" t="s">
        <v>6378</v>
      </c>
      <c r="L35" s="68" t="s">
        <v>711</v>
      </c>
      <c r="M35" s="49" t="str">
        <f>IF(ISBLANK(L35), "", IFERROR(VLOOKUP(L35, '2. Company details'!A:F, 3, FALSE), "ADD NEW COMPANY MANUALLY"))</f>
        <v>Existing</v>
      </c>
      <c r="N35" s="15" t="s">
        <v>680</v>
      </c>
      <c r="O35" s="51">
        <f>IF(ISBLANK(L35), "", IFERROR(VLOOKUP(L35, '2. Company details'!A:X, 4, FALSE), "ADD NEW COMPANY MANUALLY"))</f>
        <v>5.71</v>
      </c>
      <c r="P35" s="49" t="str">
        <f>IF(ISBLANK(L35), "", IFERROR(VLOOKUP(L35, '2. Company details'!A:X, 15, FALSE), "ADD NEW COMPANY MANUALLY"))</f>
        <v>Has a 2030 goal</v>
      </c>
      <c r="Q35" s="49" t="str">
        <f>IF(ISBLANK(L35), "", IFERROR(VLOOKUP(L35, '2. Company details'!A:X, 16, FALSE), "ADD NEW COMPANY MANUALLY"))</f>
        <v>Net zero before 2050</v>
      </c>
      <c r="R35" s="50" t="str">
        <f>IF(ISBLANK(L35), "", IFERROR(VLOOKUP(L35, '2. Company details'!A:X, 14, FALSE), "ADD NEW COMPANY MANUALLY"))</f>
        <v>https://www.salzgitter-ag.com/fileadmin/finanzberichte/2022/gb2022/en/downloads/szag_ar2022_complete.pdf#page=99</v>
      </c>
      <c r="S35" s="51" t="str">
        <f t="shared" si="0"/>
        <v>Yes</v>
      </c>
      <c r="T35" s="15" t="s">
        <v>533</v>
      </c>
      <c r="U35" s="52" t="s">
        <v>41</v>
      </c>
      <c r="V35" t="s">
        <v>6525</v>
      </c>
      <c r="W35" s="15" t="s">
        <v>296</v>
      </c>
      <c r="X35" s="30">
        <v>53.581142980000003</v>
      </c>
      <c r="Y35" s="30">
        <v>8.1357794860000006</v>
      </c>
      <c r="Z35" s="15" t="s">
        <v>138</v>
      </c>
      <c r="AA35" s="78" t="s">
        <v>366</v>
      </c>
      <c r="AB35" s="15" t="s">
        <v>66</v>
      </c>
      <c r="AC35" s="1" t="s">
        <v>6378</v>
      </c>
      <c r="AD35" s="72" t="s">
        <v>6750</v>
      </c>
      <c r="AE35" s="67" t="s">
        <v>486</v>
      </c>
      <c r="AF35" s="67" t="s">
        <v>486</v>
      </c>
      <c r="AG35" s="52" t="str">
        <f t="shared" si="1"/>
        <v>Not applicable</v>
      </c>
      <c r="AH35" s="39" t="s">
        <v>486</v>
      </c>
      <c r="AI35" s="32" t="s">
        <v>486</v>
      </c>
      <c r="AJ35" s="32">
        <v>1000</v>
      </c>
      <c r="AK35" s="52" t="str">
        <f t="shared" si="2"/>
        <v>Yes</v>
      </c>
      <c r="AL35" s="1" t="s">
        <v>6379</v>
      </c>
      <c r="AM35" s="72" t="s">
        <v>6750</v>
      </c>
      <c r="AN35" s="15" t="s">
        <v>47</v>
      </c>
      <c r="AO35" s="1" t="s">
        <v>6379</v>
      </c>
      <c r="AP35" s="72" t="s">
        <v>6750</v>
      </c>
      <c r="AQ35" s="72" t="s">
        <v>6750</v>
      </c>
      <c r="AR35" s="15" t="s">
        <v>532</v>
      </c>
      <c r="AS35" s="15" t="s">
        <v>6074</v>
      </c>
      <c r="AT35" s="71" t="s">
        <v>47</v>
      </c>
      <c r="AU35" s="15"/>
      <c r="AV35" s="33">
        <v>44613</v>
      </c>
      <c r="AW35" s="15" t="s">
        <v>287</v>
      </c>
      <c r="AX35" s="15" t="s">
        <v>311</v>
      </c>
      <c r="AY35" s="15" t="s">
        <v>6726</v>
      </c>
      <c r="AZ35" s="246" t="str">
        <f>LEFT(Green_Steel_Projects[[#This Row],[Comments]],10)</f>
        <v>2024-05-10</v>
      </c>
      <c r="BA35" s="33">
        <v>45359</v>
      </c>
      <c r="BB35" s="1" t="s">
        <v>6380</v>
      </c>
      <c r="BC35" s="15"/>
      <c r="BD35" s="15"/>
      <c r="BE35" s="15"/>
      <c r="BF35" s="15"/>
      <c r="BG35" s="15"/>
      <c r="BI35" s="61" t="s">
        <v>6265</v>
      </c>
      <c r="BJ35" s="15"/>
    </row>
    <row r="36" spans="1:62" s="1" customFormat="1" x14ac:dyDescent="0.2">
      <c r="A36" s="15" t="s">
        <v>6868</v>
      </c>
      <c r="B36" s="15" t="s">
        <v>6735</v>
      </c>
      <c r="C36" s="15" t="s">
        <v>6199</v>
      </c>
      <c r="D36" s="1" t="s">
        <v>6200</v>
      </c>
      <c r="E36" s="29" t="s">
        <v>99</v>
      </c>
      <c r="F36" s="71">
        <v>2022</v>
      </c>
      <c r="G36" s="15" t="s">
        <v>47</v>
      </c>
      <c r="H36" s="15" t="s">
        <v>47</v>
      </c>
      <c r="I36" s="1" t="s">
        <v>6201</v>
      </c>
      <c r="J36" s="1" t="s">
        <v>6201</v>
      </c>
      <c r="K36" s="15" t="s">
        <v>446</v>
      </c>
      <c r="L36" s="68" t="s">
        <v>52</v>
      </c>
      <c r="M36" s="49" t="str">
        <f>IF(ISBLANK(L36), "", IFERROR(VLOOKUP(L36, '2. Company details'!A:F, 3, FALSE), "ADD NEW COMPANY MANUALLY"))</f>
        <v>Existing</v>
      </c>
      <c r="N36" s="15" t="s">
        <v>47</v>
      </c>
      <c r="O36" s="51">
        <f>IF(ISBLANK(L36), "", IFERROR(VLOOKUP(L36, '2. Company details'!A:X, 4, FALSE), "ADD NEW COMPANY MANUALLY"))</f>
        <v>68.52</v>
      </c>
      <c r="P36" s="49" t="str">
        <f>IF(ISBLANK(L36), "", IFERROR(VLOOKUP(L36, '2. Company details'!A:X, 15, FALSE), "ADD NEW COMPANY MANUALLY"))</f>
        <v>Has a 2030 goal</v>
      </c>
      <c r="Q36" s="49" t="str">
        <f>IF(ISBLANK(L36), "", IFERROR(VLOOKUP(L36, '2. Company details'!A:X, 16, FALSE), "ADD NEW COMPANY MANUALLY"))</f>
        <v>Net zero by 2050</v>
      </c>
      <c r="R36" s="50" t="str">
        <f>IF(ISBLANK(L36), "", IFERROR(VLOOKUP(L36, '2. Company details'!A:X, 14, FALSE), "ADD NEW COMPANY MANUALLY"))</f>
        <v>https://web.archive.org/web/https://corporate-media.arcelormittal.com/media/ob3lpdom/car_2.pdf</v>
      </c>
      <c r="S36" s="51" t="str">
        <f t="shared" si="0"/>
        <v>Yes</v>
      </c>
      <c r="T36" s="15" t="s">
        <v>446</v>
      </c>
      <c r="U36" s="52" t="s">
        <v>41</v>
      </c>
      <c r="V36" t="s">
        <v>6546</v>
      </c>
      <c r="W36" s="15" t="s">
        <v>519</v>
      </c>
      <c r="X36" s="30">
        <v>21.007899999999999</v>
      </c>
      <c r="Y36" s="30">
        <v>-10.940799999999999</v>
      </c>
      <c r="Z36" s="15" t="s">
        <v>62</v>
      </c>
      <c r="AA36" s="78" t="s">
        <v>368</v>
      </c>
      <c r="AB36" s="15" t="s">
        <v>297</v>
      </c>
      <c r="AC36" s="1" t="s">
        <v>6201</v>
      </c>
      <c r="AD36" s="72" t="s">
        <v>6750</v>
      </c>
      <c r="AE36" s="67" t="s">
        <v>47</v>
      </c>
      <c r="AF36" s="67" t="s">
        <v>47</v>
      </c>
      <c r="AG36" s="52" t="str">
        <f t="shared" si="1"/>
        <v>No</v>
      </c>
      <c r="AH36" s="39" t="s">
        <v>486</v>
      </c>
      <c r="AI36" s="32" t="s">
        <v>486</v>
      </c>
      <c r="AJ36" s="32" t="s">
        <v>486</v>
      </c>
      <c r="AK36" s="52" t="str">
        <f t="shared" si="2"/>
        <v>Not applicable</v>
      </c>
      <c r="AL36" s="39" t="s">
        <v>486</v>
      </c>
      <c r="AM36" s="72" t="s">
        <v>6750</v>
      </c>
      <c r="AN36" s="15" t="s">
        <v>47</v>
      </c>
      <c r="AO36" s="1" t="s">
        <v>6201</v>
      </c>
      <c r="AP36" s="72" t="s">
        <v>6750</v>
      </c>
      <c r="AQ36" s="72" t="s">
        <v>6750</v>
      </c>
      <c r="AR36" s="15" t="s">
        <v>530</v>
      </c>
      <c r="AS36" s="15" t="s">
        <v>6074</v>
      </c>
      <c r="AT36" s="71" t="s">
        <v>47</v>
      </c>
      <c r="AU36" s="15"/>
      <c r="AV36" s="33">
        <v>44706</v>
      </c>
      <c r="AW36" s="1" t="s">
        <v>6201</v>
      </c>
      <c r="AX36" s="15" t="s">
        <v>302</v>
      </c>
      <c r="AY36" s="15" t="s">
        <v>6727</v>
      </c>
      <c r="AZ36" s="246" t="str">
        <f>LEFT(Green_Steel_Projects[[#This Row],[Comments]],10)</f>
        <v>2022-10-17</v>
      </c>
      <c r="BA36" s="33">
        <v>45359</v>
      </c>
      <c r="BB36" s="1" t="s">
        <v>6201</v>
      </c>
      <c r="BC36" s="15"/>
      <c r="BD36" s="15"/>
      <c r="BE36" s="15"/>
      <c r="BF36" s="15"/>
      <c r="BG36" s="15"/>
      <c r="BI36" s="61" t="s">
        <v>6265</v>
      </c>
      <c r="BJ36" s="15"/>
    </row>
    <row r="37" spans="1:62" s="1" customFormat="1" x14ac:dyDescent="0.2">
      <c r="A37" s="15" t="s">
        <v>6869</v>
      </c>
      <c r="B37" s="15" t="s">
        <v>6596</v>
      </c>
      <c r="C37" s="15" t="s">
        <v>488</v>
      </c>
      <c r="D37" s="29" t="s">
        <v>460</v>
      </c>
      <c r="E37" s="29" t="s">
        <v>672</v>
      </c>
      <c r="F37" s="71">
        <v>2026</v>
      </c>
      <c r="G37" s="15" t="s">
        <v>675</v>
      </c>
      <c r="H37" s="15" t="s">
        <v>512</v>
      </c>
      <c r="I37" s="31" t="s">
        <v>460</v>
      </c>
      <c r="J37" s="15" t="s">
        <v>489</v>
      </c>
      <c r="K37" s="15" t="s">
        <v>489</v>
      </c>
      <c r="L37" s="68" t="s">
        <v>223</v>
      </c>
      <c r="M37" s="49" t="str">
        <f>IF(ISBLANK(L37), "", IFERROR(VLOOKUP(L37, '2. Company details'!A:F, 3, FALSE), "ADD NEW COMPANY MANUALLY"))</f>
        <v>Existing</v>
      </c>
      <c r="N37" s="15"/>
      <c r="O37" s="51">
        <f>IF(ISBLANK(L37), "", IFERROR(VLOOKUP(L37, '2. Company details'!A:X, 4, FALSE), "ADD NEW COMPANY MANUALLY"))</f>
        <v>10.35</v>
      </c>
      <c r="P37" s="49" t="str">
        <f>IF(ISBLANK(L37), "", IFERROR(VLOOKUP(L37, '2. Company details'!A:X, 15, FALSE), "ADD NEW COMPANY MANUALLY"))</f>
        <v>Has a post-2030 goal</v>
      </c>
      <c r="Q37" s="49" t="str">
        <f>IF(ISBLANK(L37), "", IFERROR(VLOOKUP(L37, '2. Company details'!A:X, 16, FALSE), "ADD NEW COMPANY MANUALLY"))</f>
        <v>Net zero by 2050</v>
      </c>
      <c r="R37" s="50" t="str">
        <f>IF(ISBLANK(L37), "", IFERROR(VLOOKUP(L37, '2. Company details'!A:X, 14, FALSE), "ADD NEW COMPANY MANUALLY"))</f>
        <v>https://web.archive.org/web/https://sciencebasedtargets.org/blog/forging-a-sustainable-path-the-rise-of-science-based-targets-in-the-steel-sector#thyssenkrupp-steel-europe-ag</v>
      </c>
      <c r="S37" s="51" t="str">
        <f t="shared" ref="S37:S54" si="3">IF(OR(ISBLANK(M37), ISBLANK(Q37)), "", IF(M37="Emerging", "Not applicable for emerging", IF(M37="Existing", IF(OR(ISNUMBER(SEARCH("Not", Q37)), ISNUMBER(SEARCH("N/A", Q37))), "No", "Yes"), "")))</f>
        <v>Yes</v>
      </c>
      <c r="T37" s="15" t="s">
        <v>561</v>
      </c>
      <c r="U37" s="52" t="s">
        <v>6537</v>
      </c>
      <c r="V37" t="s">
        <v>6538</v>
      </c>
      <c r="W37" s="15" t="s">
        <v>229</v>
      </c>
      <c r="X37" s="30">
        <v>51.491649000000002</v>
      </c>
      <c r="Y37" s="30">
        <v>6.7330509999999997</v>
      </c>
      <c r="Z37" s="15" t="s">
        <v>45</v>
      </c>
      <c r="AA37" s="78" t="s">
        <v>366</v>
      </c>
      <c r="AB37" s="15" t="s">
        <v>66</v>
      </c>
      <c r="AC37" s="15" t="s">
        <v>460</v>
      </c>
      <c r="AD37" s="72" t="s">
        <v>6750</v>
      </c>
      <c r="AE37" s="67">
        <v>2.5</v>
      </c>
      <c r="AF37" s="67" t="s">
        <v>486</v>
      </c>
      <c r="AG37" s="52" t="str">
        <f t="shared" ref="AG37:AG60" si="4">IF(
    OR(
        ISBLANK(AE37),
        ISBLANK(AF37)
    ),
    "",
    IF(
        AND(
             OR(ISNUMBER(AE37), ISNUMBER(AF37))
        ),
        "Yes",
        IF(
            AND(
                OR(AE37="Not stated", AF37="Not stated")
            ),
            "No",
            IF(
                AND(
                    OR(AE37="Not applicable", AF37="Not applicable")
                ),
                "Not applicable",
                "No"
            )
        )
    )
)</f>
        <v>Yes</v>
      </c>
      <c r="AH37" s="39" t="s">
        <v>486</v>
      </c>
      <c r="AI37" s="32" t="s">
        <v>486</v>
      </c>
      <c r="AJ37" s="32" t="s">
        <v>486</v>
      </c>
      <c r="AK37" s="52" t="str">
        <f t="shared" ref="AK37:AK60" si="5">IF(
    OR(
        ISBLANK(AI37),
        ISBLANK(AJ37)
    ),
    "",
    IF(
        AND(
             OR(ISNUMBER(AI37), ISNUMBER(AJ37))
        ),
        "Yes",
        IF(
            AND(
                OR(AI37="Not stated", AJ37="Not stated")
            ),
            "No",
            IF(
                AND(
                    OR(AI37="Not applicable", AJ37="Not applicable")
                ),
                "Not applicable",
                "No"
            )
        )
    )
)</f>
        <v>Not applicable</v>
      </c>
      <c r="AL37" s="39"/>
      <c r="AM37" s="72" t="s">
        <v>6750</v>
      </c>
      <c r="AN37" s="15">
        <f>(2000000000/10^6)*1.0002</f>
        <v>2000.3999999999999</v>
      </c>
      <c r="AO37" s="26" t="s">
        <v>460</v>
      </c>
      <c r="AP37" s="72" t="s">
        <v>6750</v>
      </c>
      <c r="AQ37" s="72" t="s">
        <v>6750</v>
      </c>
      <c r="AR37" s="15"/>
      <c r="AS37" s="15" t="s">
        <v>6074</v>
      </c>
      <c r="AT37" s="71"/>
      <c r="AU37" s="15"/>
      <c r="AV37" s="33">
        <v>44812</v>
      </c>
      <c r="AW37" s="15" t="s">
        <v>460</v>
      </c>
      <c r="AX37" s="15" t="s">
        <v>41</v>
      </c>
      <c r="AY37" s="15" t="s">
        <v>6728</v>
      </c>
      <c r="AZ37" s="246" t="str">
        <f>LEFT(Green_Steel_Projects[[#This Row],[Comments]],10)</f>
        <v>2024-11-04</v>
      </c>
      <c r="BA37" s="33">
        <v>45359</v>
      </c>
      <c r="BB37" s="15" t="s">
        <v>513</v>
      </c>
      <c r="BC37" s="15"/>
      <c r="BD37" s="15"/>
      <c r="BE37" s="15"/>
      <c r="BF37" s="15"/>
      <c r="BG37" s="15"/>
      <c r="BI37" s="61" t="s">
        <v>6265</v>
      </c>
      <c r="BJ37" s="15"/>
    </row>
    <row r="38" spans="1:62" x14ac:dyDescent="0.2">
      <c r="A38" s="15" t="s">
        <v>6870</v>
      </c>
      <c r="B38" s="15" t="s">
        <v>6735</v>
      </c>
      <c r="C38" s="15" t="s">
        <v>446</v>
      </c>
      <c r="D38" t="s">
        <v>6215</v>
      </c>
      <c r="E38" s="29" t="s">
        <v>99</v>
      </c>
      <c r="F38" s="71" t="s">
        <v>47</v>
      </c>
      <c r="G38" s="15" t="s">
        <v>6143</v>
      </c>
      <c r="H38" s="15" t="s">
        <v>6216</v>
      </c>
      <c r="I38" t="s">
        <v>6215</v>
      </c>
      <c r="J38" t="s">
        <v>6215</v>
      </c>
      <c r="K38" t="s">
        <v>6215</v>
      </c>
      <c r="L38" s="68" t="s">
        <v>52</v>
      </c>
      <c r="M38" s="49" t="str">
        <f>IF(ISBLANK(L38), "", IFERROR(VLOOKUP(L38, '2. Company details'!A:F, 3, FALSE), "ADD NEW COMPANY MANUALLY"))</f>
        <v>Existing</v>
      </c>
      <c r="N38" s="15" t="s">
        <v>680</v>
      </c>
      <c r="O38" s="51">
        <f>IF(ISBLANK(L38), "", IFERROR(VLOOKUP(L38, '2. Company details'!A:X, 4, FALSE), "ADD NEW COMPANY MANUALLY"))</f>
        <v>68.52</v>
      </c>
      <c r="P38" s="49" t="str">
        <f>IF(ISBLANK(L38), "", IFERROR(VLOOKUP(L38, '2. Company details'!A:X, 15, FALSE), "ADD NEW COMPANY MANUALLY"))</f>
        <v>Has a 2030 goal</v>
      </c>
      <c r="Q38" s="49" t="str">
        <f>IF(ISBLANK(L38), "", IFERROR(VLOOKUP(L38, '2. Company details'!A:X, 16, FALSE), "ADD NEW COMPANY MANUALLY"))</f>
        <v>Net zero by 2050</v>
      </c>
      <c r="R38" s="50" t="str">
        <f>IF(ISBLANK(L38), "", IFERROR(VLOOKUP(L38, '2. Company details'!A:X, 14, FALSE), "ADD NEW COMPANY MANUALLY"))</f>
        <v>https://web.archive.org/web/https://corporate-media.arcelormittal.com/media/ob3lpdom/car_2.pdf</v>
      </c>
      <c r="S38" s="51" t="str">
        <f t="shared" si="3"/>
        <v>Yes</v>
      </c>
      <c r="T38" s="15" t="s">
        <v>576</v>
      </c>
      <c r="U38" s="52" t="s">
        <v>6557</v>
      </c>
      <c r="V38" t="s">
        <v>6558</v>
      </c>
      <c r="W38" s="15" t="s">
        <v>371</v>
      </c>
      <c r="X38" s="30">
        <v>-26.664100000000001</v>
      </c>
      <c r="Y38" s="30">
        <v>27.81363</v>
      </c>
      <c r="Z38" s="15" t="s">
        <v>102</v>
      </c>
      <c r="AA38" s="78" t="s">
        <v>368</v>
      </c>
      <c r="AB38" s="15" t="s">
        <v>370</v>
      </c>
      <c r="AC38" t="s">
        <v>6215</v>
      </c>
      <c r="AD38" s="72" t="s">
        <v>6750</v>
      </c>
      <c r="AE38" s="67" t="s">
        <v>486</v>
      </c>
      <c r="AF38" s="67" t="s">
        <v>486</v>
      </c>
      <c r="AG38" s="52" t="str">
        <f t="shared" si="4"/>
        <v>Not applicable</v>
      </c>
      <c r="AH38" s="39" t="s">
        <v>486</v>
      </c>
      <c r="AI38" s="32">
        <v>1.5</v>
      </c>
      <c r="AJ38" s="32" t="s">
        <v>47</v>
      </c>
      <c r="AK38" s="52" t="str">
        <f t="shared" si="5"/>
        <v>Yes</v>
      </c>
      <c r="AL38" t="s">
        <v>6217</v>
      </c>
      <c r="AM38" s="72" t="s">
        <v>6750</v>
      </c>
      <c r="AN38" s="15" t="s">
        <v>47</v>
      </c>
      <c r="AO38" t="s">
        <v>6217</v>
      </c>
      <c r="AP38" s="72" t="s">
        <v>6750</v>
      </c>
      <c r="AQ38" s="72" t="s">
        <v>6750</v>
      </c>
      <c r="AR38" s="15" t="s">
        <v>577</v>
      </c>
      <c r="AS38" s="15" t="s">
        <v>6074</v>
      </c>
      <c r="AT38" s="71" t="s">
        <v>47</v>
      </c>
      <c r="AU38" s="15"/>
      <c r="AV38" s="33">
        <v>44852</v>
      </c>
      <c r="AW38" t="s">
        <v>6217</v>
      </c>
      <c r="AX38" s="15" t="s">
        <v>372</v>
      </c>
      <c r="AY38" s="15" t="s">
        <v>6729</v>
      </c>
      <c r="AZ38" s="246" t="str">
        <f>LEFT(Green_Steel_Projects[[#This Row],[Comments]],10)</f>
        <v>2024-08-07</v>
      </c>
      <c r="BA38" s="33">
        <v>45359</v>
      </c>
      <c r="BB38" t="s">
        <v>6217</v>
      </c>
      <c r="BC38" s="15"/>
      <c r="BD38" s="15"/>
      <c r="BE38" s="15"/>
      <c r="BF38" s="15"/>
      <c r="BG38" s="15"/>
      <c r="BH38" s="1"/>
      <c r="BI38" s="61" t="s">
        <v>6265</v>
      </c>
    </row>
    <row r="39" spans="1:62" x14ac:dyDescent="0.2">
      <c r="A39" s="15" t="s">
        <v>6871</v>
      </c>
      <c r="B39" s="15" t="s">
        <v>6735</v>
      </c>
      <c r="C39" s="15" t="s">
        <v>628</v>
      </c>
      <c r="D39" s="29" t="s">
        <v>446</v>
      </c>
      <c r="E39" s="29" t="s">
        <v>99</v>
      </c>
      <c r="F39" s="71" t="s">
        <v>47</v>
      </c>
      <c r="G39" s="15" t="s">
        <v>675</v>
      </c>
      <c r="H39" s="15" t="s">
        <v>6385</v>
      </c>
      <c r="I39" s="31" t="s">
        <v>617</v>
      </c>
      <c r="J39" s="15" t="s">
        <v>617</v>
      </c>
      <c r="K39" s="15" t="s">
        <v>617</v>
      </c>
      <c r="L39" s="15" t="s">
        <v>612</v>
      </c>
      <c r="M39" s="73" t="s">
        <v>6577</v>
      </c>
      <c r="N39" s="15" t="s">
        <v>47</v>
      </c>
      <c r="O39" s="79"/>
      <c r="P39" s="80"/>
      <c r="Q39" s="80"/>
      <c r="R39" s="81"/>
      <c r="S39" s="51" t="str">
        <f t="shared" si="3"/>
        <v/>
      </c>
      <c r="T39" s="15" t="s">
        <v>624</v>
      </c>
      <c r="U39" s="52" t="s">
        <v>41</v>
      </c>
      <c r="V39" s="52"/>
      <c r="W39" s="15" t="s">
        <v>613</v>
      </c>
      <c r="X39" s="30">
        <v>27.544748999999999</v>
      </c>
      <c r="Y39" s="30">
        <v>49.208103000000001</v>
      </c>
      <c r="Z39" s="15" t="s">
        <v>618</v>
      </c>
      <c r="AA39" s="78" t="s">
        <v>368</v>
      </c>
      <c r="AB39" s="15" t="s">
        <v>614</v>
      </c>
      <c r="AC39" s="15" t="s">
        <v>617</v>
      </c>
      <c r="AD39" s="72" t="s">
        <v>6750</v>
      </c>
      <c r="AE39" s="67">
        <v>4</v>
      </c>
      <c r="AF39" s="67" t="s">
        <v>486</v>
      </c>
      <c r="AG39" s="52" t="str">
        <f t="shared" si="4"/>
        <v>Yes</v>
      </c>
      <c r="AH39" t="s">
        <v>6386</v>
      </c>
      <c r="AI39" s="32" t="s">
        <v>486</v>
      </c>
      <c r="AJ39" s="32" t="s">
        <v>486</v>
      </c>
      <c r="AK39" s="52" t="str">
        <f t="shared" si="5"/>
        <v>Not applicable</v>
      </c>
      <c r="AL39" s="39" t="s">
        <v>486</v>
      </c>
      <c r="AM39" s="72" t="s">
        <v>6750</v>
      </c>
      <c r="AN39" s="15">
        <v>1100</v>
      </c>
      <c r="AO39" s="26" t="s">
        <v>617</v>
      </c>
      <c r="AP39" s="72" t="s">
        <v>6750</v>
      </c>
      <c r="AQ39" s="72" t="s">
        <v>6750</v>
      </c>
      <c r="AR39" s="15" t="s">
        <v>530</v>
      </c>
      <c r="AS39" s="15" t="s">
        <v>6074</v>
      </c>
      <c r="AT39" s="71" t="s">
        <v>47</v>
      </c>
      <c r="AU39" s="15"/>
      <c r="AV39" s="33">
        <v>44866</v>
      </c>
      <c r="AW39" s="15" t="s">
        <v>617</v>
      </c>
      <c r="AX39" s="15" t="s">
        <v>616</v>
      </c>
      <c r="AY39" s="15" t="s">
        <v>6730</v>
      </c>
      <c r="AZ39" s="246" t="str">
        <f>LEFT(Green_Steel_Projects[[#This Row],[Comments]],10)</f>
        <v>2023-06-22</v>
      </c>
      <c r="BA39" s="33">
        <v>45359</v>
      </c>
      <c r="BB39" s="15" t="s">
        <v>617</v>
      </c>
      <c r="BC39" s="15"/>
      <c r="BD39" s="15"/>
      <c r="BE39" s="15"/>
      <c r="BF39" s="15"/>
      <c r="BG39" s="15"/>
      <c r="BH39" s="1"/>
      <c r="BI39" s="61" t="s">
        <v>6265</v>
      </c>
      <c r="BJ39" s="15"/>
    </row>
    <row r="40" spans="1:62" x14ac:dyDescent="0.2">
      <c r="A40" s="15" t="s">
        <v>6872</v>
      </c>
      <c r="B40" s="15" t="s">
        <v>6735</v>
      </c>
      <c r="C40" s="15" t="s">
        <v>446</v>
      </c>
      <c r="D40" s="29" t="s">
        <v>446</v>
      </c>
      <c r="E40" s="29" t="s">
        <v>99</v>
      </c>
      <c r="F40" s="71" t="s">
        <v>47</v>
      </c>
      <c r="G40" s="15" t="s">
        <v>678</v>
      </c>
      <c r="H40" s="15" t="s">
        <v>87</v>
      </c>
      <c r="I40" s="31" t="s">
        <v>565</v>
      </c>
      <c r="J40" s="15" t="s">
        <v>565</v>
      </c>
      <c r="K40" s="15" t="s">
        <v>565</v>
      </c>
      <c r="L40" s="68" t="s">
        <v>699</v>
      </c>
      <c r="M40" s="49" t="str">
        <f>IF(ISBLANK(L40), "", IFERROR(VLOOKUP(L40, '2. Company details'!A:F, 3, FALSE), "ADD NEW COMPANY MANUALLY"))</f>
        <v>Existing</v>
      </c>
      <c r="N40" s="15" t="s">
        <v>47</v>
      </c>
      <c r="O40" s="51">
        <f>IF(ISBLANK(L40), "", IFERROR(VLOOKUP(L40, '2. Company details'!A:X, 4, FALSE), "ADD NEW COMPANY MANUALLY"))</f>
        <v>38.44</v>
      </c>
      <c r="P40" s="49" t="str">
        <f>IF(ISBLANK(L40), "", IFERROR(VLOOKUP(L40, '2. Company details'!A:X, 15, FALSE), "ADD NEW COMPANY MANUALLY"))</f>
        <v>Has a 2030 goal</v>
      </c>
      <c r="Q40" s="49" t="str">
        <f>IF(ISBLANK(L40), "", IFERROR(VLOOKUP(L40, '2. Company details'!A:X, 16, FALSE), "ADD NEW COMPANY MANUALLY"))</f>
        <v>Net zero by 2050</v>
      </c>
      <c r="R40" s="50" t="str">
        <f>IF(ISBLANK(L40), "", IFERROR(VLOOKUP(L40, '2. Company details'!A:X, 14, FALSE), "ADD NEW COMPANY MANUALLY"))</f>
        <v>https://web.archive.org/web/https://www.posco.co.kr/brochure/en/02_Vision_05.html</v>
      </c>
      <c r="S40" s="51" t="str">
        <f t="shared" si="3"/>
        <v>Yes</v>
      </c>
      <c r="T40" s="15" t="s">
        <v>533</v>
      </c>
      <c r="U40" s="52" t="s">
        <v>41</v>
      </c>
      <c r="V40" t="s">
        <v>6562</v>
      </c>
      <c r="W40" s="15" t="s">
        <v>498</v>
      </c>
      <c r="X40" s="30">
        <v>2.5054509999999999</v>
      </c>
      <c r="Y40" s="30">
        <v>112.99156000000001</v>
      </c>
      <c r="Z40" s="15" t="s">
        <v>499</v>
      </c>
      <c r="AA40" s="78" t="s">
        <v>367</v>
      </c>
      <c r="AB40" s="15" t="s">
        <v>500</v>
      </c>
      <c r="AC40" s="15" t="s">
        <v>565</v>
      </c>
      <c r="AD40" s="72" t="s">
        <v>6750</v>
      </c>
      <c r="AE40" s="67" t="s">
        <v>486</v>
      </c>
      <c r="AF40" s="67" t="s">
        <v>486</v>
      </c>
      <c r="AG40" s="52" t="str">
        <f t="shared" si="4"/>
        <v>Not applicable</v>
      </c>
      <c r="AH40" s="39" t="s">
        <v>486</v>
      </c>
      <c r="AI40" s="32" t="s">
        <v>47</v>
      </c>
      <c r="AJ40" s="32" t="s">
        <v>486</v>
      </c>
      <c r="AK40" s="52" t="str">
        <f t="shared" si="5"/>
        <v>No</v>
      </c>
      <c r="AL40" t="s">
        <v>565</v>
      </c>
      <c r="AM40" s="72" t="s">
        <v>6750</v>
      </c>
      <c r="AN40" s="15" t="s">
        <v>47</v>
      </c>
      <c r="AO40" s="26" t="s">
        <v>565</v>
      </c>
      <c r="AP40" s="72" t="s">
        <v>6750</v>
      </c>
      <c r="AQ40" s="72" t="s">
        <v>6750</v>
      </c>
      <c r="AR40" s="15" t="s">
        <v>550</v>
      </c>
      <c r="AS40" s="15" t="s">
        <v>6074</v>
      </c>
      <c r="AT40" s="71" t="s">
        <v>47</v>
      </c>
      <c r="AU40" s="15"/>
      <c r="AV40" s="33">
        <v>44929</v>
      </c>
      <c r="AW40" s="15" t="s">
        <v>565</v>
      </c>
      <c r="AX40" s="15" t="s">
        <v>497</v>
      </c>
      <c r="AY40" s="15" t="s">
        <v>6731</v>
      </c>
      <c r="AZ40" s="246" t="str">
        <f>LEFT(Green_Steel_Projects[[#This Row],[Comments]],10)</f>
        <v>2024-03-07</v>
      </c>
      <c r="BA40" s="33">
        <v>45359</v>
      </c>
      <c r="BB40" s="15" t="s">
        <v>565</v>
      </c>
      <c r="BC40" t="s">
        <v>6286</v>
      </c>
      <c r="BD40" s="15"/>
      <c r="BE40" s="15"/>
      <c r="BF40" s="15"/>
      <c r="BG40" s="15"/>
      <c r="BH40" s="1"/>
      <c r="BI40" s="61" t="s">
        <v>6265</v>
      </c>
      <c r="BJ40" s="15"/>
    </row>
    <row r="41" spans="1:62" x14ac:dyDescent="0.2">
      <c r="A41" s="15" t="s">
        <v>6873</v>
      </c>
      <c r="B41" s="15" t="s">
        <v>6677</v>
      </c>
      <c r="C41" s="15" t="s">
        <v>494</v>
      </c>
      <c r="D41" s="29" t="s">
        <v>446</v>
      </c>
      <c r="E41" s="29" t="s">
        <v>672</v>
      </c>
      <c r="F41" s="71">
        <v>2026</v>
      </c>
      <c r="G41" s="15" t="s">
        <v>6362</v>
      </c>
      <c r="H41" s="15" t="s">
        <v>11</v>
      </c>
      <c r="I41" t="s">
        <v>6295</v>
      </c>
      <c r="J41" t="s">
        <v>6295</v>
      </c>
      <c r="K41" t="s">
        <v>6295</v>
      </c>
      <c r="L41" s="68" t="s">
        <v>699</v>
      </c>
      <c r="M41" s="49" t="str">
        <f>IF(ISBLANK(L41), "", IFERROR(VLOOKUP(L41, '2. Company details'!A:F, 3, FALSE), "ADD NEW COMPANY MANUALLY"))</f>
        <v>Existing</v>
      </c>
      <c r="N41" s="15" t="s">
        <v>681</v>
      </c>
      <c r="O41" s="51">
        <f>IF(ISBLANK(L41), "", IFERROR(VLOOKUP(L41, '2. Company details'!A:X, 4, FALSE), "ADD NEW COMPANY MANUALLY"))</f>
        <v>38.44</v>
      </c>
      <c r="P41" s="49" t="str">
        <f>IF(ISBLANK(L41), "", IFERROR(VLOOKUP(L41, '2. Company details'!A:X, 15, FALSE), "ADD NEW COMPANY MANUALLY"))</f>
        <v>Has a 2030 goal</v>
      </c>
      <c r="Q41" s="49" t="str">
        <f>IF(ISBLANK(L41), "", IFERROR(VLOOKUP(L41, '2. Company details'!A:X, 16, FALSE), "ADD NEW COMPANY MANUALLY"))</f>
        <v>Net zero by 2050</v>
      </c>
      <c r="R41" s="50" t="str">
        <f>IF(ISBLANK(L41), "", IFERROR(VLOOKUP(L41, '2. Company details'!A:X, 14, FALSE), "ADD NEW COMPANY MANUALLY"))</f>
        <v>https://web.archive.org/web/https://www.posco.co.kr/brochure/en/02_Vision_05.html</v>
      </c>
      <c r="S41" s="51" t="str">
        <f t="shared" si="3"/>
        <v>Yes</v>
      </c>
      <c r="T41" s="15" t="s">
        <v>575</v>
      </c>
      <c r="U41" s="52" t="s">
        <v>6560</v>
      </c>
      <c r="V41" t="s">
        <v>6561</v>
      </c>
      <c r="W41" s="15" t="s">
        <v>493</v>
      </c>
      <c r="X41" s="30">
        <v>34.920079999999999</v>
      </c>
      <c r="Y41" s="30">
        <v>127.74865</v>
      </c>
      <c r="Z41" s="15" t="s">
        <v>45</v>
      </c>
      <c r="AA41" s="78" t="s">
        <v>367</v>
      </c>
      <c r="AB41" s="15" t="s">
        <v>168</v>
      </c>
      <c r="AC41" s="15" t="s">
        <v>495</v>
      </c>
      <c r="AD41" s="72" t="s">
        <v>6750</v>
      </c>
      <c r="AE41" s="67" t="s">
        <v>47</v>
      </c>
      <c r="AF41" s="67">
        <v>2.5</v>
      </c>
      <c r="AG41" s="52" t="str">
        <f t="shared" si="4"/>
        <v>Yes</v>
      </c>
      <c r="AH41" t="s">
        <v>6295</v>
      </c>
      <c r="AI41" s="32" t="s">
        <v>486</v>
      </c>
      <c r="AJ41" s="32" t="s">
        <v>486</v>
      </c>
      <c r="AK41" s="52" t="str">
        <f t="shared" si="5"/>
        <v>Not applicable</v>
      </c>
      <c r="AL41" s="39" t="s">
        <v>486</v>
      </c>
      <c r="AM41" s="72" t="s">
        <v>6750</v>
      </c>
      <c r="AN41" s="15">
        <v>461.31</v>
      </c>
      <c r="AO41" t="s">
        <v>6296</v>
      </c>
      <c r="AP41" s="72" t="s">
        <v>6750</v>
      </c>
      <c r="AQ41" s="72" t="s">
        <v>6750</v>
      </c>
      <c r="AR41" s="15" t="s">
        <v>529</v>
      </c>
      <c r="AS41" s="15" t="s">
        <v>6071</v>
      </c>
      <c r="AT41" s="71">
        <v>2024</v>
      </c>
      <c r="AU41" s="15"/>
      <c r="AV41" s="33">
        <v>44978</v>
      </c>
      <c r="AW41" t="s">
        <v>6297</v>
      </c>
      <c r="AX41" s="15" t="s">
        <v>6298</v>
      </c>
      <c r="AY41" s="15" t="s">
        <v>6732</v>
      </c>
      <c r="AZ41" s="246" t="str">
        <f>LEFT(Green_Steel_Projects[[#This Row],[Comments]],10)</f>
        <v>2024-02-02</v>
      </c>
      <c r="BA41" s="33">
        <v>45359</v>
      </c>
      <c r="BB41" t="s">
        <v>6300</v>
      </c>
      <c r="BC41" t="s">
        <v>6299</v>
      </c>
      <c r="BD41" s="15" t="s">
        <v>6301</v>
      </c>
      <c r="BE41" t="s">
        <v>6302</v>
      </c>
      <c r="BF41" s="15"/>
      <c r="BG41" s="15"/>
      <c r="BH41" s="1"/>
      <c r="BI41" s="61" t="s">
        <v>6265</v>
      </c>
      <c r="BJ41" s="15"/>
    </row>
    <row r="42" spans="1:62" x14ac:dyDescent="0.2">
      <c r="A42" s="15" t="s">
        <v>6874</v>
      </c>
      <c r="B42" s="15" t="s">
        <v>6735</v>
      </c>
      <c r="C42" s="15" t="s">
        <v>446</v>
      </c>
      <c r="D42" s="29" t="s">
        <v>504</v>
      </c>
      <c r="E42" s="29" t="s">
        <v>99</v>
      </c>
      <c r="F42" s="71" t="s">
        <v>47</v>
      </c>
      <c r="G42" s="15" t="s">
        <v>518</v>
      </c>
      <c r="H42" s="15" t="s">
        <v>6418</v>
      </c>
      <c r="I42" t="s">
        <v>6419</v>
      </c>
      <c r="J42" t="s">
        <v>6419</v>
      </c>
      <c r="K42" t="s">
        <v>6419</v>
      </c>
      <c r="L42" s="15" t="s">
        <v>100</v>
      </c>
      <c r="M42" s="73" t="s">
        <v>6577</v>
      </c>
      <c r="N42" s="15" t="s">
        <v>47</v>
      </c>
      <c r="O42" s="52"/>
      <c r="P42" s="52"/>
      <c r="Q42" s="52"/>
      <c r="R42" s="52"/>
      <c r="S42" s="52" t="str">
        <f t="shared" si="3"/>
        <v/>
      </c>
      <c r="T42" s="15" t="s">
        <v>534</v>
      </c>
      <c r="U42" s="52" t="s">
        <v>41</v>
      </c>
      <c r="V42" t="s">
        <v>6565</v>
      </c>
      <c r="W42" s="15" t="s">
        <v>135</v>
      </c>
      <c r="X42" s="30">
        <v>-22.846499999999999</v>
      </c>
      <c r="Y42" s="30">
        <v>118.974</v>
      </c>
      <c r="Z42" s="15" t="s">
        <v>138</v>
      </c>
      <c r="AA42" s="78" t="s">
        <v>7774</v>
      </c>
      <c r="AB42" s="15" t="s">
        <v>106</v>
      </c>
      <c r="AC42" s="15" t="s">
        <v>504</v>
      </c>
      <c r="AD42" s="72" t="s">
        <v>6750</v>
      </c>
      <c r="AE42" s="67" t="s">
        <v>47</v>
      </c>
      <c r="AF42" s="67" t="s">
        <v>486</v>
      </c>
      <c r="AG42" s="52" t="str">
        <f t="shared" si="4"/>
        <v>No</v>
      </c>
      <c r="AH42" s="39" t="s">
        <v>486</v>
      </c>
      <c r="AI42" s="32" t="s">
        <v>486</v>
      </c>
      <c r="AJ42" s="32" t="s">
        <v>486</v>
      </c>
      <c r="AK42" s="52" t="str">
        <f t="shared" si="5"/>
        <v>Not applicable</v>
      </c>
      <c r="AL42" s="39" t="s">
        <v>486</v>
      </c>
      <c r="AM42" s="72" t="s">
        <v>6750</v>
      </c>
      <c r="AN42" s="15" t="s">
        <v>47</v>
      </c>
      <c r="AO42" s="26" t="s">
        <v>504</v>
      </c>
      <c r="AP42" s="72" t="s">
        <v>6750</v>
      </c>
      <c r="AQ42" s="72" t="s">
        <v>6750</v>
      </c>
      <c r="AR42" s="15" t="s">
        <v>538</v>
      </c>
      <c r="AS42" s="15" t="s">
        <v>6074</v>
      </c>
      <c r="AT42" s="71" t="s">
        <v>47</v>
      </c>
      <c r="AU42" s="15"/>
      <c r="AV42" s="33">
        <v>45008</v>
      </c>
      <c r="AW42" t="s">
        <v>6420</v>
      </c>
      <c r="AX42" s="15" t="s">
        <v>505</v>
      </c>
      <c r="AY42" s="15" t="s">
        <v>6733</v>
      </c>
      <c r="AZ42" s="246" t="str">
        <f>LEFT(Green_Steel_Projects[[#This Row],[Comments]],10)</f>
        <v>2024-08-07</v>
      </c>
      <c r="BA42" s="33">
        <v>45359</v>
      </c>
      <c r="BB42" t="s">
        <v>6420</v>
      </c>
      <c r="BC42" s="15"/>
      <c r="BD42" s="15"/>
      <c r="BE42" s="15"/>
      <c r="BF42" s="15"/>
      <c r="BG42" s="15"/>
      <c r="BH42" s="1"/>
      <c r="BI42" s="61" t="s">
        <v>6265</v>
      </c>
    </row>
    <row r="43" spans="1:62" s="89" customFormat="1" x14ac:dyDescent="0.2">
      <c r="A43" s="68" t="s">
        <v>6939</v>
      </c>
      <c r="B43" s="68" t="s">
        <v>6735</v>
      </c>
      <c r="C43" s="68" t="s">
        <v>210</v>
      </c>
      <c r="D43" s="217" t="s">
        <v>6908</v>
      </c>
      <c r="E43" s="78" t="s">
        <v>672</v>
      </c>
      <c r="F43" s="78">
        <v>2026</v>
      </c>
      <c r="G43" s="78" t="s">
        <v>676</v>
      </c>
      <c r="H43" s="68" t="s">
        <v>6367</v>
      </c>
      <c r="I43" s="89" t="s">
        <v>6913</v>
      </c>
      <c r="J43" s="89" t="s">
        <v>6913</v>
      </c>
      <c r="K43" s="89" t="s">
        <v>6913</v>
      </c>
      <c r="L43" s="78" t="s">
        <v>207</v>
      </c>
      <c r="M43" s="49" t="str">
        <f>IF(ISBLANK(L43), "", IFERROR(VLOOKUP(L43, '2. Company details'!A:F, 3, FALSE), "ADD NEW COMPANY MANUALLY"))</f>
        <v>Existing</v>
      </c>
      <c r="N43" s="39" t="s">
        <v>680</v>
      </c>
      <c r="O43" s="166">
        <f>IF(ISBLANK(L43), "", IFERROR(VLOOKUP(L43, '2. Company details'!A:X, 4, FALSE), "ADD NEW COMPANY MANUALLY"))</f>
        <v>29.5</v>
      </c>
      <c r="P43" s="167" t="str">
        <f>IF(ISBLANK(L43), "", IFERROR(VLOOKUP(L43, '2. Company details'!A:X, 15, FALSE), "ADD NEW COMPANY MANUALLY"))</f>
        <v>Has a 2030 goal</v>
      </c>
      <c r="Q43" s="167" t="str">
        <f>IF(ISBLANK(L43), "", IFERROR(VLOOKUP(L43, '2. Company details'!A:X, 16, FALSE), "ADD NEW COMPANY MANUALLY"))</f>
        <v>Net zero before 2050</v>
      </c>
      <c r="R43" s="168" t="str">
        <f>IF(ISBLANK(L43), "", IFERROR(VLOOKUP(L43, '2. Company details'!A:X, 14, FALSE), "ADD NEW COMPANY MANUALLY"))</f>
        <v>https://web.archive.org/web/20240810113617/https://www.tatasteel.com/media/18370/tata-steel-ir-2022-23.pdf</v>
      </c>
      <c r="S43" s="63" t="str">
        <f t="shared" si="3"/>
        <v>Yes</v>
      </c>
      <c r="T43" s="68" t="s">
        <v>566</v>
      </c>
      <c r="U43" s="68" t="s">
        <v>6533</v>
      </c>
      <c r="V43" s="68" t="s">
        <v>6534</v>
      </c>
      <c r="W43" s="68" t="s">
        <v>208</v>
      </c>
      <c r="X43" s="212">
        <v>52.484000000000002</v>
      </c>
      <c r="Y43" s="212">
        <v>4.6150000000000002</v>
      </c>
      <c r="Z43" s="35" t="s">
        <v>136</v>
      </c>
      <c r="AA43" s="78" t="s">
        <v>366</v>
      </c>
      <c r="AB43" s="68" t="s">
        <v>60</v>
      </c>
      <c r="AC43" s="68" t="s">
        <v>212</v>
      </c>
      <c r="AD43" s="52" t="s">
        <v>6750</v>
      </c>
      <c r="AE43" s="67" t="s">
        <v>486</v>
      </c>
      <c r="AF43" s="91" t="s">
        <v>486</v>
      </c>
      <c r="AG43" s="151" t="str">
        <f t="shared" si="4"/>
        <v>Not applicable</v>
      </c>
      <c r="AH43" s="39" t="s">
        <v>486</v>
      </c>
      <c r="AI43" s="67" t="s">
        <v>486</v>
      </c>
      <c r="AJ43" s="67" t="s">
        <v>486</v>
      </c>
      <c r="AK43" s="151" t="str">
        <f t="shared" si="5"/>
        <v>Not applicable</v>
      </c>
      <c r="AL43" s="67" t="s">
        <v>486</v>
      </c>
      <c r="AM43" s="52" t="s">
        <v>6750</v>
      </c>
      <c r="AN43" s="68" t="s">
        <v>47</v>
      </c>
      <c r="AO43" s="203" t="s">
        <v>353</v>
      </c>
      <c r="AP43" s="52" t="s">
        <v>6750</v>
      </c>
      <c r="AQ43" s="52" t="s">
        <v>6750</v>
      </c>
      <c r="AR43" s="68" t="s">
        <v>532</v>
      </c>
      <c r="AS43" s="68" t="s">
        <v>6074</v>
      </c>
      <c r="AT43" s="202" t="s">
        <v>47</v>
      </c>
      <c r="AU43" s="68"/>
      <c r="AV43" s="195">
        <v>43392</v>
      </c>
      <c r="AW43" s="68" t="s">
        <v>213</v>
      </c>
      <c r="AX43" s="68" t="s">
        <v>352</v>
      </c>
      <c r="AY43" s="68" t="s">
        <v>6940</v>
      </c>
      <c r="AZ43" s="196" t="str">
        <f>LEFT(Green_Steel_Projects[[#This Row],[Comments]],10)</f>
        <v>2023-06-31</v>
      </c>
      <c r="BA43" s="195">
        <v>45485</v>
      </c>
      <c r="BB43" s="68" t="s">
        <v>6924</v>
      </c>
      <c r="BC43" s="68" t="s">
        <v>6913</v>
      </c>
      <c r="BD43" s="68" t="s">
        <v>6930</v>
      </c>
      <c r="BE43" s="68"/>
      <c r="BF43" s="68"/>
      <c r="BG43" s="68"/>
      <c r="BI43" s="61" t="s">
        <v>6265</v>
      </c>
    </row>
    <row r="44" spans="1:62" x14ac:dyDescent="0.2">
      <c r="A44" s="193" t="s">
        <v>7389</v>
      </c>
      <c r="B44" s="15" t="s">
        <v>7390</v>
      </c>
      <c r="C44" s="15" t="s">
        <v>7391</v>
      </c>
      <c r="D44" t="s">
        <v>7396</v>
      </c>
      <c r="E44" s="29" t="s">
        <v>672</v>
      </c>
      <c r="F44" s="71" t="s">
        <v>47</v>
      </c>
      <c r="G44" s="15" t="s">
        <v>629</v>
      </c>
      <c r="H44" s="15" t="s">
        <v>7397</v>
      </c>
      <c r="I44" t="s">
        <v>7396</v>
      </c>
      <c r="J44" t="s">
        <v>7396</v>
      </c>
      <c r="K44" t="s">
        <v>7396</v>
      </c>
      <c r="L44" s="68" t="s">
        <v>7363</v>
      </c>
      <c r="M44" s="49" t="str">
        <f>IF(ISBLANK(L44), "", IFERROR(VLOOKUP(L44, '2. Company details'!A:F, 3, FALSE), "ADD NEW COMPANY MANUALLY"))</f>
        <v>Existing</v>
      </c>
      <c r="N44" s="39" t="s">
        <v>680</v>
      </c>
      <c r="O44" s="163">
        <f>IF(ISBLANK(L44), "", IFERROR(VLOOKUP(L44, '2. Company details'!A:X, 4, FALSE), "ADD NEW COMPANY MANUALLY"))</f>
        <v>0</v>
      </c>
      <c r="P44" s="164" t="str">
        <f>IF(ISBLANK(L44), "", IFERROR(VLOOKUP(L44, '2. Company details'!A:X, 15, FALSE), "ADD NEW COMPANY MANUALLY"))</f>
        <v>Not available</v>
      </c>
      <c r="Q44" s="164" t="str">
        <f>IF(ISBLANK(L44), "", IFERROR(VLOOKUP(L44, '2. Company details'!A:X, 16, FALSE), "ADD NEW COMPANY MANUALLY"))</f>
        <v>Not available</v>
      </c>
      <c r="R44" s="165">
        <f>IF(ISBLANK(L44), "", IFERROR(VLOOKUP(L44, '2. Company details'!A:X, 14, FALSE), "ADD NEW COMPANY MANUALLY"))</f>
        <v>0</v>
      </c>
      <c r="S44" s="51" t="str">
        <f t="shared" si="3"/>
        <v>No</v>
      </c>
      <c r="T44" s="39" t="s">
        <v>446</v>
      </c>
      <c r="U44" s="52" t="s">
        <v>41</v>
      </c>
      <c r="V44" s="52"/>
      <c r="W44" s="15" t="s">
        <v>7401</v>
      </c>
      <c r="X44" s="30">
        <v>-33.450000000000003</v>
      </c>
      <c r="Y44" s="30">
        <v>135.56200000000001</v>
      </c>
      <c r="Z44" s="35" t="s">
        <v>136</v>
      </c>
      <c r="AA44" s="78" t="s">
        <v>7774</v>
      </c>
      <c r="AB44" s="15" t="s">
        <v>106</v>
      </c>
      <c r="AC44" t="s">
        <v>7396</v>
      </c>
      <c r="AD44" s="72" t="s">
        <v>6750</v>
      </c>
      <c r="AE44" s="67">
        <v>2.5</v>
      </c>
      <c r="AF44" s="67" t="s">
        <v>47</v>
      </c>
      <c r="AG44" s="151" t="str">
        <f t="shared" si="4"/>
        <v>Yes</v>
      </c>
      <c r="AH44" t="s">
        <v>7395</v>
      </c>
      <c r="AI44" s="32" t="s">
        <v>486</v>
      </c>
      <c r="AJ44" s="32" t="s">
        <v>486</v>
      </c>
      <c r="AK44" s="151" t="str">
        <f t="shared" si="5"/>
        <v>Not applicable</v>
      </c>
      <c r="AL44" s="39" t="s">
        <v>486</v>
      </c>
      <c r="AM44" s="72" t="s">
        <v>6750</v>
      </c>
      <c r="AN44" s="15" t="s">
        <v>47</v>
      </c>
      <c r="AO44" t="s">
        <v>7398</v>
      </c>
      <c r="AP44" s="72" t="s">
        <v>6750</v>
      </c>
      <c r="AQ44" s="72" t="s">
        <v>6750</v>
      </c>
      <c r="AR44" s="15" t="s">
        <v>530</v>
      </c>
      <c r="AS44" s="15" t="s">
        <v>6074</v>
      </c>
      <c r="AT44" s="71" t="s">
        <v>47</v>
      </c>
      <c r="AU44" s="15"/>
      <c r="AV44" s="33">
        <v>45507</v>
      </c>
      <c r="AW44" t="s">
        <v>7399</v>
      </c>
      <c r="AX44" s="15"/>
      <c r="AY44" s="15" t="s">
        <v>7400</v>
      </c>
      <c r="AZ44" s="246" t="str">
        <f>LEFT(Green_Steel_Projects[[#This Row],[Comments]],10)</f>
        <v>2024-11-15</v>
      </c>
      <c r="BA44" s="33">
        <v>45604</v>
      </c>
      <c r="BB44" t="s">
        <v>7399</v>
      </c>
      <c r="BC44" t="s">
        <v>7395</v>
      </c>
      <c r="BD44" s="15"/>
      <c r="BE44" s="15"/>
      <c r="BF44" s="15"/>
      <c r="BG44" s="15"/>
      <c r="BH44" s="1"/>
      <c r="BI44" s="61" t="s">
        <v>6265</v>
      </c>
    </row>
    <row r="45" spans="1:62" x14ac:dyDescent="0.2">
      <c r="A45" s="193" t="s">
        <v>7402</v>
      </c>
      <c r="B45" s="15" t="s">
        <v>7424</v>
      </c>
      <c r="C45" s="15" t="s">
        <v>7420</v>
      </c>
      <c r="D45" s="45" t="s">
        <v>446</v>
      </c>
      <c r="E45" s="45" t="s">
        <v>674</v>
      </c>
      <c r="F45" s="71">
        <v>2027</v>
      </c>
      <c r="G45" s="15" t="s">
        <v>629</v>
      </c>
      <c r="H45" s="15" t="s">
        <v>7412</v>
      </c>
      <c r="I45" t="s">
        <v>7408</v>
      </c>
      <c r="J45" t="s">
        <v>7408</v>
      </c>
      <c r="K45" t="s">
        <v>7409</v>
      </c>
      <c r="L45" s="68" t="s">
        <v>7407</v>
      </c>
      <c r="M45" s="73" t="s">
        <v>7702</v>
      </c>
      <c r="N45" s="39" t="s">
        <v>680</v>
      </c>
      <c r="O45" s="163"/>
      <c r="P45" s="164"/>
      <c r="Q45" s="164"/>
      <c r="R45" s="165"/>
      <c r="S45" s="63" t="str">
        <f t="shared" si="3"/>
        <v/>
      </c>
      <c r="T45" s="39" t="s">
        <v>446</v>
      </c>
      <c r="U45" s="52" t="s">
        <v>41</v>
      </c>
      <c r="V45" s="52"/>
      <c r="W45" s="15" t="s">
        <v>47</v>
      </c>
      <c r="X45" s="30">
        <v>23.13</v>
      </c>
      <c r="Y45" s="30">
        <v>72.2</v>
      </c>
      <c r="Z45" s="35" t="s">
        <v>136</v>
      </c>
      <c r="AA45" s="78" t="s">
        <v>367</v>
      </c>
      <c r="AB45" s="15" t="s">
        <v>273</v>
      </c>
      <c r="AC45" t="s">
        <v>7413</v>
      </c>
      <c r="AD45" s="72" t="s">
        <v>6750</v>
      </c>
      <c r="AE45" s="182">
        <f>(50*365)/1000000</f>
        <v>1.8249999999999999E-2</v>
      </c>
      <c r="AF45" s="67" t="s">
        <v>47</v>
      </c>
      <c r="AG45" s="151" t="str">
        <f t="shared" si="4"/>
        <v>Yes</v>
      </c>
      <c r="AH45" t="s">
        <v>7408</v>
      </c>
      <c r="AI45" s="32" t="s">
        <v>486</v>
      </c>
      <c r="AJ45" s="32" t="s">
        <v>486</v>
      </c>
      <c r="AK45" s="151" t="str">
        <f t="shared" si="5"/>
        <v>Not applicable</v>
      </c>
      <c r="AL45" s="39" t="s">
        <v>486</v>
      </c>
      <c r="AM45" s="72" t="s">
        <v>6750</v>
      </c>
      <c r="AN45" s="15">
        <v>30</v>
      </c>
      <c r="AO45" t="s">
        <v>7409</v>
      </c>
      <c r="AP45" s="72" t="s">
        <v>6750</v>
      </c>
      <c r="AQ45" s="72" t="s">
        <v>6750</v>
      </c>
      <c r="AR45" s="15" t="s">
        <v>530</v>
      </c>
      <c r="AS45" s="15" t="s">
        <v>6074</v>
      </c>
      <c r="AT45" s="71" t="s">
        <v>47</v>
      </c>
      <c r="AU45" s="15"/>
      <c r="AV45" s="33">
        <v>45583</v>
      </c>
      <c r="AW45" t="s">
        <v>7408</v>
      </c>
      <c r="AX45" s="15" t="s">
        <v>7406</v>
      </c>
      <c r="AY45" s="15" t="s">
        <v>7411</v>
      </c>
      <c r="AZ45" s="246" t="str">
        <f>LEFT(Green_Steel_Projects[[#This Row],[Comments]],10)</f>
        <v>2023-11-23</v>
      </c>
      <c r="BA45" s="33">
        <v>45604</v>
      </c>
      <c r="BB45" t="s">
        <v>7409</v>
      </c>
      <c r="BC45" t="s">
        <v>7426</v>
      </c>
      <c r="BD45" s="15"/>
      <c r="BE45" s="15"/>
      <c r="BF45" s="15"/>
      <c r="BG45" s="15"/>
      <c r="BH45" s="1"/>
      <c r="BI45" s="61" t="s">
        <v>6265</v>
      </c>
    </row>
    <row r="46" spans="1:62" x14ac:dyDescent="0.2">
      <c r="A46" s="193" t="s">
        <v>7403</v>
      </c>
      <c r="B46" s="15" t="s">
        <v>7424</v>
      </c>
      <c r="C46" s="15" t="s">
        <v>7421</v>
      </c>
      <c r="D46" s="45" t="s">
        <v>446</v>
      </c>
      <c r="E46" s="29" t="s">
        <v>674</v>
      </c>
      <c r="F46" s="71">
        <v>2027</v>
      </c>
      <c r="G46" s="15" t="s">
        <v>47</v>
      </c>
      <c r="H46" s="15" t="s">
        <v>7415</v>
      </c>
      <c r="I46" t="s">
        <v>7408</v>
      </c>
      <c r="J46" t="s">
        <v>7408</v>
      </c>
      <c r="K46" t="s">
        <v>7408</v>
      </c>
      <c r="L46" s="68" t="s">
        <v>7417</v>
      </c>
      <c r="M46" s="73" t="s">
        <v>7702</v>
      </c>
      <c r="N46" s="39" t="s">
        <v>47</v>
      </c>
      <c r="O46" s="163"/>
      <c r="P46" s="164"/>
      <c r="Q46" s="164"/>
      <c r="R46" s="165"/>
      <c r="S46" s="51" t="str">
        <f t="shared" si="3"/>
        <v/>
      </c>
      <c r="T46" s="39" t="s">
        <v>446</v>
      </c>
      <c r="U46" s="52" t="s">
        <v>41</v>
      </c>
      <c r="V46" s="52"/>
      <c r="W46" s="15" t="s">
        <v>47</v>
      </c>
      <c r="X46" s="30">
        <v>21.18</v>
      </c>
      <c r="Y46" s="30">
        <v>81.34</v>
      </c>
      <c r="Z46" s="35" t="s">
        <v>136</v>
      </c>
      <c r="AA46" s="78" t="s">
        <v>367</v>
      </c>
      <c r="AB46" s="15" t="s">
        <v>273</v>
      </c>
      <c r="AC46" t="s">
        <v>7414</v>
      </c>
      <c r="AD46" s="72" t="s">
        <v>6750</v>
      </c>
      <c r="AE46" s="182">
        <f>(40*365)/1000000</f>
        <v>1.46E-2</v>
      </c>
      <c r="AF46" s="67" t="s">
        <v>47</v>
      </c>
      <c r="AG46" s="151" t="str">
        <f t="shared" si="4"/>
        <v>Yes</v>
      </c>
      <c r="AH46" t="s">
        <v>7408</v>
      </c>
      <c r="AI46" s="32" t="s">
        <v>486</v>
      </c>
      <c r="AJ46" s="32" t="s">
        <v>486</v>
      </c>
      <c r="AK46" s="151" t="str">
        <f t="shared" si="5"/>
        <v>Not applicable</v>
      </c>
      <c r="AL46" s="39" t="s">
        <v>486</v>
      </c>
      <c r="AM46" s="72" t="s">
        <v>6750</v>
      </c>
      <c r="AN46" s="15" t="s">
        <v>47</v>
      </c>
      <c r="AO46" t="s">
        <v>7408</v>
      </c>
      <c r="AP46" s="72" t="s">
        <v>6750</v>
      </c>
      <c r="AQ46" s="72" t="s">
        <v>6750</v>
      </c>
      <c r="AR46" s="15" t="s">
        <v>530</v>
      </c>
      <c r="AS46" s="15" t="s">
        <v>6074</v>
      </c>
      <c r="AT46" s="71" t="s">
        <v>47</v>
      </c>
      <c r="AU46" s="15"/>
      <c r="AV46" s="33">
        <v>45583</v>
      </c>
      <c r="AW46" t="s">
        <v>7408</v>
      </c>
      <c r="AX46" s="15" t="s">
        <v>7410</v>
      </c>
      <c r="AY46" s="15" t="s">
        <v>7422</v>
      </c>
      <c r="AZ46" s="246" t="str">
        <f>LEFT(Green_Steel_Projects[[#This Row],[Comments]],10)</f>
        <v>2024-06-26</v>
      </c>
      <c r="BA46" s="33">
        <v>45604</v>
      </c>
      <c r="BB46" t="s">
        <v>7408</v>
      </c>
      <c r="BC46" s="15"/>
      <c r="BD46" s="15"/>
      <c r="BE46" s="15"/>
      <c r="BF46" s="15"/>
      <c r="BG46" s="15"/>
      <c r="BH46" s="1"/>
      <c r="BI46" s="61" t="s">
        <v>6265</v>
      </c>
    </row>
    <row r="47" spans="1:62" x14ac:dyDescent="0.2">
      <c r="A47" s="193" t="s">
        <v>7404</v>
      </c>
      <c r="B47" s="15" t="s">
        <v>7424</v>
      </c>
      <c r="C47" s="15" t="s">
        <v>7419</v>
      </c>
      <c r="D47" s="45" t="s">
        <v>446</v>
      </c>
      <c r="E47" s="45" t="s">
        <v>674</v>
      </c>
      <c r="F47" s="71">
        <v>2027</v>
      </c>
      <c r="G47" s="15" t="s">
        <v>47</v>
      </c>
      <c r="H47" s="15" t="s">
        <v>7416</v>
      </c>
      <c r="I47" t="s">
        <v>7408</v>
      </c>
      <c r="J47" t="s">
        <v>7408</v>
      </c>
      <c r="K47" t="s">
        <v>7408</v>
      </c>
      <c r="L47" s="68" t="s">
        <v>403</v>
      </c>
      <c r="M47" s="62" t="str">
        <f>IF(ISBLANK(L47), "", IFERROR(VLOOKUP(L47, '2. Company details'!A:F, 3, FALSE), "ADD NEW COMPANY MANUALLY"))</f>
        <v>Existing</v>
      </c>
      <c r="N47" s="39" t="s">
        <v>47</v>
      </c>
      <c r="O47" s="166">
        <f>IF(ISBLANK(L47), "", IFERROR(VLOOKUP(L47, '2. Company details'!A:X, 4, FALSE), "ADD NEW COMPANY MANUALLY"))</f>
        <v>19.18</v>
      </c>
      <c r="P47" s="167" t="str">
        <f>IF(ISBLANK(L47), "", IFERROR(VLOOKUP(L47, '2. Company details'!A:X, 15, FALSE), "ADD NEW COMPANY MANUALLY"))</f>
        <v>Not stated</v>
      </c>
      <c r="Q47" s="167" t="str">
        <f>IF(ISBLANK(L47), "", IFERROR(VLOOKUP(L47, '2. Company details'!A:X, 16, FALSE), "ADD NEW COMPANY MANUALLY"))</f>
        <v>Net zero post-2050 goal</v>
      </c>
      <c r="R47" s="168" t="str">
        <f>IF(ISBLANK(L47), "", IFERROR(VLOOKUP(L47, '2. Company details'!A:X, 14, FALSE), "ADD NEW COMPANY MANUALLY"))</f>
        <v>https://web.archive.org/web/https://www.sail.co.in/sites/default/files/2024-05/SAIL%20Sustainability%20Report%202022-23.pdf</v>
      </c>
      <c r="S47" s="63" t="str">
        <f t="shared" si="3"/>
        <v>Yes</v>
      </c>
      <c r="T47" s="39" t="s">
        <v>446</v>
      </c>
      <c r="U47" s="52" t="s">
        <v>41</v>
      </c>
      <c r="V47" s="52"/>
      <c r="W47" s="15" t="s">
        <v>7418</v>
      </c>
      <c r="X47" s="30">
        <v>23.34</v>
      </c>
      <c r="Y47" s="30">
        <v>85.3</v>
      </c>
      <c r="Z47" s="35" t="s">
        <v>136</v>
      </c>
      <c r="AA47" s="78" t="s">
        <v>367</v>
      </c>
      <c r="AB47" s="15" t="s">
        <v>273</v>
      </c>
      <c r="AC47" t="s">
        <v>7408</v>
      </c>
      <c r="AD47" s="72" t="s">
        <v>6750</v>
      </c>
      <c r="AE47" s="182">
        <f>(3200*365)/1000000</f>
        <v>1.1679999999999999</v>
      </c>
      <c r="AF47" s="67" t="s">
        <v>47</v>
      </c>
      <c r="AG47" s="151" t="str">
        <f t="shared" si="4"/>
        <v>Yes</v>
      </c>
      <c r="AH47" t="s">
        <v>7408</v>
      </c>
      <c r="AI47" s="32" t="s">
        <v>486</v>
      </c>
      <c r="AJ47" s="32" t="s">
        <v>486</v>
      </c>
      <c r="AK47" s="151" t="str">
        <f t="shared" si="5"/>
        <v>Not applicable</v>
      </c>
      <c r="AL47" s="39" t="s">
        <v>486</v>
      </c>
      <c r="AM47" s="72" t="s">
        <v>6750</v>
      </c>
      <c r="AN47" s="15" t="s">
        <v>47</v>
      </c>
      <c r="AO47" t="s">
        <v>7408</v>
      </c>
      <c r="AP47" s="72" t="s">
        <v>6750</v>
      </c>
      <c r="AQ47" s="72" t="s">
        <v>6750</v>
      </c>
      <c r="AR47" s="15" t="s">
        <v>530</v>
      </c>
      <c r="AS47" s="15" t="s">
        <v>6074</v>
      </c>
      <c r="AT47" s="71" t="s">
        <v>47</v>
      </c>
      <c r="AU47" s="15"/>
      <c r="AV47" s="33">
        <v>45583</v>
      </c>
      <c r="AW47" t="s">
        <v>7408</v>
      </c>
      <c r="AX47" s="15"/>
      <c r="AY47" s="15" t="s">
        <v>7423</v>
      </c>
      <c r="AZ47" s="246" t="str">
        <f>LEFT(Green_Steel_Projects[[#This Row],[Comments]],10)</f>
        <v>2024-10-16</v>
      </c>
      <c r="BA47" s="33">
        <v>45604</v>
      </c>
      <c r="BB47" t="s">
        <v>7408</v>
      </c>
      <c r="BC47" s="15"/>
      <c r="BD47" s="15"/>
      <c r="BE47" s="15"/>
      <c r="BF47" s="15"/>
      <c r="BG47" s="15"/>
      <c r="BH47" s="1"/>
      <c r="BI47" s="61" t="s">
        <v>6265</v>
      </c>
    </row>
    <row r="48" spans="1:62" x14ac:dyDescent="0.2">
      <c r="A48" s="193" t="s">
        <v>7405</v>
      </c>
      <c r="B48" s="15" t="s">
        <v>7424</v>
      </c>
      <c r="C48" s="15" t="s">
        <v>7428</v>
      </c>
      <c r="D48" s="45" t="s">
        <v>446</v>
      </c>
      <c r="E48" s="45" t="s">
        <v>672</v>
      </c>
      <c r="F48" s="71" t="s">
        <v>47</v>
      </c>
      <c r="G48" s="15" t="s">
        <v>629</v>
      </c>
      <c r="H48" s="15" t="s">
        <v>7429</v>
      </c>
      <c r="I48" t="s">
        <v>7427</v>
      </c>
      <c r="J48" t="s">
        <v>7427</v>
      </c>
      <c r="K48" t="s">
        <v>7427</v>
      </c>
      <c r="L48" s="68" t="s">
        <v>183</v>
      </c>
      <c r="M48" s="62" t="str">
        <f>IF(ISBLANK(L48), "", IFERROR(VLOOKUP(L48, '2. Company details'!A:F, 3, FALSE), "ADD NEW COMPANY MANUALLY"))</f>
        <v>Existing</v>
      </c>
      <c r="N48" s="39" t="s">
        <v>47</v>
      </c>
      <c r="O48" s="166">
        <f>IF(ISBLANK(L48), "", IFERROR(VLOOKUP(L48, '2. Company details'!A:X, 4, FALSE), "ADD NEW COMPANY MANUALLY"))</f>
        <v>7.78</v>
      </c>
      <c r="P48" s="167" t="str">
        <f>IF(ISBLANK(L48), "", IFERROR(VLOOKUP(L48, '2. Company details'!A:X, 15, FALSE), "ADD NEW COMPANY MANUALLY"))</f>
        <v>Has a post-2030 goal</v>
      </c>
      <c r="Q48" s="167" t="str">
        <f>IF(ISBLANK(L48), "", IFERROR(VLOOKUP(L48, '2. Company details'!A:X, 16, FALSE), "ADD NEW COMPANY MANUALLY"))</f>
        <v>Net zero before 2050</v>
      </c>
      <c r="R48" s="168" t="str">
        <f>IF(ISBLANK(L48), "", IFERROR(VLOOKUP(L48, '2. Company details'!A:X, 14, FALSE), "ADD NEW COMPANY MANUALLY"))</f>
        <v>https://web.archive.org/web/https://news.cision.com/ssab/r/ssab-s-updated-climate-goals-approved-by-the-science-based-targets-initiative,c4003082</v>
      </c>
      <c r="S48" s="63" t="str">
        <f t="shared" si="3"/>
        <v>Yes</v>
      </c>
      <c r="T48" s="39" t="s">
        <v>446</v>
      </c>
      <c r="U48" s="52" t="s">
        <v>41</v>
      </c>
      <c r="V48" s="52"/>
      <c r="W48" s="15" t="s">
        <v>7430</v>
      </c>
      <c r="X48" s="30">
        <v>31.21</v>
      </c>
      <c r="Y48" s="30">
        <v>-88.99</v>
      </c>
      <c r="Z48" s="35" t="s">
        <v>136</v>
      </c>
      <c r="AA48" s="78" t="s">
        <v>365</v>
      </c>
      <c r="AB48" s="15" t="s">
        <v>444</v>
      </c>
      <c r="AC48" t="s">
        <v>7427</v>
      </c>
      <c r="AD48" s="72" t="s">
        <v>6750</v>
      </c>
      <c r="AE48" s="67" t="s">
        <v>47</v>
      </c>
      <c r="AF48" s="67" t="s">
        <v>47</v>
      </c>
      <c r="AG48" s="151" t="str">
        <f t="shared" si="4"/>
        <v>No</v>
      </c>
      <c r="AH48" t="s">
        <v>7427</v>
      </c>
      <c r="AI48" s="32" t="s">
        <v>486</v>
      </c>
      <c r="AJ48" s="32" t="s">
        <v>486</v>
      </c>
      <c r="AK48" s="151" t="str">
        <f t="shared" si="5"/>
        <v>Not applicable</v>
      </c>
      <c r="AL48" s="39" t="s">
        <v>486</v>
      </c>
      <c r="AM48" s="72" t="s">
        <v>6750</v>
      </c>
      <c r="AN48" s="15">
        <v>500</v>
      </c>
      <c r="AO48" t="s">
        <v>7427</v>
      </c>
      <c r="AP48" s="72" t="s">
        <v>6750</v>
      </c>
      <c r="AQ48" s="72" t="s">
        <v>6750</v>
      </c>
      <c r="AR48" s="15" t="s">
        <v>538</v>
      </c>
      <c r="AS48" s="15" t="s">
        <v>6074</v>
      </c>
      <c r="AT48" s="71" t="s">
        <v>47</v>
      </c>
      <c r="AU48" s="15"/>
      <c r="AV48" s="33">
        <v>45376</v>
      </c>
      <c r="AW48" t="s">
        <v>7427</v>
      </c>
      <c r="AX48" s="15" t="s">
        <v>7432</v>
      </c>
      <c r="AY48" s="15" t="s">
        <v>7433</v>
      </c>
      <c r="AZ48" s="246" t="str">
        <f>LEFT(Green_Steel_Projects[[#This Row],[Comments]],10)</f>
        <v>2024-02-12</v>
      </c>
      <c r="BA48" s="33">
        <v>45604</v>
      </c>
      <c r="BB48" t="s">
        <v>7431</v>
      </c>
      <c r="BC48" t="s">
        <v>7427</v>
      </c>
      <c r="BD48" t="s">
        <v>7434</v>
      </c>
      <c r="BE48" s="15"/>
      <c r="BF48" s="15"/>
      <c r="BG48" s="15"/>
      <c r="BH48" s="1"/>
      <c r="BI48" s="61" t="s">
        <v>6265</v>
      </c>
    </row>
    <row r="49" spans="1:62" x14ac:dyDescent="0.2">
      <c r="A49" s="193" t="s">
        <v>7425</v>
      </c>
      <c r="B49" s="15" t="s">
        <v>7479</v>
      </c>
      <c r="C49" s="15" t="s">
        <v>7488</v>
      </c>
      <c r="D49" t="s">
        <v>7480</v>
      </c>
      <c r="E49" s="29" t="s">
        <v>99</v>
      </c>
      <c r="F49" s="71">
        <v>2030</v>
      </c>
      <c r="G49" s="15" t="s">
        <v>47</v>
      </c>
      <c r="H49" s="15" t="s">
        <v>7481</v>
      </c>
      <c r="I49" t="s">
        <v>7480</v>
      </c>
      <c r="J49" t="s">
        <v>7480</v>
      </c>
      <c r="K49" t="s">
        <v>7480</v>
      </c>
      <c r="L49" s="68" t="s">
        <v>7482</v>
      </c>
      <c r="M49" s="73" t="s">
        <v>6577</v>
      </c>
      <c r="N49" s="39" t="s">
        <v>680</v>
      </c>
      <c r="O49" s="163"/>
      <c r="P49" s="164"/>
      <c r="Q49" s="164"/>
      <c r="R49" s="165"/>
      <c r="S49" s="51" t="str">
        <f t="shared" si="3"/>
        <v/>
      </c>
      <c r="T49" s="39" t="s">
        <v>446</v>
      </c>
      <c r="U49" s="52" t="s">
        <v>41</v>
      </c>
      <c r="V49" s="52"/>
      <c r="W49" s="15" t="s">
        <v>7487</v>
      </c>
      <c r="X49" s="30">
        <v>-34.141831496241103</v>
      </c>
      <c r="Y49" s="30">
        <v>150.64955114599101</v>
      </c>
      <c r="Z49" s="35" t="s">
        <v>136</v>
      </c>
      <c r="AA49" s="78" t="s">
        <v>7774</v>
      </c>
      <c r="AB49" s="15" t="s">
        <v>106</v>
      </c>
      <c r="AC49" t="s">
        <v>7480</v>
      </c>
      <c r="AD49" s="72" t="s">
        <v>6750</v>
      </c>
      <c r="AE49" s="67" t="s">
        <v>47</v>
      </c>
      <c r="AF49" s="67" t="s">
        <v>47</v>
      </c>
      <c r="AG49" s="151" t="str">
        <f t="shared" si="4"/>
        <v>No</v>
      </c>
      <c r="AH49" t="s">
        <v>7480</v>
      </c>
      <c r="AI49" s="32" t="s">
        <v>486</v>
      </c>
      <c r="AJ49" s="32" t="s">
        <v>486</v>
      </c>
      <c r="AK49" s="151" t="str">
        <f t="shared" si="5"/>
        <v>Not applicable</v>
      </c>
      <c r="AL49" s="39" t="s">
        <v>486</v>
      </c>
      <c r="AM49" s="72" t="s">
        <v>6750</v>
      </c>
      <c r="AN49" s="15" t="s">
        <v>47</v>
      </c>
      <c r="AO49" t="s">
        <v>7483</v>
      </c>
      <c r="AP49" s="72" t="s">
        <v>6750</v>
      </c>
      <c r="AQ49" s="72" t="s">
        <v>6750</v>
      </c>
      <c r="AR49" s="15" t="s">
        <v>530</v>
      </c>
      <c r="AS49" s="15" t="s">
        <v>6074</v>
      </c>
      <c r="AT49" s="71" t="s">
        <v>47</v>
      </c>
      <c r="AU49" s="15"/>
      <c r="AV49" s="33">
        <v>45587</v>
      </c>
      <c r="AW49" t="s">
        <v>7483</v>
      </c>
      <c r="AX49" s="15" t="s">
        <v>7484</v>
      </c>
      <c r="AY49" s="15" t="s">
        <v>7485</v>
      </c>
      <c r="AZ49" s="246" t="str">
        <f>LEFT(Green_Steel_Projects[[#This Row],[Comments]],10)</f>
        <v>2024-10-23</v>
      </c>
      <c r="BA49" s="33">
        <v>45610</v>
      </c>
      <c r="BB49" t="s">
        <v>7486</v>
      </c>
      <c r="BC49" t="s">
        <v>7483</v>
      </c>
      <c r="BD49" t="s">
        <v>7480</v>
      </c>
      <c r="BE49" s="15"/>
      <c r="BF49" s="15"/>
      <c r="BG49" s="15"/>
      <c r="BH49" s="1"/>
      <c r="BI49" s="61" t="s">
        <v>6265</v>
      </c>
    </row>
    <row r="50" spans="1:62" x14ac:dyDescent="0.2">
      <c r="A50" s="193" t="s">
        <v>7506</v>
      </c>
      <c r="B50" s="15" t="s">
        <v>7518</v>
      </c>
      <c r="C50" s="15" t="s">
        <v>7507</v>
      </c>
      <c r="D50" s="45" t="s">
        <v>446</v>
      </c>
      <c r="E50" s="45" t="s">
        <v>99</v>
      </c>
      <c r="F50" s="71" t="s">
        <v>47</v>
      </c>
      <c r="G50" s="15" t="s">
        <v>47</v>
      </c>
      <c r="H50" s="15" t="s">
        <v>7508</v>
      </c>
      <c r="I50" t="s">
        <v>7509</v>
      </c>
      <c r="J50" t="s">
        <v>7509</v>
      </c>
      <c r="K50" t="s">
        <v>7509</v>
      </c>
      <c r="L50" s="68" t="s">
        <v>7505</v>
      </c>
      <c r="M50" s="62" t="str">
        <f>IF(ISBLANK(L50), "", IFERROR(VLOOKUP(L50, '2. Company details'!A:F, 3, FALSE), "ADD NEW COMPANY MANUALLY"))</f>
        <v>Existing</v>
      </c>
      <c r="N50" s="39" t="s">
        <v>47</v>
      </c>
      <c r="O50" s="166" t="str">
        <f>IF(ISBLANK(L50), "", IFERROR(VLOOKUP(L50, '2. Company details'!A:X, 4, FALSE), "ADD NEW COMPANY MANUALLY"))</f>
        <v>&lt; 3</v>
      </c>
      <c r="P50" s="167" t="str">
        <f>IF(ISBLANK(L50), "", IFERROR(VLOOKUP(L50, '2. Company details'!A:X, 15, FALSE), "ADD NEW COMPANY MANUALLY"))</f>
        <v>Not stated</v>
      </c>
      <c r="Q50" s="167" t="str">
        <f>IF(ISBLANK(L50), "", IFERROR(VLOOKUP(L50, '2. Company details'!A:X, 16, FALSE), "ADD NEW COMPANY MANUALLY"))</f>
        <v>Net zero by 2050</v>
      </c>
      <c r="R50" s="168" t="str">
        <f>IF(ISBLANK(L50), "", IFERROR(VLOOKUP(L50, '2. Company details'!A:X, 14, FALSE), "ADD NEW COMPANY MANUALLY"))</f>
        <v>https://web.archive.org/web/https://archivio.lifonti.it/ADI/Sustainability%20Report%20ADI%202022.pdf</v>
      </c>
      <c r="S50" s="63" t="str">
        <f t="shared" si="3"/>
        <v>Yes</v>
      </c>
      <c r="T50" s="39" t="s">
        <v>1016</v>
      </c>
      <c r="U50" s="52"/>
      <c r="V50" t="s">
        <v>7511</v>
      </c>
      <c r="W50" s="15" t="s">
        <v>7512</v>
      </c>
      <c r="X50" s="30">
        <v>40.508992999999997</v>
      </c>
      <c r="Y50" s="30">
        <v>17.207588999999999</v>
      </c>
      <c r="Z50" s="15" t="s">
        <v>45</v>
      </c>
      <c r="AA50" s="78" t="s">
        <v>366</v>
      </c>
      <c r="AB50" s="15" t="s">
        <v>220</v>
      </c>
      <c r="AC50" t="s">
        <v>7511</v>
      </c>
      <c r="AD50" s="72" t="s">
        <v>6750</v>
      </c>
      <c r="AE50" s="67">
        <v>2.5</v>
      </c>
      <c r="AF50" s="67" t="s">
        <v>47</v>
      </c>
      <c r="AG50" s="151" t="str">
        <f t="shared" si="4"/>
        <v>Yes</v>
      </c>
      <c r="AH50" t="s">
        <v>7509</v>
      </c>
      <c r="AI50" s="32" t="s">
        <v>486</v>
      </c>
      <c r="AJ50" s="32" t="s">
        <v>486</v>
      </c>
      <c r="AK50" s="151" t="str">
        <f t="shared" si="5"/>
        <v>Not applicable</v>
      </c>
      <c r="AL50" s="39" t="s">
        <v>486</v>
      </c>
      <c r="AM50" s="72" t="s">
        <v>6750</v>
      </c>
      <c r="AN50" s="15">
        <v>1080</v>
      </c>
      <c r="AO50" t="s">
        <v>7513</v>
      </c>
      <c r="AP50" s="72" t="s">
        <v>6750</v>
      </c>
      <c r="AQ50" s="72" t="s">
        <v>6750</v>
      </c>
      <c r="AR50" s="15" t="s">
        <v>538</v>
      </c>
      <c r="AS50" s="15" t="s">
        <v>6074</v>
      </c>
      <c r="AT50" s="71" t="s">
        <v>47</v>
      </c>
      <c r="AU50" s="15"/>
      <c r="AV50" s="33">
        <v>45590</v>
      </c>
      <c r="AW50" t="s">
        <v>7513</v>
      </c>
      <c r="AX50" s="15" t="s">
        <v>7514</v>
      </c>
      <c r="AY50" s="15" t="s">
        <v>7515</v>
      </c>
      <c r="AZ50" s="246" t="str">
        <f>LEFT(Green_Steel_Projects[[#This Row],[Comments]],10)</f>
        <v>2024-10-06</v>
      </c>
      <c r="BA50" s="33">
        <v>45614</v>
      </c>
      <c r="BB50" t="s">
        <v>7513</v>
      </c>
      <c r="BC50" t="s">
        <v>7509</v>
      </c>
      <c r="BD50" s="15"/>
      <c r="BE50" s="15"/>
      <c r="BF50" s="15"/>
      <c r="BG50" s="15"/>
      <c r="BH50" s="1"/>
      <c r="BI50" s="61" t="s">
        <v>6265</v>
      </c>
    </row>
    <row r="51" spans="1:62" s="59" customFormat="1" x14ac:dyDescent="0.2">
      <c r="A51" s="193" t="s">
        <v>7543</v>
      </c>
      <c r="B51" s="15" t="s">
        <v>7519</v>
      </c>
      <c r="C51" s="15" t="s">
        <v>7521</v>
      </c>
      <c r="D51" s="45" t="s">
        <v>446</v>
      </c>
      <c r="E51" s="45" t="s">
        <v>99</v>
      </c>
      <c r="F51" s="71" t="s">
        <v>47</v>
      </c>
      <c r="G51" s="15" t="s">
        <v>675</v>
      </c>
      <c r="H51" s="15" t="s">
        <v>7520</v>
      </c>
      <c r="I51" t="s">
        <v>7522</v>
      </c>
      <c r="J51" t="s">
        <v>7522</v>
      </c>
      <c r="K51" t="s">
        <v>7522</v>
      </c>
      <c r="L51" s="68" t="s">
        <v>730</v>
      </c>
      <c r="M51" s="62" t="str">
        <f>IF(ISBLANK(L51), "", IFERROR(VLOOKUP(L51, '2. Company details'!A:F, 3, FALSE), "ADD NEW COMPANY MANUALLY"))</f>
        <v>Existing</v>
      </c>
      <c r="N51" s="39" t="s">
        <v>680</v>
      </c>
      <c r="O51" s="166">
        <f>IF(ISBLANK(L51), "", IFERROR(VLOOKUP(L51, '2. Company details'!A:X, 4, FALSE), "ADD NEW COMPANY MANUALLY"))</f>
        <v>5.91</v>
      </c>
      <c r="P51" s="167" t="str">
        <f>IF(ISBLANK(L51), "", IFERROR(VLOOKUP(L51, '2. Company details'!A:X, 15, FALSE), "ADD NEW COMPANY MANUALLY"))</f>
        <v>Not stated</v>
      </c>
      <c r="Q51" s="167" t="str">
        <f>IF(ISBLANK(L51), "", IFERROR(VLOOKUP(L51, '2. Company details'!A:X, 16, FALSE), "ADD NEW COMPANY MANUALLY"))</f>
        <v>Not stated</v>
      </c>
      <c r="R51" s="168" t="str">
        <f>IF(ISBLANK(L51), "", IFERROR(VLOOKUP(L51, '2. Company details'!A:X, 14, FALSE), "ADD NEW COMPANY MANUALLY"))</f>
        <v>https://web.archive.org/web/https://www.tosyali-algerie.com/media/TOSYALI%20ALGERIE%20SUSTAINABILITY%20REPORT%202023.pdf</v>
      </c>
      <c r="S51" s="63" t="str">
        <f t="shared" si="3"/>
        <v>No</v>
      </c>
      <c r="T51" s="39" t="s">
        <v>446</v>
      </c>
      <c r="U51" s="52"/>
      <c r="V51" s="52"/>
      <c r="W51" s="15" t="s">
        <v>7523</v>
      </c>
      <c r="X51" s="30">
        <v>32.088550539063199</v>
      </c>
      <c r="Y51" s="30">
        <v>20.110849319283901</v>
      </c>
      <c r="Z51" s="35" t="s">
        <v>136</v>
      </c>
      <c r="AA51" s="78" t="s">
        <v>368</v>
      </c>
      <c r="AB51" s="15" t="s">
        <v>6105</v>
      </c>
      <c r="AC51" t="s">
        <v>7524</v>
      </c>
      <c r="AD51" s="72" t="s">
        <v>6750</v>
      </c>
      <c r="AE51" s="67">
        <v>2.7</v>
      </c>
      <c r="AF51" s="67" t="s">
        <v>47</v>
      </c>
      <c r="AG51" s="151" t="str">
        <f t="shared" si="4"/>
        <v>Yes</v>
      </c>
      <c r="AH51" t="s">
        <v>7524</v>
      </c>
      <c r="AI51" s="32" t="s">
        <v>486</v>
      </c>
      <c r="AJ51" s="32" t="s">
        <v>486</v>
      </c>
      <c r="AK51" s="151" t="str">
        <f t="shared" si="5"/>
        <v>Not applicable</v>
      </c>
      <c r="AL51" s="39" t="s">
        <v>486</v>
      </c>
      <c r="AM51" s="72" t="s">
        <v>6750</v>
      </c>
      <c r="AN51" s="15" t="s">
        <v>47</v>
      </c>
      <c r="AO51" t="s">
        <v>7524</v>
      </c>
      <c r="AP51" s="72" t="s">
        <v>6750</v>
      </c>
      <c r="AQ51" s="72" t="s">
        <v>6750</v>
      </c>
      <c r="AR51" s="15" t="s">
        <v>530</v>
      </c>
      <c r="AS51" s="15" t="s">
        <v>6074</v>
      </c>
      <c r="AT51" s="71" t="s">
        <v>47</v>
      </c>
      <c r="AU51" s="15"/>
      <c r="AV51" s="33">
        <v>45462</v>
      </c>
      <c r="AW51" t="s">
        <v>7525</v>
      </c>
      <c r="AX51" s="15" t="s">
        <v>7526</v>
      </c>
      <c r="AY51" s="15" t="s">
        <v>7527</v>
      </c>
      <c r="AZ51" s="246" t="str">
        <f>LEFT(Green_Steel_Projects[[#This Row],[Comments]],10)</f>
        <v>2024-07-04</v>
      </c>
      <c r="BA51" s="33">
        <v>45614</v>
      </c>
      <c r="BB51" t="s">
        <v>7522</v>
      </c>
      <c r="BC51" t="s">
        <v>7525</v>
      </c>
      <c r="BD51" s="15"/>
      <c r="BE51" s="26"/>
      <c r="BF51" s="26"/>
      <c r="BG51" s="26"/>
      <c r="BH51" s="53"/>
      <c r="BI51" s="61" t="s">
        <v>6265</v>
      </c>
    </row>
    <row r="52" spans="1:62" s="59" customFormat="1" x14ac:dyDescent="0.2">
      <c r="A52" s="193" t="s">
        <v>7544</v>
      </c>
      <c r="B52" s="15" t="s">
        <v>7528</v>
      </c>
      <c r="C52" s="15" t="s">
        <v>7529</v>
      </c>
      <c r="D52" s="45" t="s">
        <v>446</v>
      </c>
      <c r="E52" s="45" t="s">
        <v>99</v>
      </c>
      <c r="F52" s="71" t="s">
        <v>47</v>
      </c>
      <c r="G52" s="15" t="s">
        <v>676</v>
      </c>
      <c r="H52" s="15" t="s">
        <v>6367</v>
      </c>
      <c r="I52" t="s">
        <v>7530</v>
      </c>
      <c r="J52" t="s">
        <v>7530</v>
      </c>
      <c r="K52" t="s">
        <v>7530</v>
      </c>
      <c r="L52" s="68" t="s">
        <v>730</v>
      </c>
      <c r="M52" s="62" t="str">
        <f>IF(ISBLANK(L52), "", IFERROR(VLOOKUP(L52, '2. Company details'!A:F, 3, FALSE), "ADD NEW COMPANY MANUALLY"))</f>
        <v>Existing</v>
      </c>
      <c r="N52" s="39" t="s">
        <v>47</v>
      </c>
      <c r="O52" s="166">
        <f>IF(ISBLANK(L52), "", IFERROR(VLOOKUP(L52, '2. Company details'!A:X, 4, FALSE), "ADD NEW COMPANY MANUALLY"))</f>
        <v>5.91</v>
      </c>
      <c r="P52" s="167" t="str">
        <f>IF(ISBLANK(L52), "", IFERROR(VLOOKUP(L52, '2. Company details'!A:X, 15, FALSE), "ADD NEW COMPANY MANUALLY"))</f>
        <v>Not stated</v>
      </c>
      <c r="Q52" s="167" t="str">
        <f>IF(ISBLANK(L52), "", IFERROR(VLOOKUP(L52, '2. Company details'!A:X, 16, FALSE), "ADD NEW COMPANY MANUALLY"))</f>
        <v>Not stated</v>
      </c>
      <c r="R52" s="168" t="str">
        <f>IF(ISBLANK(L52), "", IFERROR(VLOOKUP(L52, '2. Company details'!A:X, 14, FALSE), "ADD NEW COMPANY MANUALLY"))</f>
        <v>https://web.archive.org/web/https://www.tosyali-algerie.com/media/TOSYALI%20ALGERIE%20SUSTAINABILITY%20REPORT%202023.pdf</v>
      </c>
      <c r="S52" s="63" t="str">
        <f t="shared" si="3"/>
        <v>No</v>
      </c>
      <c r="T52" s="39" t="s">
        <v>446</v>
      </c>
      <c r="U52" s="52"/>
      <c r="V52" s="52"/>
      <c r="W52" s="15" t="s">
        <v>47</v>
      </c>
      <c r="X52" s="30">
        <v>32.088550539063199</v>
      </c>
      <c r="Y52" s="30">
        <v>20.110849319283901</v>
      </c>
      <c r="Z52" s="35" t="s">
        <v>136</v>
      </c>
      <c r="AA52" s="78" t="s">
        <v>368</v>
      </c>
      <c r="AB52" s="15" t="s">
        <v>6105</v>
      </c>
      <c r="AC52" t="s">
        <v>7524</v>
      </c>
      <c r="AD52" s="72" t="s">
        <v>6750</v>
      </c>
      <c r="AE52" s="67" t="s">
        <v>486</v>
      </c>
      <c r="AF52" s="67" t="s">
        <v>486</v>
      </c>
      <c r="AG52" s="151" t="str">
        <f t="shared" si="4"/>
        <v>Not applicable</v>
      </c>
      <c r="AH52" t="s">
        <v>7530</v>
      </c>
      <c r="AI52" s="32" t="s">
        <v>486</v>
      </c>
      <c r="AJ52" s="32" t="s">
        <v>47</v>
      </c>
      <c r="AK52" s="151" t="str">
        <f t="shared" si="5"/>
        <v>No</v>
      </c>
      <c r="AL52" t="s">
        <v>7530</v>
      </c>
      <c r="AM52" s="72" t="s">
        <v>6750</v>
      </c>
      <c r="AN52" s="15" t="s">
        <v>47</v>
      </c>
      <c r="AO52" t="s">
        <v>7530</v>
      </c>
      <c r="AP52" s="72" t="s">
        <v>6750</v>
      </c>
      <c r="AQ52" s="72" t="s">
        <v>6750</v>
      </c>
      <c r="AR52" s="15" t="s">
        <v>532</v>
      </c>
      <c r="AS52" s="15" t="s">
        <v>6074</v>
      </c>
      <c r="AT52" s="71" t="s">
        <v>47</v>
      </c>
      <c r="AU52" s="15"/>
      <c r="AV52" s="33">
        <v>45497</v>
      </c>
      <c r="AW52" t="s">
        <v>7530</v>
      </c>
      <c r="AX52" s="15" t="s">
        <v>7531</v>
      </c>
      <c r="AY52" s="15" t="s">
        <v>7532</v>
      </c>
      <c r="AZ52" s="246" t="str">
        <f>LEFT(Green_Steel_Projects[[#This Row],[Comments]],10)</f>
        <v>2024-01-22</v>
      </c>
      <c r="BA52" s="33">
        <v>45614</v>
      </c>
      <c r="BB52" t="s">
        <v>7533</v>
      </c>
      <c r="BC52" t="s">
        <v>7530</v>
      </c>
      <c r="BD52" s="15"/>
      <c r="BE52" s="26"/>
      <c r="BF52" s="26"/>
      <c r="BG52" s="26"/>
      <c r="BH52" s="53"/>
      <c r="BI52" s="61" t="s">
        <v>6265</v>
      </c>
    </row>
    <row r="53" spans="1:62" s="59" customFormat="1" x14ac:dyDescent="0.2">
      <c r="A53" s="193" t="s">
        <v>7545</v>
      </c>
      <c r="B53" s="15" t="s">
        <v>7547</v>
      </c>
      <c r="C53" s="15" t="s">
        <v>7546</v>
      </c>
      <c r="D53" t="s">
        <v>7548</v>
      </c>
      <c r="E53" s="45" t="s">
        <v>99</v>
      </c>
      <c r="F53" s="71" t="s">
        <v>47</v>
      </c>
      <c r="G53" s="15" t="s">
        <v>7384</v>
      </c>
      <c r="H53" s="15" t="s">
        <v>7520</v>
      </c>
      <c r="I53" t="s">
        <v>7548</v>
      </c>
      <c r="J53" t="s">
        <v>7548</v>
      </c>
      <c r="K53" t="s">
        <v>7548</v>
      </c>
      <c r="L53" s="68" t="s">
        <v>730</v>
      </c>
      <c r="M53" s="49" t="str">
        <f>IF(ISBLANK(L53), "", IFERROR(VLOOKUP(L53, '2. Company details'!A:F, 3, FALSE), "ADD NEW COMPANY MANUALLY"))</f>
        <v>Existing</v>
      </c>
      <c r="N53" s="39" t="s">
        <v>680</v>
      </c>
      <c r="O53" s="163">
        <f>IF(ISBLANK(L53), "", IFERROR(VLOOKUP(L53, '2. Company details'!A:X, 4, FALSE), "ADD NEW COMPANY MANUALLY"))</f>
        <v>5.91</v>
      </c>
      <c r="P53" s="164" t="str">
        <f>IF(ISBLANK(L53), "", IFERROR(VLOOKUP(L53, '2. Company details'!A:X, 15, FALSE), "ADD NEW COMPANY MANUALLY"))</f>
        <v>Not stated</v>
      </c>
      <c r="Q53" s="164" t="str">
        <f>IF(ISBLANK(L53), "", IFERROR(VLOOKUP(L53, '2. Company details'!A:X, 16, FALSE), "ADD NEW COMPANY MANUALLY"))</f>
        <v>Not stated</v>
      </c>
      <c r="R53" s="165" t="str">
        <f>IF(ISBLANK(L53), "", IFERROR(VLOOKUP(L53, '2. Company details'!A:X, 14, FALSE), "ADD NEW COMPANY MANUALLY"))</f>
        <v>https://web.archive.org/web/https://www.tosyali-algerie.com/media/TOSYALI%20ALGERIE%20SUSTAINABILITY%20REPORT%202023.pdf</v>
      </c>
      <c r="S53" s="51" t="str">
        <f t="shared" si="3"/>
        <v>No</v>
      </c>
      <c r="T53" s="39" t="s">
        <v>446</v>
      </c>
      <c r="U53" s="52"/>
      <c r="V53" s="52"/>
      <c r="W53" s="15" t="s">
        <v>7549</v>
      </c>
      <c r="X53" s="30">
        <v>27.481325124591301</v>
      </c>
      <c r="Y53" s="30">
        <v>49.119607220840898</v>
      </c>
      <c r="Z53" s="15" t="s">
        <v>138</v>
      </c>
      <c r="AA53" s="78" t="s">
        <v>368</v>
      </c>
      <c r="AB53" s="15" t="s">
        <v>614</v>
      </c>
      <c r="AC53" t="s">
        <v>7550</v>
      </c>
      <c r="AD53" s="72" t="s">
        <v>6750</v>
      </c>
      <c r="AE53" s="67">
        <v>2.7</v>
      </c>
      <c r="AF53" s="91">
        <v>4</v>
      </c>
      <c r="AG53" s="151" t="str">
        <f t="shared" si="4"/>
        <v>Yes</v>
      </c>
      <c r="AH53" t="s">
        <v>7548</v>
      </c>
      <c r="AI53" s="32" t="s">
        <v>486</v>
      </c>
      <c r="AJ53" s="32" t="s">
        <v>486</v>
      </c>
      <c r="AK53" s="151" t="str">
        <f t="shared" si="5"/>
        <v>Not applicable</v>
      </c>
      <c r="AL53" t="s">
        <v>7548</v>
      </c>
      <c r="AM53" s="72" t="s">
        <v>6750</v>
      </c>
      <c r="AN53" s="15">
        <v>5000</v>
      </c>
      <c r="AO53" t="s">
        <v>7522</v>
      </c>
      <c r="AP53" s="72" t="s">
        <v>6750</v>
      </c>
      <c r="AQ53" s="72" t="s">
        <v>6750</v>
      </c>
      <c r="AR53" s="15" t="s">
        <v>538</v>
      </c>
      <c r="AS53" s="15" t="s">
        <v>6074</v>
      </c>
      <c r="AT53" s="71" t="s">
        <v>47</v>
      </c>
      <c r="AU53" s="15"/>
      <c r="AV53" s="33">
        <v>45491</v>
      </c>
      <c r="AW53" t="s">
        <v>7522</v>
      </c>
      <c r="AX53" s="15" t="s">
        <v>7551</v>
      </c>
      <c r="AY53" s="15" t="s">
        <v>7552</v>
      </c>
      <c r="AZ53" s="246" t="str">
        <f>LEFT(Green_Steel_Projects[[#This Row],[Comments]],10)</f>
        <v>2024-11-08</v>
      </c>
      <c r="BA53" s="33">
        <v>45614</v>
      </c>
      <c r="BB53" t="s">
        <v>7522</v>
      </c>
      <c r="BC53" t="s">
        <v>7548</v>
      </c>
      <c r="BD53" t="s">
        <v>7550</v>
      </c>
      <c r="BE53" s="26"/>
      <c r="BF53" s="26"/>
      <c r="BG53" s="26"/>
      <c r="BH53" s="53"/>
      <c r="BI53" s="61" t="s">
        <v>6265</v>
      </c>
    </row>
    <row r="54" spans="1:62" s="59" customFormat="1" x14ac:dyDescent="0.2">
      <c r="A54" s="193" t="s">
        <v>7561</v>
      </c>
      <c r="B54" s="15" t="s">
        <v>7547</v>
      </c>
      <c r="C54" s="15" t="s">
        <v>7553</v>
      </c>
      <c r="D54" s="45" t="s">
        <v>446</v>
      </c>
      <c r="E54" s="45" t="s">
        <v>99</v>
      </c>
      <c r="F54" s="71" t="s">
        <v>47</v>
      </c>
      <c r="G54" s="15" t="s">
        <v>7384</v>
      </c>
      <c r="H54" s="15" t="s">
        <v>7556</v>
      </c>
      <c r="I54" t="s">
        <v>7554</v>
      </c>
      <c r="J54" t="s">
        <v>7554</v>
      </c>
      <c r="K54" t="s">
        <v>7554</v>
      </c>
      <c r="L54" s="68" t="s">
        <v>7557</v>
      </c>
      <c r="M54" s="62" t="str">
        <f>IF(ISBLANK(L54), "", IFERROR(VLOOKUP(L54, '2. Company details'!A:F, 3, FALSE), "ADD NEW COMPANY MANUALLY"))</f>
        <v>Existing</v>
      </c>
      <c r="N54" s="39" t="s">
        <v>47</v>
      </c>
      <c r="O54" s="166" t="str">
        <f>IF(ISBLANK(L54), "", IFERROR(VLOOKUP(L54, '2. Company details'!A:X, 4, FALSE), "ADD NEW COMPANY MANUALLY"))</f>
        <v>&lt; 3</v>
      </c>
      <c r="P54" s="167" t="str">
        <f>IF(ISBLANK(L54), "", IFERROR(VLOOKUP(L54, '2. Company details'!A:X, 15, FALSE), "ADD NEW COMPANY MANUALLY"))</f>
        <v>Not available</v>
      </c>
      <c r="Q54" s="167" t="str">
        <f>IF(ISBLANK(L54), "", IFERROR(VLOOKUP(L54, '2. Company details'!A:X, 16, FALSE), "ADD NEW COMPANY MANUALLY"))</f>
        <v>Not available</v>
      </c>
      <c r="R54" s="168">
        <f>IF(ISBLANK(L54), "", IFERROR(VLOOKUP(L54, '2. Company details'!A:X, 14, FALSE), "ADD NEW COMPANY MANUALLY"))</f>
        <v>0</v>
      </c>
      <c r="S54" s="63" t="str">
        <f t="shared" si="3"/>
        <v>No</v>
      </c>
      <c r="T54" s="39" t="s">
        <v>446</v>
      </c>
      <c r="U54" s="52"/>
      <c r="V54" s="52"/>
      <c r="W54" s="15" t="s">
        <v>47</v>
      </c>
      <c r="X54" s="30">
        <v>32.344082394993201</v>
      </c>
      <c r="Y54" s="30">
        <v>15.199216583608999</v>
      </c>
      <c r="Z54" s="35" t="s">
        <v>136</v>
      </c>
      <c r="AA54" s="78" t="s">
        <v>368</v>
      </c>
      <c r="AB54" s="15" t="s">
        <v>6105</v>
      </c>
      <c r="AC54" t="s">
        <v>7554</v>
      </c>
      <c r="AD54" s="72" t="s">
        <v>6750</v>
      </c>
      <c r="AE54" s="67">
        <v>2</v>
      </c>
      <c r="AF54" s="91" t="s">
        <v>47</v>
      </c>
      <c r="AG54" s="151" t="str">
        <f t="shared" si="4"/>
        <v>Yes</v>
      </c>
      <c r="AH54" t="s">
        <v>7554</v>
      </c>
      <c r="AI54" s="32" t="s">
        <v>47</v>
      </c>
      <c r="AJ54" s="32" t="s">
        <v>486</v>
      </c>
      <c r="AK54" s="151" t="str">
        <f t="shared" si="5"/>
        <v>No</v>
      </c>
      <c r="AL54" t="s">
        <v>7554</v>
      </c>
      <c r="AM54" s="72" t="s">
        <v>6750</v>
      </c>
      <c r="AN54" s="172" t="s">
        <v>47</v>
      </c>
      <c r="AO54" t="s">
        <v>7554</v>
      </c>
      <c r="AP54" s="72" t="s">
        <v>6750</v>
      </c>
      <c r="AQ54" s="72" t="s">
        <v>6750</v>
      </c>
      <c r="AR54" s="15" t="s">
        <v>530</v>
      </c>
      <c r="AS54" s="15" t="s">
        <v>6074</v>
      </c>
      <c r="AT54" s="71" t="s">
        <v>47</v>
      </c>
      <c r="AU54" s="15"/>
      <c r="AV54" s="33">
        <v>45408</v>
      </c>
      <c r="AW54" t="s">
        <v>7554</v>
      </c>
      <c r="AX54" s="15" t="s">
        <v>6592</v>
      </c>
      <c r="AY54" s="15" t="s">
        <v>7555</v>
      </c>
      <c r="AZ54" s="246" t="str">
        <f>LEFT(Green_Steel_Projects[[#This Row],[Comments]],10)</f>
        <v>2024-02-28</v>
      </c>
      <c r="BA54" s="33">
        <v>45615</v>
      </c>
      <c r="BB54" t="s">
        <v>7554</v>
      </c>
      <c r="BC54" s="158"/>
      <c r="BD54" s="15"/>
      <c r="BE54" s="26"/>
      <c r="BF54" s="26"/>
      <c r="BG54" s="26"/>
      <c r="BH54" s="53"/>
      <c r="BI54" s="61" t="s">
        <v>6265</v>
      </c>
    </row>
    <row r="55" spans="1:62" x14ac:dyDescent="0.2">
      <c r="A55" s="193" t="s">
        <v>7571</v>
      </c>
      <c r="B55" s="15" t="s">
        <v>7562</v>
      </c>
      <c r="C55" s="15" t="s">
        <v>7569</v>
      </c>
      <c r="D55" s="45" t="s">
        <v>446</v>
      </c>
      <c r="E55" s="45" t="s">
        <v>99</v>
      </c>
      <c r="F55" s="71" t="s">
        <v>47</v>
      </c>
      <c r="G55" s="15" t="s">
        <v>629</v>
      </c>
      <c r="H55" s="15" t="s">
        <v>7570</v>
      </c>
      <c r="I55" t="s">
        <v>7565</v>
      </c>
      <c r="J55" t="s">
        <v>7565</v>
      </c>
      <c r="K55" t="s">
        <v>7565</v>
      </c>
      <c r="L55" s="68" t="s">
        <v>7568</v>
      </c>
      <c r="M55" s="73" t="s">
        <v>6577</v>
      </c>
      <c r="N55" s="39" t="s">
        <v>47</v>
      </c>
      <c r="O55" s="166"/>
      <c r="P55" s="167"/>
      <c r="Q55" s="167"/>
      <c r="R55" s="168"/>
      <c r="S55" s="63"/>
      <c r="T55" s="39" t="s">
        <v>446</v>
      </c>
      <c r="U55" s="52"/>
      <c r="V55" s="52"/>
      <c r="W55" s="15" t="s">
        <v>47</v>
      </c>
      <c r="X55" s="30">
        <v>22.722265340927599</v>
      </c>
      <c r="Y55" s="30">
        <v>-12.486114418469599</v>
      </c>
      <c r="Z55" s="35" t="s">
        <v>136</v>
      </c>
      <c r="AA55" s="78" t="s">
        <v>368</v>
      </c>
      <c r="AB55" s="15" t="s">
        <v>297</v>
      </c>
      <c r="AC55" t="s">
        <v>7565</v>
      </c>
      <c r="AD55" s="72" t="s">
        <v>6750</v>
      </c>
      <c r="AE55" s="67" t="s">
        <v>47</v>
      </c>
      <c r="AF55" s="67" t="s">
        <v>47</v>
      </c>
      <c r="AG55" s="151" t="str">
        <f t="shared" si="4"/>
        <v>No</v>
      </c>
      <c r="AH55" t="s">
        <v>7565</v>
      </c>
      <c r="AI55" s="32" t="s">
        <v>486</v>
      </c>
      <c r="AJ55" s="32" t="s">
        <v>486</v>
      </c>
      <c r="AK55" s="151" t="str">
        <f t="shared" si="5"/>
        <v>Not applicable</v>
      </c>
      <c r="AL55" t="s">
        <v>7565</v>
      </c>
      <c r="AM55" s="72" t="s">
        <v>6750</v>
      </c>
      <c r="AN55" s="172" t="s">
        <v>47</v>
      </c>
      <c r="AO55" t="s">
        <v>7565</v>
      </c>
      <c r="AP55" s="72" t="s">
        <v>6750</v>
      </c>
      <c r="AQ55" s="72" t="s">
        <v>6750</v>
      </c>
      <c r="AR55" s="15" t="s">
        <v>530</v>
      </c>
      <c r="AS55" s="15" t="s">
        <v>6074</v>
      </c>
      <c r="AT55" s="71" t="s">
        <v>47</v>
      </c>
      <c r="AU55" s="15"/>
      <c r="AV55" s="33">
        <v>45453</v>
      </c>
      <c r="AW55" t="s">
        <v>7565</v>
      </c>
      <c r="AX55" s="15" t="s">
        <v>7566</v>
      </c>
      <c r="AY55" s="15" t="s">
        <v>7567</v>
      </c>
      <c r="AZ55" s="246" t="str">
        <f>LEFT(Green_Steel_Projects[[#This Row],[Comments]],10)</f>
        <v>2024-10-02</v>
      </c>
      <c r="BA55" s="33">
        <v>45615</v>
      </c>
      <c r="BB55" t="s">
        <v>7563</v>
      </c>
      <c r="BC55" t="s">
        <v>7564</v>
      </c>
      <c r="BD55" t="s">
        <v>7565</v>
      </c>
      <c r="BE55" s="15"/>
      <c r="BF55" s="15"/>
      <c r="BG55" s="15"/>
      <c r="BH55" s="1"/>
      <c r="BI55" s="61" t="s">
        <v>6265</v>
      </c>
    </row>
    <row r="56" spans="1:62" s="59" customFormat="1" x14ac:dyDescent="0.2">
      <c r="A56" s="193" t="s">
        <v>7572</v>
      </c>
      <c r="B56" s="15" t="s">
        <v>7623</v>
      </c>
      <c r="C56" s="15" t="s">
        <v>7360</v>
      </c>
      <c r="D56" t="s">
        <v>7361</v>
      </c>
      <c r="E56" s="45" t="s">
        <v>99</v>
      </c>
      <c r="F56" s="71">
        <v>2026</v>
      </c>
      <c r="G56" s="15" t="s">
        <v>47</v>
      </c>
      <c r="H56" s="175" t="s">
        <v>7624</v>
      </c>
      <c r="I56" t="s">
        <v>7362</v>
      </c>
      <c r="J56" t="s">
        <v>7362</v>
      </c>
      <c r="K56" t="s">
        <v>7625</v>
      </c>
      <c r="L56" s="68" t="s">
        <v>712</v>
      </c>
      <c r="M56" s="173" t="str">
        <f>IF(ISBLANK(L56), "", IFERROR(VLOOKUP(L56, '2. Company details'!A:F, 3, FALSE), "ADD NEW COMPANY MANUALLY"))</f>
        <v>Existing</v>
      </c>
      <c r="N56" s="39" t="s">
        <v>47</v>
      </c>
      <c r="O56" s="174">
        <f>IF(ISBLANK(L56), "", IFERROR(VLOOKUP(L56, '2. Company details'!A:X, 4, FALSE), "ADD NEW COMPANY MANUALLY"))</f>
        <v>6.45</v>
      </c>
      <c r="P56" s="167" t="str">
        <f>IF(ISBLANK(L56), "", IFERROR(VLOOKUP(L56, '2. Company details'!A:X, 15, FALSE), "ADD NEW COMPANY MANUALLY"))</f>
        <v>Has a 2030 goal</v>
      </c>
      <c r="Q56" s="167" t="str">
        <f>IF(ISBLANK(L56), "", IFERROR(VLOOKUP(L56, '2. Company details'!A:X, 16, FALSE), "ADD NEW COMPANY MANUALLY"))</f>
        <v>Net zero by 2050</v>
      </c>
      <c r="R56" s="168" t="str">
        <f>IF(ISBLANK(L56), "", IFERROR(VLOOKUP(L56, '2. Company details'!A:X, 14, FALSE), "ADD NEW COMPANY MANUALLY"))</f>
        <v>https://www.bluescope.com/bluescope-news/2021/09/bluescope-climate-action-report/</v>
      </c>
      <c r="S56" s="63" t="str">
        <f>IF(OR(ISBLANK(M56), ISBLANK(Q56)), "", IF(M56="Emerging", "Not applicable for emerging", IF(M56="Existing", IF(OR(ISNUMBER(SEARCH("Not", Q56)), ISNUMBER(SEARCH("N/A", Q56))), "No", "Yes"), "")))</f>
        <v>Yes</v>
      </c>
      <c r="T56" s="15" t="s">
        <v>1513</v>
      </c>
      <c r="U56" s="52" t="s">
        <v>6495</v>
      </c>
      <c r="V56" t="s">
        <v>6496</v>
      </c>
      <c r="W56" s="15" t="s">
        <v>47</v>
      </c>
      <c r="X56" s="30">
        <v>-34.463000000000001</v>
      </c>
      <c r="Y56" s="30">
        <v>150.886</v>
      </c>
      <c r="Z56" s="15" t="s">
        <v>62</v>
      </c>
      <c r="AA56" s="78" t="s">
        <v>7774</v>
      </c>
      <c r="AB56" s="15" t="s">
        <v>106</v>
      </c>
      <c r="AC56" t="s">
        <v>7626</v>
      </c>
      <c r="AD56" s="72" t="s">
        <v>6750</v>
      </c>
      <c r="AE56" s="67" t="s">
        <v>47</v>
      </c>
      <c r="AF56" s="67" t="s">
        <v>47</v>
      </c>
      <c r="AG56" s="151" t="str">
        <f t="shared" si="4"/>
        <v>No</v>
      </c>
      <c r="AH56" t="s">
        <v>7626</v>
      </c>
      <c r="AI56" s="32" t="s">
        <v>486</v>
      </c>
      <c r="AJ56" s="32" t="s">
        <v>486</v>
      </c>
      <c r="AK56" s="151" t="str">
        <f t="shared" si="5"/>
        <v>Not applicable</v>
      </c>
      <c r="AL56" t="s">
        <v>7626</v>
      </c>
      <c r="AM56" s="72" t="s">
        <v>6750</v>
      </c>
      <c r="AN56" s="172" t="s">
        <v>47</v>
      </c>
      <c r="AO56" t="s">
        <v>7626</v>
      </c>
      <c r="AP56" s="72" t="s">
        <v>6750</v>
      </c>
      <c r="AQ56" s="72" t="s">
        <v>6750</v>
      </c>
      <c r="AR56" s="15" t="s">
        <v>530</v>
      </c>
      <c r="AS56" s="15" t="s">
        <v>6074</v>
      </c>
      <c r="AT56" s="71" t="s">
        <v>47</v>
      </c>
      <c r="AU56" s="15"/>
      <c r="AV56" s="33">
        <v>45553</v>
      </c>
      <c r="AW56" t="s">
        <v>7621</v>
      </c>
      <c r="AX56" s="15" t="s">
        <v>7622</v>
      </c>
      <c r="AY56" s="15" t="s">
        <v>7620</v>
      </c>
      <c r="AZ56" s="246" t="str">
        <f>LEFT(Green_Steel_Projects[[#This Row],[Comments]],10)</f>
        <v>2023-08-11</v>
      </c>
      <c r="BA56" s="33">
        <v>45615</v>
      </c>
      <c r="BB56" t="s">
        <v>7621</v>
      </c>
      <c r="BC56" t="s">
        <v>7626</v>
      </c>
      <c r="BD56" t="s">
        <v>7625</v>
      </c>
      <c r="BE56" t="s">
        <v>7627</v>
      </c>
      <c r="BF56" s="26"/>
      <c r="BG56" s="26"/>
      <c r="BH56" s="53"/>
      <c r="BI56" s="61" t="s">
        <v>6265</v>
      </c>
    </row>
    <row r="57" spans="1:62" s="59" customFormat="1" x14ac:dyDescent="0.2">
      <c r="A57" s="193" t="s">
        <v>7628</v>
      </c>
      <c r="B57" s="15" t="s">
        <v>7631</v>
      </c>
      <c r="C57" s="15" t="s">
        <v>7629</v>
      </c>
      <c r="D57" s="45" t="s">
        <v>446</v>
      </c>
      <c r="E57" s="45" t="s">
        <v>99</v>
      </c>
      <c r="F57" s="71">
        <v>2026</v>
      </c>
      <c r="G57" s="15" t="s">
        <v>6143</v>
      </c>
      <c r="H57" s="15" t="s">
        <v>7630</v>
      </c>
      <c r="I57" t="s">
        <v>7632</v>
      </c>
      <c r="J57" t="s">
        <v>7632</v>
      </c>
      <c r="K57" t="s">
        <v>7632</v>
      </c>
      <c r="L57" s="68" t="s">
        <v>402</v>
      </c>
      <c r="M57" s="173" t="str">
        <f>IF(ISBLANK(L57), "", IFERROR(VLOOKUP(L57, '2. Company details'!A:F, 3, FALSE), "ADD NEW COMPANY MANUALLY"))</f>
        <v>Existing</v>
      </c>
      <c r="N57" s="39" t="s">
        <v>681</v>
      </c>
      <c r="O57" s="174">
        <f>IF(ISBLANK(L57), "", IFERROR(VLOOKUP(L57, '2. Company details'!A:X, 4, FALSE), "ADD NEW COMPANY MANUALLY"))</f>
        <v>26.15</v>
      </c>
      <c r="P57" s="167" t="str">
        <f>IF(ISBLANK(L57), "", IFERROR(VLOOKUP(L57, '2. Company details'!A:X, 15, FALSE), "ADD NEW COMPANY MANUALLY"))</f>
        <v>Has a 2030 goal</v>
      </c>
      <c r="Q57" s="167" t="str">
        <f>IF(ISBLANK(L57), "", IFERROR(VLOOKUP(L57, '2. Company details'!A:X, 16, FALSE), "ADD NEW COMPANY MANUALLY"))</f>
        <v>Net zero by 2050</v>
      </c>
      <c r="R57" s="168" t="str">
        <f>IF(ISBLANK(L57), "", IFERROR(VLOOKUP(L57, '2. Company details'!A:X, 14, FALSE), "ADD NEW COMPANY MANUALLY"))</f>
        <v>https://web.archive.org/web/https://www.jswsteel.in/sites/default/files/assets/industry/steel/IR/CSR/Sustainability%20Reports/JSW-Climate-Action-Report-2024-23052024.pdf</v>
      </c>
      <c r="S57" s="63" t="str">
        <f>IF(OR(ISBLANK(M57), ISBLANK(Q57)), "", IF(M57="Emerging", "Not applicable for emerging", IF(M57="Existing", IF(OR(ISNUMBER(SEARCH("Not", Q57)), ISNUMBER(SEARCH("N/A", Q57))), "No", "Yes"), "")))</f>
        <v>Yes</v>
      </c>
      <c r="T57" s="39" t="s">
        <v>7636</v>
      </c>
      <c r="U57" s="52"/>
      <c r="V57" t="s">
        <v>7637</v>
      </c>
      <c r="W57" s="15" t="s">
        <v>47</v>
      </c>
      <c r="X57" s="30">
        <v>15.180422999999999</v>
      </c>
      <c r="Y57" s="30">
        <v>76.663133999999999</v>
      </c>
      <c r="Z57" s="15" t="s">
        <v>45</v>
      </c>
      <c r="AA57" s="78" t="s">
        <v>367</v>
      </c>
      <c r="AB57" s="15" t="s">
        <v>273</v>
      </c>
      <c r="AC57" t="s">
        <v>7632</v>
      </c>
      <c r="AD57" s="72" t="s">
        <v>6750</v>
      </c>
      <c r="AE57" s="67" t="s">
        <v>47</v>
      </c>
      <c r="AF57" s="67" t="s">
        <v>47</v>
      </c>
      <c r="AG57" s="151" t="str">
        <f t="shared" si="4"/>
        <v>No</v>
      </c>
      <c r="AH57" t="s">
        <v>7632</v>
      </c>
      <c r="AI57" s="32" t="s">
        <v>7633</v>
      </c>
      <c r="AJ57" s="32" t="s">
        <v>47</v>
      </c>
      <c r="AK57" s="151" t="str">
        <f t="shared" si="5"/>
        <v>No</v>
      </c>
      <c r="AL57" t="s">
        <v>7632</v>
      </c>
      <c r="AM57" s="72" t="s">
        <v>6750</v>
      </c>
      <c r="AN57" s="172" t="s">
        <v>47</v>
      </c>
      <c r="AO57" t="s">
        <v>7632</v>
      </c>
      <c r="AP57" s="72" t="s">
        <v>6750</v>
      </c>
      <c r="AQ57" s="72" t="s">
        <v>6750</v>
      </c>
      <c r="AR57" s="15" t="s">
        <v>550</v>
      </c>
      <c r="AS57" s="15" t="s">
        <v>6074</v>
      </c>
      <c r="AT57" s="71" t="s">
        <v>47</v>
      </c>
      <c r="AU57" s="15"/>
      <c r="AV57" s="33">
        <v>45575</v>
      </c>
      <c r="AW57" t="s">
        <v>7632</v>
      </c>
      <c r="AX57" s="15" t="s">
        <v>7634</v>
      </c>
      <c r="AY57" s="15" t="s">
        <v>7635</v>
      </c>
      <c r="AZ57" s="246" t="str">
        <f>LEFT(Green_Steel_Projects[[#This Row],[Comments]],10)</f>
        <v>2023-11-08</v>
      </c>
      <c r="BA57" s="33">
        <v>45615</v>
      </c>
      <c r="BB57" t="s">
        <v>7632</v>
      </c>
      <c r="BC57" s="15"/>
      <c r="BD57" s="15"/>
      <c r="BE57" s="26"/>
      <c r="BF57" s="26"/>
      <c r="BG57" s="26"/>
      <c r="BH57" s="53"/>
      <c r="BI57" s="61" t="s">
        <v>6265</v>
      </c>
    </row>
    <row r="58" spans="1:62" x14ac:dyDescent="0.2">
      <c r="A58" s="193" t="s">
        <v>7649</v>
      </c>
      <c r="B58" s="15" t="s">
        <v>7641</v>
      </c>
      <c r="C58" s="15" t="s">
        <v>7642</v>
      </c>
      <c r="D58" t="s">
        <v>7643</v>
      </c>
      <c r="E58" s="45" t="s">
        <v>99</v>
      </c>
      <c r="F58" s="71" t="s">
        <v>47</v>
      </c>
      <c r="G58" s="15" t="s">
        <v>629</v>
      </c>
      <c r="H58" s="15" t="s">
        <v>7644</v>
      </c>
      <c r="I58" t="s">
        <v>7643</v>
      </c>
      <c r="J58" t="s">
        <v>7643</v>
      </c>
      <c r="K58" t="s">
        <v>7645</v>
      </c>
      <c r="L58" s="68" t="s">
        <v>7016</v>
      </c>
      <c r="M58" s="173" t="str">
        <f>IF(ISBLANK(L58), "", IFERROR(VLOOKUP(L58, '2. Company details'!A:F, 3, FALSE), "ADD NEW COMPANY MANUALLY"))</f>
        <v>Existing</v>
      </c>
      <c r="N58" s="39" t="s">
        <v>47</v>
      </c>
      <c r="O58" s="174">
        <f>IF(ISBLANK(L58), "", IFERROR(VLOOKUP(L58, '2. Company details'!A:X, 4, FALSE), "ADD NEW COMPANY MANUALLY"))</f>
        <v>43.66</v>
      </c>
      <c r="P58" s="167" t="str">
        <f>IF(ISBLANK(L58), "", IFERROR(VLOOKUP(L58, '2. Company details'!A:X, 15, FALSE), "ADD NEW COMPANY MANUALLY"))</f>
        <v>Has a 2030 goal</v>
      </c>
      <c r="Q58" s="167" t="str">
        <f>IF(ISBLANK(L58), "", IFERROR(VLOOKUP(L58, '2. Company details'!A:X, 16, FALSE), "ADD NEW COMPANY MANUALLY"))</f>
        <v>Net zero by 2050</v>
      </c>
      <c r="R58" s="168" t="str">
        <f>IF(ISBLANK(L58), "", IFERROR(VLOOKUP(L58, '2. Company details'!A:X, 14, FALSE), "ADD NEW COMPANY MANUALLY"))</f>
        <v>https://web.archive.org/web/https://www.nipponsteel.com/en/csr/env/warming/zerocarbon.html</v>
      </c>
      <c r="S58" s="63" t="str">
        <f>IF(OR(ISBLANK(M58), ISBLANK(Q58)), "", IF(M58="Emerging", "Not applicable for emerging", IF(M58="Existing", IF(OR(ISNUMBER(SEARCH("Not", Q58)), ISNUMBER(SEARCH("N/A", Q58))), "No", "Yes"), "")))</f>
        <v>Yes</v>
      </c>
      <c r="T58" s="39" t="s">
        <v>446</v>
      </c>
      <c r="U58" s="52"/>
      <c r="V58" s="52"/>
      <c r="W58" s="15" t="s">
        <v>7648</v>
      </c>
      <c r="X58" s="30">
        <v>35.863394852369503</v>
      </c>
      <c r="Y58" s="30">
        <v>140.71940134432</v>
      </c>
      <c r="Z58" s="86" t="s">
        <v>45</v>
      </c>
      <c r="AA58" s="78" t="s">
        <v>367</v>
      </c>
      <c r="AB58" s="15" t="s">
        <v>143</v>
      </c>
      <c r="AC58" t="s">
        <v>7643</v>
      </c>
      <c r="AD58" s="72" t="s">
        <v>6750</v>
      </c>
      <c r="AE58" s="67" t="s">
        <v>47</v>
      </c>
      <c r="AF58" s="91" t="s">
        <v>47</v>
      </c>
      <c r="AG58" s="151" t="str">
        <f t="shared" si="4"/>
        <v>No</v>
      </c>
      <c r="AH58" t="s">
        <v>7645</v>
      </c>
      <c r="AI58" s="32" t="s">
        <v>47</v>
      </c>
      <c r="AJ58" s="32" t="s">
        <v>47</v>
      </c>
      <c r="AK58" s="151" t="str">
        <f t="shared" si="5"/>
        <v>No</v>
      </c>
      <c r="AL58" t="s">
        <v>7645</v>
      </c>
      <c r="AM58" s="72" t="s">
        <v>6750</v>
      </c>
      <c r="AN58" s="172" t="s">
        <v>47</v>
      </c>
      <c r="AO58" t="s">
        <v>7645</v>
      </c>
      <c r="AP58" s="72" t="s">
        <v>6750</v>
      </c>
      <c r="AQ58" s="72" t="s">
        <v>6750</v>
      </c>
      <c r="AR58" s="15" t="s">
        <v>530</v>
      </c>
      <c r="AS58" s="15" t="s">
        <v>6074</v>
      </c>
      <c r="AT58" s="71" t="s">
        <v>47</v>
      </c>
      <c r="AU58" s="15"/>
      <c r="AV58" s="33">
        <v>45369</v>
      </c>
      <c r="AW58" t="s">
        <v>7643</v>
      </c>
      <c r="AX58" s="15" t="s">
        <v>7647</v>
      </c>
      <c r="AY58" s="15" t="s">
        <v>7646</v>
      </c>
      <c r="AZ58" s="246" t="str">
        <f>LEFT(Green_Steel_Projects[[#This Row],[Comments]],10)</f>
        <v>2023-11-23</v>
      </c>
      <c r="BA58" s="33">
        <v>45615</v>
      </c>
      <c r="BB58" t="s">
        <v>7643</v>
      </c>
      <c r="BC58" s="15"/>
      <c r="BD58" s="15"/>
      <c r="BE58" s="15"/>
      <c r="BF58" s="15"/>
      <c r="BG58" s="15"/>
      <c r="BH58" s="1"/>
      <c r="BI58" s="61" t="s">
        <v>6265</v>
      </c>
    </row>
    <row r="59" spans="1:62" x14ac:dyDescent="0.2">
      <c r="A59" s="193" t="s">
        <v>7678</v>
      </c>
      <c r="B59" s="15" t="s">
        <v>7679</v>
      </c>
      <c r="C59" s="15" t="s">
        <v>7670</v>
      </c>
      <c r="D59" s="45" t="s">
        <v>446</v>
      </c>
      <c r="E59" s="45" t="s">
        <v>674</v>
      </c>
      <c r="F59" s="71" t="s">
        <v>47</v>
      </c>
      <c r="G59" s="15" t="s">
        <v>6423</v>
      </c>
      <c r="H59" s="15" t="s">
        <v>7671</v>
      </c>
      <c r="I59" t="s">
        <v>7672</v>
      </c>
      <c r="J59" t="s">
        <v>7672</v>
      </c>
      <c r="K59" t="s">
        <v>7672</v>
      </c>
      <c r="L59" s="68" t="s">
        <v>431</v>
      </c>
      <c r="M59" s="173" t="str">
        <f>IF(ISBLANK(L59), "", IFERROR(VLOOKUP(L59, '2. Company details'!A:F, 3, FALSE), "ADD NEW COMPANY MANUALLY"))</f>
        <v>Existing</v>
      </c>
      <c r="N59" s="39" t="s">
        <v>47</v>
      </c>
      <c r="O59" s="174">
        <f>IF(ISBLANK(L59), "", IFERROR(VLOOKUP(L59, '2. Company details'!A:X, 4, FALSE), "ADD NEW COMPANY MANUALLY"))</f>
        <v>15.75</v>
      </c>
      <c r="P59" s="167" t="str">
        <f>IF(ISBLANK(L59), "", IFERROR(VLOOKUP(L59, '2. Company details'!A:X, 15, FALSE), "ADD NEW COMPANY MANUALLY"))</f>
        <v>Has a 2030 goal</v>
      </c>
      <c r="Q59" s="167" t="str">
        <f>IF(ISBLANK(L59), "", IFERROR(VLOOKUP(L59, '2. Company details'!A:X, 16, FALSE), "ADD NEW COMPANY MANUALLY"))</f>
        <v>Net zero by 2050</v>
      </c>
      <c r="R59" s="168" t="str">
        <f>IF(ISBLANK(L59), "", IFERROR(VLOOKUP(L59, '2. Company details'!A:X, 14, FALSE), "ADD NEW COMPANY MANUALLY"))</f>
        <v>https://web.archive.org/web/https://www.ussteel.com/roadmap-to-2050</v>
      </c>
      <c r="S59" s="63" t="str">
        <f>IF(OR(ISBLANK(M59), ISBLANK(Q59)), "", IF(M59="Emerging", "Not applicable for emerging", IF(M59="Existing", IF(OR(ISNUMBER(SEARCH("Not", Q59)), ISNUMBER(SEARCH("N/A", Q59))), "No", "Yes"), "")))</f>
        <v>Yes</v>
      </c>
      <c r="T59" s="39" t="s">
        <v>446</v>
      </c>
      <c r="U59" s="52"/>
      <c r="V59" s="52"/>
      <c r="W59" s="15" t="s">
        <v>7677</v>
      </c>
      <c r="X59" s="30">
        <v>37.815851325735601</v>
      </c>
      <c r="Y59" s="30">
        <v>-122.288207318448</v>
      </c>
      <c r="Z59" s="15" t="s">
        <v>62</v>
      </c>
      <c r="AA59" s="78" t="s">
        <v>365</v>
      </c>
      <c r="AB59" s="15" t="s">
        <v>444</v>
      </c>
      <c r="AC59" t="s">
        <v>7672</v>
      </c>
      <c r="AD59" s="72" t="s">
        <v>6750</v>
      </c>
      <c r="AE59" s="67" t="s">
        <v>47</v>
      </c>
      <c r="AF59" s="67" t="s">
        <v>47</v>
      </c>
      <c r="AG59" s="151" t="str">
        <f t="shared" si="4"/>
        <v>No</v>
      </c>
      <c r="AH59" t="s">
        <v>7672</v>
      </c>
      <c r="AI59" s="32" t="s">
        <v>47</v>
      </c>
      <c r="AJ59" s="32" t="s">
        <v>47</v>
      </c>
      <c r="AK59" s="151" t="str">
        <f t="shared" si="5"/>
        <v>No</v>
      </c>
      <c r="AL59" t="s">
        <v>7672</v>
      </c>
      <c r="AM59" s="72" t="s">
        <v>6750</v>
      </c>
      <c r="AN59" s="172">
        <v>5.4</v>
      </c>
      <c r="AO59" t="s">
        <v>7672</v>
      </c>
      <c r="AP59" s="72" t="s">
        <v>6750</v>
      </c>
      <c r="AQ59" s="72" t="s">
        <v>6750</v>
      </c>
      <c r="AR59" s="15" t="s">
        <v>538</v>
      </c>
      <c r="AS59" s="15" t="s">
        <v>6074</v>
      </c>
      <c r="AT59" s="71" t="s">
        <v>47</v>
      </c>
      <c r="AU59" s="15"/>
      <c r="AV59" s="33">
        <v>45496</v>
      </c>
      <c r="AW59" t="s">
        <v>7672</v>
      </c>
      <c r="AX59" s="15" t="s">
        <v>7673</v>
      </c>
      <c r="AY59" s="15" t="s">
        <v>7676</v>
      </c>
      <c r="AZ59" s="246" t="str">
        <f>LEFT(Green_Steel_Projects[[#This Row],[Comments]],10)</f>
        <v>2024-02-19</v>
      </c>
      <c r="BA59" s="33">
        <v>45616</v>
      </c>
      <c r="BB59" t="s">
        <v>7674</v>
      </c>
      <c r="BC59" t="s">
        <v>7675</v>
      </c>
      <c r="BD59" s="15"/>
      <c r="BE59" s="15"/>
      <c r="BF59" s="15"/>
      <c r="BG59" s="15"/>
      <c r="BH59" s="1"/>
      <c r="BI59" s="61" t="s">
        <v>6265</v>
      </c>
    </row>
    <row r="60" spans="1:62" s="59" customFormat="1" x14ac:dyDescent="0.2">
      <c r="A60" s="193" t="s">
        <v>7788</v>
      </c>
      <c r="B60" s="15" t="s">
        <v>7789</v>
      </c>
      <c r="C60" s="68" t="s">
        <v>7435</v>
      </c>
      <c r="D60" s="89" t="s">
        <v>7436</v>
      </c>
      <c r="E60" s="45" t="s">
        <v>673</v>
      </c>
      <c r="F60" s="71">
        <v>2026</v>
      </c>
      <c r="G60" s="15" t="s">
        <v>7383</v>
      </c>
      <c r="H60" s="15" t="s">
        <v>7437</v>
      </c>
      <c r="I60" s="45" t="s">
        <v>7436</v>
      </c>
      <c r="J60" s="15" t="s">
        <v>7436</v>
      </c>
      <c r="K60" s="15" t="s">
        <v>7436</v>
      </c>
      <c r="L60" s="68" t="s">
        <v>432</v>
      </c>
      <c r="M60" s="173" t="str">
        <f>IF(ISBLANK(L60), "", IFERROR(VLOOKUP(L60, '2. Company details'!A:F, 3, FALSE), "ADD NEW COMPANY MANUALLY"))</f>
        <v>Existing</v>
      </c>
      <c r="N60" s="39" t="s">
        <v>47</v>
      </c>
      <c r="O60" s="174">
        <f>IF(ISBLANK(L60), "", IFERROR(VLOOKUP(L60, '2. Company details'!A:X, 4, FALSE), "ADD NEW COMPANY MANUALLY"))</f>
        <v>17.27</v>
      </c>
      <c r="P60" s="167" t="str">
        <f>IF(ISBLANK(L60), "", IFERROR(VLOOKUP(L60, '2. Company details'!A:X, 15, FALSE), "ADD NEW COMPANY MANUALLY"))</f>
        <v>Has a post-2030 goal</v>
      </c>
      <c r="Q60" s="167" t="str">
        <f>IF(ISBLANK(L60), "", IFERROR(VLOOKUP(L60, '2. Company details'!A:X, 16, FALSE), "ADD NEW COMPANY MANUALLY"))</f>
        <v>Net zero by 2050</v>
      </c>
      <c r="R60" s="168" t="str">
        <f>IF(ISBLANK(L60), "", IFERROR(VLOOKUP(L60, '2. Company details'!A:X, 14, FALSE), "ADD NEW COMPANY MANUALLY"))</f>
        <v>https://web.archive.org/web/https://www.clevelandcliffs.com/news/news-releases/detail/639/cleveland-cliffs-announces-new-greenhouse-gas-emissions</v>
      </c>
      <c r="S60" s="245" t="str">
        <f>IF(OR(ISBLANK(M60), ISBLANK(Q60)), "", IF(M60="Emerging", "Not applicable for emerging", IF(M60="Existing", IF(OR(ISNUMBER(SEARCH("Not", Q60)), ISNUMBER(SEARCH("N/A", Q60))), "No", "Yes"), "")))</f>
        <v>Yes</v>
      </c>
      <c r="T60" s="52" t="s">
        <v>1645</v>
      </c>
      <c r="U60" s="201" t="s">
        <v>7741</v>
      </c>
      <c r="V60" s="89" t="s">
        <v>7715</v>
      </c>
      <c r="W60" s="68" t="s">
        <v>7438</v>
      </c>
      <c r="X60" s="212">
        <v>39.5</v>
      </c>
      <c r="Y60" s="212">
        <v>-84.32</v>
      </c>
      <c r="Z60" s="68" t="s">
        <v>618</v>
      </c>
      <c r="AA60" s="218" t="s">
        <v>365</v>
      </c>
      <c r="AB60" s="68" t="s">
        <v>444</v>
      </c>
      <c r="AC60" s="89" t="s">
        <v>7436</v>
      </c>
      <c r="AD60" s="72" t="s">
        <v>6750</v>
      </c>
      <c r="AE60" s="67">
        <v>2.5</v>
      </c>
      <c r="AF60" s="91">
        <v>3</v>
      </c>
      <c r="AG60" s="151" t="str">
        <f t="shared" si="4"/>
        <v>Yes</v>
      </c>
      <c r="AH60" s="39" t="s">
        <v>7439</v>
      </c>
      <c r="AI60" s="32" t="s">
        <v>486</v>
      </c>
      <c r="AJ60" s="32" t="s">
        <v>486</v>
      </c>
      <c r="AK60" s="151" t="str">
        <f t="shared" si="5"/>
        <v>Not applicable</v>
      </c>
      <c r="AL60" s="39" t="s">
        <v>486</v>
      </c>
      <c r="AM60" s="72" t="s">
        <v>6750</v>
      </c>
      <c r="AN60" s="202">
        <v>500</v>
      </c>
      <c r="AO60" s="89" t="s">
        <v>7436</v>
      </c>
      <c r="AP60" s="72" t="s">
        <v>6750</v>
      </c>
      <c r="AQ60" s="72" t="s">
        <v>6750</v>
      </c>
      <c r="AR60" s="15" t="s">
        <v>538</v>
      </c>
      <c r="AS60" s="15" t="s">
        <v>6074</v>
      </c>
      <c r="AT60" s="71" t="s">
        <v>47</v>
      </c>
      <c r="AU60" s="15"/>
      <c r="AV60" s="195">
        <v>45551</v>
      </c>
      <c r="AW60" s="169" t="s">
        <v>7439</v>
      </c>
      <c r="AX60" s="68" t="s">
        <v>41</v>
      </c>
      <c r="AY60" s="68" t="s">
        <v>7616</v>
      </c>
      <c r="AZ60" s="196" t="str">
        <f>LEFT(Green_Steel_Projects[[#This Row],[Comments]],10)</f>
        <v>2023-10-26</v>
      </c>
      <c r="BA60" s="195">
        <v>45604</v>
      </c>
      <c r="BB60" s="169" t="s">
        <v>7439</v>
      </c>
      <c r="BC60" s="169" t="s">
        <v>7436</v>
      </c>
      <c r="BD60" s="169" t="s">
        <v>7431</v>
      </c>
      <c r="BE60" s="169" t="s">
        <v>7617</v>
      </c>
      <c r="BF60" s="68"/>
      <c r="BG60" s="68"/>
      <c r="BH60" s="89"/>
      <c r="BI60" s="61" t="s">
        <v>6265</v>
      </c>
      <c r="BJ60" s="1"/>
    </row>
    <row r="61" spans="1:62" s="59" customFormat="1" x14ac:dyDescent="0.2">
      <c r="A61"/>
      <c r="B61"/>
      <c r="C61"/>
      <c r="D61"/>
      <c r="E61"/>
      <c r="F61" s="69"/>
      <c r="G61"/>
      <c r="H61"/>
      <c r="I61"/>
      <c r="J61"/>
      <c r="K61"/>
      <c r="L61"/>
      <c r="M61"/>
      <c r="N61" s="1"/>
      <c r="O61"/>
      <c r="P61"/>
      <c r="Q61"/>
      <c r="R61"/>
      <c r="S61"/>
      <c r="T61"/>
      <c r="U61"/>
      <c r="V61"/>
      <c r="W61"/>
      <c r="X61"/>
      <c r="Y61"/>
      <c r="Z61"/>
      <c r="AA61" s="58"/>
      <c r="AB61" s="86"/>
      <c r="AC61" s="60"/>
      <c r="AD61" s="1"/>
      <c r="AE61"/>
      <c r="AF61" s="53"/>
      <c r="AH61"/>
      <c r="AI61"/>
      <c r="AJ61"/>
      <c r="AK61"/>
      <c r="AL61"/>
      <c r="AM61"/>
      <c r="AN61"/>
      <c r="AO61" s="15"/>
      <c r="AP61"/>
      <c r="AQ61"/>
      <c r="AR61"/>
      <c r="AS61"/>
      <c r="AT61"/>
      <c r="AU61"/>
      <c r="AV61"/>
      <c r="AW61"/>
      <c r="AX61"/>
      <c r="AY61"/>
      <c r="AZ61"/>
      <c r="BA61"/>
      <c r="BB61"/>
      <c r="BC61"/>
      <c r="BD61"/>
      <c r="BE61"/>
    </row>
    <row r="62" spans="1:62" s="59" customFormat="1" x14ac:dyDescent="0.2">
      <c r="A62"/>
      <c r="B62"/>
      <c r="C62"/>
      <c r="D62"/>
      <c r="E62"/>
      <c r="F62" s="69"/>
      <c r="G62"/>
      <c r="H62"/>
      <c r="I62"/>
      <c r="J62"/>
      <c r="K62"/>
      <c r="L62"/>
      <c r="M62"/>
      <c r="N62" s="1"/>
      <c r="O62"/>
      <c r="P62"/>
      <c r="Q62"/>
      <c r="R62"/>
      <c r="S62"/>
      <c r="T62"/>
      <c r="U62"/>
      <c r="V62"/>
      <c r="W62"/>
      <c r="X62"/>
      <c r="Y62"/>
      <c r="Z62"/>
      <c r="AA62" s="58"/>
      <c r="AB62" s="86"/>
      <c r="AC62" s="58"/>
      <c r="AD62" s="1"/>
      <c r="AE62"/>
      <c r="AF62" s="53"/>
      <c r="AH62"/>
      <c r="AI62"/>
      <c r="AJ62"/>
      <c r="AK62"/>
      <c r="AL62"/>
      <c r="AM62"/>
      <c r="AN62"/>
      <c r="AO62" s="15"/>
      <c r="AP62"/>
      <c r="AQ62"/>
      <c r="AR62"/>
      <c r="AS62"/>
      <c r="AT62"/>
      <c r="AU62"/>
      <c r="AV62"/>
      <c r="AW62"/>
      <c r="AX62"/>
      <c r="AY62"/>
      <c r="AZ62"/>
      <c r="BA62"/>
      <c r="BB62"/>
      <c r="BC62"/>
      <c r="BD62"/>
      <c r="BE62"/>
    </row>
    <row r="63" spans="1:62" x14ac:dyDescent="0.2">
      <c r="AB63" s="86"/>
      <c r="AO63" s="15"/>
    </row>
    <row r="64" spans="1:62" x14ac:dyDescent="0.2">
      <c r="K64" s="1"/>
      <c r="AO64" s="15"/>
    </row>
    <row r="65" spans="11:41" x14ac:dyDescent="0.2">
      <c r="AO65" s="15"/>
    </row>
    <row r="66" spans="11:41" x14ac:dyDescent="0.2">
      <c r="K66" s="1"/>
      <c r="AO66" s="15"/>
    </row>
  </sheetData>
  <mergeCells count="1">
    <mergeCell ref="V3:W3"/>
  </mergeCells>
  <phoneticPr fontId="6" type="noConversion"/>
  <dataValidations count="9">
    <dataValidation type="list" allowBlank="1" showInputMessage="1" showErrorMessage="1" sqref="AT5:AU60" xr:uid="{B5ACA15F-C7A2-4CF7-A5D6-3B26ADAAB272}">
      <formula1>INDIRECT("Years_list[Options]")</formula1>
    </dataValidation>
    <dataValidation type="list" allowBlank="1" showInputMessage="1" showErrorMessage="1" sqref="AS5:AS60" xr:uid="{77C827E2-B9A4-401A-96E1-82F9F9E56C27}">
      <formula1>INDIRECT("Project_Status[Options]")</formula1>
    </dataValidation>
    <dataValidation type="list" allowBlank="1" showInputMessage="1" showErrorMessage="1" sqref="AR5:AR60" xr:uid="{8D7743E5-8A10-498A-BEFE-C7D49CC433F3}">
      <formula1>INDIRECT("Business_proposed[Options]")</formula1>
    </dataValidation>
    <dataValidation type="list" allowBlank="1" showInputMessage="1" showErrorMessage="1" sqref="N5:N60" xr:uid="{15D98FF9-F453-49C0-9CB3-9F88AF760281}">
      <formula1>INDIRECT("Green_Brown[Options]")</formula1>
    </dataValidation>
    <dataValidation type="list" allowBlank="1" showInputMessage="1" showErrorMessage="1" sqref="G5:G60" xr:uid="{62863621-D365-4D23-AFCA-A656CFD0ADFB}">
      <formula1>INDIRECT("Technologies[Technology]")</formula1>
    </dataValidation>
    <dataValidation type="list" allowBlank="1" showInputMessage="1" showErrorMessage="1" promptTitle="Year online" prompt="Select the year this project is planned to be online" sqref="F5:F60" xr:uid="{8D9D1582-8713-4B9E-BF43-2FCE3E9785D6}">
      <formula1>INDIRECT("Years_list[Options]")</formula1>
    </dataValidation>
    <dataValidation type="list" allowBlank="1" showInputMessage="1" showErrorMessage="1" promptTitle="Project scale" prompt="Select between Pilot, Demo or Full scale" sqref="E43" xr:uid="{4345381A-0C46-4424-8808-D09385F2BA0B}">
      <formula1>INDIRECT("Scale_list[Options]")</formula1>
    </dataValidation>
    <dataValidation type="list" errorStyle="warning" allowBlank="1" showInputMessage="1" showErrorMessage="1" error="This company has not been included before. Check spelling or add it in the table in the &quot;Steel Production&quot; sheet" sqref="L5:L60" xr:uid="{01C7DC4B-F3F4-4349-ADA6-8C1D71DDB9FA}">
      <formula1>INDIRECT("Steel_Production_and_Targets[Company]")</formula1>
    </dataValidation>
    <dataValidation type="list" allowBlank="1" showInputMessage="1" showErrorMessage="1" sqref="AA5:AA60" xr:uid="{9232D71D-8D7C-4E79-B09B-7E1535BCCBCA}">
      <formula1>INDIRECT("Continents_List[Options]")</formula1>
    </dataValidation>
  </dataValidations>
  <pageMargins left="0.7" right="0.7" top="0.75" bottom="0.75" header="0.3" footer="0.3"/>
  <pageSetup orientation="portrait"/>
  <ignoredErrors>
    <ignoredError sqref="A5:A42 A43:A49" calculatedColumn="1"/>
  </ignoredErrors>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50A6-F036-442E-9DB6-51B1F7AA8C95}">
  <dimension ref="A1:BK122"/>
  <sheetViews>
    <sheetView workbookViewId="0"/>
  </sheetViews>
  <sheetFormatPr defaultRowHeight="12.75" x14ac:dyDescent="0.2"/>
  <cols>
    <col min="1" max="3" width="10.7109375" customWidth="1"/>
    <col min="4" max="4" width="18.28515625" customWidth="1"/>
    <col min="5" max="5" width="20.5703125" bestFit="1" customWidth="1"/>
    <col min="6" max="8" width="16.28515625" customWidth="1"/>
    <col min="9" max="11" width="22" customWidth="1"/>
    <col min="12" max="17" width="20.28515625" customWidth="1"/>
    <col min="18" max="18" width="21.5703125" customWidth="1"/>
    <col min="19" max="22" width="20" customWidth="1"/>
    <col min="23" max="23" width="21.5703125" customWidth="1"/>
    <col min="24" max="29" width="15.5703125" customWidth="1"/>
    <col min="30" max="30" width="22.7109375" customWidth="1"/>
    <col min="31" max="39" width="14.7109375" customWidth="1"/>
    <col min="40" max="40" width="18" customWidth="1"/>
    <col min="41" max="41" width="11.7109375" customWidth="1"/>
    <col min="42" max="42" width="25" customWidth="1"/>
    <col min="43" max="45" width="22" customWidth="1"/>
    <col min="46" max="49" width="18.7109375" customWidth="1"/>
    <col min="50" max="50" width="27.5703125" customWidth="1"/>
    <col min="51" max="51" width="27.140625" customWidth="1"/>
    <col min="52" max="52" width="41.42578125" customWidth="1"/>
    <col min="53" max="53" width="15.28515625" customWidth="1"/>
    <col min="54" max="54" width="16.85546875" customWidth="1"/>
    <col min="55" max="66" width="17.7109375" customWidth="1"/>
    <col min="67" max="67" width="31.85546875" bestFit="1" customWidth="1"/>
    <col min="68" max="70" width="31.85546875" customWidth="1"/>
  </cols>
  <sheetData>
    <row r="1" spans="1:63" x14ac:dyDescent="0.2">
      <c r="A1" t="s">
        <v>363</v>
      </c>
      <c r="B1" t="s">
        <v>6470</v>
      </c>
      <c r="C1" t="s">
        <v>30</v>
      </c>
      <c r="D1" t="s">
        <v>6743</v>
      </c>
      <c r="E1" t="s">
        <v>6744</v>
      </c>
      <c r="F1" t="s">
        <v>35</v>
      </c>
      <c r="G1" t="s">
        <v>6073</v>
      </c>
      <c r="H1" t="s">
        <v>668</v>
      </c>
      <c r="I1" t="s">
        <v>670</v>
      </c>
      <c r="J1" t="s">
        <v>6226</v>
      </c>
      <c r="K1" t="s">
        <v>6137</v>
      </c>
      <c r="L1" t="s">
        <v>6136</v>
      </c>
      <c r="M1" t="s">
        <v>29</v>
      </c>
      <c r="N1" t="s">
        <v>608</v>
      </c>
      <c r="O1" t="s">
        <v>671</v>
      </c>
      <c r="P1" s="1" t="s">
        <v>686</v>
      </c>
      <c r="Q1" t="s">
        <v>6583</v>
      </c>
      <c r="R1" t="s">
        <v>682</v>
      </c>
      <c r="S1" t="s">
        <v>6139</v>
      </c>
      <c r="T1" t="s">
        <v>685</v>
      </c>
      <c r="U1" t="s">
        <v>528</v>
      </c>
      <c r="V1" t="s">
        <v>6471</v>
      </c>
      <c r="W1" t="s">
        <v>6472</v>
      </c>
      <c r="X1" t="s">
        <v>31</v>
      </c>
      <c r="Y1" t="s">
        <v>32</v>
      </c>
      <c r="Z1" t="s">
        <v>33</v>
      </c>
      <c r="AA1" t="s">
        <v>34</v>
      </c>
      <c r="AB1" t="s">
        <v>696</v>
      </c>
      <c r="AC1" t="s">
        <v>392</v>
      </c>
      <c r="AD1" t="s">
        <v>6138</v>
      </c>
      <c r="AE1" t="s">
        <v>37</v>
      </c>
      <c r="AF1" t="s">
        <v>36</v>
      </c>
      <c r="AG1" t="s">
        <v>690</v>
      </c>
      <c r="AH1" t="s">
        <v>6140</v>
      </c>
      <c r="AI1" t="s">
        <v>6584</v>
      </c>
      <c r="AJ1" t="s">
        <v>38</v>
      </c>
      <c r="AK1" t="s">
        <v>691</v>
      </c>
      <c r="AL1" t="s">
        <v>6141</v>
      </c>
      <c r="AM1" t="s">
        <v>692</v>
      </c>
      <c r="AN1" t="s">
        <v>527</v>
      </c>
      <c r="AO1" t="s">
        <v>6142</v>
      </c>
      <c r="AP1" t="s">
        <v>693</v>
      </c>
      <c r="AQ1" t="s">
        <v>769</v>
      </c>
      <c r="AR1" t="s">
        <v>6072</v>
      </c>
      <c r="AS1" t="s">
        <v>6079</v>
      </c>
      <c r="AT1" t="s">
        <v>7170</v>
      </c>
      <c r="AU1" t="s">
        <v>6078</v>
      </c>
      <c r="AV1" t="s">
        <v>6077</v>
      </c>
      <c r="AW1" t="s">
        <v>390</v>
      </c>
      <c r="AX1" t="s">
        <v>39</v>
      </c>
      <c r="AY1" t="s">
        <v>40</v>
      </c>
      <c r="AZ1" t="s">
        <v>6597</v>
      </c>
      <c r="BA1" t="s">
        <v>6360</v>
      </c>
      <c r="BB1" t="s">
        <v>6153</v>
      </c>
      <c r="BC1" t="s">
        <v>6154</v>
      </c>
      <c r="BD1" t="s">
        <v>6155</v>
      </c>
      <c r="BE1" t="s">
        <v>6171</v>
      </c>
      <c r="BF1" t="s">
        <v>6174</v>
      </c>
      <c r="BG1" t="s">
        <v>6326</v>
      </c>
      <c r="BH1" t="s">
        <v>6610</v>
      </c>
      <c r="BI1" t="s">
        <v>6960</v>
      </c>
      <c r="BJ1" t="s">
        <v>6998</v>
      </c>
      <c r="BK1" t="s">
        <v>6734</v>
      </c>
    </row>
    <row r="2" spans="1:63" x14ac:dyDescent="0.2">
      <c r="A2" t="s">
        <v>6776</v>
      </c>
      <c r="B2" t="s">
        <v>214</v>
      </c>
      <c r="C2" t="s">
        <v>215</v>
      </c>
      <c r="D2" t="s">
        <v>6751</v>
      </c>
      <c r="E2" t="s">
        <v>6752</v>
      </c>
      <c r="F2" t="s">
        <v>674</v>
      </c>
      <c r="G2">
        <v>2017</v>
      </c>
      <c r="H2" t="s">
        <v>6308</v>
      </c>
      <c r="I2" t="s">
        <v>6307</v>
      </c>
      <c r="J2" t="s">
        <v>7209</v>
      </c>
      <c r="K2" t="s">
        <v>7209</v>
      </c>
      <c r="L2" t="s">
        <v>7209</v>
      </c>
      <c r="M2" t="s">
        <v>207</v>
      </c>
      <c r="N2" t="s">
        <v>516</v>
      </c>
      <c r="O2" t="s">
        <v>681</v>
      </c>
      <c r="P2">
        <v>29.5</v>
      </c>
      <c r="Q2" t="s">
        <v>521</v>
      </c>
      <c r="R2" t="s">
        <v>7131</v>
      </c>
      <c r="S2" t="s">
        <v>7043</v>
      </c>
      <c r="T2" t="s">
        <v>683</v>
      </c>
      <c r="U2" t="s">
        <v>566</v>
      </c>
      <c r="V2" t="s">
        <v>6533</v>
      </c>
      <c r="W2" t="s">
        <v>6534</v>
      </c>
      <c r="X2" t="s">
        <v>208</v>
      </c>
      <c r="Y2">
        <v>52.484118000000002</v>
      </c>
      <c r="Z2">
        <v>4.6155840000000001</v>
      </c>
      <c r="AA2" t="s">
        <v>45</v>
      </c>
      <c r="AB2" t="s">
        <v>366</v>
      </c>
      <c r="AC2" t="s">
        <v>60</v>
      </c>
      <c r="AD2" t="s">
        <v>212</v>
      </c>
      <c r="AE2">
        <v>0.06</v>
      </c>
      <c r="AF2" t="s">
        <v>486</v>
      </c>
      <c r="AG2" t="s">
        <v>683</v>
      </c>
      <c r="AH2" t="s">
        <v>7209</v>
      </c>
      <c r="AI2" t="s">
        <v>486</v>
      </c>
      <c r="AJ2" t="s">
        <v>486</v>
      </c>
      <c r="AK2" t="s">
        <v>486</v>
      </c>
      <c r="AL2" t="s">
        <v>486</v>
      </c>
      <c r="AM2" t="s">
        <v>6753</v>
      </c>
      <c r="AN2">
        <v>100</v>
      </c>
      <c r="AO2" t="s">
        <v>7340</v>
      </c>
      <c r="AP2" t="s">
        <v>6754</v>
      </c>
      <c r="AQ2" t="s">
        <v>530</v>
      </c>
      <c r="AR2" t="s">
        <v>6356</v>
      </c>
      <c r="AS2">
        <v>2011</v>
      </c>
      <c r="AU2">
        <v>2018</v>
      </c>
      <c r="AV2" s="100">
        <v>40688</v>
      </c>
      <c r="AW2" t="s">
        <v>217</v>
      </c>
      <c r="AX2" t="s">
        <v>216</v>
      </c>
      <c r="AY2" t="s">
        <v>6309</v>
      </c>
      <c r="AZ2" t="s">
        <v>6621</v>
      </c>
      <c r="BA2" s="100">
        <v>45350</v>
      </c>
      <c r="BB2" t="s">
        <v>7178</v>
      </c>
      <c r="BC2" t="s">
        <v>7209</v>
      </c>
    </row>
    <row r="3" spans="1:63" x14ac:dyDescent="0.2">
      <c r="A3" t="s">
        <v>6777</v>
      </c>
      <c r="B3" t="s">
        <v>6219</v>
      </c>
      <c r="C3" t="s">
        <v>7166</v>
      </c>
      <c r="D3" t="s">
        <v>6751</v>
      </c>
      <c r="E3" t="s">
        <v>6752</v>
      </c>
      <c r="F3" t="s">
        <v>673</v>
      </c>
      <c r="G3">
        <v>2022</v>
      </c>
      <c r="H3" t="s">
        <v>6143</v>
      </c>
      <c r="I3" t="s">
        <v>6218</v>
      </c>
      <c r="J3" t="s">
        <v>6985</v>
      </c>
      <c r="K3" t="s">
        <v>6984</v>
      </c>
      <c r="L3" t="s">
        <v>6985</v>
      </c>
      <c r="M3" t="s">
        <v>52</v>
      </c>
      <c r="N3" t="s">
        <v>516</v>
      </c>
      <c r="O3" t="s">
        <v>680</v>
      </c>
      <c r="P3">
        <v>68.52</v>
      </c>
      <c r="Q3" t="s">
        <v>521</v>
      </c>
      <c r="R3" t="s">
        <v>7129</v>
      </c>
      <c r="S3" t="s">
        <v>6903</v>
      </c>
      <c r="T3" t="s">
        <v>683</v>
      </c>
      <c r="U3" t="s">
        <v>537</v>
      </c>
      <c r="V3" t="s">
        <v>6477</v>
      </c>
      <c r="W3" t="s">
        <v>6478</v>
      </c>
      <c r="X3" t="s">
        <v>95</v>
      </c>
      <c r="Y3">
        <v>51.169929000000003</v>
      </c>
      <c r="Z3">
        <v>3.804462</v>
      </c>
      <c r="AA3" t="s">
        <v>45</v>
      </c>
      <c r="AB3" t="s">
        <v>366</v>
      </c>
      <c r="AC3" t="s">
        <v>94</v>
      </c>
      <c r="AD3" t="s">
        <v>378</v>
      </c>
      <c r="AE3" t="s">
        <v>486</v>
      </c>
      <c r="AF3" t="s">
        <v>486</v>
      </c>
      <c r="AG3" t="s">
        <v>486</v>
      </c>
      <c r="AH3" t="s">
        <v>486</v>
      </c>
      <c r="AI3">
        <v>0.125</v>
      </c>
      <c r="AJ3" t="s">
        <v>486</v>
      </c>
      <c r="AK3" t="s">
        <v>683</v>
      </c>
      <c r="AL3" t="s">
        <v>6985</v>
      </c>
      <c r="AM3" t="s">
        <v>6753</v>
      </c>
      <c r="AN3">
        <v>184</v>
      </c>
      <c r="AO3" t="s">
        <v>6986</v>
      </c>
      <c r="AP3" t="s">
        <v>6754</v>
      </c>
      <c r="AQ3" t="s">
        <v>550</v>
      </c>
      <c r="AR3" t="s">
        <v>6076</v>
      </c>
      <c r="AS3">
        <v>2021</v>
      </c>
      <c r="AU3">
        <v>2016</v>
      </c>
      <c r="AV3" s="100">
        <v>42125</v>
      </c>
      <c r="AW3" t="s">
        <v>379</v>
      </c>
      <c r="AX3" t="s">
        <v>6659</v>
      </c>
      <c r="AY3" t="s">
        <v>6989</v>
      </c>
      <c r="AZ3" t="s">
        <v>6882</v>
      </c>
      <c r="BA3" s="100">
        <v>45491</v>
      </c>
      <c r="BB3" t="s">
        <v>6987</v>
      </c>
      <c r="BC3" t="s">
        <v>6986</v>
      </c>
      <c r="BD3" t="s">
        <v>6985</v>
      </c>
      <c r="BE3" t="s">
        <v>6983</v>
      </c>
      <c r="BF3" t="s">
        <v>6984</v>
      </c>
      <c r="BG3" t="s">
        <v>6988</v>
      </c>
      <c r="BH3" t="s">
        <v>6990</v>
      </c>
    </row>
    <row r="4" spans="1:63" x14ac:dyDescent="0.2">
      <c r="A4" t="s">
        <v>6778</v>
      </c>
      <c r="B4" t="s">
        <v>243</v>
      </c>
      <c r="C4" t="s">
        <v>7154</v>
      </c>
      <c r="D4" t="s">
        <v>6755</v>
      </c>
      <c r="E4" t="s">
        <v>6756</v>
      </c>
      <c r="F4" t="s">
        <v>674</v>
      </c>
      <c r="G4">
        <v>2021</v>
      </c>
      <c r="H4" t="s">
        <v>518</v>
      </c>
      <c r="I4" t="s">
        <v>6358</v>
      </c>
      <c r="J4" t="s">
        <v>7154</v>
      </c>
      <c r="K4" t="s">
        <v>7277</v>
      </c>
      <c r="L4" t="s">
        <v>7154</v>
      </c>
      <c r="M4" t="s">
        <v>702</v>
      </c>
      <c r="N4" t="s">
        <v>516</v>
      </c>
      <c r="O4" t="s">
        <v>680</v>
      </c>
      <c r="P4">
        <v>7.1</v>
      </c>
      <c r="Q4" t="s">
        <v>521</v>
      </c>
      <c r="R4" t="s">
        <v>7129</v>
      </c>
      <c r="S4" t="s">
        <v>483</v>
      </c>
      <c r="T4" t="s">
        <v>683</v>
      </c>
      <c r="U4" t="s">
        <v>536</v>
      </c>
      <c r="V4" t="s">
        <v>6541</v>
      </c>
      <c r="W4" t="s">
        <v>6542</v>
      </c>
      <c r="X4" t="s">
        <v>239</v>
      </c>
      <c r="Y4">
        <v>47.380454999999998</v>
      </c>
      <c r="Z4">
        <v>15.065182</v>
      </c>
      <c r="AA4" t="s">
        <v>45</v>
      </c>
      <c r="AB4" t="s">
        <v>366</v>
      </c>
      <c r="AC4" t="s">
        <v>238</v>
      </c>
      <c r="AD4" t="s">
        <v>240</v>
      </c>
      <c r="AE4">
        <v>8.9999999999999999E-8</v>
      </c>
      <c r="AF4" t="s">
        <v>486</v>
      </c>
      <c r="AG4" t="s">
        <v>683</v>
      </c>
      <c r="AH4" t="s">
        <v>7179</v>
      </c>
      <c r="AI4" t="s">
        <v>486</v>
      </c>
      <c r="AJ4" t="s">
        <v>486</v>
      </c>
      <c r="AK4" t="s">
        <v>486</v>
      </c>
      <c r="AL4" t="s">
        <v>486</v>
      </c>
      <c r="AM4" t="s">
        <v>6753</v>
      </c>
      <c r="AN4" t="s">
        <v>47</v>
      </c>
      <c r="AO4" t="s">
        <v>7277</v>
      </c>
      <c r="AP4" t="s">
        <v>6757</v>
      </c>
      <c r="AQ4" t="s">
        <v>6179</v>
      </c>
      <c r="AR4" t="s">
        <v>6356</v>
      </c>
      <c r="AS4">
        <v>2020</v>
      </c>
      <c r="AU4">
        <v>2021</v>
      </c>
      <c r="AV4" s="100">
        <v>42614</v>
      </c>
      <c r="AW4" t="s">
        <v>610</v>
      </c>
      <c r="AX4" t="s">
        <v>244</v>
      </c>
      <c r="AY4" t="s">
        <v>6359</v>
      </c>
      <c r="AZ4" t="s">
        <v>6623</v>
      </c>
      <c r="BA4" s="100">
        <v>45351</v>
      </c>
      <c r="BB4" t="s">
        <v>7179</v>
      </c>
      <c r="BC4" t="s">
        <v>7210</v>
      </c>
      <c r="BD4" t="s">
        <v>7244</v>
      </c>
      <c r="BE4" t="s">
        <v>7277</v>
      </c>
    </row>
    <row r="5" spans="1:63" x14ac:dyDescent="0.2">
      <c r="A5" t="s">
        <v>6779</v>
      </c>
      <c r="B5" t="s">
        <v>77</v>
      </c>
      <c r="C5" t="s">
        <v>7165</v>
      </c>
      <c r="D5" t="s">
        <v>6755</v>
      </c>
      <c r="E5" t="s">
        <v>6752</v>
      </c>
      <c r="F5" t="s">
        <v>674</v>
      </c>
      <c r="G5">
        <v>2022</v>
      </c>
      <c r="H5" t="s">
        <v>329</v>
      </c>
      <c r="I5" t="s">
        <v>6184</v>
      </c>
      <c r="J5" t="s">
        <v>78</v>
      </c>
      <c r="K5" t="s">
        <v>78</v>
      </c>
      <c r="L5" t="s">
        <v>78</v>
      </c>
      <c r="M5" t="s">
        <v>52</v>
      </c>
      <c r="N5" t="s">
        <v>516</v>
      </c>
      <c r="O5" t="s">
        <v>680</v>
      </c>
      <c r="P5">
        <v>68.52</v>
      </c>
      <c r="Q5" t="s">
        <v>521</v>
      </c>
      <c r="R5" t="s">
        <v>7129</v>
      </c>
      <c r="S5" t="s">
        <v>6903</v>
      </c>
      <c r="T5" t="s">
        <v>683</v>
      </c>
      <c r="U5" t="s">
        <v>446</v>
      </c>
      <c r="V5" t="s">
        <v>41</v>
      </c>
      <c r="W5" t="s">
        <v>6483</v>
      </c>
      <c r="X5" t="s">
        <v>80</v>
      </c>
      <c r="Y5">
        <v>49.20014802</v>
      </c>
      <c r="Z5">
        <v>6.1521337579999997</v>
      </c>
      <c r="AA5" t="s">
        <v>45</v>
      </c>
      <c r="AB5" t="s">
        <v>366</v>
      </c>
      <c r="AC5" t="s">
        <v>79</v>
      </c>
      <c r="AD5" t="s">
        <v>81</v>
      </c>
      <c r="AE5" t="s">
        <v>486</v>
      </c>
      <c r="AF5">
        <v>1.825E-5</v>
      </c>
      <c r="AG5" t="s">
        <v>683</v>
      </c>
      <c r="AH5" t="s">
        <v>7332</v>
      </c>
      <c r="AI5" t="s">
        <v>486</v>
      </c>
      <c r="AJ5" t="s">
        <v>486</v>
      </c>
      <c r="AK5" t="s">
        <v>486</v>
      </c>
      <c r="AL5" t="s">
        <v>486</v>
      </c>
      <c r="AM5" t="s">
        <v>6753</v>
      </c>
      <c r="AN5">
        <v>9</v>
      </c>
      <c r="AO5" t="s">
        <v>7245</v>
      </c>
      <c r="AP5" t="s">
        <v>6754</v>
      </c>
      <c r="AQ5" t="s">
        <v>6179</v>
      </c>
      <c r="AR5" t="s">
        <v>6356</v>
      </c>
      <c r="AS5">
        <v>2022</v>
      </c>
      <c r="AU5">
        <v>2023</v>
      </c>
      <c r="AV5" s="100">
        <v>43009</v>
      </c>
      <c r="AW5" t="s">
        <v>6185</v>
      </c>
      <c r="AX5" t="s">
        <v>82</v>
      </c>
      <c r="AY5" t="s">
        <v>6186</v>
      </c>
      <c r="AZ5" t="s">
        <v>6624</v>
      </c>
      <c r="BA5" s="100">
        <v>45345</v>
      </c>
      <c r="BB5" t="s">
        <v>7180</v>
      </c>
      <c r="BC5" t="s">
        <v>7211</v>
      </c>
      <c r="BD5" t="s">
        <v>7245</v>
      </c>
      <c r="BE5" t="s">
        <v>7278</v>
      </c>
      <c r="BF5" t="s">
        <v>7300</v>
      </c>
    </row>
    <row r="6" spans="1:63" x14ac:dyDescent="0.2">
      <c r="A6" t="s">
        <v>6780</v>
      </c>
      <c r="B6" t="s">
        <v>6169</v>
      </c>
      <c r="C6" t="s">
        <v>7164</v>
      </c>
      <c r="D6" t="s">
        <v>6751</v>
      </c>
      <c r="E6" t="s">
        <v>6752</v>
      </c>
      <c r="F6" t="s">
        <v>674</v>
      </c>
      <c r="G6">
        <v>2021</v>
      </c>
      <c r="H6" t="s">
        <v>678</v>
      </c>
      <c r="I6" t="s">
        <v>6170</v>
      </c>
      <c r="J6" t="s">
        <v>86</v>
      </c>
      <c r="K6" t="s">
        <v>88</v>
      </c>
      <c r="L6" t="s">
        <v>88</v>
      </c>
      <c r="M6" t="s">
        <v>52</v>
      </c>
      <c r="N6" t="s">
        <v>516</v>
      </c>
      <c r="O6" t="s">
        <v>681</v>
      </c>
      <c r="P6">
        <v>68.52</v>
      </c>
      <c r="Q6" t="s">
        <v>521</v>
      </c>
      <c r="R6" t="s">
        <v>7129</v>
      </c>
      <c r="S6" t="s">
        <v>6903</v>
      </c>
      <c r="T6" t="s">
        <v>683</v>
      </c>
      <c r="U6" t="s">
        <v>551</v>
      </c>
      <c r="V6" t="s">
        <v>6481</v>
      </c>
      <c r="W6" t="s">
        <v>6482</v>
      </c>
      <c r="X6" t="s">
        <v>84</v>
      </c>
      <c r="Y6">
        <v>51.041274000000001</v>
      </c>
      <c r="Z6">
        <v>2.292948</v>
      </c>
      <c r="AA6" t="s">
        <v>45</v>
      </c>
      <c r="AB6" t="s">
        <v>366</v>
      </c>
      <c r="AC6" t="s">
        <v>79</v>
      </c>
      <c r="AD6" t="s">
        <v>85</v>
      </c>
      <c r="AE6" t="s">
        <v>486</v>
      </c>
      <c r="AF6" t="s">
        <v>486</v>
      </c>
      <c r="AG6" t="s">
        <v>486</v>
      </c>
      <c r="AH6" t="s">
        <v>486</v>
      </c>
      <c r="AI6">
        <v>5.0000000000000001E-3</v>
      </c>
      <c r="AJ6" t="s">
        <v>486</v>
      </c>
      <c r="AK6" t="s">
        <v>683</v>
      </c>
      <c r="AL6" t="s">
        <v>7246</v>
      </c>
      <c r="AM6" t="s">
        <v>6753</v>
      </c>
      <c r="AN6">
        <v>21.8</v>
      </c>
      <c r="AO6" t="s">
        <v>7164</v>
      </c>
      <c r="AP6" t="s">
        <v>6754</v>
      </c>
      <c r="AQ6" t="s">
        <v>550</v>
      </c>
      <c r="AR6" t="s">
        <v>6076</v>
      </c>
      <c r="AS6">
        <v>2021</v>
      </c>
      <c r="AU6">
        <v>2022</v>
      </c>
      <c r="AV6" s="100">
        <v>43530</v>
      </c>
      <c r="AW6" t="s">
        <v>86</v>
      </c>
      <c r="AX6" t="s">
        <v>89</v>
      </c>
      <c r="AY6" t="s">
        <v>7716</v>
      </c>
      <c r="AZ6" t="s">
        <v>7744</v>
      </c>
      <c r="BA6" s="100">
        <v>45617</v>
      </c>
      <c r="BB6" t="s">
        <v>7181</v>
      </c>
      <c r="BC6" t="s">
        <v>7212</v>
      </c>
      <c r="BD6" t="s">
        <v>7246</v>
      </c>
      <c r="BE6" t="s">
        <v>7279</v>
      </c>
      <c r="BF6" t="s">
        <v>7717</v>
      </c>
    </row>
    <row r="7" spans="1:63" x14ac:dyDescent="0.2">
      <c r="A7" t="s">
        <v>6781</v>
      </c>
      <c r="B7" t="s">
        <v>178</v>
      </c>
      <c r="C7" t="s">
        <v>6909</v>
      </c>
      <c r="D7" t="s">
        <v>6751</v>
      </c>
      <c r="E7" t="s">
        <v>6752</v>
      </c>
      <c r="F7" t="s">
        <v>673</v>
      </c>
      <c r="G7">
        <v>2021</v>
      </c>
      <c r="H7" t="s">
        <v>676</v>
      </c>
      <c r="I7" t="s">
        <v>6367</v>
      </c>
      <c r="J7" t="s">
        <v>6909</v>
      </c>
      <c r="K7" t="s">
        <v>6909</v>
      </c>
      <c r="L7" t="s">
        <v>6909</v>
      </c>
      <c r="M7" t="s">
        <v>711</v>
      </c>
      <c r="N7" t="s">
        <v>516</v>
      </c>
      <c r="O7" t="s">
        <v>680</v>
      </c>
      <c r="P7">
        <v>5.71</v>
      </c>
      <c r="Q7" t="s">
        <v>521</v>
      </c>
      <c r="R7" t="s">
        <v>7131</v>
      </c>
      <c r="S7" t="s">
        <v>481</v>
      </c>
      <c r="T7" t="s">
        <v>683</v>
      </c>
      <c r="U7" t="s">
        <v>560</v>
      </c>
      <c r="V7" t="s">
        <v>6523</v>
      </c>
      <c r="W7" t="s">
        <v>6524</v>
      </c>
      <c r="X7" t="s">
        <v>172</v>
      </c>
      <c r="Y7">
        <v>52.161794</v>
      </c>
      <c r="Z7">
        <v>10.409371</v>
      </c>
      <c r="AA7" t="s">
        <v>45</v>
      </c>
      <c r="AB7" t="s">
        <v>366</v>
      </c>
      <c r="AC7" t="s">
        <v>66</v>
      </c>
      <c r="AD7" t="s">
        <v>6918</v>
      </c>
      <c r="AE7" t="s">
        <v>486</v>
      </c>
      <c r="AF7" t="s">
        <v>486</v>
      </c>
      <c r="AG7" t="s">
        <v>486</v>
      </c>
      <c r="AH7" t="s">
        <v>486</v>
      </c>
      <c r="AI7" t="s">
        <v>486</v>
      </c>
      <c r="AJ7">
        <v>0.37671232876712329</v>
      </c>
      <c r="AK7" t="s">
        <v>683</v>
      </c>
      <c r="AL7" t="s">
        <v>6919</v>
      </c>
      <c r="AM7" t="s">
        <v>6753</v>
      </c>
      <c r="AN7">
        <v>6.5</v>
      </c>
      <c r="AO7" t="s">
        <v>6921</v>
      </c>
      <c r="AP7" t="s">
        <v>6754</v>
      </c>
      <c r="AQ7" t="s">
        <v>532</v>
      </c>
      <c r="AR7" t="s">
        <v>6356</v>
      </c>
      <c r="AS7">
        <v>2021</v>
      </c>
      <c r="AU7">
        <v>2022</v>
      </c>
      <c r="AV7" s="100">
        <v>43538</v>
      </c>
      <c r="AW7" t="s">
        <v>6921</v>
      </c>
      <c r="AX7" t="s">
        <v>179</v>
      </c>
      <c r="AY7" t="s">
        <v>6384</v>
      </c>
      <c r="AZ7" t="s">
        <v>6625</v>
      </c>
      <c r="BA7" s="100">
        <v>45355</v>
      </c>
      <c r="BB7" t="s">
        <v>6909</v>
      </c>
      <c r="BC7" t="s">
        <v>6921</v>
      </c>
      <c r="BD7" t="s">
        <v>6932</v>
      </c>
      <c r="BE7" t="s">
        <v>6919</v>
      </c>
      <c r="BF7" t="s">
        <v>6938</v>
      </c>
    </row>
    <row r="8" spans="1:63" x14ac:dyDescent="0.2">
      <c r="A8" t="s">
        <v>6782</v>
      </c>
      <c r="B8" t="s">
        <v>73</v>
      </c>
      <c r="C8" t="s">
        <v>7163</v>
      </c>
      <c r="D8" t="s">
        <v>6755</v>
      </c>
      <c r="E8" t="s">
        <v>6752</v>
      </c>
      <c r="F8" t="s">
        <v>673</v>
      </c>
      <c r="G8">
        <v>2026</v>
      </c>
      <c r="H8" t="s">
        <v>629</v>
      </c>
      <c r="I8" t="s">
        <v>6190</v>
      </c>
      <c r="J8" t="s">
        <v>7247</v>
      </c>
      <c r="K8" t="s">
        <v>7247</v>
      </c>
      <c r="L8" t="s">
        <v>7213</v>
      </c>
      <c r="M8" t="s">
        <v>52</v>
      </c>
      <c r="N8" t="s">
        <v>516</v>
      </c>
      <c r="O8" t="s">
        <v>681</v>
      </c>
      <c r="P8">
        <v>68.52</v>
      </c>
      <c r="Q8" t="s">
        <v>521</v>
      </c>
      <c r="R8" t="s">
        <v>7129</v>
      </c>
      <c r="S8" t="s">
        <v>6903</v>
      </c>
      <c r="T8" t="s">
        <v>683</v>
      </c>
      <c r="U8" t="s">
        <v>559</v>
      </c>
      <c r="V8" t="s">
        <v>6488</v>
      </c>
      <c r="W8" t="s">
        <v>6489</v>
      </c>
      <c r="X8" t="s">
        <v>75</v>
      </c>
      <c r="Y8">
        <v>53.522601000000002</v>
      </c>
      <c r="Z8">
        <v>9.9007489999999994</v>
      </c>
      <c r="AA8" t="s">
        <v>45</v>
      </c>
      <c r="AB8" t="s">
        <v>366</v>
      </c>
      <c r="AC8" t="s">
        <v>66</v>
      </c>
      <c r="AD8" t="s">
        <v>76</v>
      </c>
      <c r="AE8">
        <v>0.1</v>
      </c>
      <c r="AF8" t="s">
        <v>47</v>
      </c>
      <c r="AG8" t="s">
        <v>683</v>
      </c>
      <c r="AH8" t="s">
        <v>7247</v>
      </c>
      <c r="AI8" t="s">
        <v>486</v>
      </c>
      <c r="AJ8" t="s">
        <v>486</v>
      </c>
      <c r="AK8" t="s">
        <v>486</v>
      </c>
      <c r="AL8" t="s">
        <v>486</v>
      </c>
      <c r="AM8" t="s">
        <v>6753</v>
      </c>
      <c r="AN8">
        <v>122</v>
      </c>
      <c r="AO8" t="s">
        <v>293</v>
      </c>
      <c r="AP8" t="s">
        <v>6754</v>
      </c>
      <c r="AQ8" t="s">
        <v>538</v>
      </c>
      <c r="AR8" t="s">
        <v>6074</v>
      </c>
      <c r="AS8" t="s">
        <v>47</v>
      </c>
      <c r="AV8" s="100">
        <v>43724</v>
      </c>
      <c r="AW8" t="s">
        <v>6191</v>
      </c>
      <c r="AX8" t="s">
        <v>294</v>
      </c>
      <c r="AY8" t="s">
        <v>6192</v>
      </c>
      <c r="AZ8" t="s">
        <v>6626</v>
      </c>
      <c r="BA8" s="100">
        <v>45345</v>
      </c>
      <c r="BB8" t="s">
        <v>7182</v>
      </c>
      <c r="BC8" t="s">
        <v>7213</v>
      </c>
      <c r="BD8" t="s">
        <v>7247</v>
      </c>
      <c r="BE8" t="s">
        <v>7280</v>
      </c>
      <c r="BF8" t="s">
        <v>7301</v>
      </c>
    </row>
    <row r="9" spans="1:63" x14ac:dyDescent="0.2">
      <c r="A9" t="s">
        <v>6783</v>
      </c>
      <c r="B9" t="s">
        <v>245</v>
      </c>
      <c r="C9" t="s">
        <v>246</v>
      </c>
      <c r="D9" t="s">
        <v>6751</v>
      </c>
      <c r="E9" t="s">
        <v>6752</v>
      </c>
      <c r="F9" t="s">
        <v>674</v>
      </c>
      <c r="G9">
        <v>2019</v>
      </c>
      <c r="H9" t="s">
        <v>676</v>
      </c>
      <c r="I9" t="s">
        <v>6367</v>
      </c>
      <c r="J9" t="s">
        <v>6914</v>
      </c>
      <c r="K9" t="s">
        <v>6914</v>
      </c>
      <c r="L9" t="s">
        <v>6914</v>
      </c>
      <c r="M9" t="s">
        <v>702</v>
      </c>
      <c r="N9" t="s">
        <v>516</v>
      </c>
      <c r="O9" t="s">
        <v>680</v>
      </c>
      <c r="P9">
        <v>7.1</v>
      </c>
      <c r="Q9" t="s">
        <v>521</v>
      </c>
      <c r="R9" t="s">
        <v>7129</v>
      </c>
      <c r="S9" t="s">
        <v>483</v>
      </c>
      <c r="T9" t="s">
        <v>683</v>
      </c>
      <c r="U9" t="s">
        <v>1180</v>
      </c>
      <c r="V9" t="s">
        <v>6543</v>
      </c>
      <c r="W9" t="s">
        <v>6544</v>
      </c>
      <c r="X9" t="s">
        <v>248</v>
      </c>
      <c r="Y9">
        <v>48.274023</v>
      </c>
      <c r="Z9">
        <v>14.334339999999999</v>
      </c>
      <c r="AA9" t="s">
        <v>45</v>
      </c>
      <c r="AB9" t="s">
        <v>366</v>
      </c>
      <c r="AC9" t="s">
        <v>238</v>
      </c>
      <c r="AD9" t="s">
        <v>249</v>
      </c>
      <c r="AE9" t="s">
        <v>486</v>
      </c>
      <c r="AF9" t="s">
        <v>486</v>
      </c>
      <c r="AG9" t="s">
        <v>486</v>
      </c>
      <c r="AH9" t="s">
        <v>486</v>
      </c>
      <c r="AI9" t="s">
        <v>486</v>
      </c>
      <c r="AJ9">
        <v>6</v>
      </c>
      <c r="AK9" t="s">
        <v>683</v>
      </c>
      <c r="AL9" t="s">
        <v>6914</v>
      </c>
      <c r="AM9" t="s">
        <v>6753</v>
      </c>
      <c r="AN9">
        <v>21</v>
      </c>
      <c r="AO9" t="s">
        <v>6914</v>
      </c>
      <c r="AP9" t="s">
        <v>6754</v>
      </c>
      <c r="AQ9" t="s">
        <v>6179</v>
      </c>
      <c r="AR9" t="s">
        <v>6356</v>
      </c>
      <c r="AS9">
        <v>2018</v>
      </c>
      <c r="AU9">
        <v>2019</v>
      </c>
      <c r="AV9" s="100">
        <v>43780</v>
      </c>
      <c r="AW9" t="s">
        <v>6914</v>
      </c>
      <c r="AX9" t="s">
        <v>250</v>
      </c>
      <c r="AY9" t="s">
        <v>6361</v>
      </c>
      <c r="AZ9" t="s">
        <v>6623</v>
      </c>
      <c r="BA9" s="100">
        <v>45351</v>
      </c>
      <c r="BB9" t="s">
        <v>6925</v>
      </c>
      <c r="BC9" t="s">
        <v>6914</v>
      </c>
      <c r="BD9" t="s">
        <v>6931</v>
      </c>
      <c r="BE9" t="s">
        <v>6934</v>
      </c>
      <c r="BF9" t="s">
        <v>6937</v>
      </c>
    </row>
    <row r="10" spans="1:63" x14ac:dyDescent="0.2">
      <c r="A10" t="s">
        <v>6784</v>
      </c>
      <c r="B10" t="s">
        <v>602</v>
      </c>
      <c r="C10" t="s">
        <v>7162</v>
      </c>
      <c r="D10" t="s">
        <v>6751</v>
      </c>
      <c r="E10" t="s">
        <v>6752</v>
      </c>
      <c r="F10" t="s">
        <v>673</v>
      </c>
      <c r="G10">
        <v>2024</v>
      </c>
      <c r="H10" t="s">
        <v>697</v>
      </c>
      <c r="I10" t="s">
        <v>6657</v>
      </c>
      <c r="J10" t="s">
        <v>7248</v>
      </c>
      <c r="K10" t="s">
        <v>7248</v>
      </c>
      <c r="L10" t="s">
        <v>7248</v>
      </c>
      <c r="M10" t="s">
        <v>52</v>
      </c>
      <c r="N10" t="s">
        <v>516</v>
      </c>
      <c r="O10" t="s">
        <v>680</v>
      </c>
      <c r="P10">
        <v>68.52</v>
      </c>
      <c r="Q10" t="s">
        <v>521</v>
      </c>
      <c r="R10" t="s">
        <v>7129</v>
      </c>
      <c r="S10" t="s">
        <v>6903</v>
      </c>
      <c r="T10" t="s">
        <v>683</v>
      </c>
      <c r="U10" t="s">
        <v>537</v>
      </c>
      <c r="V10" t="s">
        <v>6477</v>
      </c>
      <c r="W10" t="s">
        <v>6478</v>
      </c>
      <c r="X10" t="s">
        <v>95</v>
      </c>
      <c r="Y10">
        <v>51.169929000000003</v>
      </c>
      <c r="Z10">
        <v>3.804462</v>
      </c>
      <c r="AA10" t="s">
        <v>45</v>
      </c>
      <c r="AB10" t="s">
        <v>366</v>
      </c>
      <c r="AC10" t="s">
        <v>94</v>
      </c>
      <c r="AD10" t="s">
        <v>7248</v>
      </c>
      <c r="AE10" t="s">
        <v>486</v>
      </c>
      <c r="AF10" t="s">
        <v>486</v>
      </c>
      <c r="AG10" t="s">
        <v>486</v>
      </c>
      <c r="AH10" t="s">
        <v>486</v>
      </c>
      <c r="AI10">
        <v>0.22500000000000001</v>
      </c>
      <c r="AJ10" t="s">
        <v>486</v>
      </c>
      <c r="AK10" t="s">
        <v>683</v>
      </c>
      <c r="AL10" t="s">
        <v>7248</v>
      </c>
      <c r="AM10" t="s">
        <v>6753</v>
      </c>
      <c r="AN10">
        <v>54.277999999999999</v>
      </c>
      <c r="AO10" t="s">
        <v>7341</v>
      </c>
      <c r="AP10" t="s">
        <v>6754</v>
      </c>
      <c r="AQ10" t="s">
        <v>530</v>
      </c>
      <c r="AR10" t="s">
        <v>6071</v>
      </c>
      <c r="AS10">
        <v>2022</v>
      </c>
      <c r="AV10" s="100">
        <v>43970</v>
      </c>
      <c r="AW10" t="s">
        <v>603</v>
      </c>
      <c r="AX10" t="s">
        <v>6607</v>
      </c>
      <c r="AY10" t="s">
        <v>6606</v>
      </c>
      <c r="AZ10" t="s">
        <v>6627</v>
      </c>
      <c r="BA10" s="100">
        <v>45350</v>
      </c>
      <c r="BB10" t="s">
        <v>7162</v>
      </c>
      <c r="BC10" t="s">
        <v>7214</v>
      </c>
      <c r="BD10" t="s">
        <v>7248</v>
      </c>
      <c r="BE10" t="s">
        <v>7281</v>
      </c>
    </row>
    <row r="11" spans="1:63" x14ac:dyDescent="0.2">
      <c r="A11" t="s">
        <v>6785</v>
      </c>
      <c r="B11" t="s">
        <v>154</v>
      </c>
      <c r="C11" t="s">
        <v>7160</v>
      </c>
      <c r="D11" t="s">
        <v>6755</v>
      </c>
      <c r="E11" t="s">
        <v>6752</v>
      </c>
      <c r="F11" t="s">
        <v>672</v>
      </c>
      <c r="G11">
        <v>2027</v>
      </c>
      <c r="H11" t="s">
        <v>675</v>
      </c>
      <c r="I11" t="s">
        <v>6410</v>
      </c>
      <c r="J11" t="s">
        <v>7160</v>
      </c>
      <c r="K11" t="s">
        <v>7160</v>
      </c>
      <c r="L11" t="s">
        <v>7160</v>
      </c>
      <c r="M11" t="s">
        <v>707</v>
      </c>
      <c r="N11" t="s">
        <v>516</v>
      </c>
      <c r="O11" t="s">
        <v>681</v>
      </c>
      <c r="P11">
        <v>4.13</v>
      </c>
      <c r="Q11" t="s">
        <v>7132</v>
      </c>
      <c r="R11" t="s">
        <v>7131</v>
      </c>
      <c r="S11" t="s">
        <v>477</v>
      </c>
      <c r="T11" t="s">
        <v>683</v>
      </c>
      <c r="U11" t="s">
        <v>531</v>
      </c>
      <c r="V11" t="s">
        <v>6510</v>
      </c>
      <c r="W11" t="s">
        <v>6511</v>
      </c>
      <c r="X11" t="s">
        <v>156</v>
      </c>
      <c r="Y11">
        <v>-33.009380999999998</v>
      </c>
      <c r="Z11">
        <v>137.58783600000001</v>
      </c>
      <c r="AA11" t="s">
        <v>45</v>
      </c>
      <c r="AB11" t="s">
        <v>7774</v>
      </c>
      <c r="AC11" t="s">
        <v>106</v>
      </c>
      <c r="AD11" t="s">
        <v>7160</v>
      </c>
      <c r="AE11" t="s">
        <v>486</v>
      </c>
      <c r="AF11">
        <v>1.8</v>
      </c>
      <c r="AG11" t="s">
        <v>683</v>
      </c>
      <c r="AH11" t="s">
        <v>7282</v>
      </c>
      <c r="AI11" t="s">
        <v>47</v>
      </c>
      <c r="AJ11">
        <v>2.5</v>
      </c>
      <c r="AK11" t="s">
        <v>683</v>
      </c>
      <c r="AL11" t="s">
        <v>7302</v>
      </c>
      <c r="AM11" t="s">
        <v>6753</v>
      </c>
      <c r="AN11">
        <v>760</v>
      </c>
      <c r="AO11" t="s">
        <v>7183</v>
      </c>
      <c r="AP11" t="s">
        <v>6754</v>
      </c>
      <c r="AQ11" t="s">
        <v>538</v>
      </c>
      <c r="AR11" t="s">
        <v>6074</v>
      </c>
      <c r="AS11" t="s">
        <v>47</v>
      </c>
      <c r="AV11" s="100">
        <v>43992</v>
      </c>
      <c r="AW11" t="s">
        <v>6411</v>
      </c>
      <c r="AX11" t="s">
        <v>47</v>
      </c>
      <c r="AY11" t="s">
        <v>7718</v>
      </c>
      <c r="AZ11" t="s">
        <v>7745</v>
      </c>
      <c r="BA11" s="100">
        <v>45617</v>
      </c>
      <c r="BB11" t="s">
        <v>7183</v>
      </c>
      <c r="BC11" t="s">
        <v>7160</v>
      </c>
      <c r="BD11" t="s">
        <v>7249</v>
      </c>
      <c r="BE11" t="s">
        <v>7282</v>
      </c>
      <c r="BF11" t="s">
        <v>7302</v>
      </c>
      <c r="BG11" t="s">
        <v>7719</v>
      </c>
    </row>
    <row r="12" spans="1:63" x14ac:dyDescent="0.2">
      <c r="A12" t="s">
        <v>6786</v>
      </c>
      <c r="B12" t="s">
        <v>64</v>
      </c>
      <c r="C12" t="s">
        <v>7161</v>
      </c>
      <c r="D12" t="s">
        <v>6751</v>
      </c>
      <c r="E12" t="s">
        <v>6752</v>
      </c>
      <c r="F12" t="s">
        <v>672</v>
      </c>
      <c r="G12">
        <v>2025</v>
      </c>
      <c r="H12" t="s">
        <v>676</v>
      </c>
      <c r="I12" t="s">
        <v>6180</v>
      </c>
      <c r="J12" t="s">
        <v>6916</v>
      </c>
      <c r="K12" t="s">
        <v>6916</v>
      </c>
      <c r="L12" t="s">
        <v>6916</v>
      </c>
      <c r="M12" t="s">
        <v>52</v>
      </c>
      <c r="N12" t="s">
        <v>516</v>
      </c>
      <c r="O12" t="s">
        <v>680</v>
      </c>
      <c r="P12">
        <v>68.52</v>
      </c>
      <c r="Q12" t="s">
        <v>521</v>
      </c>
      <c r="R12" t="s">
        <v>7129</v>
      </c>
      <c r="S12" t="s">
        <v>6903</v>
      </c>
      <c r="T12" t="s">
        <v>683</v>
      </c>
      <c r="U12" t="s">
        <v>557</v>
      </c>
      <c r="V12" t="s">
        <v>6484</v>
      </c>
      <c r="W12" t="s">
        <v>6485</v>
      </c>
      <c r="X12" t="s">
        <v>67</v>
      </c>
      <c r="Y12">
        <v>53.133305</v>
      </c>
      <c r="Z12">
        <v>8.6881930000000001</v>
      </c>
      <c r="AA12" t="s">
        <v>45</v>
      </c>
      <c r="AB12" t="s">
        <v>366</v>
      </c>
      <c r="AC12" t="s">
        <v>66</v>
      </c>
      <c r="AD12" t="s">
        <v>68</v>
      </c>
      <c r="AE12" t="s">
        <v>486</v>
      </c>
      <c r="AF12" t="s">
        <v>486</v>
      </c>
      <c r="AG12" t="s">
        <v>486</v>
      </c>
      <c r="AH12" t="s">
        <v>486</v>
      </c>
      <c r="AI12" t="s">
        <v>486</v>
      </c>
      <c r="AJ12">
        <v>10</v>
      </c>
      <c r="AK12" t="s">
        <v>683</v>
      </c>
      <c r="AL12" t="s">
        <v>6181</v>
      </c>
      <c r="AM12" t="s">
        <v>6753</v>
      </c>
      <c r="AN12">
        <v>33.89</v>
      </c>
      <c r="AO12" t="s">
        <v>6920</v>
      </c>
      <c r="AP12" t="s">
        <v>6754</v>
      </c>
      <c r="AQ12" t="s">
        <v>6179</v>
      </c>
      <c r="AR12" t="s">
        <v>6071</v>
      </c>
      <c r="AS12">
        <v>2023</v>
      </c>
      <c r="AV12" s="100">
        <v>44020</v>
      </c>
      <c r="AW12" t="s">
        <v>6922</v>
      </c>
      <c r="AX12" t="s">
        <v>69</v>
      </c>
      <c r="AY12" t="s">
        <v>7720</v>
      </c>
      <c r="AZ12" t="s">
        <v>7746</v>
      </c>
      <c r="BA12" s="100">
        <v>45610</v>
      </c>
      <c r="BB12" t="s">
        <v>6920</v>
      </c>
      <c r="BC12" t="s">
        <v>6926</v>
      </c>
      <c r="BD12" t="s">
        <v>6916</v>
      </c>
      <c r="BE12" t="s">
        <v>6933</v>
      </c>
      <c r="BF12" t="s">
        <v>6922</v>
      </c>
      <c r="BG12" t="s">
        <v>7463</v>
      </c>
      <c r="BH12" t="s">
        <v>7464</v>
      </c>
    </row>
    <row r="13" spans="1:63" x14ac:dyDescent="0.2">
      <c r="A13" t="s">
        <v>6787</v>
      </c>
      <c r="B13" t="s">
        <v>488</v>
      </c>
      <c r="C13" t="s">
        <v>6965</v>
      </c>
      <c r="D13" t="s">
        <v>6755</v>
      </c>
      <c r="E13" t="s">
        <v>6752</v>
      </c>
      <c r="F13" t="s">
        <v>672</v>
      </c>
      <c r="G13">
        <v>2028</v>
      </c>
      <c r="H13" t="s">
        <v>675</v>
      </c>
      <c r="I13" t="s">
        <v>6325</v>
      </c>
      <c r="J13" t="s">
        <v>230</v>
      </c>
      <c r="K13" t="s">
        <v>6968</v>
      </c>
      <c r="L13" t="s">
        <v>230</v>
      </c>
      <c r="M13" t="s">
        <v>223</v>
      </c>
      <c r="N13" t="s">
        <v>516</v>
      </c>
      <c r="O13" t="s">
        <v>681</v>
      </c>
      <c r="P13">
        <v>10.35</v>
      </c>
      <c r="Q13" t="s">
        <v>522</v>
      </c>
      <c r="R13" t="s">
        <v>7129</v>
      </c>
      <c r="S13" t="s">
        <v>7020</v>
      </c>
      <c r="T13" t="s">
        <v>683</v>
      </c>
      <c r="U13" t="s">
        <v>561</v>
      </c>
      <c r="V13" t="s">
        <v>6537</v>
      </c>
      <c r="W13" t="s">
        <v>6538</v>
      </c>
      <c r="X13" t="s">
        <v>229</v>
      </c>
      <c r="Y13">
        <v>51.491649000000002</v>
      </c>
      <c r="Z13">
        <v>6.7330509999999997</v>
      </c>
      <c r="AA13" t="s">
        <v>45</v>
      </c>
      <c r="AB13" t="s">
        <v>366</v>
      </c>
      <c r="AC13" t="s">
        <v>66</v>
      </c>
      <c r="AD13" t="s">
        <v>226</v>
      </c>
      <c r="AE13">
        <v>2.5</v>
      </c>
      <c r="AF13">
        <v>2.2999999999999998</v>
      </c>
      <c r="AG13" t="s">
        <v>683</v>
      </c>
      <c r="AH13" t="s">
        <v>7333</v>
      </c>
      <c r="AI13" t="s">
        <v>486</v>
      </c>
      <c r="AJ13" t="s">
        <v>486</v>
      </c>
      <c r="AK13" t="s">
        <v>486</v>
      </c>
      <c r="AL13" t="s">
        <v>6965</v>
      </c>
      <c r="AM13" t="s">
        <v>6753</v>
      </c>
      <c r="AN13">
        <v>2242</v>
      </c>
      <c r="AO13" t="s">
        <v>6963</v>
      </c>
      <c r="AP13" t="s">
        <v>6754</v>
      </c>
      <c r="AQ13" t="s">
        <v>538</v>
      </c>
      <c r="AR13" t="s">
        <v>6071</v>
      </c>
      <c r="AS13">
        <v>2024</v>
      </c>
      <c r="AV13" s="100">
        <v>44071</v>
      </c>
      <c r="AW13" t="s">
        <v>230</v>
      </c>
      <c r="AX13" t="s">
        <v>6959</v>
      </c>
      <c r="AY13" t="s">
        <v>7689</v>
      </c>
      <c r="AZ13" t="s">
        <v>7510</v>
      </c>
      <c r="BA13" s="100">
        <v>45614</v>
      </c>
      <c r="BB13" t="s">
        <v>6965</v>
      </c>
      <c r="BC13" t="s">
        <v>6966</v>
      </c>
      <c r="BD13" t="s">
        <v>6967</v>
      </c>
      <c r="BE13" t="s">
        <v>6968</v>
      </c>
      <c r="BF13" t="s">
        <v>6964</v>
      </c>
      <c r="BG13" t="s">
        <v>6963</v>
      </c>
      <c r="BH13" t="s">
        <v>6962</v>
      </c>
      <c r="BI13" t="s">
        <v>6961</v>
      </c>
      <c r="BJ13" t="s">
        <v>7504</v>
      </c>
    </row>
    <row r="14" spans="1:63" x14ac:dyDescent="0.2">
      <c r="A14" t="s">
        <v>6788</v>
      </c>
      <c r="B14" t="s">
        <v>141</v>
      </c>
      <c r="C14" t="s">
        <v>7158</v>
      </c>
      <c r="D14" t="s">
        <v>6755</v>
      </c>
      <c r="E14" t="s">
        <v>6756</v>
      </c>
      <c r="F14" t="s">
        <v>672</v>
      </c>
      <c r="G14">
        <v>2021</v>
      </c>
      <c r="H14" t="s">
        <v>675</v>
      </c>
      <c r="I14" t="s">
        <v>6244</v>
      </c>
      <c r="J14" t="s">
        <v>7250</v>
      </c>
      <c r="K14" t="s">
        <v>7250</v>
      </c>
      <c r="L14" t="s">
        <v>7250</v>
      </c>
      <c r="M14" t="s">
        <v>394</v>
      </c>
      <c r="N14" t="s">
        <v>516</v>
      </c>
      <c r="O14" t="s">
        <v>681</v>
      </c>
      <c r="P14">
        <v>41.34</v>
      </c>
      <c r="Q14" t="s">
        <v>521</v>
      </c>
      <c r="R14" t="s">
        <v>7129</v>
      </c>
      <c r="S14" t="s">
        <v>7054</v>
      </c>
      <c r="T14" t="s">
        <v>683</v>
      </c>
      <c r="U14" t="s">
        <v>544</v>
      </c>
      <c r="V14" t="s">
        <v>6506</v>
      </c>
      <c r="W14" t="s">
        <v>6507</v>
      </c>
      <c r="X14" t="s">
        <v>6241</v>
      </c>
      <c r="Y14">
        <v>39.196573180000001</v>
      </c>
      <c r="Z14">
        <v>115.2988369</v>
      </c>
      <c r="AA14" t="s">
        <v>136</v>
      </c>
      <c r="AB14" t="s">
        <v>367</v>
      </c>
      <c r="AC14" t="s">
        <v>97</v>
      </c>
      <c r="AD14" t="s">
        <v>7250</v>
      </c>
      <c r="AE14">
        <v>0.6</v>
      </c>
      <c r="AF14" t="s">
        <v>47</v>
      </c>
      <c r="AG14" t="s">
        <v>683</v>
      </c>
      <c r="AH14" t="s">
        <v>7250</v>
      </c>
      <c r="AI14" t="s">
        <v>47</v>
      </c>
      <c r="AJ14" t="s">
        <v>486</v>
      </c>
      <c r="AK14" t="s">
        <v>684</v>
      </c>
      <c r="AL14" t="s">
        <v>7250</v>
      </c>
      <c r="AM14" t="s">
        <v>6753</v>
      </c>
      <c r="AN14" t="s">
        <v>47</v>
      </c>
      <c r="AO14" t="s">
        <v>7215</v>
      </c>
      <c r="AP14" t="s">
        <v>6757</v>
      </c>
      <c r="AQ14" t="s">
        <v>538</v>
      </c>
      <c r="AR14" t="s">
        <v>6076</v>
      </c>
      <c r="AS14">
        <v>2021</v>
      </c>
      <c r="AU14">
        <v>2023</v>
      </c>
      <c r="AV14" s="100">
        <v>44158</v>
      </c>
      <c r="AW14" t="s">
        <v>6243</v>
      </c>
      <c r="AX14" t="s">
        <v>142</v>
      </c>
      <c r="AY14" t="s">
        <v>6242</v>
      </c>
      <c r="AZ14" t="s">
        <v>6628</v>
      </c>
      <c r="BA14" s="100">
        <v>45348</v>
      </c>
      <c r="BB14" t="s">
        <v>7158</v>
      </c>
      <c r="BC14" t="s">
        <v>7215</v>
      </c>
      <c r="BD14" t="s">
        <v>7250</v>
      </c>
      <c r="BE14" t="s">
        <v>7283</v>
      </c>
    </row>
    <row r="15" spans="1:63" x14ac:dyDescent="0.2">
      <c r="A15" t="s">
        <v>6789</v>
      </c>
      <c r="B15" t="s">
        <v>6287</v>
      </c>
      <c r="C15" t="s">
        <v>7157</v>
      </c>
      <c r="D15" t="s">
        <v>6751</v>
      </c>
      <c r="E15" t="s">
        <v>6756</v>
      </c>
      <c r="F15" t="s">
        <v>672</v>
      </c>
      <c r="G15">
        <v>2050</v>
      </c>
      <c r="H15" t="s">
        <v>676</v>
      </c>
      <c r="I15" t="s">
        <v>6288</v>
      </c>
      <c r="J15" t="s">
        <v>7157</v>
      </c>
      <c r="K15" t="s">
        <v>7157</v>
      </c>
      <c r="L15" t="s">
        <v>7157</v>
      </c>
      <c r="M15" t="s">
        <v>699</v>
      </c>
      <c r="N15" t="s">
        <v>516</v>
      </c>
      <c r="O15" t="s">
        <v>680</v>
      </c>
      <c r="P15">
        <v>38.44</v>
      </c>
      <c r="Q15" t="s">
        <v>521</v>
      </c>
      <c r="R15" t="s">
        <v>7129</v>
      </c>
      <c r="S15" t="s">
        <v>7058</v>
      </c>
      <c r="T15" t="s">
        <v>683</v>
      </c>
      <c r="U15" t="s">
        <v>533</v>
      </c>
      <c r="V15" t="s">
        <v>41</v>
      </c>
      <c r="W15" t="s">
        <v>6522</v>
      </c>
      <c r="X15" t="s">
        <v>47</v>
      </c>
      <c r="Y15">
        <v>36.534011939999999</v>
      </c>
      <c r="Z15">
        <v>128.1938146</v>
      </c>
      <c r="AA15" t="s">
        <v>62</v>
      </c>
      <c r="AB15" t="s">
        <v>367</v>
      </c>
      <c r="AC15" t="s">
        <v>168</v>
      </c>
      <c r="AD15" t="s">
        <v>7157</v>
      </c>
      <c r="AE15" t="s">
        <v>486</v>
      </c>
      <c r="AF15" t="s">
        <v>486</v>
      </c>
      <c r="AG15" t="s">
        <v>486</v>
      </c>
      <c r="AH15" t="s">
        <v>486</v>
      </c>
      <c r="AI15" t="s">
        <v>47</v>
      </c>
      <c r="AJ15">
        <v>18835.616438356166</v>
      </c>
      <c r="AK15" t="s">
        <v>683</v>
      </c>
      <c r="AL15" t="s">
        <v>7157</v>
      </c>
      <c r="AM15" t="s">
        <v>6753</v>
      </c>
      <c r="AN15" t="s">
        <v>47</v>
      </c>
      <c r="AO15" t="s">
        <v>7157</v>
      </c>
      <c r="AP15" t="s">
        <v>6757</v>
      </c>
      <c r="AQ15" t="s">
        <v>532</v>
      </c>
      <c r="AR15" t="s">
        <v>6074</v>
      </c>
      <c r="AS15" t="s">
        <v>47</v>
      </c>
      <c r="AV15" s="100">
        <v>44183</v>
      </c>
      <c r="AW15" t="s">
        <v>6289</v>
      </c>
      <c r="AX15" t="s">
        <v>47</v>
      </c>
      <c r="AY15" t="s">
        <v>6290</v>
      </c>
      <c r="AZ15" t="s">
        <v>6629</v>
      </c>
      <c r="BA15" s="100">
        <v>45349</v>
      </c>
      <c r="BB15" t="s">
        <v>7157</v>
      </c>
    </row>
    <row r="16" spans="1:63" x14ac:dyDescent="0.2">
      <c r="A16" t="s">
        <v>6790</v>
      </c>
      <c r="B16" t="s">
        <v>6656</v>
      </c>
      <c r="C16" t="s">
        <v>6885</v>
      </c>
      <c r="D16" t="s">
        <v>6751</v>
      </c>
      <c r="E16" t="s">
        <v>6752</v>
      </c>
      <c r="F16" t="s">
        <v>672</v>
      </c>
      <c r="G16">
        <v>2026</v>
      </c>
      <c r="H16" t="s">
        <v>6680</v>
      </c>
      <c r="I16" t="s">
        <v>6363</v>
      </c>
      <c r="J16" t="s">
        <v>6892</v>
      </c>
      <c r="K16" t="s">
        <v>6892</v>
      </c>
      <c r="L16" t="s">
        <v>6892</v>
      </c>
      <c r="M16" t="s">
        <v>183</v>
      </c>
      <c r="N16" t="s">
        <v>516</v>
      </c>
      <c r="O16" t="s">
        <v>681</v>
      </c>
      <c r="P16">
        <v>7.78</v>
      </c>
      <c r="Q16" t="s">
        <v>522</v>
      </c>
      <c r="R16" t="s">
        <v>7131</v>
      </c>
      <c r="S16" t="s">
        <v>7017</v>
      </c>
      <c r="T16" t="s">
        <v>683</v>
      </c>
      <c r="U16" t="s">
        <v>589</v>
      </c>
      <c r="V16" t="s">
        <v>6530</v>
      </c>
      <c r="W16" t="s">
        <v>6531</v>
      </c>
      <c r="X16" t="s">
        <v>193</v>
      </c>
      <c r="Y16">
        <v>58.670788999999999</v>
      </c>
      <c r="Z16">
        <v>17.127786</v>
      </c>
      <c r="AA16" t="s">
        <v>45</v>
      </c>
      <c r="AB16" t="s">
        <v>366</v>
      </c>
      <c r="AC16" t="s">
        <v>131</v>
      </c>
      <c r="AD16" t="s">
        <v>6891</v>
      </c>
      <c r="AE16" t="s">
        <v>486</v>
      </c>
      <c r="AF16">
        <v>1.5</v>
      </c>
      <c r="AG16" t="s">
        <v>683</v>
      </c>
      <c r="AH16" t="s">
        <v>6887</v>
      </c>
      <c r="AI16" t="s">
        <v>486</v>
      </c>
      <c r="AJ16" t="s">
        <v>486</v>
      </c>
      <c r="AK16" t="s">
        <v>486</v>
      </c>
      <c r="AL16" t="s">
        <v>486</v>
      </c>
      <c r="AM16" t="s">
        <v>6753</v>
      </c>
      <c r="AN16">
        <v>555.76300000000003</v>
      </c>
      <c r="AO16" t="s">
        <v>6888</v>
      </c>
      <c r="AP16" t="s">
        <v>6754</v>
      </c>
      <c r="AQ16" t="s">
        <v>529</v>
      </c>
      <c r="AR16" t="s">
        <v>6071</v>
      </c>
      <c r="AS16">
        <v>2023</v>
      </c>
      <c r="AV16" s="100">
        <v>44188</v>
      </c>
      <c r="AW16" t="s">
        <v>6889</v>
      </c>
      <c r="AX16" t="s">
        <v>157</v>
      </c>
      <c r="AY16" t="s">
        <v>7468</v>
      </c>
      <c r="AZ16" t="s">
        <v>7493</v>
      </c>
      <c r="BA16" s="100">
        <v>45610</v>
      </c>
      <c r="BB16" t="s">
        <v>6890</v>
      </c>
      <c r="BC16" t="s">
        <v>6889</v>
      </c>
      <c r="BD16" t="s">
        <v>6888</v>
      </c>
      <c r="BE16" t="s">
        <v>6887</v>
      </c>
      <c r="BF16" t="s">
        <v>6885</v>
      </c>
      <c r="BG16" t="s">
        <v>7469</v>
      </c>
    </row>
    <row r="17" spans="1:62" x14ac:dyDescent="0.2">
      <c r="A17" t="s">
        <v>6791</v>
      </c>
      <c r="B17" t="s">
        <v>285</v>
      </c>
      <c r="C17" t="s">
        <v>286</v>
      </c>
      <c r="D17" t="s">
        <v>6755</v>
      </c>
      <c r="E17" t="s">
        <v>6756</v>
      </c>
      <c r="F17" t="s">
        <v>674</v>
      </c>
      <c r="G17">
        <v>2021</v>
      </c>
      <c r="H17" t="s">
        <v>629</v>
      </c>
      <c r="I17" t="s">
        <v>6357</v>
      </c>
      <c r="J17" t="s">
        <v>7184</v>
      </c>
      <c r="K17" t="s">
        <v>7184</v>
      </c>
      <c r="L17" t="s">
        <v>7284</v>
      </c>
      <c r="M17" t="s">
        <v>702</v>
      </c>
      <c r="N17" t="s">
        <v>516</v>
      </c>
      <c r="O17" t="s">
        <v>680</v>
      </c>
      <c r="P17">
        <v>7.1</v>
      </c>
      <c r="Q17" t="s">
        <v>521</v>
      </c>
      <c r="R17" t="s">
        <v>7129</v>
      </c>
      <c r="S17" t="s">
        <v>483</v>
      </c>
      <c r="T17" t="s">
        <v>683</v>
      </c>
      <c r="U17" t="s">
        <v>536</v>
      </c>
      <c r="V17" t="s">
        <v>6541</v>
      </c>
      <c r="W17" t="s">
        <v>6542</v>
      </c>
      <c r="X17" t="s">
        <v>239</v>
      </c>
      <c r="Y17">
        <v>47.380454999999998</v>
      </c>
      <c r="Z17">
        <v>15.065182</v>
      </c>
      <c r="AA17" t="s">
        <v>45</v>
      </c>
      <c r="AB17" t="s">
        <v>366</v>
      </c>
      <c r="AC17" t="s">
        <v>238</v>
      </c>
      <c r="AD17" t="s">
        <v>240</v>
      </c>
      <c r="AE17">
        <v>1.7520000000000003E-3</v>
      </c>
      <c r="AF17" t="s">
        <v>486</v>
      </c>
      <c r="AG17" t="s">
        <v>683</v>
      </c>
      <c r="AH17" t="s">
        <v>7303</v>
      </c>
      <c r="AI17" t="s">
        <v>486</v>
      </c>
      <c r="AJ17" t="s">
        <v>486</v>
      </c>
      <c r="AK17" t="s">
        <v>486</v>
      </c>
      <c r="AL17" t="s">
        <v>486</v>
      </c>
      <c r="AM17" t="s">
        <v>6753</v>
      </c>
      <c r="AN17" t="s">
        <v>47</v>
      </c>
      <c r="AO17" t="s">
        <v>241</v>
      </c>
      <c r="AP17" t="s">
        <v>6757</v>
      </c>
      <c r="AQ17" t="s">
        <v>6179</v>
      </c>
      <c r="AR17" t="s">
        <v>6356</v>
      </c>
      <c r="AS17">
        <v>2020</v>
      </c>
      <c r="AU17">
        <v>2021</v>
      </c>
      <c r="AV17" s="100">
        <v>44193</v>
      </c>
      <c r="AW17" t="s">
        <v>242</v>
      </c>
      <c r="AX17" t="s">
        <v>6354</v>
      </c>
      <c r="AY17" t="s">
        <v>6355</v>
      </c>
      <c r="AZ17" t="s">
        <v>6623</v>
      </c>
      <c r="BA17" s="100">
        <v>45351</v>
      </c>
      <c r="BB17" t="s">
        <v>7184</v>
      </c>
      <c r="BC17" t="s">
        <v>7216</v>
      </c>
      <c r="BD17" t="s">
        <v>7251</v>
      </c>
      <c r="BE17" t="s">
        <v>7284</v>
      </c>
      <c r="BF17" t="s">
        <v>7303</v>
      </c>
    </row>
    <row r="18" spans="1:62" x14ac:dyDescent="0.2">
      <c r="A18" t="s">
        <v>6792</v>
      </c>
      <c r="B18" t="s">
        <v>110</v>
      </c>
      <c r="C18" t="s">
        <v>7156</v>
      </c>
      <c r="D18" t="s">
        <v>6755</v>
      </c>
      <c r="E18" t="s">
        <v>6752</v>
      </c>
      <c r="F18" t="s">
        <v>673</v>
      </c>
      <c r="G18">
        <v>2025</v>
      </c>
      <c r="H18" t="s">
        <v>592</v>
      </c>
      <c r="I18" t="s">
        <v>6433</v>
      </c>
      <c r="J18" t="s">
        <v>7185</v>
      </c>
      <c r="K18" t="s">
        <v>7185</v>
      </c>
      <c r="L18" t="s">
        <v>7324</v>
      </c>
      <c r="M18" t="s">
        <v>110</v>
      </c>
      <c r="N18" t="s">
        <v>517</v>
      </c>
      <c r="O18" t="s">
        <v>680</v>
      </c>
      <c r="P18">
        <v>0</v>
      </c>
      <c r="Q18" t="s">
        <v>486</v>
      </c>
      <c r="R18" t="s">
        <v>486</v>
      </c>
      <c r="S18" t="s">
        <v>486</v>
      </c>
      <c r="T18" t="s">
        <v>6630</v>
      </c>
      <c r="U18" t="s">
        <v>446</v>
      </c>
      <c r="V18" t="s">
        <v>41</v>
      </c>
      <c r="W18" t="s">
        <v>6497</v>
      </c>
      <c r="X18" t="s">
        <v>112</v>
      </c>
      <c r="Y18">
        <v>42.508607169999998</v>
      </c>
      <c r="Z18">
        <v>-71.146891729999993</v>
      </c>
      <c r="AA18" t="s">
        <v>45</v>
      </c>
      <c r="AB18" t="s">
        <v>365</v>
      </c>
      <c r="AC18" t="s">
        <v>444</v>
      </c>
      <c r="AD18" t="s">
        <v>113</v>
      </c>
      <c r="AE18">
        <v>0.1</v>
      </c>
      <c r="AF18" t="s">
        <v>47</v>
      </c>
      <c r="AG18" t="s">
        <v>683</v>
      </c>
      <c r="AH18" t="s">
        <v>7334</v>
      </c>
      <c r="AI18" t="s">
        <v>486</v>
      </c>
      <c r="AJ18" t="s">
        <v>486</v>
      </c>
      <c r="AK18" t="s">
        <v>486</v>
      </c>
      <c r="AL18" t="s">
        <v>486</v>
      </c>
      <c r="AM18" t="s">
        <v>6753</v>
      </c>
      <c r="AN18">
        <v>382</v>
      </c>
      <c r="AO18" t="s">
        <v>434</v>
      </c>
      <c r="AP18" t="s">
        <v>6754</v>
      </c>
      <c r="AQ18" t="s">
        <v>530</v>
      </c>
      <c r="AR18" t="s">
        <v>6074</v>
      </c>
      <c r="AS18">
        <v>2022</v>
      </c>
      <c r="AV18" s="100">
        <v>44207</v>
      </c>
      <c r="AW18" t="s">
        <v>6434</v>
      </c>
      <c r="AX18" t="s">
        <v>6435</v>
      </c>
      <c r="AY18" t="s">
        <v>7725</v>
      </c>
      <c r="AZ18" t="s">
        <v>6638</v>
      </c>
      <c r="BA18" s="100">
        <v>45617</v>
      </c>
      <c r="BB18" t="s">
        <v>7185</v>
      </c>
      <c r="BC18" t="s">
        <v>7217</v>
      </c>
      <c r="BD18" t="s">
        <v>7252</v>
      </c>
      <c r="BE18" t="s">
        <v>6436</v>
      </c>
      <c r="BF18" t="s">
        <v>7304</v>
      </c>
      <c r="BG18" t="s">
        <v>7314</v>
      </c>
      <c r="BH18" t="s">
        <v>7726</v>
      </c>
    </row>
    <row r="19" spans="1:62" x14ac:dyDescent="0.2">
      <c r="A19" t="s">
        <v>6793</v>
      </c>
      <c r="B19" t="s">
        <v>7690</v>
      </c>
      <c r="C19" t="s">
        <v>7155</v>
      </c>
      <c r="D19" t="s">
        <v>6755</v>
      </c>
      <c r="E19" t="s">
        <v>6752</v>
      </c>
      <c r="F19" t="s">
        <v>674</v>
      </c>
      <c r="G19">
        <v>2025</v>
      </c>
      <c r="H19" t="s">
        <v>629</v>
      </c>
      <c r="I19" t="s">
        <v>6412</v>
      </c>
      <c r="J19" t="s">
        <v>7155</v>
      </c>
      <c r="K19" t="s">
        <v>7155</v>
      </c>
      <c r="L19" t="s">
        <v>7155</v>
      </c>
      <c r="M19" t="s">
        <v>133</v>
      </c>
      <c r="N19" t="s">
        <v>516</v>
      </c>
      <c r="O19" t="s">
        <v>680</v>
      </c>
      <c r="P19">
        <v>0</v>
      </c>
      <c r="Q19" t="s">
        <v>521</v>
      </c>
      <c r="R19" t="s">
        <v>47</v>
      </c>
      <c r="S19" t="s">
        <v>6768</v>
      </c>
      <c r="T19" t="s">
        <v>684</v>
      </c>
      <c r="U19" t="s">
        <v>534</v>
      </c>
      <c r="V19" t="s">
        <v>41</v>
      </c>
      <c r="W19" t="s">
        <v>6503</v>
      </c>
      <c r="X19" t="s">
        <v>135</v>
      </c>
      <c r="Y19">
        <v>-20.407449889999999</v>
      </c>
      <c r="Z19">
        <v>118.62132990000001</v>
      </c>
      <c r="AA19" t="s">
        <v>136</v>
      </c>
      <c r="AB19" t="s">
        <v>7774</v>
      </c>
      <c r="AC19" t="s">
        <v>106</v>
      </c>
      <c r="AD19" t="s">
        <v>137</v>
      </c>
      <c r="AE19">
        <v>1.5E-3</v>
      </c>
      <c r="AF19" t="s">
        <v>47</v>
      </c>
      <c r="AG19" t="s">
        <v>683</v>
      </c>
      <c r="AH19" t="s">
        <v>7155</v>
      </c>
      <c r="AI19" t="s">
        <v>486</v>
      </c>
      <c r="AJ19" t="s">
        <v>486</v>
      </c>
      <c r="AK19" t="s">
        <v>486</v>
      </c>
      <c r="AL19" t="s">
        <v>486</v>
      </c>
      <c r="AM19" t="s">
        <v>6753</v>
      </c>
      <c r="AN19">
        <v>50</v>
      </c>
      <c r="AO19" t="s">
        <v>7155</v>
      </c>
      <c r="AP19" t="s">
        <v>6754</v>
      </c>
      <c r="AQ19" t="s">
        <v>530</v>
      </c>
      <c r="AR19" t="s">
        <v>6071</v>
      </c>
      <c r="AS19">
        <v>2024</v>
      </c>
      <c r="AV19" s="100">
        <v>44218</v>
      </c>
      <c r="AW19" t="s">
        <v>7351</v>
      </c>
      <c r="AX19" t="s">
        <v>41</v>
      </c>
      <c r="AY19" t="s">
        <v>7489</v>
      </c>
      <c r="AZ19" t="s">
        <v>7494</v>
      </c>
      <c r="BA19" s="100">
        <v>45614</v>
      </c>
      <c r="BB19" t="s">
        <v>7155</v>
      </c>
      <c r="BC19" t="s">
        <v>7218</v>
      </c>
      <c r="BD19" t="s">
        <v>7253</v>
      </c>
      <c r="BE19" t="s">
        <v>7285</v>
      </c>
      <c r="BF19" t="s">
        <v>7352</v>
      </c>
      <c r="BG19" t="s">
        <v>7490</v>
      </c>
    </row>
    <row r="20" spans="1:62" x14ac:dyDescent="0.2">
      <c r="A20" t="s">
        <v>6794</v>
      </c>
      <c r="B20" t="s">
        <v>7353</v>
      </c>
      <c r="C20" t="s">
        <v>7146</v>
      </c>
      <c r="D20" t="s">
        <v>6755</v>
      </c>
      <c r="E20" t="s">
        <v>6752</v>
      </c>
      <c r="F20" t="s">
        <v>672</v>
      </c>
      <c r="G20">
        <v>2025</v>
      </c>
      <c r="H20" t="s">
        <v>629</v>
      </c>
      <c r="I20" t="s">
        <v>6437</v>
      </c>
      <c r="J20" t="s">
        <v>7317</v>
      </c>
      <c r="K20" t="s">
        <v>7317</v>
      </c>
      <c r="L20" t="s">
        <v>7325</v>
      </c>
      <c r="M20" t="s">
        <v>7355</v>
      </c>
      <c r="N20" t="s">
        <v>517</v>
      </c>
      <c r="O20" t="s">
        <v>680</v>
      </c>
      <c r="P20">
        <v>0</v>
      </c>
      <c r="Q20" t="s">
        <v>486</v>
      </c>
      <c r="R20" t="s">
        <v>486</v>
      </c>
      <c r="S20" t="s">
        <v>486</v>
      </c>
      <c r="T20" t="s">
        <v>6630</v>
      </c>
      <c r="U20" t="s">
        <v>584</v>
      </c>
      <c r="V20" t="s">
        <v>6504</v>
      </c>
      <c r="W20" t="s">
        <v>6505</v>
      </c>
      <c r="X20" t="s">
        <v>6438</v>
      </c>
      <c r="Y20">
        <v>65.813922643225396</v>
      </c>
      <c r="Z20">
        <v>21.794523415492801</v>
      </c>
      <c r="AA20" t="s">
        <v>45</v>
      </c>
      <c r="AB20" t="s">
        <v>366</v>
      </c>
      <c r="AC20" t="s">
        <v>131</v>
      </c>
      <c r="AD20" t="s">
        <v>6981</v>
      </c>
      <c r="AE20">
        <v>2.1</v>
      </c>
      <c r="AF20">
        <v>5</v>
      </c>
      <c r="AG20" t="s">
        <v>683</v>
      </c>
      <c r="AH20" t="s">
        <v>7317</v>
      </c>
      <c r="AI20" t="s">
        <v>486</v>
      </c>
      <c r="AJ20">
        <v>700</v>
      </c>
      <c r="AK20" t="s">
        <v>683</v>
      </c>
      <c r="AL20" t="s">
        <v>7339</v>
      </c>
      <c r="AM20" t="s">
        <v>6753</v>
      </c>
      <c r="AN20">
        <v>7082.5</v>
      </c>
      <c r="AO20" t="s">
        <v>6978</v>
      </c>
      <c r="AP20" t="s">
        <v>6754</v>
      </c>
      <c r="AQ20" t="s">
        <v>538</v>
      </c>
      <c r="AR20" t="s">
        <v>6071</v>
      </c>
      <c r="AS20">
        <v>2023</v>
      </c>
      <c r="AV20" s="100">
        <v>44255</v>
      </c>
      <c r="AW20" t="s">
        <v>6439</v>
      </c>
      <c r="AX20" t="s">
        <v>139</v>
      </c>
      <c r="AY20" t="s">
        <v>7692</v>
      </c>
      <c r="AZ20" t="s">
        <v>7558</v>
      </c>
      <c r="BA20" s="100">
        <v>45616</v>
      </c>
      <c r="BB20" t="s">
        <v>6982</v>
      </c>
      <c r="BC20" t="s">
        <v>6981</v>
      </c>
      <c r="BD20" t="s">
        <v>6980</v>
      </c>
      <c r="BE20" t="s">
        <v>6979</v>
      </c>
      <c r="BF20" t="s">
        <v>6978</v>
      </c>
      <c r="BG20" t="s">
        <v>6977</v>
      </c>
      <c r="BH20" t="s">
        <v>6976</v>
      </c>
      <c r="BI20" t="s">
        <v>6991</v>
      </c>
      <c r="BJ20" t="s">
        <v>7000</v>
      </c>
    </row>
    <row r="21" spans="1:62" x14ac:dyDescent="0.2">
      <c r="A21" t="s">
        <v>6795</v>
      </c>
      <c r="B21" t="s">
        <v>6187</v>
      </c>
      <c r="C21" t="s">
        <v>446</v>
      </c>
      <c r="D21" t="s">
        <v>6755</v>
      </c>
      <c r="E21" t="s">
        <v>6752</v>
      </c>
      <c r="F21" t="s">
        <v>672</v>
      </c>
      <c r="G21">
        <v>2026</v>
      </c>
      <c r="H21" t="s">
        <v>675</v>
      </c>
      <c r="I21" t="s">
        <v>6182</v>
      </c>
      <c r="J21" t="s">
        <v>7186</v>
      </c>
      <c r="K21" t="s">
        <v>7220</v>
      </c>
      <c r="L21" t="s">
        <v>292</v>
      </c>
      <c r="M21" t="s">
        <v>52</v>
      </c>
      <c r="N21" t="s">
        <v>516</v>
      </c>
      <c r="O21" t="s">
        <v>681</v>
      </c>
      <c r="P21">
        <v>68.52</v>
      </c>
      <c r="Q21" t="s">
        <v>521</v>
      </c>
      <c r="R21" t="s">
        <v>7129</v>
      </c>
      <c r="S21" t="s">
        <v>6903</v>
      </c>
      <c r="T21" t="s">
        <v>683</v>
      </c>
      <c r="U21" t="s">
        <v>557</v>
      </c>
      <c r="V21" t="s">
        <v>6484</v>
      </c>
      <c r="W21" t="s">
        <v>6485</v>
      </c>
      <c r="X21" t="s">
        <v>67</v>
      </c>
      <c r="Y21">
        <v>53.133305</v>
      </c>
      <c r="Z21">
        <v>8.6881930000000001</v>
      </c>
      <c r="AA21" t="s">
        <v>45</v>
      </c>
      <c r="AB21" t="s">
        <v>366</v>
      </c>
      <c r="AC21" t="s">
        <v>66</v>
      </c>
      <c r="AD21" t="s">
        <v>68</v>
      </c>
      <c r="AE21" t="s">
        <v>47</v>
      </c>
      <c r="AF21">
        <v>1.75</v>
      </c>
      <c r="AG21" t="s">
        <v>683</v>
      </c>
      <c r="AH21" t="s">
        <v>7186</v>
      </c>
      <c r="AI21" t="s">
        <v>486</v>
      </c>
      <c r="AJ21" t="s">
        <v>47</v>
      </c>
      <c r="AK21" t="s">
        <v>684</v>
      </c>
      <c r="AL21" t="s">
        <v>486</v>
      </c>
      <c r="AM21" t="s">
        <v>6753</v>
      </c>
      <c r="AN21">
        <v>0.75</v>
      </c>
      <c r="AO21" t="s">
        <v>7186</v>
      </c>
      <c r="AP21" t="s">
        <v>6754</v>
      </c>
      <c r="AQ21" t="s">
        <v>538</v>
      </c>
      <c r="AR21" t="s">
        <v>6074</v>
      </c>
      <c r="AS21" t="s">
        <v>47</v>
      </c>
      <c r="AV21" s="100">
        <v>44260</v>
      </c>
      <c r="AW21" t="s">
        <v>6183</v>
      </c>
      <c r="AX21" t="s">
        <v>41</v>
      </c>
      <c r="AY21" t="s">
        <v>6611</v>
      </c>
      <c r="AZ21" t="s">
        <v>6631</v>
      </c>
      <c r="BA21" s="100">
        <v>45345</v>
      </c>
      <c r="BB21" t="s">
        <v>7186</v>
      </c>
      <c r="BC21" t="s">
        <v>7219</v>
      </c>
      <c r="BD21" t="s">
        <v>7220</v>
      </c>
      <c r="BE21" t="s">
        <v>7286</v>
      </c>
      <c r="BF21" t="s">
        <v>7305</v>
      </c>
    </row>
    <row r="22" spans="1:62" x14ac:dyDescent="0.2">
      <c r="A22" t="s">
        <v>6796</v>
      </c>
      <c r="B22" t="s">
        <v>6188</v>
      </c>
      <c r="C22" t="s">
        <v>446</v>
      </c>
      <c r="D22" t="s">
        <v>6755</v>
      </c>
      <c r="E22" t="s">
        <v>6752</v>
      </c>
      <c r="F22" t="s">
        <v>672</v>
      </c>
      <c r="G22">
        <v>2026</v>
      </c>
      <c r="H22" t="s">
        <v>675</v>
      </c>
      <c r="I22" t="s">
        <v>6182</v>
      </c>
      <c r="J22" t="s">
        <v>7220</v>
      </c>
      <c r="K22" t="s">
        <v>7220</v>
      </c>
      <c r="L22" t="s">
        <v>7186</v>
      </c>
      <c r="M22" t="s">
        <v>52</v>
      </c>
      <c r="N22" t="s">
        <v>516</v>
      </c>
      <c r="O22" t="s">
        <v>681</v>
      </c>
      <c r="P22">
        <v>68.52</v>
      </c>
      <c r="Q22" t="s">
        <v>521</v>
      </c>
      <c r="R22" t="s">
        <v>7129</v>
      </c>
      <c r="S22" t="s">
        <v>6903</v>
      </c>
      <c r="T22" t="s">
        <v>683</v>
      </c>
      <c r="U22" t="s">
        <v>558</v>
      </c>
      <c r="V22" t="s">
        <v>6486</v>
      </c>
      <c r="W22" t="s">
        <v>6487</v>
      </c>
      <c r="X22" t="s">
        <v>71</v>
      </c>
      <c r="Y22">
        <v>52.168649000000002</v>
      </c>
      <c r="Z22">
        <v>14.623473000000001</v>
      </c>
      <c r="AA22" t="s">
        <v>45</v>
      </c>
      <c r="AB22" t="s">
        <v>366</v>
      </c>
      <c r="AC22" t="s">
        <v>66</v>
      </c>
      <c r="AD22" t="s">
        <v>72</v>
      </c>
      <c r="AE22" t="s">
        <v>47</v>
      </c>
      <c r="AF22">
        <v>1.75</v>
      </c>
      <c r="AG22" t="s">
        <v>683</v>
      </c>
      <c r="AH22" t="s">
        <v>7186</v>
      </c>
      <c r="AI22" t="s">
        <v>486</v>
      </c>
      <c r="AJ22" t="s">
        <v>47</v>
      </c>
      <c r="AK22" t="s">
        <v>684</v>
      </c>
      <c r="AL22" t="s">
        <v>486</v>
      </c>
      <c r="AM22" t="s">
        <v>6753</v>
      </c>
      <c r="AN22">
        <v>0.75</v>
      </c>
      <c r="AO22" t="s">
        <v>7186</v>
      </c>
      <c r="AP22" t="s">
        <v>6754</v>
      </c>
      <c r="AQ22" t="s">
        <v>538</v>
      </c>
      <c r="AR22" t="s">
        <v>6074</v>
      </c>
      <c r="AS22" t="s">
        <v>47</v>
      </c>
      <c r="AV22" s="100">
        <v>44260</v>
      </c>
      <c r="AW22" t="s">
        <v>6183</v>
      </c>
      <c r="AX22" t="s">
        <v>41</v>
      </c>
      <c r="AY22" t="s">
        <v>6189</v>
      </c>
      <c r="AZ22" t="s">
        <v>6632</v>
      </c>
      <c r="BA22" s="100">
        <v>45345</v>
      </c>
      <c r="BB22" t="s">
        <v>7186</v>
      </c>
      <c r="BC22" t="s">
        <v>7220</v>
      </c>
      <c r="BD22" t="s">
        <v>7254</v>
      </c>
      <c r="BE22" t="s">
        <v>7287</v>
      </c>
    </row>
    <row r="23" spans="1:62" x14ac:dyDescent="0.2">
      <c r="A23" t="s">
        <v>6797</v>
      </c>
      <c r="B23" t="s">
        <v>180</v>
      </c>
      <c r="C23" t="s">
        <v>6910</v>
      </c>
      <c r="D23" t="s">
        <v>6751</v>
      </c>
      <c r="E23" t="s">
        <v>6752</v>
      </c>
      <c r="F23" t="s">
        <v>673</v>
      </c>
      <c r="G23">
        <v>2021</v>
      </c>
      <c r="H23" t="s">
        <v>676</v>
      </c>
      <c r="I23" t="s">
        <v>6367</v>
      </c>
      <c r="J23" t="s">
        <v>6915</v>
      </c>
      <c r="K23" t="s">
        <v>6915</v>
      </c>
      <c r="L23" t="s">
        <v>6915</v>
      </c>
      <c r="M23" t="s">
        <v>711</v>
      </c>
      <c r="N23" t="s">
        <v>516</v>
      </c>
      <c r="O23" t="s">
        <v>680</v>
      </c>
      <c r="P23">
        <v>5.71</v>
      </c>
      <c r="Q23" t="s">
        <v>521</v>
      </c>
      <c r="R23" t="s">
        <v>7131</v>
      </c>
      <c r="S23" t="s">
        <v>481</v>
      </c>
      <c r="T23" t="s">
        <v>683</v>
      </c>
      <c r="U23" t="s">
        <v>560</v>
      </c>
      <c r="V23" t="s">
        <v>6523</v>
      </c>
      <c r="W23" t="s">
        <v>6524</v>
      </c>
      <c r="X23" t="s">
        <v>172</v>
      </c>
      <c r="Y23">
        <v>52.172073730000001</v>
      </c>
      <c r="Z23">
        <v>10.430113410000001</v>
      </c>
      <c r="AA23" t="s">
        <v>45</v>
      </c>
      <c r="AB23" t="s">
        <v>366</v>
      </c>
      <c r="AC23" t="s">
        <v>66</v>
      </c>
      <c r="AD23" t="s">
        <v>6918</v>
      </c>
      <c r="AE23" t="s">
        <v>486</v>
      </c>
      <c r="AF23" t="s">
        <v>486</v>
      </c>
      <c r="AG23" t="s">
        <v>486</v>
      </c>
      <c r="AH23" t="s">
        <v>486</v>
      </c>
      <c r="AI23" t="s">
        <v>486</v>
      </c>
      <c r="AJ23">
        <v>2.5</v>
      </c>
      <c r="AK23" t="s">
        <v>683</v>
      </c>
      <c r="AL23" t="s">
        <v>6915</v>
      </c>
      <c r="AM23" t="s">
        <v>6753</v>
      </c>
      <c r="AN23">
        <v>60</v>
      </c>
      <c r="AO23" t="s">
        <v>6915</v>
      </c>
      <c r="AP23" t="s">
        <v>6754</v>
      </c>
      <c r="AQ23" t="s">
        <v>532</v>
      </c>
      <c r="AR23" t="s">
        <v>6356</v>
      </c>
      <c r="AS23">
        <v>2020</v>
      </c>
      <c r="AU23">
        <v>2021</v>
      </c>
      <c r="AV23" s="100">
        <v>44266</v>
      </c>
      <c r="AW23" t="s">
        <v>181</v>
      </c>
      <c r="AX23" t="s">
        <v>182</v>
      </c>
      <c r="AY23" t="s">
        <v>6602</v>
      </c>
      <c r="AZ23" t="s">
        <v>6621</v>
      </c>
      <c r="BA23" s="100">
        <v>45355</v>
      </c>
      <c r="BB23" t="s">
        <v>6910</v>
      </c>
      <c r="BC23" t="s">
        <v>6927</v>
      </c>
      <c r="BD23" t="s">
        <v>6915</v>
      </c>
      <c r="BE23" t="s">
        <v>6935</v>
      </c>
    </row>
    <row r="24" spans="1:62" x14ac:dyDescent="0.2">
      <c r="A24" t="s">
        <v>6798</v>
      </c>
      <c r="B24" t="s">
        <v>6172</v>
      </c>
      <c r="C24" t="s">
        <v>446</v>
      </c>
      <c r="D24" t="s">
        <v>6755</v>
      </c>
      <c r="E24" t="s">
        <v>6752</v>
      </c>
      <c r="F24" t="s">
        <v>672</v>
      </c>
      <c r="G24">
        <v>2027</v>
      </c>
      <c r="H24" t="s">
        <v>675</v>
      </c>
      <c r="I24" t="s">
        <v>6173</v>
      </c>
      <c r="J24" t="s">
        <v>7221</v>
      </c>
      <c r="K24" t="s">
        <v>7221</v>
      </c>
      <c r="L24" t="s">
        <v>7306</v>
      </c>
      <c r="M24" t="s">
        <v>52</v>
      </c>
      <c r="N24" t="s">
        <v>516</v>
      </c>
      <c r="O24" t="s">
        <v>681</v>
      </c>
      <c r="P24">
        <v>68.52</v>
      </c>
      <c r="Q24" t="s">
        <v>521</v>
      </c>
      <c r="R24" t="s">
        <v>7129</v>
      </c>
      <c r="S24" t="s">
        <v>6903</v>
      </c>
      <c r="T24" t="s">
        <v>683</v>
      </c>
      <c r="U24" t="s">
        <v>551</v>
      </c>
      <c r="V24" t="s">
        <v>6481</v>
      </c>
      <c r="W24" t="s">
        <v>6482</v>
      </c>
      <c r="X24" t="s">
        <v>84</v>
      </c>
      <c r="Y24">
        <v>51.041274000000001</v>
      </c>
      <c r="Z24">
        <v>2.292948</v>
      </c>
      <c r="AA24" t="s">
        <v>45</v>
      </c>
      <c r="AB24" t="s">
        <v>366</v>
      </c>
      <c r="AC24" t="s">
        <v>79</v>
      </c>
      <c r="AD24" t="s">
        <v>85</v>
      </c>
      <c r="AE24">
        <v>2.5</v>
      </c>
      <c r="AF24" t="s">
        <v>47</v>
      </c>
      <c r="AG24" t="s">
        <v>683</v>
      </c>
      <c r="AH24" t="s">
        <v>7221</v>
      </c>
      <c r="AI24" t="s">
        <v>486</v>
      </c>
      <c r="AJ24" t="s">
        <v>486</v>
      </c>
      <c r="AK24" t="s">
        <v>486</v>
      </c>
      <c r="AL24" t="s">
        <v>486</v>
      </c>
      <c r="AM24" t="s">
        <v>6753</v>
      </c>
      <c r="AN24">
        <v>1929</v>
      </c>
      <c r="AO24" t="s">
        <v>7342</v>
      </c>
      <c r="AP24" t="s">
        <v>6754</v>
      </c>
      <c r="AQ24" t="s">
        <v>538</v>
      </c>
      <c r="AR24" t="s">
        <v>6071</v>
      </c>
      <c r="AS24">
        <v>2023</v>
      </c>
      <c r="AV24" s="100">
        <v>44272</v>
      </c>
      <c r="AW24" t="s">
        <v>90</v>
      </c>
      <c r="AX24" t="s">
        <v>91</v>
      </c>
      <c r="AY24" t="s">
        <v>7727</v>
      </c>
      <c r="AZ24" t="s">
        <v>7747</v>
      </c>
      <c r="BA24" s="100">
        <v>45617</v>
      </c>
      <c r="BB24" t="s">
        <v>7187</v>
      </c>
      <c r="BC24" t="s">
        <v>7221</v>
      </c>
      <c r="BD24" t="s">
        <v>7255</v>
      </c>
      <c r="BE24" t="s">
        <v>7288</v>
      </c>
      <c r="BF24" t="s">
        <v>7306</v>
      </c>
      <c r="BG24" t="s">
        <v>7728</v>
      </c>
    </row>
    <row r="25" spans="1:62" x14ac:dyDescent="0.2">
      <c r="A25" t="s">
        <v>6799</v>
      </c>
      <c r="B25" t="s">
        <v>6906</v>
      </c>
      <c r="C25" t="s">
        <v>7145</v>
      </c>
      <c r="D25" t="s">
        <v>6755</v>
      </c>
      <c r="E25" t="s">
        <v>6752</v>
      </c>
      <c r="F25" t="s">
        <v>673</v>
      </c>
      <c r="G25">
        <v>2026</v>
      </c>
      <c r="H25" t="s">
        <v>629</v>
      </c>
      <c r="I25" t="s">
        <v>6598</v>
      </c>
      <c r="J25" t="s">
        <v>7318</v>
      </c>
      <c r="K25" t="s">
        <v>7222</v>
      </c>
      <c r="L25" t="s">
        <v>7326</v>
      </c>
      <c r="M25" t="s">
        <v>157</v>
      </c>
      <c r="N25" t="s">
        <v>516</v>
      </c>
      <c r="O25" t="s">
        <v>680</v>
      </c>
      <c r="P25">
        <v>0</v>
      </c>
      <c r="Q25" t="s">
        <v>521</v>
      </c>
      <c r="R25" t="s">
        <v>7131</v>
      </c>
      <c r="S25" t="s">
        <v>6771</v>
      </c>
      <c r="T25" t="s">
        <v>683</v>
      </c>
      <c r="U25" t="s">
        <v>586</v>
      </c>
      <c r="V25" t="s">
        <v>6516</v>
      </c>
      <c r="W25" t="s">
        <v>6517</v>
      </c>
      <c r="X25" t="s">
        <v>186</v>
      </c>
      <c r="Y25">
        <v>67.139064410000003</v>
      </c>
      <c r="Z25">
        <v>20.659878419999998</v>
      </c>
      <c r="AA25" t="s">
        <v>138</v>
      </c>
      <c r="AB25" t="s">
        <v>366</v>
      </c>
      <c r="AC25" t="s">
        <v>131</v>
      </c>
      <c r="AD25" t="s">
        <v>7222</v>
      </c>
      <c r="AE25">
        <v>1.3</v>
      </c>
      <c r="AF25" t="s">
        <v>47</v>
      </c>
      <c r="AG25" t="s">
        <v>683</v>
      </c>
      <c r="AH25" t="s">
        <v>7335</v>
      </c>
      <c r="AI25" t="s">
        <v>486</v>
      </c>
      <c r="AJ25" t="s">
        <v>486</v>
      </c>
      <c r="AK25" t="s">
        <v>486</v>
      </c>
      <c r="AL25" t="s">
        <v>486</v>
      </c>
      <c r="AM25" t="s">
        <v>6753</v>
      </c>
      <c r="AN25">
        <v>4.1509999999999998</v>
      </c>
      <c r="AO25" t="s">
        <v>7343</v>
      </c>
      <c r="AP25" t="s">
        <v>6754</v>
      </c>
      <c r="AQ25" t="s">
        <v>538</v>
      </c>
      <c r="AR25" t="s">
        <v>6071</v>
      </c>
      <c r="AS25">
        <v>2023</v>
      </c>
      <c r="AV25" s="100">
        <v>44279</v>
      </c>
      <c r="AW25" t="s">
        <v>6324</v>
      </c>
      <c r="AX25" t="s">
        <v>191</v>
      </c>
      <c r="AY25" t="s">
        <v>7729</v>
      </c>
      <c r="AZ25" t="s">
        <v>7494</v>
      </c>
      <c r="BA25" s="100">
        <v>45617</v>
      </c>
      <c r="BB25" t="s">
        <v>6323</v>
      </c>
      <c r="BC25" t="s">
        <v>7222</v>
      </c>
      <c r="BD25" t="s">
        <v>7256</v>
      </c>
      <c r="BE25" t="s">
        <v>7289</v>
      </c>
      <c r="BF25" t="s">
        <v>7307</v>
      </c>
      <c r="BG25" t="s">
        <v>7315</v>
      </c>
      <c r="BH25" t="s">
        <v>7730</v>
      </c>
    </row>
    <row r="26" spans="1:62" x14ac:dyDescent="0.2">
      <c r="A26" t="s">
        <v>6800</v>
      </c>
      <c r="B26" t="s">
        <v>6157</v>
      </c>
      <c r="C26" t="s">
        <v>7153</v>
      </c>
      <c r="D26" t="s">
        <v>6751</v>
      </c>
      <c r="E26" t="s">
        <v>6756</v>
      </c>
      <c r="F26" t="s">
        <v>672</v>
      </c>
      <c r="G26">
        <v>2018</v>
      </c>
      <c r="H26" t="s">
        <v>697</v>
      </c>
      <c r="I26" t="s">
        <v>6082</v>
      </c>
      <c r="J26" t="s">
        <v>7188</v>
      </c>
      <c r="K26" t="s">
        <v>7188</v>
      </c>
      <c r="L26" t="s">
        <v>7188</v>
      </c>
      <c r="M26" t="s">
        <v>328</v>
      </c>
      <c r="N26" t="s">
        <v>516</v>
      </c>
      <c r="O26" t="s">
        <v>681</v>
      </c>
      <c r="P26" t="s">
        <v>768</v>
      </c>
      <c r="Q26" t="s">
        <v>47</v>
      </c>
      <c r="R26" t="s">
        <v>7129</v>
      </c>
      <c r="S26" t="s">
        <v>485</v>
      </c>
      <c r="T26" t="s">
        <v>683</v>
      </c>
      <c r="U26" t="s">
        <v>539</v>
      </c>
      <c r="V26" t="s">
        <v>6473</v>
      </c>
      <c r="W26" t="s">
        <v>6474</v>
      </c>
      <c r="X26" t="s">
        <v>44</v>
      </c>
      <c r="Y26">
        <v>-4.8741912660000004</v>
      </c>
      <c r="Z26">
        <v>-47.40414913</v>
      </c>
      <c r="AA26" t="s">
        <v>45</v>
      </c>
      <c r="AB26" t="s">
        <v>364</v>
      </c>
      <c r="AC26" t="s">
        <v>43</v>
      </c>
      <c r="AD26" t="s">
        <v>7188</v>
      </c>
      <c r="AE26" t="s">
        <v>486</v>
      </c>
      <c r="AF26">
        <v>0.6</v>
      </c>
      <c r="AG26" t="s">
        <v>683</v>
      </c>
      <c r="AH26" t="s">
        <v>7188</v>
      </c>
      <c r="AI26" t="s">
        <v>486</v>
      </c>
      <c r="AJ26" t="s">
        <v>486</v>
      </c>
      <c r="AK26" t="s">
        <v>486</v>
      </c>
      <c r="AL26" t="s">
        <v>7188</v>
      </c>
      <c r="AM26" t="s">
        <v>6753</v>
      </c>
      <c r="AN26" t="s">
        <v>47</v>
      </c>
      <c r="AO26" t="s">
        <v>7188</v>
      </c>
      <c r="AP26" t="s">
        <v>6757</v>
      </c>
      <c r="AQ26" t="s">
        <v>538</v>
      </c>
      <c r="AR26" t="s">
        <v>6076</v>
      </c>
      <c r="AS26" t="s">
        <v>47</v>
      </c>
      <c r="AU26">
        <v>2020</v>
      </c>
      <c r="AV26" s="100">
        <v>44280</v>
      </c>
      <c r="AW26" t="s">
        <v>6156</v>
      </c>
      <c r="AX26" t="s">
        <v>41</v>
      </c>
      <c r="AY26" t="s">
        <v>6368</v>
      </c>
      <c r="AZ26" t="s">
        <v>6633</v>
      </c>
      <c r="BA26" s="100">
        <v>45343</v>
      </c>
      <c r="BB26" t="s">
        <v>7188</v>
      </c>
      <c r="BC26" t="s">
        <v>7223</v>
      </c>
      <c r="BD26" t="s">
        <v>7257</v>
      </c>
    </row>
    <row r="27" spans="1:62" x14ac:dyDescent="0.2">
      <c r="A27" t="s">
        <v>6801</v>
      </c>
      <c r="B27" t="s">
        <v>58</v>
      </c>
      <c r="C27" t="s">
        <v>7159</v>
      </c>
      <c r="D27" t="s">
        <v>6751</v>
      </c>
      <c r="E27" t="s">
        <v>6756</v>
      </c>
      <c r="F27" t="s">
        <v>672</v>
      </c>
      <c r="G27">
        <v>2030</v>
      </c>
      <c r="H27" t="s">
        <v>676</v>
      </c>
      <c r="I27" t="s">
        <v>6193</v>
      </c>
      <c r="J27" t="s">
        <v>6917</v>
      </c>
      <c r="K27" t="s">
        <v>6917</v>
      </c>
      <c r="L27" t="s">
        <v>6917</v>
      </c>
      <c r="M27" t="s">
        <v>52</v>
      </c>
      <c r="N27" t="s">
        <v>516</v>
      </c>
      <c r="O27" t="s">
        <v>680</v>
      </c>
      <c r="P27">
        <v>68.52</v>
      </c>
      <c r="Q27" t="s">
        <v>521</v>
      </c>
      <c r="R27" t="s">
        <v>7129</v>
      </c>
      <c r="S27" t="s">
        <v>6903</v>
      </c>
      <c r="T27" t="s">
        <v>683</v>
      </c>
      <c r="U27" t="s">
        <v>446</v>
      </c>
      <c r="V27" t="s">
        <v>41</v>
      </c>
      <c r="W27" t="s">
        <v>6490</v>
      </c>
      <c r="X27" t="s">
        <v>61</v>
      </c>
      <c r="Y27">
        <v>51.961733260000003</v>
      </c>
      <c r="Z27">
        <v>5.6900411420000001</v>
      </c>
      <c r="AA27" t="s">
        <v>62</v>
      </c>
      <c r="AB27" t="s">
        <v>366</v>
      </c>
      <c r="AC27" t="s">
        <v>60</v>
      </c>
      <c r="AD27" t="s">
        <v>63</v>
      </c>
      <c r="AE27" t="s">
        <v>486</v>
      </c>
      <c r="AF27" t="s">
        <v>486</v>
      </c>
      <c r="AG27" t="s">
        <v>486</v>
      </c>
      <c r="AH27" t="s">
        <v>486</v>
      </c>
      <c r="AI27" t="s">
        <v>486</v>
      </c>
      <c r="AJ27">
        <v>1000</v>
      </c>
      <c r="AK27" t="s">
        <v>683</v>
      </c>
      <c r="AL27" t="s">
        <v>6917</v>
      </c>
      <c r="AM27" t="s">
        <v>6753</v>
      </c>
      <c r="AN27" t="s">
        <v>47</v>
      </c>
      <c r="AO27" t="s">
        <v>63</v>
      </c>
      <c r="AP27" t="s">
        <v>6757</v>
      </c>
      <c r="AQ27" t="s">
        <v>532</v>
      </c>
      <c r="AR27" t="s">
        <v>6074</v>
      </c>
      <c r="AS27" t="s">
        <v>47</v>
      </c>
      <c r="AV27" s="100">
        <v>44286</v>
      </c>
      <c r="AW27" t="s">
        <v>6923</v>
      </c>
      <c r="AX27" t="s">
        <v>320</v>
      </c>
      <c r="AY27" t="s">
        <v>6194</v>
      </c>
      <c r="AZ27" t="s">
        <v>6634</v>
      </c>
      <c r="BA27" s="100">
        <v>45343</v>
      </c>
      <c r="BB27" t="s">
        <v>6917</v>
      </c>
      <c r="BC27" t="s">
        <v>6923</v>
      </c>
      <c r="BD27" t="s">
        <v>6923</v>
      </c>
      <c r="BF27" t="s">
        <v>6936</v>
      </c>
    </row>
    <row r="28" spans="1:62" x14ac:dyDescent="0.2">
      <c r="A28" t="s">
        <v>6802</v>
      </c>
      <c r="B28" t="s">
        <v>130</v>
      </c>
      <c r="C28" t="s">
        <v>7144</v>
      </c>
      <c r="D28" t="s">
        <v>6755</v>
      </c>
      <c r="E28" t="s">
        <v>6752</v>
      </c>
      <c r="F28" t="s">
        <v>674</v>
      </c>
      <c r="G28">
        <v>2026</v>
      </c>
      <c r="H28" t="s">
        <v>6423</v>
      </c>
      <c r="I28" t="s">
        <v>6424</v>
      </c>
      <c r="J28" t="s">
        <v>7319</v>
      </c>
      <c r="K28" t="s">
        <v>7319</v>
      </c>
      <c r="L28" t="s">
        <v>7327</v>
      </c>
      <c r="M28" t="s">
        <v>130</v>
      </c>
      <c r="N28" t="s">
        <v>517</v>
      </c>
      <c r="O28" t="s">
        <v>681</v>
      </c>
      <c r="P28">
        <v>0</v>
      </c>
      <c r="Q28" t="s">
        <v>486</v>
      </c>
      <c r="R28" t="s">
        <v>486</v>
      </c>
      <c r="S28" t="s">
        <v>486</v>
      </c>
      <c r="T28" t="s">
        <v>6630</v>
      </c>
      <c r="U28" t="s">
        <v>3459</v>
      </c>
      <c r="V28" t="s">
        <v>6615</v>
      </c>
      <c r="W28" t="s">
        <v>6502</v>
      </c>
      <c r="X28" t="s">
        <v>669</v>
      </c>
      <c r="Y28">
        <v>60.544007462751203</v>
      </c>
      <c r="Z28">
        <v>16.299580470709699</v>
      </c>
      <c r="AA28" t="s">
        <v>45</v>
      </c>
      <c r="AB28" t="s">
        <v>366</v>
      </c>
      <c r="AC28" t="s">
        <v>131</v>
      </c>
      <c r="AD28" t="s">
        <v>7144</v>
      </c>
      <c r="AE28">
        <v>0.05</v>
      </c>
      <c r="AF28" t="s">
        <v>486</v>
      </c>
      <c r="AG28" t="s">
        <v>683</v>
      </c>
      <c r="AH28" t="s">
        <v>7224</v>
      </c>
      <c r="AI28" t="s">
        <v>486</v>
      </c>
      <c r="AJ28" t="s">
        <v>486</v>
      </c>
      <c r="AK28" t="s">
        <v>486</v>
      </c>
      <c r="AL28" t="s">
        <v>486</v>
      </c>
      <c r="AM28" t="s">
        <v>6753</v>
      </c>
      <c r="AN28">
        <v>3.25</v>
      </c>
      <c r="AO28" t="s">
        <v>7258</v>
      </c>
      <c r="AP28" t="s">
        <v>6754</v>
      </c>
      <c r="AQ28" t="s">
        <v>6179</v>
      </c>
      <c r="AR28" t="s">
        <v>6074</v>
      </c>
      <c r="AS28" t="s">
        <v>47</v>
      </c>
      <c r="AV28" s="100">
        <v>44313</v>
      </c>
      <c r="AW28" t="s">
        <v>6431</v>
      </c>
      <c r="AX28" t="s">
        <v>132</v>
      </c>
      <c r="AY28" t="s">
        <v>6432</v>
      </c>
      <c r="AZ28" t="s">
        <v>6635</v>
      </c>
      <c r="BA28" s="100">
        <v>45356</v>
      </c>
      <c r="BB28" t="s">
        <v>7144</v>
      </c>
      <c r="BC28" t="s">
        <v>7224</v>
      </c>
      <c r="BD28" t="s">
        <v>7258</v>
      </c>
      <c r="BE28" t="s">
        <v>7290</v>
      </c>
    </row>
    <row r="29" spans="1:62" x14ac:dyDescent="0.2">
      <c r="A29" t="s">
        <v>6803</v>
      </c>
      <c r="B29" t="s">
        <v>6879</v>
      </c>
      <c r="C29" t="s">
        <v>7151</v>
      </c>
      <c r="D29" t="s">
        <v>6755</v>
      </c>
      <c r="E29" t="s">
        <v>6752</v>
      </c>
      <c r="F29" t="s">
        <v>673</v>
      </c>
      <c r="G29">
        <v>2022</v>
      </c>
      <c r="H29" t="s">
        <v>675</v>
      </c>
      <c r="I29" t="s">
        <v>6381</v>
      </c>
      <c r="J29" t="s">
        <v>7189</v>
      </c>
      <c r="K29" t="s">
        <v>7189</v>
      </c>
      <c r="L29" t="s">
        <v>7189</v>
      </c>
      <c r="M29" t="s">
        <v>711</v>
      </c>
      <c r="N29" t="s">
        <v>516</v>
      </c>
      <c r="O29" t="s">
        <v>680</v>
      </c>
      <c r="P29">
        <v>5.71</v>
      </c>
      <c r="Q29" t="s">
        <v>521</v>
      </c>
      <c r="R29" t="s">
        <v>7131</v>
      </c>
      <c r="S29" t="s">
        <v>481</v>
      </c>
      <c r="T29" t="s">
        <v>683</v>
      </c>
      <c r="U29" t="s">
        <v>560</v>
      </c>
      <c r="V29" t="s">
        <v>6523</v>
      </c>
      <c r="W29" t="s">
        <v>6524</v>
      </c>
      <c r="X29" t="s">
        <v>172</v>
      </c>
      <c r="Y29">
        <v>52.161794</v>
      </c>
      <c r="Z29">
        <v>10.409371</v>
      </c>
      <c r="AA29" t="s">
        <v>45</v>
      </c>
      <c r="AB29" t="s">
        <v>366</v>
      </c>
      <c r="AC29" t="s">
        <v>66</v>
      </c>
      <c r="AD29" t="s">
        <v>6918</v>
      </c>
      <c r="AE29">
        <v>7.2999999999999996E-4</v>
      </c>
      <c r="AF29" t="s">
        <v>486</v>
      </c>
      <c r="AG29" t="s">
        <v>683</v>
      </c>
      <c r="AH29" t="s">
        <v>175</v>
      </c>
      <c r="AI29" t="s">
        <v>486</v>
      </c>
      <c r="AJ29" t="s">
        <v>486</v>
      </c>
      <c r="AK29" t="s">
        <v>486</v>
      </c>
      <c r="AL29" t="s">
        <v>486</v>
      </c>
      <c r="AM29" t="s">
        <v>6753</v>
      </c>
      <c r="AN29">
        <v>16</v>
      </c>
      <c r="AO29" t="s">
        <v>7189</v>
      </c>
      <c r="AP29" t="s">
        <v>6754</v>
      </c>
      <c r="AQ29" t="s">
        <v>530</v>
      </c>
      <c r="AR29" t="s">
        <v>6356</v>
      </c>
      <c r="AS29">
        <v>2021</v>
      </c>
      <c r="AU29">
        <v>2022</v>
      </c>
      <c r="AV29" s="100">
        <v>44333</v>
      </c>
      <c r="AW29" t="s">
        <v>177</v>
      </c>
      <c r="AX29" t="s">
        <v>176</v>
      </c>
      <c r="AY29" t="s">
        <v>6603</v>
      </c>
      <c r="AZ29" t="s">
        <v>6621</v>
      </c>
      <c r="BA29" s="100">
        <v>45355</v>
      </c>
      <c r="BB29" t="s">
        <v>7189</v>
      </c>
      <c r="BC29" t="s">
        <v>7225</v>
      </c>
      <c r="BD29" t="s">
        <v>7151</v>
      </c>
      <c r="BE29" t="s">
        <v>7291</v>
      </c>
    </row>
    <row r="30" spans="1:62" x14ac:dyDescent="0.2">
      <c r="A30" t="s">
        <v>6804</v>
      </c>
      <c r="B30" t="s">
        <v>6196</v>
      </c>
      <c r="C30" t="s">
        <v>446</v>
      </c>
      <c r="D30" t="s">
        <v>6755</v>
      </c>
      <c r="E30" t="s">
        <v>6752</v>
      </c>
      <c r="F30" t="s">
        <v>672</v>
      </c>
      <c r="G30">
        <v>2026</v>
      </c>
      <c r="H30" t="s">
        <v>675</v>
      </c>
      <c r="I30" t="s">
        <v>6195</v>
      </c>
      <c r="J30" t="s">
        <v>7190</v>
      </c>
      <c r="K30" t="s">
        <v>6903</v>
      </c>
      <c r="L30" t="s">
        <v>6903</v>
      </c>
      <c r="M30" t="s">
        <v>52</v>
      </c>
      <c r="N30" t="s">
        <v>516</v>
      </c>
      <c r="O30" t="s">
        <v>681</v>
      </c>
      <c r="P30">
        <v>68.52</v>
      </c>
      <c r="Q30" t="s">
        <v>521</v>
      </c>
      <c r="R30" t="s">
        <v>7129</v>
      </c>
      <c r="S30" t="s">
        <v>6903</v>
      </c>
      <c r="T30" t="s">
        <v>683</v>
      </c>
      <c r="U30" t="s">
        <v>578</v>
      </c>
      <c r="V30" t="s">
        <v>6491</v>
      </c>
      <c r="W30" t="s">
        <v>6551</v>
      </c>
      <c r="X30" t="s">
        <v>54</v>
      </c>
      <c r="Y30">
        <v>43.525092000000001</v>
      </c>
      <c r="Z30">
        <v>-5.7319259999999996</v>
      </c>
      <c r="AA30" t="s">
        <v>45</v>
      </c>
      <c r="AB30" t="s">
        <v>366</v>
      </c>
      <c r="AC30" t="s">
        <v>53</v>
      </c>
      <c r="AD30" t="s">
        <v>55</v>
      </c>
      <c r="AE30">
        <v>2.2999999999999998</v>
      </c>
      <c r="AF30">
        <v>1.1000000000000001</v>
      </c>
      <c r="AG30" t="s">
        <v>683</v>
      </c>
      <c r="AH30" t="s">
        <v>7190</v>
      </c>
      <c r="AI30" t="s">
        <v>486</v>
      </c>
      <c r="AJ30" t="s">
        <v>486</v>
      </c>
      <c r="AK30" t="s">
        <v>486</v>
      </c>
      <c r="AL30" t="s">
        <v>486</v>
      </c>
      <c r="AM30" t="s">
        <v>6753</v>
      </c>
      <c r="AN30">
        <v>1648.8</v>
      </c>
      <c r="AO30" t="s">
        <v>7190</v>
      </c>
      <c r="AP30" t="s">
        <v>6754</v>
      </c>
      <c r="AQ30" t="s">
        <v>538</v>
      </c>
      <c r="AR30" t="s">
        <v>6074</v>
      </c>
      <c r="AS30" t="s">
        <v>47</v>
      </c>
      <c r="AV30" s="100">
        <v>44390</v>
      </c>
      <c r="AW30" t="s">
        <v>55</v>
      </c>
      <c r="AX30" t="s">
        <v>41</v>
      </c>
      <c r="AY30" t="s">
        <v>6876</v>
      </c>
      <c r="AZ30" t="s">
        <v>6881</v>
      </c>
      <c r="BA30" s="100">
        <v>45481</v>
      </c>
      <c r="BB30" t="s">
        <v>7190</v>
      </c>
      <c r="BC30" t="s">
        <v>7226</v>
      </c>
      <c r="BD30" t="s">
        <v>7259</v>
      </c>
      <c r="BE30" t="s">
        <v>6896</v>
      </c>
      <c r="BF30" t="s">
        <v>7308</v>
      </c>
      <c r="BG30" t="s">
        <v>7316</v>
      </c>
    </row>
    <row r="31" spans="1:62" x14ac:dyDescent="0.2">
      <c r="A31" t="s">
        <v>6805</v>
      </c>
      <c r="B31" t="s">
        <v>6880</v>
      </c>
      <c r="C31" t="s">
        <v>446</v>
      </c>
      <c r="D31" t="s">
        <v>6751</v>
      </c>
      <c r="E31" t="s">
        <v>6752</v>
      </c>
      <c r="F31" t="s">
        <v>672</v>
      </c>
      <c r="G31">
        <v>2025</v>
      </c>
      <c r="H31" t="s">
        <v>6680</v>
      </c>
      <c r="I31" t="s">
        <v>6674</v>
      </c>
      <c r="J31" t="s">
        <v>6898</v>
      </c>
      <c r="K31" t="s">
        <v>6896</v>
      </c>
      <c r="L31" t="s">
        <v>6898</v>
      </c>
      <c r="M31" t="s">
        <v>52</v>
      </c>
      <c r="N31" t="s">
        <v>516</v>
      </c>
      <c r="O31" t="s">
        <v>681</v>
      </c>
      <c r="P31">
        <v>68.52</v>
      </c>
      <c r="Q31" t="s">
        <v>521</v>
      </c>
      <c r="R31" t="s">
        <v>7129</v>
      </c>
      <c r="S31" t="s">
        <v>6903</v>
      </c>
      <c r="T31" t="s">
        <v>683</v>
      </c>
      <c r="U31" t="s">
        <v>579</v>
      </c>
      <c r="V31" t="s">
        <v>6492</v>
      </c>
      <c r="W31" t="s">
        <v>6493</v>
      </c>
      <c r="X31" t="s">
        <v>56</v>
      </c>
      <c r="Y31">
        <v>43.313144000000001</v>
      </c>
      <c r="Z31">
        <v>-2.998964</v>
      </c>
      <c r="AA31" t="s">
        <v>45</v>
      </c>
      <c r="AB31" t="s">
        <v>366</v>
      </c>
      <c r="AC31" t="s">
        <v>53</v>
      </c>
      <c r="AD31" t="s">
        <v>57</v>
      </c>
      <c r="AE31" t="s">
        <v>486</v>
      </c>
      <c r="AF31">
        <v>1.6</v>
      </c>
      <c r="AG31" t="s">
        <v>683</v>
      </c>
      <c r="AH31" t="s">
        <v>6898</v>
      </c>
      <c r="AI31" t="s">
        <v>486</v>
      </c>
      <c r="AJ31" t="s">
        <v>486</v>
      </c>
      <c r="AK31" t="s">
        <v>486</v>
      </c>
      <c r="AL31" t="s">
        <v>486</v>
      </c>
      <c r="AM31" t="s">
        <v>6753</v>
      </c>
      <c r="AN31">
        <v>58</v>
      </c>
      <c r="AO31" t="s">
        <v>6898</v>
      </c>
      <c r="AP31" t="s">
        <v>6754</v>
      </c>
      <c r="AQ31" t="s">
        <v>529</v>
      </c>
      <c r="AR31" t="s">
        <v>6074</v>
      </c>
      <c r="AS31" t="s">
        <v>47</v>
      </c>
      <c r="AV31" s="100">
        <v>44390</v>
      </c>
      <c r="AW31" t="s">
        <v>57</v>
      </c>
      <c r="AX31" t="s">
        <v>47</v>
      </c>
      <c r="AY31" t="s">
        <v>6197</v>
      </c>
      <c r="AZ31" t="s">
        <v>6625</v>
      </c>
      <c r="BA31" s="100">
        <v>45345</v>
      </c>
      <c r="BB31" t="s">
        <v>6898</v>
      </c>
      <c r="BC31" t="s">
        <v>6903</v>
      </c>
    </row>
    <row r="32" spans="1:62" x14ac:dyDescent="0.2">
      <c r="A32" t="s">
        <v>6806</v>
      </c>
      <c r="B32" t="s">
        <v>6168</v>
      </c>
      <c r="C32" t="s">
        <v>446</v>
      </c>
      <c r="D32" t="s">
        <v>6755</v>
      </c>
      <c r="E32" t="s">
        <v>6752</v>
      </c>
      <c r="F32" t="s">
        <v>672</v>
      </c>
      <c r="G32">
        <v>2028</v>
      </c>
      <c r="H32" t="s">
        <v>675</v>
      </c>
      <c r="I32" t="s">
        <v>6738</v>
      </c>
      <c r="J32" t="s">
        <v>92</v>
      </c>
      <c r="K32" t="s">
        <v>92</v>
      </c>
      <c r="L32" t="s">
        <v>93</v>
      </c>
      <c r="M32" t="s">
        <v>52</v>
      </c>
      <c r="N32" t="s">
        <v>516</v>
      </c>
      <c r="O32" t="s">
        <v>681</v>
      </c>
      <c r="P32">
        <v>68.52</v>
      </c>
      <c r="Q32" t="s">
        <v>521</v>
      </c>
      <c r="R32" t="s">
        <v>7129</v>
      </c>
      <c r="S32" t="s">
        <v>6903</v>
      </c>
      <c r="T32" t="s">
        <v>683</v>
      </c>
      <c r="U32" t="s">
        <v>540</v>
      </c>
      <c r="V32" t="s">
        <v>6479</v>
      </c>
      <c r="W32" t="s">
        <v>6480</v>
      </c>
      <c r="X32" t="s">
        <v>319</v>
      </c>
      <c r="Y32">
        <v>43.269255000000001</v>
      </c>
      <c r="Z32">
        <v>-79.804857999999996</v>
      </c>
      <c r="AA32" t="s">
        <v>45</v>
      </c>
      <c r="AB32" t="s">
        <v>365</v>
      </c>
      <c r="AC32" t="s">
        <v>49</v>
      </c>
      <c r="AD32" t="s">
        <v>92</v>
      </c>
      <c r="AE32">
        <v>2.5</v>
      </c>
      <c r="AF32">
        <v>2.4</v>
      </c>
      <c r="AG32" t="s">
        <v>683</v>
      </c>
      <c r="AH32" t="s">
        <v>7227</v>
      </c>
      <c r="AI32" t="s">
        <v>486</v>
      </c>
      <c r="AJ32" t="s">
        <v>486</v>
      </c>
      <c r="AK32" t="s">
        <v>486</v>
      </c>
      <c r="AL32" t="s">
        <v>486</v>
      </c>
      <c r="AM32" t="s">
        <v>6753</v>
      </c>
      <c r="AN32">
        <v>1417</v>
      </c>
      <c r="AO32" t="s">
        <v>7191</v>
      </c>
      <c r="AP32" t="s">
        <v>6754</v>
      </c>
      <c r="AQ32" t="s">
        <v>538</v>
      </c>
      <c r="AR32" t="s">
        <v>6074</v>
      </c>
      <c r="AS32" t="s">
        <v>47</v>
      </c>
      <c r="AV32" s="100">
        <v>44407</v>
      </c>
      <c r="AW32" t="s">
        <v>93</v>
      </c>
      <c r="AX32" t="s">
        <v>41</v>
      </c>
      <c r="AY32" t="s">
        <v>7461</v>
      </c>
      <c r="AZ32" t="s">
        <v>7495</v>
      </c>
      <c r="BA32" s="100">
        <v>45610</v>
      </c>
      <c r="BB32" t="s">
        <v>7191</v>
      </c>
      <c r="BC32" t="s">
        <v>7227</v>
      </c>
      <c r="BD32" t="s">
        <v>7260</v>
      </c>
      <c r="BE32" t="s">
        <v>7460</v>
      </c>
      <c r="BF32" t="s">
        <v>7462</v>
      </c>
    </row>
    <row r="33" spans="1:62" x14ac:dyDescent="0.2">
      <c r="A33" t="s">
        <v>6807</v>
      </c>
      <c r="B33" t="s">
        <v>6306</v>
      </c>
      <c r="C33" t="s">
        <v>446</v>
      </c>
      <c r="D33" t="s">
        <v>6755</v>
      </c>
      <c r="E33" t="s">
        <v>6758</v>
      </c>
      <c r="F33" t="s">
        <v>672</v>
      </c>
      <c r="G33">
        <v>2030</v>
      </c>
      <c r="H33" t="s">
        <v>629</v>
      </c>
      <c r="I33" t="s">
        <v>6588</v>
      </c>
      <c r="J33" t="s">
        <v>7192</v>
      </c>
      <c r="K33" t="s">
        <v>7192</v>
      </c>
      <c r="L33" t="s">
        <v>7192</v>
      </c>
      <c r="M33" t="s">
        <v>207</v>
      </c>
      <c r="N33" t="s">
        <v>516</v>
      </c>
      <c r="O33" t="s">
        <v>681</v>
      </c>
      <c r="P33">
        <v>29.5</v>
      </c>
      <c r="Q33" t="s">
        <v>521</v>
      </c>
      <c r="R33" t="s">
        <v>7131</v>
      </c>
      <c r="S33" t="s">
        <v>7043</v>
      </c>
      <c r="T33" t="s">
        <v>683</v>
      </c>
      <c r="U33" t="s">
        <v>566</v>
      </c>
      <c r="V33" t="s">
        <v>6533</v>
      </c>
      <c r="W33" t="s">
        <v>6534</v>
      </c>
      <c r="X33" t="s">
        <v>208</v>
      </c>
      <c r="Y33">
        <v>52.484118000000002</v>
      </c>
      <c r="Z33">
        <v>4.6155840000000001</v>
      </c>
      <c r="AA33" t="s">
        <v>45</v>
      </c>
      <c r="AB33" t="s">
        <v>366</v>
      </c>
      <c r="AC33" t="s">
        <v>60</v>
      </c>
      <c r="AD33" t="s">
        <v>209</v>
      </c>
      <c r="AE33" t="s">
        <v>47</v>
      </c>
      <c r="AF33" t="s">
        <v>47</v>
      </c>
      <c r="AG33" t="s">
        <v>684</v>
      </c>
      <c r="AH33" t="s">
        <v>7336</v>
      </c>
      <c r="AI33" t="s">
        <v>486</v>
      </c>
      <c r="AJ33">
        <v>282.53424657534248</v>
      </c>
      <c r="AK33" t="s">
        <v>683</v>
      </c>
      <c r="AL33" t="s">
        <v>6877</v>
      </c>
      <c r="AM33" t="s">
        <v>6759</v>
      </c>
      <c r="AN33">
        <v>64.8</v>
      </c>
      <c r="AO33" t="s">
        <v>7336</v>
      </c>
      <c r="AP33" t="s">
        <v>6754</v>
      </c>
      <c r="AQ33" t="s">
        <v>538</v>
      </c>
      <c r="AR33" t="s">
        <v>6074</v>
      </c>
      <c r="AS33" t="s">
        <v>47</v>
      </c>
      <c r="AV33" s="100">
        <v>44455</v>
      </c>
      <c r="AW33" t="s">
        <v>209</v>
      </c>
      <c r="AX33" t="s">
        <v>369</v>
      </c>
      <c r="AY33" t="s">
        <v>7347</v>
      </c>
      <c r="AZ33" t="s">
        <v>7371</v>
      </c>
      <c r="BA33" s="100">
        <v>45534</v>
      </c>
      <c r="BB33" t="s">
        <v>7192</v>
      </c>
      <c r="BC33" t="s">
        <v>7228</v>
      </c>
      <c r="BD33" t="s">
        <v>7261</v>
      </c>
      <c r="BE33" t="s">
        <v>7292</v>
      </c>
      <c r="BF33" t="s">
        <v>7348</v>
      </c>
    </row>
    <row r="34" spans="1:62" x14ac:dyDescent="0.2">
      <c r="A34" t="s">
        <v>6808</v>
      </c>
      <c r="B34" t="s">
        <v>6164</v>
      </c>
      <c r="C34" t="s">
        <v>446</v>
      </c>
      <c r="D34" t="s">
        <v>6755</v>
      </c>
      <c r="E34" t="s">
        <v>6752</v>
      </c>
      <c r="F34" t="s">
        <v>672</v>
      </c>
      <c r="G34">
        <v>2030</v>
      </c>
      <c r="H34" t="s">
        <v>675</v>
      </c>
      <c r="I34" t="s">
        <v>6739</v>
      </c>
      <c r="J34" t="s">
        <v>7229</v>
      </c>
      <c r="K34" t="s">
        <v>7321</v>
      </c>
      <c r="L34" t="s">
        <v>7229</v>
      </c>
      <c r="M34" t="s">
        <v>52</v>
      </c>
      <c r="N34" t="s">
        <v>516</v>
      </c>
      <c r="O34" t="s">
        <v>681</v>
      </c>
      <c r="P34">
        <v>68.52</v>
      </c>
      <c r="Q34" t="s">
        <v>521</v>
      </c>
      <c r="R34" t="s">
        <v>7129</v>
      </c>
      <c r="S34" t="s">
        <v>6903</v>
      </c>
      <c r="T34" t="s">
        <v>683</v>
      </c>
      <c r="U34" t="s">
        <v>537</v>
      </c>
      <c r="V34" t="s">
        <v>6477</v>
      </c>
      <c r="W34" t="s">
        <v>6478</v>
      </c>
      <c r="X34" t="s">
        <v>95</v>
      </c>
      <c r="Y34">
        <v>51.169929000000003</v>
      </c>
      <c r="Z34">
        <v>3.804462</v>
      </c>
      <c r="AA34" t="s">
        <v>45</v>
      </c>
      <c r="AB34" t="s">
        <v>366</v>
      </c>
      <c r="AC34" t="s">
        <v>94</v>
      </c>
      <c r="AD34" t="s">
        <v>295</v>
      </c>
      <c r="AE34">
        <v>2.5</v>
      </c>
      <c r="AF34" t="s">
        <v>47</v>
      </c>
      <c r="AG34" t="s">
        <v>683</v>
      </c>
      <c r="AH34" t="s">
        <v>7262</v>
      </c>
      <c r="AI34" t="s">
        <v>486</v>
      </c>
      <c r="AJ34" t="s">
        <v>486</v>
      </c>
      <c r="AK34" t="s">
        <v>486</v>
      </c>
      <c r="AL34" t="s">
        <v>486</v>
      </c>
      <c r="AM34" t="s">
        <v>6753</v>
      </c>
      <c r="AN34">
        <v>1237</v>
      </c>
      <c r="AO34" t="s">
        <v>7193</v>
      </c>
      <c r="AP34" t="s">
        <v>6754</v>
      </c>
      <c r="AQ34" t="s">
        <v>538</v>
      </c>
      <c r="AR34" t="s">
        <v>6074</v>
      </c>
      <c r="AS34" t="s">
        <v>47</v>
      </c>
      <c r="AV34" s="100">
        <v>44467</v>
      </c>
      <c r="AW34" t="s">
        <v>6166</v>
      </c>
      <c r="AX34" t="s">
        <v>41</v>
      </c>
      <c r="AY34" t="s">
        <v>6165</v>
      </c>
      <c r="AZ34" t="s">
        <v>6637</v>
      </c>
      <c r="BA34" s="100">
        <v>45343</v>
      </c>
      <c r="BB34" t="s">
        <v>7193</v>
      </c>
      <c r="BC34" t="s">
        <v>7229</v>
      </c>
      <c r="BD34" t="s">
        <v>7262</v>
      </c>
    </row>
    <row r="35" spans="1:62" x14ac:dyDescent="0.2">
      <c r="A35" t="s">
        <v>6809</v>
      </c>
      <c r="B35" t="s">
        <v>7354</v>
      </c>
      <c r="C35" t="s">
        <v>6912</v>
      </c>
      <c r="D35" t="s">
        <v>6751</v>
      </c>
      <c r="E35" t="s">
        <v>6752</v>
      </c>
      <c r="F35" t="s">
        <v>672</v>
      </c>
      <c r="G35">
        <v>2026</v>
      </c>
      <c r="H35" t="s">
        <v>676</v>
      </c>
      <c r="I35" t="s">
        <v>6440</v>
      </c>
      <c r="J35" t="s">
        <v>6912</v>
      </c>
      <c r="K35" t="s">
        <v>6912</v>
      </c>
      <c r="L35" t="s">
        <v>6912</v>
      </c>
      <c r="M35" t="s">
        <v>7355</v>
      </c>
      <c r="N35" t="s">
        <v>517</v>
      </c>
      <c r="O35" t="s">
        <v>680</v>
      </c>
      <c r="P35">
        <v>0</v>
      </c>
      <c r="Q35" t="s">
        <v>486</v>
      </c>
      <c r="R35" t="s">
        <v>486</v>
      </c>
      <c r="S35" t="s">
        <v>486</v>
      </c>
      <c r="T35" t="s">
        <v>6630</v>
      </c>
      <c r="U35" t="s">
        <v>534</v>
      </c>
      <c r="V35" t="s">
        <v>41</v>
      </c>
      <c r="W35" t="s">
        <v>6545</v>
      </c>
      <c r="X35" t="s">
        <v>6441</v>
      </c>
      <c r="Y35">
        <v>40.463700000000003</v>
      </c>
      <c r="Z35">
        <v>-3.7492000000000001</v>
      </c>
      <c r="AA35" t="s">
        <v>62</v>
      </c>
      <c r="AB35" t="s">
        <v>366</v>
      </c>
      <c r="AC35" t="s">
        <v>53</v>
      </c>
      <c r="AD35" t="s">
        <v>6912</v>
      </c>
      <c r="AE35">
        <v>2</v>
      </c>
      <c r="AF35">
        <v>3.75</v>
      </c>
      <c r="AG35" t="s">
        <v>683</v>
      </c>
      <c r="AH35" t="s">
        <v>6912</v>
      </c>
      <c r="AI35" t="s">
        <v>486</v>
      </c>
      <c r="AJ35">
        <v>1000</v>
      </c>
      <c r="AK35" t="s">
        <v>683</v>
      </c>
      <c r="AL35" t="s">
        <v>6912</v>
      </c>
      <c r="AM35" t="s">
        <v>6753</v>
      </c>
      <c r="AN35">
        <v>2600</v>
      </c>
      <c r="AO35" t="s">
        <v>384</v>
      </c>
      <c r="AP35" t="s">
        <v>6754</v>
      </c>
      <c r="AQ35" t="s">
        <v>532</v>
      </c>
      <c r="AR35" t="s">
        <v>6074</v>
      </c>
      <c r="AS35" t="s">
        <v>47</v>
      </c>
      <c r="AV35" s="100">
        <v>44532</v>
      </c>
      <c r="AW35" t="s">
        <v>6912</v>
      </c>
      <c r="AX35" t="s">
        <v>301</v>
      </c>
      <c r="AY35" t="s">
        <v>6941</v>
      </c>
      <c r="AZ35" t="s">
        <v>6638</v>
      </c>
      <c r="BA35" s="100">
        <v>45358</v>
      </c>
      <c r="BB35" t="s">
        <v>6912</v>
      </c>
      <c r="BC35" t="s">
        <v>6929</v>
      </c>
    </row>
    <row r="36" spans="1:62" x14ac:dyDescent="0.2">
      <c r="A36" t="s">
        <v>6810</v>
      </c>
      <c r="B36" t="s">
        <v>6224</v>
      </c>
      <c r="C36" t="s">
        <v>326</v>
      </c>
      <c r="D36" t="s">
        <v>6755</v>
      </c>
      <c r="E36" t="s">
        <v>6756</v>
      </c>
      <c r="F36" t="s">
        <v>672</v>
      </c>
      <c r="G36">
        <v>2023</v>
      </c>
      <c r="H36" t="s">
        <v>675</v>
      </c>
      <c r="I36" t="s">
        <v>6589</v>
      </c>
      <c r="J36" t="s">
        <v>6225</v>
      </c>
      <c r="K36" t="s">
        <v>6228</v>
      </c>
      <c r="L36" t="s">
        <v>6225</v>
      </c>
      <c r="M36" t="s">
        <v>429</v>
      </c>
      <c r="N36" t="s">
        <v>516</v>
      </c>
      <c r="O36" t="s">
        <v>681</v>
      </c>
      <c r="P36">
        <v>130.77000000000001</v>
      </c>
      <c r="Q36" t="s">
        <v>522</v>
      </c>
      <c r="R36" t="s">
        <v>7129</v>
      </c>
      <c r="S36" t="s">
        <v>7050</v>
      </c>
      <c r="T36" t="s">
        <v>683</v>
      </c>
      <c r="U36" t="s">
        <v>545</v>
      </c>
      <c r="V36" t="s">
        <v>6552</v>
      </c>
      <c r="W36" t="s">
        <v>6553</v>
      </c>
      <c r="X36" t="s">
        <v>385</v>
      </c>
      <c r="Y36">
        <v>21.056035000000001</v>
      </c>
      <c r="Z36">
        <v>110.48657</v>
      </c>
      <c r="AA36" t="s">
        <v>45</v>
      </c>
      <c r="AB36" t="s">
        <v>367</v>
      </c>
      <c r="AC36" t="s">
        <v>97</v>
      </c>
      <c r="AD36" t="s">
        <v>6225</v>
      </c>
      <c r="AE36">
        <v>1</v>
      </c>
      <c r="AF36" t="s">
        <v>47</v>
      </c>
      <c r="AG36" t="s">
        <v>683</v>
      </c>
      <c r="AH36" t="s">
        <v>6227</v>
      </c>
      <c r="AI36" t="s">
        <v>47</v>
      </c>
      <c r="AJ36" t="s">
        <v>47</v>
      </c>
      <c r="AK36" t="s">
        <v>684</v>
      </c>
      <c r="AL36" t="s">
        <v>325</v>
      </c>
      <c r="AM36" t="s">
        <v>6753</v>
      </c>
      <c r="AN36" t="s">
        <v>47</v>
      </c>
      <c r="AO36" t="s">
        <v>325</v>
      </c>
      <c r="AP36" t="s">
        <v>6757</v>
      </c>
      <c r="AQ36" t="s">
        <v>530</v>
      </c>
      <c r="AR36" t="s">
        <v>6076</v>
      </c>
      <c r="AS36">
        <v>2022</v>
      </c>
      <c r="AU36">
        <v>2023</v>
      </c>
      <c r="AV36" s="100">
        <v>44593</v>
      </c>
      <c r="AW36" t="s">
        <v>6229</v>
      </c>
      <c r="AX36" t="s">
        <v>359</v>
      </c>
      <c r="AY36" t="s">
        <v>6737</v>
      </c>
      <c r="AZ36" t="s">
        <v>6639</v>
      </c>
      <c r="BA36" s="100">
        <v>45348</v>
      </c>
      <c r="BB36" t="s">
        <v>7194</v>
      </c>
      <c r="BC36" t="s">
        <v>7230</v>
      </c>
      <c r="BD36" t="s">
        <v>7263</v>
      </c>
      <c r="BE36" t="s">
        <v>7293</v>
      </c>
      <c r="BF36" t="s">
        <v>7309</v>
      </c>
    </row>
    <row r="37" spans="1:62" x14ac:dyDescent="0.2">
      <c r="A37" t="s">
        <v>6811</v>
      </c>
      <c r="B37" t="s">
        <v>322</v>
      </c>
      <c r="C37" t="s">
        <v>7150</v>
      </c>
      <c r="D37" t="s">
        <v>6751</v>
      </c>
      <c r="E37" t="s">
        <v>6752</v>
      </c>
      <c r="F37" t="s">
        <v>674</v>
      </c>
      <c r="G37">
        <v>2025</v>
      </c>
      <c r="H37" t="s">
        <v>676</v>
      </c>
      <c r="I37" t="s">
        <v>47</v>
      </c>
      <c r="J37" t="s">
        <v>7231</v>
      </c>
      <c r="K37" t="s">
        <v>7231</v>
      </c>
      <c r="L37" t="s">
        <v>7231</v>
      </c>
      <c r="M37" t="s">
        <v>5245</v>
      </c>
      <c r="N37" t="s">
        <v>516</v>
      </c>
      <c r="O37" t="s">
        <v>681</v>
      </c>
      <c r="P37" t="s">
        <v>768</v>
      </c>
      <c r="Q37" t="s">
        <v>47</v>
      </c>
      <c r="R37" t="s">
        <v>47</v>
      </c>
      <c r="S37" t="s">
        <v>121</v>
      </c>
      <c r="T37" t="s">
        <v>684</v>
      </c>
      <c r="U37" t="s">
        <v>542</v>
      </c>
      <c r="V37" t="s">
        <v>6499</v>
      </c>
      <c r="W37" t="s">
        <v>6500</v>
      </c>
      <c r="X37" t="s">
        <v>123</v>
      </c>
      <c r="Y37">
        <v>-36.746420999999998</v>
      </c>
      <c r="Z37">
        <v>-73.129170999999999</v>
      </c>
      <c r="AA37" t="s">
        <v>45</v>
      </c>
      <c r="AB37" t="s">
        <v>364</v>
      </c>
      <c r="AC37" t="s">
        <v>122</v>
      </c>
      <c r="AD37" t="s">
        <v>124</v>
      </c>
      <c r="AE37">
        <v>0.3</v>
      </c>
      <c r="AF37" t="s">
        <v>47</v>
      </c>
      <c r="AG37" t="s">
        <v>683</v>
      </c>
      <c r="AH37" t="s">
        <v>7231</v>
      </c>
      <c r="AI37" t="s">
        <v>486</v>
      </c>
      <c r="AJ37">
        <v>17.5</v>
      </c>
      <c r="AK37" t="s">
        <v>683</v>
      </c>
      <c r="AL37" t="s">
        <v>6421</v>
      </c>
      <c r="AM37" t="s">
        <v>6753</v>
      </c>
      <c r="AN37">
        <v>3.6</v>
      </c>
      <c r="AO37" t="s">
        <v>7231</v>
      </c>
      <c r="AP37" t="s">
        <v>6754</v>
      </c>
      <c r="AQ37" t="s">
        <v>562</v>
      </c>
      <c r="AR37" t="s">
        <v>6074</v>
      </c>
      <c r="AS37" t="s">
        <v>47</v>
      </c>
      <c r="AV37" s="100">
        <v>44707</v>
      </c>
      <c r="AW37" t="s">
        <v>6422</v>
      </c>
      <c r="AX37" t="s">
        <v>323</v>
      </c>
      <c r="AY37" t="s">
        <v>7345</v>
      </c>
      <c r="AZ37" t="s">
        <v>7371</v>
      </c>
      <c r="BA37" s="100">
        <v>45617</v>
      </c>
      <c r="BB37" t="s">
        <v>7150</v>
      </c>
      <c r="BC37" t="s">
        <v>7231</v>
      </c>
      <c r="BD37" t="s">
        <v>7150</v>
      </c>
      <c r="BE37" t="s">
        <v>7294</v>
      </c>
      <c r="BF37" t="s">
        <v>7310</v>
      </c>
      <c r="BG37" t="s">
        <v>7346</v>
      </c>
    </row>
    <row r="38" spans="1:62" x14ac:dyDescent="0.2">
      <c r="A38" t="s">
        <v>6812</v>
      </c>
      <c r="B38" t="s">
        <v>308</v>
      </c>
      <c r="C38" t="s">
        <v>7149</v>
      </c>
      <c r="D38" t="s">
        <v>6751</v>
      </c>
      <c r="E38" t="s">
        <v>6758</v>
      </c>
      <c r="F38" t="s">
        <v>674</v>
      </c>
      <c r="G38">
        <v>2023</v>
      </c>
      <c r="H38" t="s">
        <v>697</v>
      </c>
      <c r="I38" t="s">
        <v>6276</v>
      </c>
      <c r="J38" t="s">
        <v>7149</v>
      </c>
      <c r="K38" t="s">
        <v>7195</v>
      </c>
      <c r="L38" t="s">
        <v>7149</v>
      </c>
      <c r="M38" t="s">
        <v>712</v>
      </c>
      <c r="N38" t="s">
        <v>516</v>
      </c>
      <c r="O38" t="s">
        <v>681</v>
      </c>
      <c r="P38">
        <v>6.45</v>
      </c>
      <c r="Q38" t="s">
        <v>521</v>
      </c>
      <c r="R38" t="s">
        <v>7129</v>
      </c>
      <c r="S38" t="s">
        <v>105</v>
      </c>
      <c r="T38" t="s">
        <v>683</v>
      </c>
      <c r="U38" t="s">
        <v>1513</v>
      </c>
      <c r="V38" t="s">
        <v>6495</v>
      </c>
      <c r="W38" t="s">
        <v>6496</v>
      </c>
      <c r="X38" t="s">
        <v>309</v>
      </c>
      <c r="Y38">
        <v>-34.463833999999999</v>
      </c>
      <c r="Z38">
        <v>150.886191</v>
      </c>
      <c r="AA38" t="s">
        <v>45</v>
      </c>
      <c r="AB38" t="s">
        <v>7774</v>
      </c>
      <c r="AC38" t="s">
        <v>106</v>
      </c>
      <c r="AD38" t="s">
        <v>7149</v>
      </c>
      <c r="AE38" t="s">
        <v>486</v>
      </c>
      <c r="AF38" t="s">
        <v>486</v>
      </c>
      <c r="AG38" t="s">
        <v>486</v>
      </c>
      <c r="AH38" t="s">
        <v>486</v>
      </c>
      <c r="AI38" t="s">
        <v>47</v>
      </c>
      <c r="AJ38" t="s">
        <v>486</v>
      </c>
      <c r="AK38" t="s">
        <v>684</v>
      </c>
      <c r="AL38" t="s">
        <v>7149</v>
      </c>
      <c r="AM38" t="s">
        <v>6759</v>
      </c>
      <c r="AN38">
        <v>1.3</v>
      </c>
      <c r="AO38" t="s">
        <v>7195</v>
      </c>
      <c r="AP38" t="s">
        <v>6754</v>
      </c>
      <c r="AQ38" t="s">
        <v>6179</v>
      </c>
      <c r="AR38" t="s">
        <v>6356</v>
      </c>
      <c r="AS38">
        <v>2022</v>
      </c>
      <c r="AU38">
        <v>2023</v>
      </c>
      <c r="AV38" s="100">
        <v>44728</v>
      </c>
      <c r="AW38" t="s">
        <v>6278</v>
      </c>
      <c r="AX38" t="s">
        <v>310</v>
      </c>
      <c r="AY38" t="s">
        <v>6277</v>
      </c>
      <c r="AZ38" t="s">
        <v>6640</v>
      </c>
      <c r="BA38" s="100">
        <v>45348</v>
      </c>
      <c r="BB38" t="s">
        <v>7195</v>
      </c>
      <c r="BC38" t="s">
        <v>7232</v>
      </c>
      <c r="BD38" t="s">
        <v>7149</v>
      </c>
    </row>
    <row r="39" spans="1:62" x14ac:dyDescent="0.2">
      <c r="A39" t="s">
        <v>6813</v>
      </c>
      <c r="B39" t="s">
        <v>526</v>
      </c>
      <c r="C39" t="s">
        <v>7142</v>
      </c>
      <c r="D39" t="s">
        <v>6755</v>
      </c>
      <c r="E39" t="s">
        <v>6752</v>
      </c>
      <c r="F39" t="s">
        <v>672</v>
      </c>
      <c r="G39">
        <v>2028</v>
      </c>
      <c r="H39" t="s">
        <v>629</v>
      </c>
      <c r="I39" t="s">
        <v>6442</v>
      </c>
      <c r="J39" t="s">
        <v>7196</v>
      </c>
      <c r="K39" t="s">
        <v>7322</v>
      </c>
      <c r="L39" t="s">
        <v>7196</v>
      </c>
      <c r="M39" t="s">
        <v>526</v>
      </c>
      <c r="N39" t="s">
        <v>517</v>
      </c>
      <c r="O39" t="s">
        <v>680</v>
      </c>
      <c r="P39">
        <v>0</v>
      </c>
      <c r="Q39" t="s">
        <v>486</v>
      </c>
      <c r="R39" t="s">
        <v>486</v>
      </c>
      <c r="S39" t="s">
        <v>486</v>
      </c>
      <c r="T39" t="s">
        <v>6630</v>
      </c>
      <c r="U39" t="s">
        <v>631</v>
      </c>
      <c r="V39" t="s">
        <v>6566</v>
      </c>
      <c r="W39" t="s">
        <v>6567</v>
      </c>
      <c r="X39" t="s">
        <v>632</v>
      </c>
      <c r="Y39">
        <v>43.440834796912903</v>
      </c>
      <c r="Z39">
        <v>4.9241801086261701</v>
      </c>
      <c r="AA39" t="s">
        <v>618</v>
      </c>
      <c r="AB39" t="s">
        <v>366</v>
      </c>
      <c r="AC39" t="s">
        <v>79</v>
      </c>
      <c r="AD39" t="s">
        <v>7196</v>
      </c>
      <c r="AE39">
        <v>2</v>
      </c>
      <c r="AF39" t="s">
        <v>486</v>
      </c>
      <c r="AG39" t="s">
        <v>683</v>
      </c>
      <c r="AH39" t="s">
        <v>7196</v>
      </c>
      <c r="AI39" t="s">
        <v>486</v>
      </c>
      <c r="AJ39" t="s">
        <v>486</v>
      </c>
      <c r="AK39" t="s">
        <v>486</v>
      </c>
      <c r="AL39" t="s">
        <v>486</v>
      </c>
      <c r="AM39" t="s">
        <v>6753</v>
      </c>
      <c r="AN39">
        <v>2308</v>
      </c>
      <c r="AO39" t="s">
        <v>7196</v>
      </c>
      <c r="AP39" t="s">
        <v>6754</v>
      </c>
      <c r="AQ39" t="s">
        <v>530</v>
      </c>
      <c r="AR39" t="s">
        <v>6071</v>
      </c>
      <c r="AS39">
        <v>2024</v>
      </c>
      <c r="AV39" s="100">
        <v>44742</v>
      </c>
      <c r="AW39" t="s">
        <v>630</v>
      </c>
      <c r="AX39" t="s">
        <v>7731</v>
      </c>
      <c r="AY39" t="s">
        <v>7732</v>
      </c>
      <c r="AZ39" t="s">
        <v>7748</v>
      </c>
      <c r="BA39" s="100">
        <v>45617</v>
      </c>
      <c r="BB39" t="s">
        <v>7196</v>
      </c>
      <c r="BC39" t="s">
        <v>7233</v>
      </c>
      <c r="BD39" t="s">
        <v>7264</v>
      </c>
      <c r="BE39" t="s">
        <v>7733</v>
      </c>
    </row>
    <row r="40" spans="1:62" x14ac:dyDescent="0.2">
      <c r="A40" t="s">
        <v>6814</v>
      </c>
      <c r="B40" t="s">
        <v>666</v>
      </c>
      <c r="C40" t="s">
        <v>446</v>
      </c>
      <c r="D40" t="s">
        <v>6751</v>
      </c>
      <c r="E40" t="s">
        <v>6752</v>
      </c>
      <c r="F40" t="s">
        <v>673</v>
      </c>
      <c r="G40">
        <v>2025</v>
      </c>
      <c r="H40" t="s">
        <v>679</v>
      </c>
      <c r="I40" t="s">
        <v>47</v>
      </c>
      <c r="J40" t="s">
        <v>7197</v>
      </c>
      <c r="K40" t="s">
        <v>7197</v>
      </c>
      <c r="L40" t="s">
        <v>7328</v>
      </c>
      <c r="M40" t="s">
        <v>405</v>
      </c>
      <c r="N40" t="s">
        <v>516</v>
      </c>
      <c r="O40" t="s">
        <v>681</v>
      </c>
      <c r="P40">
        <v>15.2</v>
      </c>
      <c r="Q40" t="s">
        <v>521</v>
      </c>
      <c r="R40" t="s">
        <v>7129</v>
      </c>
      <c r="S40" t="s">
        <v>7086</v>
      </c>
      <c r="T40" t="s">
        <v>683</v>
      </c>
      <c r="U40" t="s">
        <v>665</v>
      </c>
      <c r="V40" t="s">
        <v>6574</v>
      </c>
      <c r="W40" t="s">
        <v>6575</v>
      </c>
      <c r="X40" t="s">
        <v>663</v>
      </c>
      <c r="Y40">
        <v>40.659999999999997</v>
      </c>
      <c r="Z40">
        <v>109.69799999999999</v>
      </c>
      <c r="AA40" t="s">
        <v>618</v>
      </c>
      <c r="AB40" t="s">
        <v>367</v>
      </c>
      <c r="AC40" t="s">
        <v>97</v>
      </c>
      <c r="AD40" t="s">
        <v>7328</v>
      </c>
      <c r="AE40" t="s">
        <v>486</v>
      </c>
      <c r="AF40" t="s">
        <v>486</v>
      </c>
      <c r="AG40" t="s">
        <v>486</v>
      </c>
      <c r="AH40" t="s">
        <v>486</v>
      </c>
      <c r="AI40">
        <v>0.5</v>
      </c>
      <c r="AJ40" t="s">
        <v>486</v>
      </c>
      <c r="AK40" t="s">
        <v>683</v>
      </c>
      <c r="AL40" t="s">
        <v>7197</v>
      </c>
      <c r="AM40" t="s">
        <v>6753</v>
      </c>
      <c r="AN40">
        <v>25.2</v>
      </c>
      <c r="AO40" t="s">
        <v>7197</v>
      </c>
      <c r="AP40" t="s">
        <v>6754</v>
      </c>
      <c r="AQ40" t="s">
        <v>550</v>
      </c>
      <c r="AR40" t="s">
        <v>6071</v>
      </c>
      <c r="AS40">
        <v>2022</v>
      </c>
      <c r="AV40" s="100">
        <v>44776</v>
      </c>
      <c r="AW40" t="s">
        <v>6452</v>
      </c>
      <c r="AX40" t="s">
        <v>667</v>
      </c>
      <c r="AY40" t="s">
        <v>6469</v>
      </c>
      <c r="AZ40" t="s">
        <v>6641</v>
      </c>
      <c r="BA40" s="100">
        <v>45359</v>
      </c>
      <c r="BB40" t="s">
        <v>7197</v>
      </c>
      <c r="BC40" t="s">
        <v>7234</v>
      </c>
      <c r="BD40" t="s">
        <v>7265</v>
      </c>
    </row>
    <row r="41" spans="1:62" x14ac:dyDescent="0.2">
      <c r="A41" t="s">
        <v>6815</v>
      </c>
      <c r="B41" t="s">
        <v>355</v>
      </c>
      <c r="C41" t="s">
        <v>7147</v>
      </c>
      <c r="D41" t="s">
        <v>6755</v>
      </c>
      <c r="E41" t="s">
        <v>6756</v>
      </c>
      <c r="F41" t="s">
        <v>672</v>
      </c>
      <c r="G41">
        <v>2033</v>
      </c>
      <c r="H41" t="s">
        <v>629</v>
      </c>
      <c r="I41" t="s">
        <v>6293</v>
      </c>
      <c r="J41" t="s">
        <v>7235</v>
      </c>
      <c r="K41" t="s">
        <v>7235</v>
      </c>
      <c r="L41" t="s">
        <v>7235</v>
      </c>
      <c r="M41" t="s">
        <v>699</v>
      </c>
      <c r="N41" t="s">
        <v>516</v>
      </c>
      <c r="O41" t="s">
        <v>681</v>
      </c>
      <c r="P41">
        <v>38.44</v>
      </c>
      <c r="Q41" t="s">
        <v>521</v>
      </c>
      <c r="R41" t="s">
        <v>7129</v>
      </c>
      <c r="S41" t="s">
        <v>7058</v>
      </c>
      <c r="T41" t="s">
        <v>683</v>
      </c>
      <c r="U41" t="s">
        <v>573</v>
      </c>
      <c r="V41" t="s">
        <v>6554</v>
      </c>
      <c r="W41" t="s">
        <v>6555</v>
      </c>
      <c r="X41" t="s">
        <v>609</v>
      </c>
      <c r="Y41">
        <v>36.534011939999999</v>
      </c>
      <c r="Z41">
        <v>128.1938146</v>
      </c>
      <c r="AA41" t="s">
        <v>62</v>
      </c>
      <c r="AB41" t="s">
        <v>367</v>
      </c>
      <c r="AC41" t="s">
        <v>168</v>
      </c>
      <c r="AD41" t="s">
        <v>7235</v>
      </c>
      <c r="AE41" t="s">
        <v>47</v>
      </c>
      <c r="AF41">
        <v>1</v>
      </c>
      <c r="AG41" t="s">
        <v>683</v>
      </c>
      <c r="AH41" t="s">
        <v>7266</v>
      </c>
      <c r="AI41" t="s">
        <v>486</v>
      </c>
      <c r="AJ41" t="s">
        <v>486</v>
      </c>
      <c r="AK41" t="s">
        <v>486</v>
      </c>
      <c r="AL41" t="s">
        <v>486</v>
      </c>
      <c r="AM41" t="s">
        <v>6753</v>
      </c>
      <c r="AN41" t="s">
        <v>47</v>
      </c>
      <c r="AO41" t="s">
        <v>357</v>
      </c>
      <c r="AP41" t="s">
        <v>6757</v>
      </c>
      <c r="AQ41" t="s">
        <v>538</v>
      </c>
      <c r="AR41" t="s">
        <v>6074</v>
      </c>
      <c r="AS41">
        <v>2026</v>
      </c>
      <c r="AV41" s="100">
        <v>44778</v>
      </c>
      <c r="AW41" t="s">
        <v>6294</v>
      </c>
      <c r="AX41" t="s">
        <v>358</v>
      </c>
      <c r="AY41" t="s">
        <v>7721</v>
      </c>
      <c r="AZ41" t="s">
        <v>7015</v>
      </c>
      <c r="BA41" s="100">
        <v>45617</v>
      </c>
      <c r="BB41" t="s">
        <v>7147</v>
      </c>
      <c r="BC41" t="s">
        <v>7235</v>
      </c>
      <c r="BD41" t="s">
        <v>7266</v>
      </c>
      <c r="BE41" t="s">
        <v>7295</v>
      </c>
      <c r="BF41" t="s">
        <v>7311</v>
      </c>
      <c r="BG41" t="s">
        <v>6995</v>
      </c>
      <c r="BH41" t="s">
        <v>7722</v>
      </c>
    </row>
    <row r="42" spans="1:62" x14ac:dyDescent="0.2">
      <c r="A42" t="s">
        <v>6816</v>
      </c>
      <c r="B42" t="s">
        <v>388</v>
      </c>
      <c r="C42" t="s">
        <v>7148</v>
      </c>
      <c r="D42" t="s">
        <v>6755</v>
      </c>
      <c r="E42" t="s">
        <v>6752</v>
      </c>
      <c r="F42" t="s">
        <v>672</v>
      </c>
      <c r="G42">
        <v>2033</v>
      </c>
      <c r="H42" t="s">
        <v>629</v>
      </c>
      <c r="I42" t="s">
        <v>6382</v>
      </c>
      <c r="J42" t="s">
        <v>7148</v>
      </c>
      <c r="K42" t="s">
        <v>7148</v>
      </c>
      <c r="L42" t="s">
        <v>7148</v>
      </c>
      <c r="M42" t="s">
        <v>711</v>
      </c>
      <c r="N42" t="s">
        <v>516</v>
      </c>
      <c r="O42" t="s">
        <v>681</v>
      </c>
      <c r="P42">
        <v>5.71</v>
      </c>
      <c r="Q42" t="s">
        <v>521</v>
      </c>
      <c r="R42" t="s">
        <v>7131</v>
      </c>
      <c r="S42" t="s">
        <v>481</v>
      </c>
      <c r="T42" t="s">
        <v>683</v>
      </c>
      <c r="U42" t="s">
        <v>560</v>
      </c>
      <c r="V42" t="s">
        <v>6523</v>
      </c>
      <c r="W42" t="s">
        <v>6524</v>
      </c>
      <c r="X42" t="s">
        <v>172</v>
      </c>
      <c r="Y42">
        <v>52.161794</v>
      </c>
      <c r="Z42">
        <v>10.409371</v>
      </c>
      <c r="AA42" t="s">
        <v>45</v>
      </c>
      <c r="AB42" t="s">
        <v>366</v>
      </c>
      <c r="AC42" t="s">
        <v>66</v>
      </c>
      <c r="AD42" t="s">
        <v>389</v>
      </c>
      <c r="AE42">
        <v>2.1</v>
      </c>
      <c r="AF42">
        <v>1.9</v>
      </c>
      <c r="AG42" t="s">
        <v>683</v>
      </c>
      <c r="AH42" t="s">
        <v>7001</v>
      </c>
      <c r="AI42" t="s">
        <v>486</v>
      </c>
      <c r="AJ42">
        <v>100</v>
      </c>
      <c r="AK42" t="s">
        <v>683</v>
      </c>
      <c r="AL42" t="s">
        <v>7236</v>
      </c>
      <c r="AM42" t="s">
        <v>6753</v>
      </c>
      <c r="AN42">
        <v>1721</v>
      </c>
      <c r="AO42" t="s">
        <v>7236</v>
      </c>
      <c r="AP42" t="s">
        <v>6754</v>
      </c>
      <c r="AQ42" t="s">
        <v>538</v>
      </c>
      <c r="AR42" t="s">
        <v>6074</v>
      </c>
      <c r="AS42">
        <v>2025</v>
      </c>
      <c r="AV42" s="100">
        <v>44819</v>
      </c>
      <c r="AW42" t="s">
        <v>6383</v>
      </c>
      <c r="AX42" t="s">
        <v>496</v>
      </c>
      <c r="AY42" t="s">
        <v>7691</v>
      </c>
      <c r="AZ42" t="s">
        <v>7654</v>
      </c>
      <c r="BA42" s="100">
        <v>45615</v>
      </c>
      <c r="BB42" t="s">
        <v>7148</v>
      </c>
      <c r="BC42" t="s">
        <v>7236</v>
      </c>
      <c r="BD42" t="s">
        <v>7267</v>
      </c>
      <c r="BE42" t="s">
        <v>7296</v>
      </c>
      <c r="BF42" t="s">
        <v>7312</v>
      </c>
      <c r="BG42" t="s">
        <v>7349</v>
      </c>
      <c r="BH42" t="s">
        <v>7350</v>
      </c>
      <c r="BI42" t="s">
        <v>7618</v>
      </c>
      <c r="BJ42" t="s">
        <v>7619</v>
      </c>
    </row>
    <row r="43" spans="1:62" x14ac:dyDescent="0.2">
      <c r="A43" t="s">
        <v>6817</v>
      </c>
      <c r="B43" t="s">
        <v>387</v>
      </c>
      <c r="C43" t="s">
        <v>376</v>
      </c>
      <c r="D43" t="s">
        <v>6755</v>
      </c>
      <c r="E43" t="s">
        <v>6752</v>
      </c>
      <c r="F43" t="s">
        <v>673</v>
      </c>
      <c r="G43">
        <v>2024</v>
      </c>
      <c r="H43" t="s">
        <v>629</v>
      </c>
      <c r="I43" t="s">
        <v>6413</v>
      </c>
      <c r="J43" t="s">
        <v>7268</v>
      </c>
      <c r="K43" t="s">
        <v>7268</v>
      </c>
      <c r="L43" t="s">
        <v>7268</v>
      </c>
      <c r="M43" t="s">
        <v>375</v>
      </c>
      <c r="N43" t="s">
        <v>516</v>
      </c>
      <c r="O43" t="s">
        <v>680</v>
      </c>
      <c r="P43">
        <v>0</v>
      </c>
      <c r="Q43" t="s">
        <v>47</v>
      </c>
      <c r="R43" t="s">
        <v>47</v>
      </c>
      <c r="S43" t="s">
        <v>6746</v>
      </c>
      <c r="T43" t="s">
        <v>684</v>
      </c>
      <c r="U43" t="s">
        <v>534</v>
      </c>
      <c r="V43" t="s">
        <v>41</v>
      </c>
      <c r="W43" t="s">
        <v>6556</v>
      </c>
      <c r="X43" t="s">
        <v>386</v>
      </c>
      <c r="Y43">
        <v>-37.669807255991202</v>
      </c>
      <c r="Z43">
        <v>144.42681549674501</v>
      </c>
      <c r="AA43" t="s">
        <v>62</v>
      </c>
      <c r="AB43" t="s">
        <v>7774</v>
      </c>
      <c r="AC43" t="s">
        <v>106</v>
      </c>
      <c r="AD43" t="s">
        <v>377</v>
      </c>
      <c r="AE43">
        <v>0.03</v>
      </c>
      <c r="AF43" t="s">
        <v>486</v>
      </c>
      <c r="AG43" t="s">
        <v>683</v>
      </c>
      <c r="AH43" t="s">
        <v>7237</v>
      </c>
      <c r="AI43" t="s">
        <v>486</v>
      </c>
      <c r="AJ43" t="s">
        <v>486</v>
      </c>
      <c r="AK43" t="s">
        <v>486</v>
      </c>
      <c r="AL43" t="s">
        <v>486</v>
      </c>
      <c r="AM43" t="s">
        <v>6753</v>
      </c>
      <c r="AN43">
        <v>0.61</v>
      </c>
      <c r="AO43" t="s">
        <v>7198</v>
      </c>
      <c r="AP43" t="s">
        <v>6754</v>
      </c>
      <c r="AQ43" t="s">
        <v>6179</v>
      </c>
      <c r="AR43" t="s">
        <v>6356</v>
      </c>
      <c r="AS43" t="s">
        <v>47</v>
      </c>
      <c r="AU43" t="s">
        <v>47</v>
      </c>
      <c r="AV43" s="100">
        <v>44873</v>
      </c>
      <c r="AW43" t="s">
        <v>6414</v>
      </c>
      <c r="AX43" t="s">
        <v>6416</v>
      </c>
      <c r="AY43" t="s">
        <v>6415</v>
      </c>
      <c r="AZ43" t="s">
        <v>6642</v>
      </c>
      <c r="BA43" s="100">
        <v>45355</v>
      </c>
      <c r="BB43" t="s">
        <v>7198</v>
      </c>
      <c r="BC43" t="s">
        <v>7237</v>
      </c>
      <c r="BD43" t="s">
        <v>7268</v>
      </c>
      <c r="BE43" t="s">
        <v>7297</v>
      </c>
      <c r="BF43" t="s">
        <v>7297</v>
      </c>
      <c r="BG43" t="s">
        <v>6417</v>
      </c>
    </row>
    <row r="44" spans="1:62" x14ac:dyDescent="0.2">
      <c r="A44" t="s">
        <v>6818</v>
      </c>
      <c r="B44" t="s">
        <v>503</v>
      </c>
      <c r="C44" t="s">
        <v>502</v>
      </c>
      <c r="D44" t="s">
        <v>6755</v>
      </c>
      <c r="E44" t="s">
        <v>6752</v>
      </c>
      <c r="F44" t="s">
        <v>672</v>
      </c>
      <c r="G44">
        <v>2027</v>
      </c>
      <c r="H44" t="s">
        <v>629</v>
      </c>
      <c r="I44" t="s">
        <v>6878</v>
      </c>
      <c r="J44" t="s">
        <v>6969</v>
      </c>
      <c r="K44" t="s">
        <v>6969</v>
      </c>
      <c r="L44" t="s">
        <v>6970</v>
      </c>
      <c r="M44" t="s">
        <v>465</v>
      </c>
      <c r="N44" t="s">
        <v>517</v>
      </c>
      <c r="O44" t="s">
        <v>680</v>
      </c>
      <c r="P44">
        <v>0</v>
      </c>
      <c r="Q44" t="s">
        <v>486</v>
      </c>
      <c r="R44" t="s">
        <v>486</v>
      </c>
      <c r="S44" t="s">
        <v>486</v>
      </c>
      <c r="T44" t="s">
        <v>6630</v>
      </c>
      <c r="U44" t="s">
        <v>549</v>
      </c>
      <c r="V44" t="s">
        <v>6563</v>
      </c>
      <c r="W44" t="s">
        <v>6564</v>
      </c>
      <c r="X44" t="s">
        <v>501</v>
      </c>
      <c r="Y44">
        <v>60.04739</v>
      </c>
      <c r="Z44">
        <v>24.007981999999998</v>
      </c>
      <c r="AA44" t="s">
        <v>138</v>
      </c>
      <c r="AB44" t="s">
        <v>366</v>
      </c>
      <c r="AC44" t="s">
        <v>199</v>
      </c>
      <c r="AD44" t="s">
        <v>6969</v>
      </c>
      <c r="AE44" t="s">
        <v>47</v>
      </c>
      <c r="AF44">
        <v>2.5</v>
      </c>
      <c r="AG44" t="s">
        <v>683</v>
      </c>
      <c r="AH44" t="s">
        <v>7337</v>
      </c>
      <c r="AI44" t="s">
        <v>486</v>
      </c>
      <c r="AJ44" t="s">
        <v>486</v>
      </c>
      <c r="AK44" t="s">
        <v>486</v>
      </c>
      <c r="AL44" t="s">
        <v>486</v>
      </c>
      <c r="AM44" t="s">
        <v>6753</v>
      </c>
      <c r="AN44">
        <v>4271</v>
      </c>
      <c r="AO44" t="s">
        <v>7344</v>
      </c>
      <c r="AP44" t="s">
        <v>6754</v>
      </c>
      <c r="AQ44" t="s">
        <v>538</v>
      </c>
      <c r="AR44" t="s">
        <v>6074</v>
      </c>
      <c r="AS44">
        <v>2026</v>
      </c>
      <c r="AV44" s="100">
        <v>44929</v>
      </c>
      <c r="AW44" t="s">
        <v>6443</v>
      </c>
      <c r="AX44" t="s">
        <v>6975</v>
      </c>
      <c r="AY44" t="s">
        <v>7638</v>
      </c>
      <c r="AZ44" t="s">
        <v>7655</v>
      </c>
      <c r="BA44" s="100">
        <v>45615</v>
      </c>
      <c r="BB44" t="s">
        <v>6996</v>
      </c>
      <c r="BC44" t="s">
        <v>6969</v>
      </c>
      <c r="BD44" t="s">
        <v>6970</v>
      </c>
      <c r="BE44" t="s">
        <v>6971</v>
      </c>
      <c r="BF44" t="s">
        <v>6972</v>
      </c>
      <c r="BG44" t="s">
        <v>6973</v>
      </c>
      <c r="BH44" t="s">
        <v>6974</v>
      </c>
      <c r="BI44" t="s">
        <v>6997</v>
      </c>
      <c r="BJ44" t="s">
        <v>6999</v>
      </c>
    </row>
    <row r="45" spans="1:62" x14ac:dyDescent="0.2">
      <c r="A45" t="s">
        <v>6819</v>
      </c>
      <c r="B45" t="s">
        <v>6907</v>
      </c>
      <c r="C45" t="s">
        <v>7139</v>
      </c>
      <c r="D45" t="s">
        <v>6755</v>
      </c>
      <c r="E45" t="s">
        <v>6752</v>
      </c>
      <c r="F45" t="s">
        <v>672</v>
      </c>
      <c r="G45">
        <v>2026</v>
      </c>
      <c r="H45" t="s">
        <v>629</v>
      </c>
      <c r="I45" t="s">
        <v>6437</v>
      </c>
      <c r="J45" t="s">
        <v>6944</v>
      </c>
      <c r="K45" t="s">
        <v>7323</v>
      </c>
      <c r="L45" t="s">
        <v>6947</v>
      </c>
      <c r="M45" t="s">
        <v>464</v>
      </c>
      <c r="N45" t="s">
        <v>517</v>
      </c>
      <c r="O45" t="s">
        <v>680</v>
      </c>
      <c r="P45">
        <v>0</v>
      </c>
      <c r="Q45" t="s">
        <v>486</v>
      </c>
      <c r="R45" t="s">
        <v>486</v>
      </c>
      <c r="S45" t="s">
        <v>486</v>
      </c>
      <c r="T45" t="s">
        <v>6630</v>
      </c>
      <c r="U45" t="s">
        <v>582</v>
      </c>
      <c r="V45" t="s">
        <v>6559</v>
      </c>
      <c r="W45" t="s">
        <v>7002</v>
      </c>
      <c r="X45" t="s">
        <v>491</v>
      </c>
      <c r="Y45">
        <v>38.687399999999997</v>
      </c>
      <c r="Z45">
        <v>-4.1083860000000003</v>
      </c>
      <c r="AA45" t="s">
        <v>138</v>
      </c>
      <c r="AB45" t="s">
        <v>366</v>
      </c>
      <c r="AC45" t="s">
        <v>53</v>
      </c>
      <c r="AD45" t="s">
        <v>6944</v>
      </c>
      <c r="AE45" t="s">
        <v>47</v>
      </c>
      <c r="AF45">
        <v>1.5</v>
      </c>
      <c r="AG45" t="s">
        <v>683</v>
      </c>
      <c r="AH45" t="s">
        <v>6945</v>
      </c>
      <c r="AI45" t="s">
        <v>486</v>
      </c>
      <c r="AJ45" t="s">
        <v>486</v>
      </c>
      <c r="AK45" t="s">
        <v>486</v>
      </c>
      <c r="AL45" t="s">
        <v>486</v>
      </c>
      <c r="AM45" t="s">
        <v>6753</v>
      </c>
      <c r="AN45">
        <v>1063</v>
      </c>
      <c r="AO45" t="s">
        <v>6944</v>
      </c>
      <c r="AP45" t="s">
        <v>6754</v>
      </c>
      <c r="AQ45" t="s">
        <v>538</v>
      </c>
      <c r="AR45" t="s">
        <v>6071</v>
      </c>
      <c r="AS45" t="s">
        <v>47</v>
      </c>
      <c r="AV45" s="100">
        <v>44980</v>
      </c>
      <c r="AW45" t="s">
        <v>463</v>
      </c>
      <c r="AX45" t="s">
        <v>492</v>
      </c>
      <c r="AY45" t="s">
        <v>7639</v>
      </c>
      <c r="AZ45" t="s">
        <v>7559</v>
      </c>
      <c r="BA45" s="100">
        <v>45615</v>
      </c>
      <c r="BB45" t="s">
        <v>6943</v>
      </c>
      <c r="BC45" t="s">
        <v>6944</v>
      </c>
      <c r="BD45" t="s">
        <v>6945</v>
      </c>
      <c r="BE45" t="s">
        <v>6946</v>
      </c>
      <c r="BF45" t="s">
        <v>6947</v>
      </c>
      <c r="BG45" t="s">
        <v>6948</v>
      </c>
      <c r="BH45" t="s">
        <v>7516</v>
      </c>
      <c r="BI45" t="s">
        <v>7517</v>
      </c>
      <c r="BJ45" t="s">
        <v>7640</v>
      </c>
    </row>
    <row r="46" spans="1:62" x14ac:dyDescent="0.2">
      <c r="A46" t="s">
        <v>6820</v>
      </c>
      <c r="B46" t="s">
        <v>508</v>
      </c>
      <c r="C46" t="s">
        <v>6893</v>
      </c>
      <c r="D46" t="s">
        <v>6751</v>
      </c>
      <c r="E46" t="s">
        <v>6752</v>
      </c>
      <c r="F46" t="s">
        <v>672</v>
      </c>
      <c r="G46">
        <v>2027</v>
      </c>
      <c r="H46" t="s">
        <v>6680</v>
      </c>
      <c r="I46" t="s">
        <v>6363</v>
      </c>
      <c r="J46" t="s">
        <v>6893</v>
      </c>
      <c r="K46" t="s">
        <v>6897</v>
      </c>
      <c r="L46" t="s">
        <v>6897</v>
      </c>
      <c r="M46" t="s">
        <v>702</v>
      </c>
      <c r="N46" t="s">
        <v>516</v>
      </c>
      <c r="O46" t="s">
        <v>681</v>
      </c>
      <c r="P46">
        <v>7.1</v>
      </c>
      <c r="Q46" t="s">
        <v>521</v>
      </c>
      <c r="R46" t="s">
        <v>7129</v>
      </c>
      <c r="S46" t="s">
        <v>483</v>
      </c>
      <c r="T46" t="s">
        <v>683</v>
      </c>
      <c r="U46" t="s">
        <v>1180</v>
      </c>
      <c r="V46" t="s">
        <v>6543</v>
      </c>
      <c r="W46" t="s">
        <v>6544</v>
      </c>
      <c r="X46" t="s">
        <v>248</v>
      </c>
      <c r="Y46">
        <v>48.274023</v>
      </c>
      <c r="Z46">
        <v>14.334339999999999</v>
      </c>
      <c r="AA46" t="s">
        <v>45</v>
      </c>
      <c r="AB46" t="s">
        <v>366</v>
      </c>
      <c r="AC46" t="s">
        <v>238</v>
      </c>
      <c r="AD46" t="s">
        <v>249</v>
      </c>
      <c r="AE46" t="s">
        <v>486</v>
      </c>
      <c r="AF46">
        <v>1.6</v>
      </c>
      <c r="AG46" t="s">
        <v>683</v>
      </c>
      <c r="AH46" t="s">
        <v>6899</v>
      </c>
      <c r="AI46" t="s">
        <v>486</v>
      </c>
      <c r="AJ46" t="s">
        <v>486</v>
      </c>
      <c r="AK46" t="s">
        <v>486</v>
      </c>
      <c r="AL46" t="s">
        <v>486</v>
      </c>
      <c r="AM46" t="s">
        <v>6753</v>
      </c>
      <c r="AN46">
        <v>806.05499999999995</v>
      </c>
      <c r="AO46" t="s">
        <v>6900</v>
      </c>
      <c r="AP46" t="s">
        <v>6754</v>
      </c>
      <c r="AQ46" t="s">
        <v>529</v>
      </c>
      <c r="AR46" t="s">
        <v>6071</v>
      </c>
      <c r="AS46">
        <v>2024</v>
      </c>
      <c r="AV46" s="100">
        <v>45007</v>
      </c>
      <c r="AW46" t="s">
        <v>510</v>
      </c>
      <c r="AX46" t="s">
        <v>41</v>
      </c>
      <c r="AY46" t="s">
        <v>7680</v>
      </c>
      <c r="AZ46" t="s">
        <v>7701</v>
      </c>
      <c r="BA46" s="100">
        <v>45616</v>
      </c>
      <c r="BB46" t="s">
        <v>6901</v>
      </c>
      <c r="BC46" t="s">
        <v>6897</v>
      </c>
      <c r="BD46" t="s">
        <v>6900</v>
      </c>
      <c r="BE46" t="s">
        <v>6899</v>
      </c>
      <c r="BF46" t="s">
        <v>6905</v>
      </c>
    </row>
    <row r="47" spans="1:62" x14ac:dyDescent="0.2">
      <c r="A47" t="s">
        <v>6821</v>
      </c>
      <c r="B47" t="s">
        <v>509</v>
      </c>
      <c r="C47" t="s">
        <v>6893</v>
      </c>
      <c r="D47" t="s">
        <v>6751</v>
      </c>
      <c r="E47" t="s">
        <v>6752</v>
      </c>
      <c r="F47" t="s">
        <v>672</v>
      </c>
      <c r="G47">
        <v>2027</v>
      </c>
      <c r="H47" t="s">
        <v>6680</v>
      </c>
      <c r="I47" t="s">
        <v>6363</v>
      </c>
      <c r="J47" t="s">
        <v>6893</v>
      </c>
      <c r="K47" t="s">
        <v>6897</v>
      </c>
      <c r="L47" t="s">
        <v>6897</v>
      </c>
      <c r="M47" t="s">
        <v>702</v>
      </c>
      <c r="N47" t="s">
        <v>516</v>
      </c>
      <c r="O47" t="s">
        <v>681</v>
      </c>
      <c r="P47">
        <v>7.1</v>
      </c>
      <c r="Q47" t="s">
        <v>521</v>
      </c>
      <c r="R47" t="s">
        <v>7129</v>
      </c>
      <c r="S47" t="s">
        <v>483</v>
      </c>
      <c r="T47" t="s">
        <v>683</v>
      </c>
      <c r="U47" t="s">
        <v>536</v>
      </c>
      <c r="V47" t="s">
        <v>6541</v>
      </c>
      <c r="W47" t="s">
        <v>6542</v>
      </c>
      <c r="X47" t="s">
        <v>239</v>
      </c>
      <c r="Y47">
        <v>47.380454999999998</v>
      </c>
      <c r="Z47">
        <v>15.065182</v>
      </c>
      <c r="AA47" t="s">
        <v>45</v>
      </c>
      <c r="AB47" t="s">
        <v>366</v>
      </c>
      <c r="AC47" t="s">
        <v>238</v>
      </c>
      <c r="AD47" t="s">
        <v>240</v>
      </c>
      <c r="AE47" t="s">
        <v>486</v>
      </c>
      <c r="AF47">
        <v>0.85</v>
      </c>
      <c r="AG47" t="s">
        <v>683</v>
      </c>
      <c r="AH47" t="s">
        <v>6899</v>
      </c>
      <c r="AI47" t="s">
        <v>486</v>
      </c>
      <c r="AJ47" t="s">
        <v>486</v>
      </c>
      <c r="AK47" t="s">
        <v>486</v>
      </c>
      <c r="AL47" t="s">
        <v>486</v>
      </c>
      <c r="AM47" t="s">
        <v>6753</v>
      </c>
      <c r="AN47">
        <v>806.05499999999995</v>
      </c>
      <c r="AO47" t="s">
        <v>6900</v>
      </c>
      <c r="AP47" t="s">
        <v>6754</v>
      </c>
      <c r="AQ47" t="s">
        <v>529</v>
      </c>
      <c r="AR47" t="s">
        <v>6071</v>
      </c>
      <c r="AS47">
        <v>2024</v>
      </c>
      <c r="AV47" s="100">
        <v>45007</v>
      </c>
      <c r="AW47" t="s">
        <v>510</v>
      </c>
      <c r="AX47" t="s">
        <v>41</v>
      </c>
      <c r="AY47" t="s">
        <v>6364</v>
      </c>
      <c r="AZ47" t="s">
        <v>6644</v>
      </c>
      <c r="BA47" s="100">
        <v>45351</v>
      </c>
      <c r="BB47" t="s">
        <v>6902</v>
      </c>
      <c r="BC47" t="s">
        <v>6897</v>
      </c>
      <c r="BD47" t="s">
        <v>6904</v>
      </c>
      <c r="BE47" t="s">
        <v>6900</v>
      </c>
      <c r="BF47" t="s">
        <v>6899</v>
      </c>
    </row>
    <row r="48" spans="1:62" x14ac:dyDescent="0.2">
      <c r="A48" t="s">
        <v>6822</v>
      </c>
      <c r="B48" t="s">
        <v>645</v>
      </c>
      <c r="C48" t="s">
        <v>7143</v>
      </c>
      <c r="D48" t="s">
        <v>6755</v>
      </c>
      <c r="E48" t="s">
        <v>6752</v>
      </c>
      <c r="F48" t="s">
        <v>672</v>
      </c>
      <c r="G48">
        <v>2027</v>
      </c>
      <c r="H48" t="s">
        <v>7384</v>
      </c>
      <c r="I48" t="s">
        <v>6446</v>
      </c>
      <c r="J48" t="s">
        <v>7269</v>
      </c>
      <c r="K48" t="s">
        <v>7269</v>
      </c>
      <c r="L48" t="s">
        <v>7329</v>
      </c>
      <c r="M48" t="s">
        <v>6684</v>
      </c>
      <c r="N48" t="s">
        <v>516</v>
      </c>
      <c r="O48" t="s">
        <v>680</v>
      </c>
      <c r="P48" t="s">
        <v>768</v>
      </c>
      <c r="Q48" t="s">
        <v>47</v>
      </c>
      <c r="R48" t="s">
        <v>47</v>
      </c>
      <c r="S48" t="s">
        <v>468</v>
      </c>
      <c r="T48" t="s">
        <v>684</v>
      </c>
      <c r="U48" t="s">
        <v>645</v>
      </c>
      <c r="V48" t="s">
        <v>6617</v>
      </c>
      <c r="X48" t="s">
        <v>647</v>
      </c>
      <c r="Y48">
        <v>12.694464999999999</v>
      </c>
      <c r="Z48">
        <v>101.148937</v>
      </c>
      <c r="AA48" t="s">
        <v>618</v>
      </c>
      <c r="AB48" t="s">
        <v>367</v>
      </c>
      <c r="AC48" t="s">
        <v>646</v>
      </c>
      <c r="AD48" t="s">
        <v>7269</v>
      </c>
      <c r="AE48" t="s">
        <v>486</v>
      </c>
      <c r="AF48">
        <v>2</v>
      </c>
      <c r="AG48" t="s">
        <v>683</v>
      </c>
      <c r="AH48" t="s">
        <v>7269</v>
      </c>
      <c r="AI48" t="s">
        <v>486</v>
      </c>
      <c r="AJ48" t="s">
        <v>486</v>
      </c>
      <c r="AK48" t="s">
        <v>486</v>
      </c>
      <c r="AL48" t="s">
        <v>486</v>
      </c>
      <c r="AM48" t="s">
        <v>6753</v>
      </c>
      <c r="AN48">
        <v>2000</v>
      </c>
      <c r="AO48" t="s">
        <v>7388</v>
      </c>
      <c r="AP48" t="s">
        <v>6754</v>
      </c>
      <c r="AQ48" t="s">
        <v>538</v>
      </c>
      <c r="AR48" t="s">
        <v>6074</v>
      </c>
      <c r="AS48" t="s">
        <v>47</v>
      </c>
      <c r="AV48" s="100">
        <v>45062</v>
      </c>
      <c r="AW48" t="s">
        <v>644</v>
      </c>
      <c r="AX48" t="s">
        <v>7385</v>
      </c>
      <c r="AY48" t="s">
        <v>7661</v>
      </c>
      <c r="AZ48" t="s">
        <v>7394</v>
      </c>
      <c r="BA48" s="100">
        <v>45615</v>
      </c>
      <c r="BB48" t="s">
        <v>7143</v>
      </c>
      <c r="BC48" t="s">
        <v>7386</v>
      </c>
      <c r="BD48" t="s">
        <v>7269</v>
      </c>
      <c r="BE48" t="s">
        <v>7298</v>
      </c>
      <c r="BF48" t="s">
        <v>7269</v>
      </c>
      <c r="BG48" t="s">
        <v>6447</v>
      </c>
      <c r="BH48" t="s">
        <v>7387</v>
      </c>
      <c r="BI48" t="s">
        <v>7388</v>
      </c>
      <c r="BJ48" t="s">
        <v>7662</v>
      </c>
    </row>
    <row r="49" spans="1:60" x14ac:dyDescent="0.2">
      <c r="A49" t="s">
        <v>6823</v>
      </c>
      <c r="B49" t="s">
        <v>6351</v>
      </c>
      <c r="C49" t="s">
        <v>446</v>
      </c>
      <c r="D49" t="s">
        <v>6751</v>
      </c>
      <c r="E49" t="s">
        <v>6756</v>
      </c>
      <c r="F49" t="s">
        <v>674</v>
      </c>
      <c r="G49">
        <v>2027</v>
      </c>
      <c r="H49" t="s">
        <v>6143</v>
      </c>
      <c r="I49" t="s">
        <v>6352</v>
      </c>
      <c r="J49" t="s">
        <v>7238</v>
      </c>
      <c r="K49" t="s">
        <v>7238</v>
      </c>
      <c r="L49" t="s">
        <v>7238</v>
      </c>
      <c r="M49" t="s">
        <v>599</v>
      </c>
      <c r="N49" t="s">
        <v>516</v>
      </c>
      <c r="O49" t="s">
        <v>680</v>
      </c>
      <c r="P49">
        <v>7.9</v>
      </c>
      <c r="Q49" t="s">
        <v>521</v>
      </c>
      <c r="R49" t="s">
        <v>7131</v>
      </c>
      <c r="S49" t="s">
        <v>7115</v>
      </c>
      <c r="T49" t="s">
        <v>683</v>
      </c>
      <c r="U49" t="s">
        <v>622</v>
      </c>
      <c r="V49" t="s">
        <v>6618</v>
      </c>
      <c r="X49" t="s">
        <v>620</v>
      </c>
      <c r="Y49">
        <v>24.514910125848299</v>
      </c>
      <c r="Z49">
        <v>56.6011962793484</v>
      </c>
      <c r="AA49" t="s">
        <v>618</v>
      </c>
      <c r="AB49" t="s">
        <v>368</v>
      </c>
      <c r="AC49" t="s">
        <v>615</v>
      </c>
      <c r="AD49" t="s">
        <v>7238</v>
      </c>
      <c r="AE49" t="s">
        <v>486</v>
      </c>
      <c r="AF49" t="s">
        <v>486</v>
      </c>
      <c r="AG49" t="s">
        <v>486</v>
      </c>
      <c r="AH49" t="s">
        <v>486</v>
      </c>
      <c r="AI49">
        <v>0.7</v>
      </c>
      <c r="AJ49" t="s">
        <v>486</v>
      </c>
      <c r="AK49" t="s">
        <v>683</v>
      </c>
      <c r="AL49" t="s">
        <v>7238</v>
      </c>
      <c r="AM49" t="s">
        <v>6753</v>
      </c>
      <c r="AN49" t="s">
        <v>47</v>
      </c>
      <c r="AO49" t="s">
        <v>7238</v>
      </c>
      <c r="AP49" t="s">
        <v>6757</v>
      </c>
      <c r="AQ49" t="s">
        <v>538</v>
      </c>
      <c r="AR49" t="s">
        <v>6074</v>
      </c>
      <c r="AS49" t="s">
        <v>47</v>
      </c>
      <c r="AV49" s="100">
        <v>45083</v>
      </c>
      <c r="AW49" t="s">
        <v>619</v>
      </c>
      <c r="AX49" t="s">
        <v>41</v>
      </c>
      <c r="AY49" t="s">
        <v>6353</v>
      </c>
      <c r="AZ49" t="s">
        <v>6643</v>
      </c>
      <c r="BA49" s="100">
        <v>45350</v>
      </c>
      <c r="BB49" t="s">
        <v>7199</v>
      </c>
      <c r="BC49" t="s">
        <v>7238</v>
      </c>
    </row>
    <row r="50" spans="1:60" x14ac:dyDescent="0.2">
      <c r="A50" t="s">
        <v>6824</v>
      </c>
      <c r="B50" t="s">
        <v>6303</v>
      </c>
      <c r="C50" t="s">
        <v>446</v>
      </c>
      <c r="D50" t="s">
        <v>6751</v>
      </c>
      <c r="E50" t="s">
        <v>6752</v>
      </c>
      <c r="F50" t="s">
        <v>672</v>
      </c>
      <c r="G50">
        <v>2030</v>
      </c>
      <c r="H50" t="s">
        <v>676</v>
      </c>
      <c r="I50" t="s">
        <v>6304</v>
      </c>
      <c r="J50" t="s">
        <v>7200</v>
      </c>
      <c r="K50" t="s">
        <v>7200</v>
      </c>
      <c r="L50" t="s">
        <v>7200</v>
      </c>
      <c r="M50" t="s">
        <v>699</v>
      </c>
      <c r="N50" t="s">
        <v>516</v>
      </c>
      <c r="O50" t="s">
        <v>680</v>
      </c>
      <c r="P50">
        <v>38.44</v>
      </c>
      <c r="Q50" t="s">
        <v>521</v>
      </c>
      <c r="R50" t="s">
        <v>7129</v>
      </c>
      <c r="S50" t="s">
        <v>7058</v>
      </c>
      <c r="T50" t="s">
        <v>683</v>
      </c>
      <c r="U50" t="s">
        <v>533</v>
      </c>
      <c r="V50" t="s">
        <v>41</v>
      </c>
      <c r="W50" t="s">
        <v>6568</v>
      </c>
      <c r="X50" t="s">
        <v>625</v>
      </c>
      <c r="Y50">
        <v>19.640298999999999</v>
      </c>
      <c r="Z50">
        <v>57.677866000000002</v>
      </c>
      <c r="AA50" t="s">
        <v>618</v>
      </c>
      <c r="AB50" t="s">
        <v>368</v>
      </c>
      <c r="AC50" t="s">
        <v>615</v>
      </c>
      <c r="AD50" t="s">
        <v>7239</v>
      </c>
      <c r="AE50" t="s">
        <v>486</v>
      </c>
      <c r="AF50" t="s">
        <v>486</v>
      </c>
      <c r="AG50" t="s">
        <v>486</v>
      </c>
      <c r="AH50" t="s">
        <v>486</v>
      </c>
      <c r="AI50" t="s">
        <v>486</v>
      </c>
      <c r="AJ50">
        <v>5000</v>
      </c>
      <c r="AK50" t="s">
        <v>683</v>
      </c>
      <c r="AL50" t="s">
        <v>7200</v>
      </c>
      <c r="AM50" t="s">
        <v>6753</v>
      </c>
      <c r="AN50">
        <v>7000</v>
      </c>
      <c r="AO50" t="s">
        <v>7239</v>
      </c>
      <c r="AP50" t="s">
        <v>6754</v>
      </c>
      <c r="AQ50" t="s">
        <v>532</v>
      </c>
      <c r="AR50" t="s">
        <v>6074</v>
      </c>
      <c r="AS50" t="s">
        <v>47</v>
      </c>
      <c r="AV50" s="100">
        <v>45093</v>
      </c>
      <c r="AW50" t="s">
        <v>633</v>
      </c>
      <c r="AX50" t="s">
        <v>634</v>
      </c>
      <c r="AY50" t="s">
        <v>7723</v>
      </c>
      <c r="AZ50" t="s">
        <v>7749</v>
      </c>
      <c r="BA50" s="100">
        <v>45617</v>
      </c>
      <c r="BB50" t="s">
        <v>7200</v>
      </c>
      <c r="BC50" t="s">
        <v>7239</v>
      </c>
      <c r="BD50" t="s">
        <v>7724</v>
      </c>
    </row>
    <row r="51" spans="1:60" x14ac:dyDescent="0.2">
      <c r="A51" t="s">
        <v>6825</v>
      </c>
      <c r="B51" t="s">
        <v>604</v>
      </c>
      <c r="C51" t="s">
        <v>7152</v>
      </c>
      <c r="D51" t="s">
        <v>6751</v>
      </c>
      <c r="E51" t="s">
        <v>6758</v>
      </c>
      <c r="F51" t="s">
        <v>674</v>
      </c>
      <c r="G51">
        <v>2023</v>
      </c>
      <c r="H51" t="s">
        <v>678</v>
      </c>
      <c r="I51" t="s">
        <v>6365</v>
      </c>
      <c r="J51" t="s">
        <v>7201</v>
      </c>
      <c r="K51" t="s">
        <v>7201</v>
      </c>
      <c r="L51" t="s">
        <v>7201</v>
      </c>
      <c r="M51" t="s">
        <v>702</v>
      </c>
      <c r="N51" t="s">
        <v>516</v>
      </c>
      <c r="O51" t="s">
        <v>681</v>
      </c>
      <c r="P51">
        <v>7.1</v>
      </c>
      <c r="Q51" t="s">
        <v>521</v>
      </c>
      <c r="R51" t="s">
        <v>7129</v>
      </c>
      <c r="S51" t="s">
        <v>483</v>
      </c>
      <c r="T51" t="s">
        <v>683</v>
      </c>
      <c r="U51" t="s">
        <v>1180</v>
      </c>
      <c r="V51" t="s">
        <v>6543</v>
      </c>
      <c r="W51" t="s">
        <v>6544</v>
      </c>
      <c r="X51" t="s">
        <v>248</v>
      </c>
      <c r="Y51">
        <v>48.274023</v>
      </c>
      <c r="Z51">
        <v>14.334339999999999</v>
      </c>
      <c r="AA51" t="s">
        <v>45</v>
      </c>
      <c r="AB51" t="s">
        <v>366</v>
      </c>
      <c r="AC51" t="s">
        <v>238</v>
      </c>
      <c r="AD51" t="s">
        <v>249</v>
      </c>
      <c r="AE51" t="s">
        <v>486</v>
      </c>
      <c r="AF51" t="s">
        <v>486</v>
      </c>
      <c r="AG51" t="s">
        <v>486</v>
      </c>
      <c r="AH51" t="s">
        <v>486</v>
      </c>
      <c r="AI51" t="s">
        <v>47</v>
      </c>
      <c r="AJ51" t="s">
        <v>486</v>
      </c>
      <c r="AK51" t="s">
        <v>684</v>
      </c>
      <c r="AL51" t="s">
        <v>7201</v>
      </c>
      <c r="AM51" t="s">
        <v>6759</v>
      </c>
      <c r="AN51" t="s">
        <v>47</v>
      </c>
      <c r="AO51" t="s">
        <v>7201</v>
      </c>
      <c r="AP51" t="s">
        <v>6757</v>
      </c>
      <c r="AQ51" t="s">
        <v>550</v>
      </c>
      <c r="AR51" t="s">
        <v>6074</v>
      </c>
      <c r="AS51" t="s">
        <v>47</v>
      </c>
      <c r="AV51" s="100">
        <v>45133</v>
      </c>
      <c r="AW51" t="s">
        <v>6366</v>
      </c>
      <c r="AX51" t="s">
        <v>605</v>
      </c>
      <c r="AY51" t="s">
        <v>606</v>
      </c>
      <c r="AZ51" t="s">
        <v>6645</v>
      </c>
      <c r="BA51" s="100">
        <v>45351</v>
      </c>
      <c r="BB51" t="s">
        <v>7201</v>
      </c>
    </row>
    <row r="52" spans="1:60" x14ac:dyDescent="0.2">
      <c r="A52" t="s">
        <v>6826</v>
      </c>
      <c r="B52" t="s">
        <v>7734</v>
      </c>
      <c r="C52" t="s">
        <v>650</v>
      </c>
      <c r="D52" t="s">
        <v>6755</v>
      </c>
      <c r="E52" t="s">
        <v>6752</v>
      </c>
      <c r="F52" t="s">
        <v>673</v>
      </c>
      <c r="G52">
        <v>2024</v>
      </c>
      <c r="H52" t="s">
        <v>629</v>
      </c>
      <c r="I52" t="s">
        <v>6442</v>
      </c>
      <c r="J52" t="s">
        <v>7299</v>
      </c>
      <c r="K52" t="s">
        <v>7299</v>
      </c>
      <c r="L52" t="s">
        <v>7299</v>
      </c>
      <c r="M52" t="s">
        <v>649</v>
      </c>
      <c r="N52" t="s">
        <v>517</v>
      </c>
      <c r="O52" t="s">
        <v>680</v>
      </c>
      <c r="P52">
        <v>0</v>
      </c>
      <c r="Q52" t="s">
        <v>486</v>
      </c>
      <c r="R52" t="s">
        <v>486</v>
      </c>
      <c r="S52" t="s">
        <v>486</v>
      </c>
      <c r="T52" t="s">
        <v>6630</v>
      </c>
      <c r="U52" t="s">
        <v>534</v>
      </c>
      <c r="V52" t="s">
        <v>6569</v>
      </c>
      <c r="W52" t="s">
        <v>6570</v>
      </c>
      <c r="X52" t="s">
        <v>651</v>
      </c>
      <c r="Y52">
        <v>-19.573868882164099</v>
      </c>
      <c r="Z52">
        <v>18.1076681364971</v>
      </c>
      <c r="AA52" t="s">
        <v>618</v>
      </c>
      <c r="AB52" t="s">
        <v>368</v>
      </c>
      <c r="AC52" t="s">
        <v>648</v>
      </c>
      <c r="AD52" t="s">
        <v>7299</v>
      </c>
      <c r="AE52">
        <v>1.4999999999999999E-2</v>
      </c>
      <c r="AF52" t="s">
        <v>486</v>
      </c>
      <c r="AG52" t="s">
        <v>683</v>
      </c>
      <c r="AH52" t="s">
        <v>7299</v>
      </c>
      <c r="AI52" t="s">
        <v>486</v>
      </c>
      <c r="AJ52" t="s">
        <v>486</v>
      </c>
      <c r="AK52" t="s">
        <v>486</v>
      </c>
      <c r="AL52" t="s">
        <v>486</v>
      </c>
      <c r="AM52" t="s">
        <v>6753</v>
      </c>
      <c r="AN52">
        <v>31.6</v>
      </c>
      <c r="AO52" t="s">
        <v>7202</v>
      </c>
      <c r="AP52" t="s">
        <v>6754</v>
      </c>
      <c r="AQ52" t="s">
        <v>530</v>
      </c>
      <c r="AR52" t="s">
        <v>6071</v>
      </c>
      <c r="AS52">
        <v>2023</v>
      </c>
      <c r="AV52" s="100">
        <v>45152</v>
      </c>
      <c r="AW52" t="s">
        <v>652</v>
      </c>
      <c r="AX52" t="s">
        <v>653</v>
      </c>
      <c r="AY52" t="s">
        <v>6444</v>
      </c>
      <c r="AZ52" t="s">
        <v>6646</v>
      </c>
      <c r="BA52" s="100">
        <v>45358</v>
      </c>
      <c r="BB52" t="s">
        <v>7202</v>
      </c>
      <c r="BC52" t="s">
        <v>7240</v>
      </c>
      <c r="BD52" t="s">
        <v>7270</v>
      </c>
      <c r="BE52" t="s">
        <v>7299</v>
      </c>
      <c r="BF52" t="s">
        <v>7313</v>
      </c>
    </row>
    <row r="53" spans="1:60" x14ac:dyDescent="0.2">
      <c r="A53" t="s">
        <v>6827</v>
      </c>
      <c r="B53" t="s">
        <v>655</v>
      </c>
      <c r="C53" t="s">
        <v>7138</v>
      </c>
      <c r="D53" t="s">
        <v>6755</v>
      </c>
      <c r="E53" t="s">
        <v>6752</v>
      </c>
      <c r="F53" t="s">
        <v>674</v>
      </c>
      <c r="G53">
        <v>2023</v>
      </c>
      <c r="H53" t="s">
        <v>629</v>
      </c>
      <c r="I53" t="s">
        <v>6442</v>
      </c>
      <c r="J53" t="s">
        <v>7203</v>
      </c>
      <c r="K53" t="s">
        <v>7203</v>
      </c>
      <c r="L53" t="s">
        <v>7203</v>
      </c>
      <c r="M53" t="s">
        <v>649</v>
      </c>
      <c r="N53" t="s">
        <v>517</v>
      </c>
      <c r="O53" t="s">
        <v>680</v>
      </c>
      <c r="P53">
        <v>0</v>
      </c>
      <c r="Q53" t="s">
        <v>486</v>
      </c>
      <c r="R53" t="s">
        <v>486</v>
      </c>
      <c r="S53" t="s">
        <v>486</v>
      </c>
      <c r="T53" t="s">
        <v>6630</v>
      </c>
      <c r="U53" t="s">
        <v>534</v>
      </c>
      <c r="V53" t="s">
        <v>41</v>
      </c>
      <c r="W53" t="s">
        <v>6571</v>
      </c>
      <c r="X53" t="s">
        <v>654</v>
      </c>
      <c r="Y53">
        <v>52.518000000000001</v>
      </c>
      <c r="Z53">
        <v>7.32</v>
      </c>
      <c r="AA53" t="s">
        <v>138</v>
      </c>
      <c r="AB53" t="s">
        <v>366</v>
      </c>
      <c r="AC53" t="s">
        <v>66</v>
      </c>
      <c r="AD53" t="s">
        <v>7138</v>
      </c>
      <c r="AE53">
        <v>1.168E-3</v>
      </c>
      <c r="AF53" t="s">
        <v>47</v>
      </c>
      <c r="AG53" t="s">
        <v>683</v>
      </c>
      <c r="AH53" t="s">
        <v>7138</v>
      </c>
      <c r="AI53" t="s">
        <v>486</v>
      </c>
      <c r="AJ53" t="s">
        <v>486</v>
      </c>
      <c r="AK53" t="s">
        <v>486</v>
      </c>
      <c r="AL53" t="s">
        <v>486</v>
      </c>
      <c r="AM53" t="s">
        <v>6753</v>
      </c>
      <c r="AN53">
        <v>3.2</v>
      </c>
      <c r="AO53" t="s">
        <v>7203</v>
      </c>
      <c r="AP53" t="s">
        <v>6754</v>
      </c>
      <c r="AQ53" t="s">
        <v>530</v>
      </c>
      <c r="AR53" t="s">
        <v>6076</v>
      </c>
      <c r="AS53">
        <v>2023</v>
      </c>
      <c r="AU53">
        <v>2023</v>
      </c>
      <c r="AV53" s="100">
        <v>45167</v>
      </c>
      <c r="AW53" t="s">
        <v>656</v>
      </c>
      <c r="AX53" t="s">
        <v>657</v>
      </c>
      <c r="AY53" t="s">
        <v>6445</v>
      </c>
      <c r="AZ53" t="s">
        <v>6641</v>
      </c>
      <c r="BA53" s="100">
        <v>45358</v>
      </c>
      <c r="BB53" t="s">
        <v>7203</v>
      </c>
      <c r="BC53" t="s">
        <v>7138</v>
      </c>
      <c r="BD53" t="s">
        <v>7271</v>
      </c>
    </row>
    <row r="54" spans="1:60" x14ac:dyDescent="0.2">
      <c r="A54" t="s">
        <v>6828</v>
      </c>
      <c r="B54" t="s">
        <v>660</v>
      </c>
      <c r="C54" t="s">
        <v>446</v>
      </c>
      <c r="D54" t="s">
        <v>6751</v>
      </c>
      <c r="E54" t="s">
        <v>6756</v>
      </c>
      <c r="F54" t="s">
        <v>674</v>
      </c>
      <c r="G54">
        <v>2027</v>
      </c>
      <c r="H54" t="s">
        <v>676</v>
      </c>
      <c r="I54" t="s">
        <v>6367</v>
      </c>
      <c r="J54" t="s">
        <v>7320</v>
      </c>
      <c r="K54" t="s">
        <v>7320</v>
      </c>
      <c r="L54" t="s">
        <v>7320</v>
      </c>
      <c r="M54" t="s">
        <v>699</v>
      </c>
      <c r="N54" t="s">
        <v>516</v>
      </c>
      <c r="O54" t="s">
        <v>680</v>
      </c>
      <c r="P54">
        <v>38.44</v>
      </c>
      <c r="Q54" t="s">
        <v>521</v>
      </c>
      <c r="R54" t="s">
        <v>7129</v>
      </c>
      <c r="S54" t="s">
        <v>7058</v>
      </c>
      <c r="T54" t="s">
        <v>683</v>
      </c>
      <c r="U54" t="s">
        <v>533</v>
      </c>
      <c r="V54" t="s">
        <v>6572</v>
      </c>
      <c r="W54" t="s">
        <v>6573</v>
      </c>
      <c r="X54" t="s">
        <v>135</v>
      </c>
      <c r="Y54">
        <v>-20.3093</v>
      </c>
      <c r="Z54">
        <v>118.61057</v>
      </c>
      <c r="AA54" t="s">
        <v>618</v>
      </c>
      <c r="AB54" t="s">
        <v>7774</v>
      </c>
      <c r="AC54" t="s">
        <v>106</v>
      </c>
      <c r="AD54" t="s">
        <v>7272</v>
      </c>
      <c r="AE54" t="s">
        <v>486</v>
      </c>
      <c r="AF54" t="s">
        <v>486</v>
      </c>
      <c r="AG54" t="s">
        <v>486</v>
      </c>
      <c r="AH54" t="s">
        <v>486</v>
      </c>
      <c r="AI54" t="s">
        <v>486</v>
      </c>
      <c r="AJ54">
        <v>75.342465753424662</v>
      </c>
      <c r="AK54" t="s">
        <v>683</v>
      </c>
      <c r="AL54" t="s">
        <v>7204</v>
      </c>
      <c r="AM54" t="s">
        <v>6753</v>
      </c>
      <c r="AN54" t="s">
        <v>47</v>
      </c>
      <c r="AO54" t="s">
        <v>7320</v>
      </c>
      <c r="AP54" t="s">
        <v>6757</v>
      </c>
      <c r="AQ54" t="s">
        <v>532</v>
      </c>
      <c r="AR54" t="s">
        <v>6074</v>
      </c>
      <c r="AS54" t="s">
        <v>47</v>
      </c>
      <c r="AV54" s="100">
        <v>45217</v>
      </c>
      <c r="AW54" t="s">
        <v>658</v>
      </c>
      <c r="AX54" t="s">
        <v>659</v>
      </c>
      <c r="AY54" t="s">
        <v>6305</v>
      </c>
      <c r="AZ54" t="s">
        <v>6647</v>
      </c>
      <c r="BA54" s="100">
        <v>45349</v>
      </c>
      <c r="BB54" t="s">
        <v>7204</v>
      </c>
      <c r="BC54" t="s">
        <v>7241</v>
      </c>
      <c r="BD54" t="s">
        <v>7272</v>
      </c>
    </row>
    <row r="55" spans="1:60" x14ac:dyDescent="0.2">
      <c r="A55" t="s">
        <v>6829</v>
      </c>
      <c r="B55" t="s">
        <v>6240</v>
      </c>
      <c r="C55" t="s">
        <v>446</v>
      </c>
      <c r="D55" t="s">
        <v>6755</v>
      </c>
      <c r="E55" t="s">
        <v>6752</v>
      </c>
      <c r="F55" t="s">
        <v>672</v>
      </c>
      <c r="G55">
        <v>2025</v>
      </c>
      <c r="H55" t="s">
        <v>629</v>
      </c>
      <c r="I55" t="s">
        <v>6367</v>
      </c>
      <c r="J55" t="s">
        <v>7205</v>
      </c>
      <c r="K55" t="s">
        <v>7205</v>
      </c>
      <c r="L55" t="s">
        <v>7205</v>
      </c>
      <c r="M55" t="s">
        <v>394</v>
      </c>
      <c r="N55" t="s">
        <v>516</v>
      </c>
      <c r="O55" t="s">
        <v>680</v>
      </c>
      <c r="P55">
        <v>41.34</v>
      </c>
      <c r="Q55" t="s">
        <v>521</v>
      </c>
      <c r="R55" t="s">
        <v>7129</v>
      </c>
      <c r="S55" t="s">
        <v>7054</v>
      </c>
      <c r="T55" t="s">
        <v>683</v>
      </c>
      <c r="U55" t="s">
        <v>533</v>
      </c>
      <c r="V55" t="s">
        <v>6620</v>
      </c>
      <c r="X55" t="s">
        <v>6236</v>
      </c>
      <c r="Y55">
        <v>42.868000000000002</v>
      </c>
      <c r="Z55">
        <v>120.69</v>
      </c>
      <c r="AA55" t="s">
        <v>136</v>
      </c>
      <c r="AB55" t="s">
        <v>367</v>
      </c>
      <c r="AC55" t="s">
        <v>97</v>
      </c>
      <c r="AD55" t="s">
        <v>7205</v>
      </c>
      <c r="AE55">
        <v>1</v>
      </c>
      <c r="AF55">
        <v>2</v>
      </c>
      <c r="AG55" t="s">
        <v>683</v>
      </c>
      <c r="AH55" t="s">
        <v>7205</v>
      </c>
      <c r="AI55" t="s">
        <v>486</v>
      </c>
      <c r="AJ55" t="s">
        <v>486</v>
      </c>
      <c r="AK55" t="s">
        <v>486</v>
      </c>
      <c r="AL55" t="s">
        <v>486</v>
      </c>
      <c r="AM55" t="s">
        <v>6753</v>
      </c>
      <c r="AN55">
        <v>683.43</v>
      </c>
      <c r="AO55" t="s">
        <v>7205</v>
      </c>
      <c r="AP55" t="s">
        <v>6754</v>
      </c>
      <c r="AQ55" t="s">
        <v>538</v>
      </c>
      <c r="AR55" t="s">
        <v>6071</v>
      </c>
      <c r="AS55">
        <v>2023</v>
      </c>
      <c r="AV55" s="100">
        <v>45225</v>
      </c>
      <c r="AW55" t="s">
        <v>6237</v>
      </c>
      <c r="AX55" t="s">
        <v>6238</v>
      </c>
      <c r="AY55" t="s">
        <v>6239</v>
      </c>
      <c r="AZ55" t="s">
        <v>6648</v>
      </c>
      <c r="BA55" s="100">
        <v>45348</v>
      </c>
      <c r="BB55" t="s">
        <v>7205</v>
      </c>
    </row>
    <row r="56" spans="1:60" x14ac:dyDescent="0.2">
      <c r="A56" t="s">
        <v>6830</v>
      </c>
      <c r="B56" t="s">
        <v>6587</v>
      </c>
      <c r="C56" t="s">
        <v>7141</v>
      </c>
      <c r="D56" t="s">
        <v>6755</v>
      </c>
      <c r="E56" t="s">
        <v>6752</v>
      </c>
      <c r="F56" t="s">
        <v>672</v>
      </c>
      <c r="G56">
        <v>2026</v>
      </c>
      <c r="H56" t="s">
        <v>675</v>
      </c>
      <c r="I56" t="s">
        <v>6740</v>
      </c>
      <c r="J56" t="s">
        <v>7141</v>
      </c>
      <c r="K56" t="s">
        <v>7141</v>
      </c>
      <c r="L56" t="s">
        <v>7141</v>
      </c>
      <c r="M56" t="s">
        <v>407</v>
      </c>
      <c r="N56" t="s">
        <v>516</v>
      </c>
      <c r="O56" t="s">
        <v>681</v>
      </c>
      <c r="P56">
        <v>14.82</v>
      </c>
      <c r="Q56" t="s">
        <v>521</v>
      </c>
      <c r="R56" t="s">
        <v>47</v>
      </c>
      <c r="S56" t="s">
        <v>7087</v>
      </c>
      <c r="T56" t="s">
        <v>684</v>
      </c>
      <c r="U56" t="s">
        <v>1732</v>
      </c>
      <c r="V56" t="s">
        <v>7738</v>
      </c>
      <c r="W56" t="s">
        <v>6594</v>
      </c>
      <c r="X56" t="s">
        <v>6590</v>
      </c>
      <c r="Y56">
        <v>25.743836999999999</v>
      </c>
      <c r="Z56">
        <v>-99.965277999999998</v>
      </c>
      <c r="AA56" t="s">
        <v>45</v>
      </c>
      <c r="AB56" t="s">
        <v>364</v>
      </c>
      <c r="AC56" t="s">
        <v>6092</v>
      </c>
      <c r="AD56" t="s">
        <v>7141</v>
      </c>
      <c r="AE56">
        <v>2.1</v>
      </c>
      <c r="AF56">
        <v>2.6</v>
      </c>
      <c r="AG56" t="s">
        <v>683</v>
      </c>
      <c r="AH56" t="s">
        <v>7141</v>
      </c>
      <c r="AI56" t="s">
        <v>47</v>
      </c>
      <c r="AJ56" t="s">
        <v>486</v>
      </c>
      <c r="AK56" t="s">
        <v>684</v>
      </c>
      <c r="AL56" t="s">
        <v>7273</v>
      </c>
      <c r="AM56" t="s">
        <v>6753</v>
      </c>
      <c r="AN56">
        <v>2200</v>
      </c>
      <c r="AO56" t="s">
        <v>7141</v>
      </c>
      <c r="AP56" t="s">
        <v>6754</v>
      </c>
      <c r="AQ56" t="s">
        <v>538</v>
      </c>
      <c r="AR56" t="s">
        <v>6074</v>
      </c>
      <c r="AS56" t="s">
        <v>47</v>
      </c>
      <c r="AV56" s="100">
        <v>45253</v>
      </c>
      <c r="AW56" t="s">
        <v>6591</v>
      </c>
      <c r="AX56" t="s">
        <v>6592</v>
      </c>
      <c r="AY56" t="s">
        <v>6593</v>
      </c>
      <c r="AZ56" t="s">
        <v>6641</v>
      </c>
      <c r="BA56" s="100">
        <v>45363</v>
      </c>
      <c r="BB56" t="s">
        <v>7141</v>
      </c>
      <c r="BC56" t="s">
        <v>7242</v>
      </c>
      <c r="BD56" t="s">
        <v>7273</v>
      </c>
    </row>
    <row r="57" spans="1:60" x14ac:dyDescent="0.2">
      <c r="A57" t="s">
        <v>6831</v>
      </c>
      <c r="B57" t="s">
        <v>6608</v>
      </c>
      <c r="C57" t="s">
        <v>7140</v>
      </c>
      <c r="D57" t="s">
        <v>6755</v>
      </c>
      <c r="E57" t="s">
        <v>6752</v>
      </c>
      <c r="F57" t="s">
        <v>672</v>
      </c>
      <c r="G57">
        <v>2026</v>
      </c>
      <c r="H57" t="s">
        <v>629</v>
      </c>
      <c r="I57" t="s">
        <v>6682</v>
      </c>
      <c r="J57" t="s">
        <v>7140</v>
      </c>
      <c r="K57" t="s">
        <v>7140</v>
      </c>
      <c r="L57" t="s">
        <v>7330</v>
      </c>
      <c r="M57" t="s">
        <v>599</v>
      </c>
      <c r="N57" t="s">
        <v>516</v>
      </c>
      <c r="O57" t="s">
        <v>680</v>
      </c>
      <c r="P57">
        <v>7.9</v>
      </c>
      <c r="Q57" t="s">
        <v>521</v>
      </c>
      <c r="R57" t="s">
        <v>7131</v>
      </c>
      <c r="S57" t="s">
        <v>7115</v>
      </c>
      <c r="T57" t="s">
        <v>683</v>
      </c>
      <c r="U57" t="s">
        <v>534</v>
      </c>
      <c r="V57" t="s">
        <v>6616</v>
      </c>
      <c r="W57" t="s">
        <v>6681</v>
      </c>
      <c r="X57" t="s">
        <v>625</v>
      </c>
      <c r="Y57">
        <v>19.640298999999999</v>
      </c>
      <c r="Z57">
        <v>57.677866000000002</v>
      </c>
      <c r="AA57" t="s">
        <v>618</v>
      </c>
      <c r="AB57" t="s">
        <v>368</v>
      </c>
      <c r="AC57" t="s">
        <v>615</v>
      </c>
      <c r="AD57" t="s">
        <v>7140</v>
      </c>
      <c r="AE57">
        <v>2.5</v>
      </c>
      <c r="AF57">
        <v>5</v>
      </c>
      <c r="AG57" t="s">
        <v>683</v>
      </c>
      <c r="AH57" t="s">
        <v>7338</v>
      </c>
      <c r="AI57" t="s">
        <v>486</v>
      </c>
      <c r="AJ57" t="s">
        <v>486</v>
      </c>
      <c r="AK57" t="s">
        <v>486</v>
      </c>
      <c r="AL57" t="s">
        <v>486</v>
      </c>
      <c r="AM57" t="s">
        <v>6753</v>
      </c>
      <c r="AN57">
        <v>3000</v>
      </c>
      <c r="AO57" t="s">
        <v>7274</v>
      </c>
      <c r="AP57" t="s">
        <v>6754</v>
      </c>
      <c r="AQ57" t="s">
        <v>538</v>
      </c>
      <c r="AR57" t="s">
        <v>6071</v>
      </c>
      <c r="AS57">
        <v>2023</v>
      </c>
      <c r="AV57" s="100">
        <v>45257</v>
      </c>
      <c r="AW57" t="s">
        <v>6609</v>
      </c>
      <c r="AX57" t="s">
        <v>142</v>
      </c>
      <c r="AY57" t="s">
        <v>7583</v>
      </c>
      <c r="AZ57" t="s">
        <v>7605</v>
      </c>
      <c r="BA57" s="100">
        <v>45615</v>
      </c>
      <c r="BB57" t="s">
        <v>7206</v>
      </c>
      <c r="BC57" t="s">
        <v>7140</v>
      </c>
      <c r="BD57" t="s">
        <v>7274</v>
      </c>
      <c r="BE57" t="s">
        <v>7584</v>
      </c>
    </row>
    <row r="58" spans="1:60" x14ac:dyDescent="0.2">
      <c r="A58" t="s">
        <v>6832</v>
      </c>
      <c r="B58" t="s">
        <v>6601</v>
      </c>
      <c r="C58" t="s">
        <v>6911</v>
      </c>
      <c r="D58" t="s">
        <v>6751</v>
      </c>
      <c r="E58" t="s">
        <v>6756</v>
      </c>
      <c r="F58" t="s">
        <v>674</v>
      </c>
      <c r="G58">
        <v>2024</v>
      </c>
      <c r="H58" t="s">
        <v>676</v>
      </c>
      <c r="I58" t="s">
        <v>6367</v>
      </c>
      <c r="J58" t="s">
        <v>6911</v>
      </c>
      <c r="K58" t="s">
        <v>6911</v>
      </c>
      <c r="L58" t="s">
        <v>6911</v>
      </c>
      <c r="M58" t="s">
        <v>711</v>
      </c>
      <c r="N58" t="s">
        <v>516</v>
      </c>
      <c r="O58" t="s">
        <v>680</v>
      </c>
      <c r="P58">
        <v>5.71</v>
      </c>
      <c r="Q58" t="s">
        <v>521</v>
      </c>
      <c r="R58" t="s">
        <v>7131</v>
      </c>
      <c r="S58" t="s">
        <v>481</v>
      </c>
      <c r="T58" t="s">
        <v>683</v>
      </c>
      <c r="U58" t="s">
        <v>560</v>
      </c>
      <c r="V58" t="s">
        <v>6523</v>
      </c>
      <c r="W58" t="s">
        <v>6524</v>
      </c>
      <c r="X58" t="s">
        <v>172</v>
      </c>
      <c r="Y58">
        <v>52.161794</v>
      </c>
      <c r="Z58">
        <v>10.409371</v>
      </c>
      <c r="AA58" t="s">
        <v>45</v>
      </c>
      <c r="AB58" t="s">
        <v>366</v>
      </c>
      <c r="AC58" t="s">
        <v>66</v>
      </c>
      <c r="AD58" t="s">
        <v>6918</v>
      </c>
      <c r="AE58" t="s">
        <v>486</v>
      </c>
      <c r="AF58" t="s">
        <v>486</v>
      </c>
      <c r="AG58" t="s">
        <v>486</v>
      </c>
      <c r="AH58" t="s">
        <v>486</v>
      </c>
      <c r="AI58" t="s">
        <v>486</v>
      </c>
      <c r="AJ58">
        <v>1.0845</v>
      </c>
      <c r="AK58" t="s">
        <v>683</v>
      </c>
      <c r="AL58" t="s">
        <v>6911</v>
      </c>
      <c r="AM58" t="s">
        <v>6753</v>
      </c>
      <c r="AN58" t="s">
        <v>47</v>
      </c>
      <c r="AO58" t="s">
        <v>6911</v>
      </c>
      <c r="AP58" t="s">
        <v>6757</v>
      </c>
      <c r="AQ58" t="s">
        <v>532</v>
      </c>
      <c r="AR58" t="s">
        <v>6074</v>
      </c>
      <c r="AS58">
        <v>2024</v>
      </c>
      <c r="AV58" s="100">
        <v>45275</v>
      </c>
      <c r="AW58" t="s">
        <v>6911</v>
      </c>
      <c r="AX58" t="s">
        <v>6604</v>
      </c>
      <c r="AY58" t="s">
        <v>6605</v>
      </c>
      <c r="AZ58" t="s">
        <v>6649</v>
      </c>
      <c r="BA58" s="100">
        <v>45364</v>
      </c>
      <c r="BB58" t="s">
        <v>6911</v>
      </c>
      <c r="BC58" t="s">
        <v>6928</v>
      </c>
    </row>
    <row r="59" spans="1:60" x14ac:dyDescent="0.2">
      <c r="A59" t="s">
        <v>6833</v>
      </c>
      <c r="B59" t="s">
        <v>7455</v>
      </c>
      <c r="C59" t="s">
        <v>7458</v>
      </c>
      <c r="D59" t="s">
        <v>6755</v>
      </c>
      <c r="E59" t="s">
        <v>6752</v>
      </c>
      <c r="F59" t="s">
        <v>672</v>
      </c>
      <c r="G59">
        <v>2045</v>
      </c>
      <c r="H59" t="s">
        <v>7384</v>
      </c>
      <c r="I59" t="s">
        <v>7456</v>
      </c>
      <c r="J59" t="s">
        <v>6993</v>
      </c>
      <c r="K59" t="s">
        <v>7457</v>
      </c>
      <c r="L59" t="s">
        <v>6993</v>
      </c>
      <c r="M59" t="s">
        <v>205</v>
      </c>
      <c r="N59" t="s">
        <v>516</v>
      </c>
      <c r="O59" t="s">
        <v>681</v>
      </c>
      <c r="P59" t="s">
        <v>768</v>
      </c>
      <c r="Q59" t="s">
        <v>521</v>
      </c>
      <c r="R59" t="s">
        <v>47</v>
      </c>
      <c r="S59" t="s">
        <v>206</v>
      </c>
      <c r="T59" t="s">
        <v>684</v>
      </c>
      <c r="U59" t="s">
        <v>1676</v>
      </c>
      <c r="V59" t="s">
        <v>7739</v>
      </c>
      <c r="W59" t="s">
        <v>7004</v>
      </c>
      <c r="X59" t="s">
        <v>7003</v>
      </c>
      <c r="Y59">
        <v>49.353884000000001</v>
      </c>
      <c r="Z59">
        <v>6.7466030000000003</v>
      </c>
      <c r="AA59" t="s">
        <v>45</v>
      </c>
      <c r="AB59" t="s">
        <v>366</v>
      </c>
      <c r="AC59" t="s">
        <v>66</v>
      </c>
      <c r="AD59" t="s">
        <v>6599</v>
      </c>
      <c r="AE59">
        <v>2.5</v>
      </c>
      <c r="AF59">
        <v>4.7</v>
      </c>
      <c r="AG59" t="s">
        <v>683</v>
      </c>
      <c r="AH59" t="s">
        <v>6993</v>
      </c>
      <c r="AI59" t="s">
        <v>486</v>
      </c>
      <c r="AJ59">
        <v>628</v>
      </c>
      <c r="AK59" t="s">
        <v>683</v>
      </c>
      <c r="AL59" t="s">
        <v>7452</v>
      </c>
      <c r="AM59" t="s">
        <v>6753</v>
      </c>
      <c r="AN59">
        <v>3804</v>
      </c>
      <c r="AO59" t="s">
        <v>6994</v>
      </c>
      <c r="AP59" t="s">
        <v>6754</v>
      </c>
      <c r="AQ59" t="s">
        <v>538</v>
      </c>
      <c r="AR59" t="s">
        <v>6074</v>
      </c>
      <c r="AS59" t="s">
        <v>47</v>
      </c>
      <c r="AV59" s="100">
        <v>45309</v>
      </c>
      <c r="AW59" t="s">
        <v>6994</v>
      </c>
      <c r="AX59" t="s">
        <v>6600</v>
      </c>
      <c r="AY59" t="s">
        <v>7459</v>
      </c>
      <c r="AZ59" t="s">
        <v>7496</v>
      </c>
      <c r="BA59" s="100">
        <v>45610</v>
      </c>
      <c r="BB59" t="s">
        <v>6993</v>
      </c>
      <c r="BC59" t="s">
        <v>6994</v>
      </c>
      <c r="BD59" t="s">
        <v>6875</v>
      </c>
      <c r="BE59" t="s">
        <v>6992</v>
      </c>
      <c r="BF59" t="s">
        <v>7453</v>
      </c>
      <c r="BG59" t="s">
        <v>7452</v>
      </c>
      <c r="BH59" t="s">
        <v>7454</v>
      </c>
    </row>
    <row r="60" spans="1:60" x14ac:dyDescent="0.2">
      <c r="A60" t="s">
        <v>6834</v>
      </c>
      <c r="B60" t="s">
        <v>6279</v>
      </c>
      <c r="C60" t="s">
        <v>7137</v>
      </c>
      <c r="D60" t="s">
        <v>6755</v>
      </c>
      <c r="E60" t="s">
        <v>6758</v>
      </c>
      <c r="F60" t="s">
        <v>674</v>
      </c>
      <c r="G60">
        <v>2027</v>
      </c>
      <c r="H60" t="s">
        <v>7779</v>
      </c>
      <c r="I60" t="s">
        <v>6270</v>
      </c>
      <c r="J60" t="s">
        <v>7137</v>
      </c>
      <c r="K60" t="s">
        <v>7137</v>
      </c>
      <c r="L60" t="s">
        <v>7137</v>
      </c>
      <c r="M60" t="s">
        <v>712</v>
      </c>
      <c r="N60" t="s">
        <v>516</v>
      </c>
      <c r="O60" t="s">
        <v>680</v>
      </c>
      <c r="P60">
        <v>6.45</v>
      </c>
      <c r="Q60" t="s">
        <v>521</v>
      </c>
      <c r="R60" t="s">
        <v>7129</v>
      </c>
      <c r="S60" t="s">
        <v>105</v>
      </c>
      <c r="T60" t="s">
        <v>683</v>
      </c>
      <c r="U60" t="s">
        <v>1513</v>
      </c>
      <c r="V60" t="s">
        <v>6495</v>
      </c>
      <c r="W60" t="s">
        <v>6496</v>
      </c>
      <c r="X60" t="s">
        <v>6271</v>
      </c>
      <c r="Y60">
        <v>-34.463000000000001</v>
      </c>
      <c r="Z60">
        <v>150.886</v>
      </c>
      <c r="AA60" t="s">
        <v>62</v>
      </c>
      <c r="AB60" t="s">
        <v>7774</v>
      </c>
      <c r="AC60" t="s">
        <v>106</v>
      </c>
      <c r="AD60" t="s">
        <v>7137</v>
      </c>
      <c r="AE60" t="s">
        <v>47</v>
      </c>
      <c r="AF60" t="s">
        <v>47</v>
      </c>
      <c r="AG60" t="s">
        <v>684</v>
      </c>
      <c r="AH60" t="s">
        <v>7137</v>
      </c>
      <c r="AI60" t="s">
        <v>486</v>
      </c>
      <c r="AJ60" t="s">
        <v>486</v>
      </c>
      <c r="AK60" t="s">
        <v>486</v>
      </c>
      <c r="AL60" t="s">
        <v>486</v>
      </c>
      <c r="AM60" t="s">
        <v>6759</v>
      </c>
      <c r="AN60" t="s">
        <v>47</v>
      </c>
      <c r="AO60" t="s">
        <v>7207</v>
      </c>
      <c r="AP60" t="s">
        <v>6757</v>
      </c>
      <c r="AQ60" t="s">
        <v>530</v>
      </c>
      <c r="AR60" t="s">
        <v>6074</v>
      </c>
      <c r="AS60" t="s">
        <v>47</v>
      </c>
      <c r="AV60" s="100">
        <v>45331</v>
      </c>
      <c r="AW60" t="s">
        <v>6272</v>
      </c>
      <c r="AX60" t="s">
        <v>6273</v>
      </c>
      <c r="AY60" t="s">
        <v>6274</v>
      </c>
      <c r="AZ60" t="s">
        <v>6622</v>
      </c>
      <c r="BA60" s="100">
        <v>45348</v>
      </c>
      <c r="BB60" t="s">
        <v>7207</v>
      </c>
      <c r="BC60" t="s">
        <v>7137</v>
      </c>
      <c r="BD60" t="s">
        <v>7275</v>
      </c>
    </row>
    <row r="61" spans="1:60" x14ac:dyDescent="0.2">
      <c r="A61" t="s">
        <v>6835</v>
      </c>
      <c r="B61" t="s">
        <v>6650</v>
      </c>
      <c r="C61" t="s">
        <v>7136</v>
      </c>
      <c r="D61" t="s">
        <v>6755</v>
      </c>
      <c r="E61" t="s">
        <v>6758</v>
      </c>
      <c r="F61" t="s">
        <v>674</v>
      </c>
      <c r="G61">
        <v>2024</v>
      </c>
      <c r="H61" t="s">
        <v>6652</v>
      </c>
      <c r="I61" t="s">
        <v>6651</v>
      </c>
      <c r="J61" t="s">
        <v>7243</v>
      </c>
      <c r="K61" t="s">
        <v>7243</v>
      </c>
      <c r="L61" t="s">
        <v>7276</v>
      </c>
      <c r="M61" t="s">
        <v>6650</v>
      </c>
      <c r="N61" t="s">
        <v>517</v>
      </c>
      <c r="O61" t="s">
        <v>680</v>
      </c>
      <c r="P61">
        <v>0</v>
      </c>
      <c r="Q61" t="s">
        <v>486</v>
      </c>
      <c r="R61" t="s">
        <v>486</v>
      </c>
      <c r="S61" t="s">
        <v>486</v>
      </c>
      <c r="T61" t="s">
        <v>6630</v>
      </c>
      <c r="U61" t="s">
        <v>533</v>
      </c>
      <c r="V61" t="s">
        <v>6672</v>
      </c>
      <c r="W61" t="s">
        <v>6673</v>
      </c>
      <c r="X61" t="s">
        <v>6653</v>
      </c>
      <c r="Y61">
        <v>40.072100780842902</v>
      </c>
      <c r="Z61">
        <v>-105.204751680678</v>
      </c>
      <c r="AA61" t="s">
        <v>45</v>
      </c>
      <c r="AB61" t="s">
        <v>365</v>
      </c>
      <c r="AC61" t="s">
        <v>444</v>
      </c>
      <c r="AD61" t="s">
        <v>7331</v>
      </c>
      <c r="AE61" t="s">
        <v>47</v>
      </c>
      <c r="AF61" t="s">
        <v>47</v>
      </c>
      <c r="AG61" t="s">
        <v>684</v>
      </c>
      <c r="AH61" t="s">
        <v>7243</v>
      </c>
      <c r="AI61" t="s">
        <v>486</v>
      </c>
      <c r="AJ61" t="s">
        <v>486</v>
      </c>
      <c r="AK61" t="s">
        <v>486</v>
      </c>
      <c r="AL61" t="s">
        <v>486</v>
      </c>
      <c r="AM61" t="s">
        <v>6759</v>
      </c>
      <c r="AN61">
        <v>85</v>
      </c>
      <c r="AO61" t="s">
        <v>7208</v>
      </c>
      <c r="AP61" t="s">
        <v>6754</v>
      </c>
      <c r="AQ61" t="s">
        <v>530</v>
      </c>
      <c r="AR61" t="s">
        <v>6076</v>
      </c>
      <c r="AS61" t="s">
        <v>47</v>
      </c>
      <c r="AU61">
        <v>2024</v>
      </c>
      <c r="AV61" s="100">
        <v>45378</v>
      </c>
      <c r="AW61" t="s">
        <v>6654</v>
      </c>
      <c r="AX61" t="s">
        <v>6655</v>
      </c>
      <c r="AY61" t="s">
        <v>7735</v>
      </c>
      <c r="AZ61" t="s">
        <v>7750</v>
      </c>
      <c r="BA61" s="100">
        <v>45385</v>
      </c>
      <c r="BB61" t="s">
        <v>7208</v>
      </c>
      <c r="BC61" t="s">
        <v>7243</v>
      </c>
      <c r="BD61" t="s">
        <v>7276</v>
      </c>
      <c r="BE61" t="s">
        <v>7736</v>
      </c>
    </row>
    <row r="62" spans="1:60" x14ac:dyDescent="0.2">
      <c r="A62" t="s">
        <v>6836</v>
      </c>
      <c r="B62" t="s">
        <v>6884</v>
      </c>
      <c r="C62" t="s">
        <v>6886</v>
      </c>
      <c r="D62" t="s">
        <v>6751</v>
      </c>
      <c r="E62" t="s">
        <v>6752</v>
      </c>
      <c r="F62" t="s">
        <v>672</v>
      </c>
      <c r="G62">
        <v>2028</v>
      </c>
      <c r="H62" t="s">
        <v>6680</v>
      </c>
      <c r="I62" t="s">
        <v>6675</v>
      </c>
      <c r="J62" t="s">
        <v>6894</v>
      </c>
      <c r="K62" t="s">
        <v>6894</v>
      </c>
      <c r="L62" t="s">
        <v>6894</v>
      </c>
      <c r="M62" t="s">
        <v>183</v>
      </c>
      <c r="N62" t="s">
        <v>516</v>
      </c>
      <c r="O62" t="s">
        <v>681</v>
      </c>
      <c r="P62">
        <v>7.78</v>
      </c>
      <c r="Q62" t="s">
        <v>522</v>
      </c>
      <c r="R62" t="s">
        <v>7131</v>
      </c>
      <c r="S62" t="s">
        <v>7017</v>
      </c>
      <c r="T62" t="s">
        <v>683</v>
      </c>
      <c r="U62" t="s">
        <v>1866</v>
      </c>
      <c r="V62" t="s">
        <v>7739</v>
      </c>
      <c r="W62" t="s">
        <v>6895</v>
      </c>
      <c r="X62" t="s">
        <v>195</v>
      </c>
      <c r="Y62">
        <v>65.559719000000001</v>
      </c>
      <c r="Z62">
        <v>22.219698999999999</v>
      </c>
      <c r="AA62" t="s">
        <v>45</v>
      </c>
      <c r="AB62" t="s">
        <v>366</v>
      </c>
      <c r="AC62" t="s">
        <v>131</v>
      </c>
      <c r="AD62" t="s">
        <v>6891</v>
      </c>
      <c r="AE62" t="s">
        <v>486</v>
      </c>
      <c r="AF62">
        <v>2.5</v>
      </c>
      <c r="AG62" t="s">
        <v>683</v>
      </c>
      <c r="AH62" t="s">
        <v>6894</v>
      </c>
      <c r="AI62" t="s">
        <v>486</v>
      </c>
      <c r="AJ62" t="s">
        <v>486</v>
      </c>
      <c r="AK62" t="s">
        <v>486</v>
      </c>
      <c r="AL62" t="s">
        <v>486</v>
      </c>
      <c r="AM62" t="s">
        <v>6753</v>
      </c>
      <c r="AN62">
        <v>4837</v>
      </c>
      <c r="AO62" t="s">
        <v>6894</v>
      </c>
      <c r="AP62" t="s">
        <v>6754</v>
      </c>
      <c r="AQ62" t="s">
        <v>529</v>
      </c>
      <c r="AR62" t="s">
        <v>6074</v>
      </c>
      <c r="AS62" t="s">
        <v>47</v>
      </c>
      <c r="AV62" s="100">
        <v>45384</v>
      </c>
      <c r="AW62" t="s">
        <v>6894</v>
      </c>
      <c r="AX62" t="s">
        <v>6950</v>
      </c>
      <c r="AY62" t="s">
        <v>7466</v>
      </c>
      <c r="AZ62" t="s">
        <v>7442</v>
      </c>
      <c r="BA62" s="100">
        <v>45610</v>
      </c>
      <c r="BB62" t="s">
        <v>6886</v>
      </c>
      <c r="BC62" t="s">
        <v>6894</v>
      </c>
      <c r="BD62" t="s">
        <v>6949</v>
      </c>
      <c r="BE62" t="s">
        <v>7465</v>
      </c>
      <c r="BF62" t="s">
        <v>7467</v>
      </c>
    </row>
    <row r="63" spans="1:60" x14ac:dyDescent="0.2">
      <c r="A63" t="s">
        <v>6942</v>
      </c>
      <c r="B63" t="s">
        <v>7134</v>
      </c>
      <c r="C63" t="s">
        <v>7135</v>
      </c>
      <c r="D63" t="s">
        <v>6755</v>
      </c>
      <c r="E63" t="s">
        <v>6752</v>
      </c>
      <c r="F63" t="s">
        <v>672</v>
      </c>
      <c r="G63">
        <v>2028</v>
      </c>
      <c r="H63" t="s">
        <v>675</v>
      </c>
      <c r="I63" t="s">
        <v>7167</v>
      </c>
      <c r="J63" t="s">
        <v>7135</v>
      </c>
      <c r="K63" t="s">
        <v>7135</v>
      </c>
      <c r="L63" t="s">
        <v>7135</v>
      </c>
      <c r="M63" t="s">
        <v>7168</v>
      </c>
      <c r="N63" t="s">
        <v>517</v>
      </c>
      <c r="O63" t="s">
        <v>680</v>
      </c>
      <c r="P63">
        <v>0</v>
      </c>
      <c r="Q63" t="s">
        <v>486</v>
      </c>
      <c r="R63" t="s">
        <v>486</v>
      </c>
      <c r="S63" t="s">
        <v>486</v>
      </c>
      <c r="T63" t="s">
        <v>6630</v>
      </c>
      <c r="U63" t="s">
        <v>7174</v>
      </c>
      <c r="V63" t="s">
        <v>7740</v>
      </c>
      <c r="W63" t="s">
        <v>7173</v>
      </c>
      <c r="X63" t="s">
        <v>7175</v>
      </c>
      <c r="Y63">
        <v>-28.766857999999999</v>
      </c>
      <c r="Z63">
        <v>114.79996</v>
      </c>
      <c r="AA63" t="s">
        <v>618</v>
      </c>
      <c r="AB63" t="s">
        <v>7774</v>
      </c>
      <c r="AC63" t="s">
        <v>106</v>
      </c>
      <c r="AD63" t="s">
        <v>7135</v>
      </c>
      <c r="AE63">
        <v>2.5</v>
      </c>
      <c r="AF63" t="s">
        <v>486</v>
      </c>
      <c r="AG63" t="s">
        <v>683</v>
      </c>
      <c r="AH63" t="s">
        <v>7135</v>
      </c>
      <c r="AI63" t="s">
        <v>486</v>
      </c>
      <c r="AJ63" t="s">
        <v>486</v>
      </c>
      <c r="AK63" t="s">
        <v>486</v>
      </c>
      <c r="AL63" t="s">
        <v>486</v>
      </c>
      <c r="AM63" t="s">
        <v>6753</v>
      </c>
      <c r="AN63">
        <v>1.0209999999999999</v>
      </c>
      <c r="AO63" t="s">
        <v>7135</v>
      </c>
      <c r="AP63" t="s">
        <v>6754</v>
      </c>
      <c r="AQ63" t="s">
        <v>530</v>
      </c>
      <c r="AR63" t="s">
        <v>6074</v>
      </c>
      <c r="AS63" t="s">
        <v>47</v>
      </c>
      <c r="AT63">
        <v>2025</v>
      </c>
      <c r="AV63" s="100">
        <v>45371</v>
      </c>
      <c r="AW63" t="s">
        <v>7171</v>
      </c>
      <c r="AX63" t="s">
        <v>6592</v>
      </c>
      <c r="AY63" t="s">
        <v>7172</v>
      </c>
      <c r="AZ63" t="s">
        <v>7177</v>
      </c>
      <c r="BA63" s="100">
        <v>45534</v>
      </c>
      <c r="BB63" t="s">
        <v>7135</v>
      </c>
      <c r="BC63" t="s">
        <v>7171</v>
      </c>
    </row>
    <row r="64" spans="1:60" x14ac:dyDescent="0.2">
      <c r="A64" t="s">
        <v>7176</v>
      </c>
      <c r="B64" t="s">
        <v>7367</v>
      </c>
      <c r="C64" t="s">
        <v>7450</v>
      </c>
      <c r="D64" t="s">
        <v>6755</v>
      </c>
      <c r="E64" t="s">
        <v>6752</v>
      </c>
      <c r="F64" t="s">
        <v>673</v>
      </c>
      <c r="G64">
        <v>2026</v>
      </c>
      <c r="H64" t="s">
        <v>7445</v>
      </c>
      <c r="I64" t="s">
        <v>7444</v>
      </c>
      <c r="J64" t="s">
        <v>7448</v>
      </c>
      <c r="K64" t="s">
        <v>7448</v>
      </c>
      <c r="L64" t="s">
        <v>7448</v>
      </c>
      <c r="M64" t="s">
        <v>702</v>
      </c>
      <c r="N64" t="s">
        <v>516</v>
      </c>
      <c r="O64" t="s">
        <v>680</v>
      </c>
      <c r="P64">
        <v>7.1</v>
      </c>
      <c r="Q64" t="s">
        <v>521</v>
      </c>
      <c r="R64" t="s">
        <v>7129</v>
      </c>
      <c r="S64" t="s">
        <v>483</v>
      </c>
      <c r="T64" t="s">
        <v>683</v>
      </c>
      <c r="U64" t="s">
        <v>1180</v>
      </c>
      <c r="V64" t="s">
        <v>6543</v>
      </c>
      <c r="W64" t="s">
        <v>6544</v>
      </c>
      <c r="X64" t="s">
        <v>248</v>
      </c>
      <c r="Y64">
        <v>48.274023</v>
      </c>
      <c r="Z64">
        <v>14.334339999999999</v>
      </c>
      <c r="AA64" t="s">
        <v>45</v>
      </c>
      <c r="AB64" t="s">
        <v>366</v>
      </c>
      <c r="AC64" t="s">
        <v>238</v>
      </c>
      <c r="AD64" t="s">
        <v>7450</v>
      </c>
      <c r="AE64">
        <v>5.2560000000000003E-3</v>
      </c>
      <c r="AF64">
        <v>5.2560000000000003E-3</v>
      </c>
      <c r="AG64" t="s">
        <v>683</v>
      </c>
      <c r="AH64" t="s">
        <v>7446</v>
      </c>
      <c r="AI64" t="s">
        <v>47</v>
      </c>
      <c r="AJ64" t="s">
        <v>47</v>
      </c>
      <c r="AK64" t="s">
        <v>684</v>
      </c>
      <c r="AL64" t="s">
        <v>486</v>
      </c>
      <c r="AM64" t="s">
        <v>6753</v>
      </c>
      <c r="AN64">
        <v>129.19999999999999</v>
      </c>
      <c r="AO64" t="s">
        <v>7446</v>
      </c>
      <c r="AP64" t="s">
        <v>6754</v>
      </c>
      <c r="AQ64" t="s">
        <v>538</v>
      </c>
      <c r="AR64" t="s">
        <v>6074</v>
      </c>
      <c r="AS64" t="s">
        <v>47</v>
      </c>
      <c r="AV64" s="100">
        <v>45593</v>
      </c>
      <c r="AW64" t="s">
        <v>7447</v>
      </c>
      <c r="AX64" t="s">
        <v>7449</v>
      </c>
      <c r="AY64" t="s">
        <v>7451</v>
      </c>
      <c r="AZ64" t="s">
        <v>7497</v>
      </c>
      <c r="BA64" s="100">
        <v>45604</v>
      </c>
      <c r="BB64" t="s">
        <v>7447</v>
      </c>
      <c r="BC64" t="s">
        <v>7448</v>
      </c>
    </row>
    <row r="65" spans="1:63" x14ac:dyDescent="0.2">
      <c r="A65" t="s">
        <v>7596</v>
      </c>
      <c r="B65" t="s">
        <v>7595</v>
      </c>
      <c r="C65" t="s">
        <v>446</v>
      </c>
      <c r="D65" t="s">
        <v>6755</v>
      </c>
      <c r="E65" t="s">
        <v>6758</v>
      </c>
      <c r="F65" t="s">
        <v>674</v>
      </c>
      <c r="G65">
        <v>2024</v>
      </c>
      <c r="H65" t="s">
        <v>7383</v>
      </c>
      <c r="I65" t="s">
        <v>47</v>
      </c>
      <c r="J65" t="s">
        <v>7597</v>
      </c>
      <c r="K65" t="s">
        <v>7597</v>
      </c>
      <c r="L65" t="s">
        <v>7597</v>
      </c>
      <c r="M65" t="s">
        <v>7604</v>
      </c>
      <c r="N65" t="s">
        <v>516</v>
      </c>
      <c r="O65" t="s">
        <v>680</v>
      </c>
      <c r="P65">
        <v>3.24</v>
      </c>
      <c r="Q65" t="s">
        <v>521</v>
      </c>
      <c r="R65" t="s">
        <v>7129</v>
      </c>
      <c r="S65" t="s">
        <v>7600</v>
      </c>
      <c r="T65" t="s">
        <v>683</v>
      </c>
      <c r="U65" t="s">
        <v>1450</v>
      </c>
      <c r="V65" t="s">
        <v>7743</v>
      </c>
      <c r="W65" t="s">
        <v>7598</v>
      </c>
      <c r="X65" t="s">
        <v>7599</v>
      </c>
      <c r="Y65">
        <v>24.322033000000001</v>
      </c>
      <c r="Z65">
        <v>54.467987000000001</v>
      </c>
      <c r="AA65" t="s">
        <v>618</v>
      </c>
      <c r="AB65" t="s">
        <v>368</v>
      </c>
      <c r="AC65" t="s">
        <v>756</v>
      </c>
      <c r="AD65" t="s">
        <v>7600</v>
      </c>
      <c r="AE65" t="s">
        <v>47</v>
      </c>
      <c r="AF65" t="s">
        <v>47</v>
      </c>
      <c r="AG65" t="s">
        <v>684</v>
      </c>
      <c r="AH65" t="s">
        <v>7597</v>
      </c>
      <c r="AI65" t="s">
        <v>486</v>
      </c>
      <c r="AJ65" t="s">
        <v>486</v>
      </c>
      <c r="AK65" t="s">
        <v>486</v>
      </c>
      <c r="AL65" t="s">
        <v>486</v>
      </c>
      <c r="AM65" t="s">
        <v>6759</v>
      </c>
      <c r="AN65" t="s">
        <v>47</v>
      </c>
      <c r="AO65" t="s">
        <v>7597</v>
      </c>
      <c r="AP65" t="s">
        <v>6757</v>
      </c>
      <c r="AQ65" t="s">
        <v>538</v>
      </c>
      <c r="AR65" t="s">
        <v>6356</v>
      </c>
      <c r="AS65">
        <v>2023</v>
      </c>
      <c r="AU65">
        <v>2024</v>
      </c>
      <c r="AV65" s="100">
        <v>45594</v>
      </c>
      <c r="AW65" t="s">
        <v>7601</v>
      </c>
      <c r="AX65" t="s">
        <v>7602</v>
      </c>
      <c r="AY65" t="s">
        <v>7603</v>
      </c>
      <c r="AZ65" t="s">
        <v>7606</v>
      </c>
      <c r="BA65" s="100">
        <v>45615</v>
      </c>
      <c r="BB65" t="s">
        <v>7601</v>
      </c>
      <c r="BC65" t="s">
        <v>7597</v>
      </c>
      <c r="BD65" t="s">
        <v>7600</v>
      </c>
    </row>
    <row r="66" spans="1:63" x14ac:dyDescent="0.2">
      <c r="A66" t="s">
        <v>7660</v>
      </c>
      <c r="B66" t="s">
        <v>7651</v>
      </c>
      <c r="C66" t="s">
        <v>7652</v>
      </c>
      <c r="D66" t="s">
        <v>6755</v>
      </c>
      <c r="E66" t="s">
        <v>6752</v>
      </c>
      <c r="F66" t="s">
        <v>674</v>
      </c>
      <c r="G66">
        <v>2024</v>
      </c>
      <c r="H66" t="s">
        <v>7779</v>
      </c>
      <c r="I66" t="s">
        <v>7653</v>
      </c>
      <c r="J66" t="s">
        <v>7652</v>
      </c>
      <c r="K66" t="s">
        <v>7652</v>
      </c>
      <c r="L66" t="s">
        <v>7652</v>
      </c>
      <c r="M66" t="s">
        <v>7650</v>
      </c>
      <c r="N66" t="s">
        <v>516</v>
      </c>
      <c r="O66" t="s">
        <v>680</v>
      </c>
      <c r="P66">
        <v>0</v>
      </c>
      <c r="Q66" t="s">
        <v>521</v>
      </c>
      <c r="R66" t="s">
        <v>7129</v>
      </c>
      <c r="S66" t="s">
        <v>7712</v>
      </c>
      <c r="T66" t="s">
        <v>683</v>
      </c>
      <c r="V66" t="s">
        <v>41</v>
      </c>
      <c r="X66" t="s">
        <v>7656</v>
      </c>
      <c r="Y66">
        <v>61.4898749002908</v>
      </c>
      <c r="Z66">
        <v>21.8075776083497</v>
      </c>
      <c r="AA66" t="s">
        <v>618</v>
      </c>
      <c r="AB66" t="s">
        <v>366</v>
      </c>
      <c r="AC66" t="s">
        <v>199</v>
      </c>
      <c r="AD66" t="s">
        <v>7652</v>
      </c>
      <c r="AE66" t="s">
        <v>47</v>
      </c>
      <c r="AF66">
        <v>2.6280000000000001E-3</v>
      </c>
      <c r="AG66" t="s">
        <v>683</v>
      </c>
      <c r="AH66" t="s">
        <v>7657</v>
      </c>
      <c r="AI66" t="s">
        <v>486</v>
      </c>
      <c r="AJ66" t="s">
        <v>486</v>
      </c>
      <c r="AK66" t="s">
        <v>486</v>
      </c>
      <c r="AL66" t="s">
        <v>486</v>
      </c>
      <c r="AM66" t="s">
        <v>6753</v>
      </c>
      <c r="AN66">
        <v>8.6999999999999993</v>
      </c>
      <c r="AO66" t="s">
        <v>7658</v>
      </c>
      <c r="AP66" t="s">
        <v>6754</v>
      </c>
      <c r="AQ66" t="s">
        <v>529</v>
      </c>
      <c r="AR66" t="s">
        <v>6356</v>
      </c>
      <c r="AS66">
        <v>2024</v>
      </c>
      <c r="AU66">
        <v>2024</v>
      </c>
      <c r="AV66" s="100">
        <v>45590</v>
      </c>
      <c r="AW66" t="s">
        <v>7652</v>
      </c>
      <c r="AX66" t="s">
        <v>41</v>
      </c>
      <c r="AY66" t="s">
        <v>7659</v>
      </c>
      <c r="AZ66" t="s">
        <v>7560</v>
      </c>
      <c r="BA66" s="100">
        <v>45615</v>
      </c>
      <c r="BB66" t="s">
        <v>7652</v>
      </c>
      <c r="BC66" t="s">
        <v>7658</v>
      </c>
      <c r="BD66" t="s">
        <v>7657</v>
      </c>
    </row>
    <row r="67" spans="1:63" x14ac:dyDescent="0.2">
      <c r="A67" t="s">
        <v>6837</v>
      </c>
      <c r="B67" t="s">
        <v>299</v>
      </c>
      <c r="C67" t="s">
        <v>6202</v>
      </c>
      <c r="D67" t="s">
        <v>6750</v>
      </c>
      <c r="E67" t="s">
        <v>6750</v>
      </c>
      <c r="F67" t="s">
        <v>99</v>
      </c>
      <c r="G67">
        <v>2024</v>
      </c>
      <c r="H67" t="s">
        <v>678</v>
      </c>
      <c r="I67" t="s">
        <v>6209</v>
      </c>
      <c r="J67" t="s">
        <v>6208</v>
      </c>
      <c r="K67" t="s">
        <v>6207</v>
      </c>
      <c r="L67" t="s">
        <v>6208</v>
      </c>
      <c r="M67" t="s">
        <v>52</v>
      </c>
      <c r="N67" t="s">
        <v>516</v>
      </c>
      <c r="O67" t="s">
        <v>47</v>
      </c>
      <c r="P67">
        <v>68.52</v>
      </c>
      <c r="Q67" t="s">
        <v>521</v>
      </c>
      <c r="R67" t="s">
        <v>7129</v>
      </c>
      <c r="S67" t="s">
        <v>6903</v>
      </c>
      <c r="T67" t="s">
        <v>683</v>
      </c>
      <c r="U67" t="s">
        <v>533</v>
      </c>
      <c r="V67" t="s">
        <v>41</v>
      </c>
      <c r="W67" t="s">
        <v>6550</v>
      </c>
      <c r="X67" t="s">
        <v>305</v>
      </c>
      <c r="Y67">
        <v>60.645555999999999</v>
      </c>
      <c r="Z67">
        <v>3.7263890000000002</v>
      </c>
      <c r="AA67" t="s">
        <v>102</v>
      </c>
      <c r="AB67" t="s">
        <v>366</v>
      </c>
      <c r="AC67" t="s">
        <v>300</v>
      </c>
      <c r="AD67" t="s">
        <v>306</v>
      </c>
      <c r="AE67" t="s">
        <v>486</v>
      </c>
      <c r="AF67" t="s">
        <v>486</v>
      </c>
      <c r="AG67" t="s">
        <v>486</v>
      </c>
      <c r="AH67" t="s">
        <v>486</v>
      </c>
      <c r="AI67">
        <v>0.39</v>
      </c>
      <c r="AJ67" t="s">
        <v>486</v>
      </c>
      <c r="AK67" t="s">
        <v>683</v>
      </c>
      <c r="AL67" t="s">
        <v>6206</v>
      </c>
      <c r="AM67" t="s">
        <v>6750</v>
      </c>
      <c r="AN67">
        <v>700</v>
      </c>
      <c r="AO67" t="s">
        <v>362</v>
      </c>
      <c r="AP67" t="s">
        <v>6750</v>
      </c>
      <c r="AQ67" t="s">
        <v>550</v>
      </c>
      <c r="AR67" t="s">
        <v>6074</v>
      </c>
      <c r="AS67" t="s">
        <v>47</v>
      </c>
      <c r="AV67" s="100">
        <v>43713</v>
      </c>
      <c r="AW67" t="s">
        <v>6204</v>
      </c>
      <c r="AX67" t="s">
        <v>307</v>
      </c>
      <c r="AY67" t="s">
        <v>6698</v>
      </c>
      <c r="BA67" s="100">
        <v>45359</v>
      </c>
      <c r="BB67" t="s">
        <v>6203</v>
      </c>
      <c r="BC67" t="s">
        <v>6204</v>
      </c>
      <c r="BD67" t="s">
        <v>6205</v>
      </c>
      <c r="BE67" t="s">
        <v>6206</v>
      </c>
      <c r="BK67" t="s">
        <v>6595</v>
      </c>
    </row>
    <row r="68" spans="1:63" x14ac:dyDescent="0.2">
      <c r="A68" t="s">
        <v>6838</v>
      </c>
      <c r="B68" t="s">
        <v>7585</v>
      </c>
      <c r="C68" t="s">
        <v>185</v>
      </c>
      <c r="D68" t="s">
        <v>6750</v>
      </c>
      <c r="E68" t="s">
        <v>6750</v>
      </c>
      <c r="F68" t="s">
        <v>672</v>
      </c>
      <c r="G68">
        <v>2030</v>
      </c>
      <c r="H68" t="s">
        <v>6362</v>
      </c>
      <c r="I68" t="s">
        <v>51</v>
      </c>
      <c r="J68" t="s">
        <v>202</v>
      </c>
      <c r="K68" t="s">
        <v>203</v>
      </c>
      <c r="L68" t="s">
        <v>203</v>
      </c>
      <c r="M68" t="s">
        <v>183</v>
      </c>
      <c r="N68" t="s">
        <v>516</v>
      </c>
      <c r="P68">
        <v>7.78</v>
      </c>
      <c r="Q68" t="s">
        <v>522</v>
      </c>
      <c r="R68" t="s">
        <v>7131</v>
      </c>
      <c r="S68" t="s">
        <v>7017</v>
      </c>
      <c r="T68" t="s">
        <v>683</v>
      </c>
      <c r="U68" t="s">
        <v>547</v>
      </c>
      <c r="V68" t="s">
        <v>6527</v>
      </c>
      <c r="W68" t="s">
        <v>6526</v>
      </c>
      <c r="X68" t="s">
        <v>200</v>
      </c>
      <c r="Y68">
        <v>64.651111</v>
      </c>
      <c r="Z68">
        <v>24.418544000000001</v>
      </c>
      <c r="AA68" t="s">
        <v>45</v>
      </c>
      <c r="AB68" t="s">
        <v>366</v>
      </c>
      <c r="AC68" t="s">
        <v>199</v>
      </c>
      <c r="AD68" t="s">
        <v>202</v>
      </c>
      <c r="AE68" t="s">
        <v>47</v>
      </c>
      <c r="AF68" t="s">
        <v>47</v>
      </c>
      <c r="AG68" t="s">
        <v>684</v>
      </c>
      <c r="AH68" t="s">
        <v>486</v>
      </c>
      <c r="AI68" t="s">
        <v>486</v>
      </c>
      <c r="AJ68" t="s">
        <v>47</v>
      </c>
      <c r="AK68" t="s">
        <v>684</v>
      </c>
      <c r="AL68" t="s">
        <v>486</v>
      </c>
      <c r="AM68" t="s">
        <v>6750</v>
      </c>
      <c r="AN68" t="s">
        <v>47</v>
      </c>
      <c r="AO68" t="s">
        <v>203</v>
      </c>
      <c r="AP68" t="s">
        <v>6750</v>
      </c>
      <c r="AR68" t="s">
        <v>6074</v>
      </c>
      <c r="AV68" s="100">
        <v>43803</v>
      </c>
      <c r="AW68" t="s">
        <v>204</v>
      </c>
      <c r="AX68" t="s">
        <v>191</v>
      </c>
      <c r="AY68" t="s">
        <v>6697</v>
      </c>
      <c r="BA68" s="100">
        <v>45359</v>
      </c>
      <c r="BB68" t="s">
        <v>203</v>
      </c>
      <c r="BK68" t="s">
        <v>6678</v>
      </c>
    </row>
    <row r="69" spans="1:63" x14ac:dyDescent="0.2">
      <c r="A69" t="s">
        <v>6839</v>
      </c>
      <c r="B69" t="s">
        <v>446</v>
      </c>
      <c r="C69" t="s">
        <v>446</v>
      </c>
      <c r="D69" t="s">
        <v>6750</v>
      </c>
      <c r="E69" t="s">
        <v>6750</v>
      </c>
      <c r="F69" t="s">
        <v>99</v>
      </c>
      <c r="G69">
        <v>2024</v>
      </c>
      <c r="H69" t="s">
        <v>675</v>
      </c>
      <c r="I69" t="s">
        <v>6404</v>
      </c>
      <c r="J69" t="s">
        <v>6402</v>
      </c>
      <c r="K69" t="s">
        <v>6403</v>
      </c>
      <c r="L69" t="s">
        <v>6402</v>
      </c>
      <c r="M69" t="s">
        <v>707</v>
      </c>
      <c r="N69" t="s">
        <v>516</v>
      </c>
      <c r="O69" t="s">
        <v>681</v>
      </c>
      <c r="P69">
        <v>4.13</v>
      </c>
      <c r="Q69" t="s">
        <v>7132</v>
      </c>
      <c r="R69" t="s">
        <v>7131</v>
      </c>
      <c r="S69" t="s">
        <v>477</v>
      </c>
      <c r="T69" t="s">
        <v>683</v>
      </c>
      <c r="U69" t="s">
        <v>567</v>
      </c>
      <c r="V69" t="s">
        <v>6514</v>
      </c>
      <c r="W69" t="s">
        <v>6515</v>
      </c>
      <c r="X69" t="s">
        <v>148</v>
      </c>
      <c r="Y69">
        <v>45.434119000000003</v>
      </c>
      <c r="Z69">
        <v>27.976244000000001</v>
      </c>
      <c r="AA69" t="s">
        <v>45</v>
      </c>
      <c r="AB69" t="s">
        <v>366</v>
      </c>
      <c r="AC69" t="s">
        <v>147</v>
      </c>
      <c r="AD69" t="s">
        <v>336</v>
      </c>
      <c r="AE69">
        <v>2.5</v>
      </c>
      <c r="AF69" t="s">
        <v>486</v>
      </c>
      <c r="AG69" t="s">
        <v>683</v>
      </c>
      <c r="AH69" t="s">
        <v>6405</v>
      </c>
      <c r="AI69" t="s">
        <v>486</v>
      </c>
      <c r="AJ69" t="s">
        <v>486</v>
      </c>
      <c r="AK69" t="s">
        <v>486</v>
      </c>
      <c r="AL69" t="s">
        <v>486</v>
      </c>
      <c r="AM69" t="s">
        <v>6750</v>
      </c>
      <c r="AN69">
        <v>1137</v>
      </c>
      <c r="AO69" t="s">
        <v>6406</v>
      </c>
      <c r="AP69" t="s">
        <v>6750</v>
      </c>
      <c r="AQ69" t="s">
        <v>530</v>
      </c>
      <c r="AR69" t="s">
        <v>6074</v>
      </c>
      <c r="AS69" t="s">
        <v>47</v>
      </c>
      <c r="AV69" s="100">
        <v>43992</v>
      </c>
      <c r="AW69" t="s">
        <v>149</v>
      </c>
      <c r="AX69" t="s">
        <v>150</v>
      </c>
      <c r="AY69" t="s">
        <v>6699</v>
      </c>
      <c r="AZ69" t="s">
        <v>6621</v>
      </c>
      <c r="BA69" s="100">
        <v>45359</v>
      </c>
      <c r="BB69" t="s">
        <v>6401</v>
      </c>
      <c r="BC69" t="s">
        <v>6407</v>
      </c>
      <c r="BD69" t="s">
        <v>6408</v>
      </c>
      <c r="BE69" t="s">
        <v>6409</v>
      </c>
      <c r="BK69" t="s">
        <v>6735</v>
      </c>
    </row>
    <row r="70" spans="1:63" x14ac:dyDescent="0.2">
      <c r="A70" t="s">
        <v>6840</v>
      </c>
      <c r="B70" t="s">
        <v>446</v>
      </c>
      <c r="C70" t="s">
        <v>446</v>
      </c>
      <c r="D70" t="s">
        <v>6750</v>
      </c>
      <c r="E70" t="s">
        <v>6750</v>
      </c>
      <c r="F70" t="s">
        <v>99</v>
      </c>
      <c r="G70">
        <v>2021</v>
      </c>
      <c r="H70" t="s">
        <v>629</v>
      </c>
      <c r="I70" t="s">
        <v>6374</v>
      </c>
      <c r="J70" t="s">
        <v>6375</v>
      </c>
      <c r="K70" t="s">
        <v>6375</v>
      </c>
      <c r="L70" t="s">
        <v>6375</v>
      </c>
      <c r="M70" t="s">
        <v>711</v>
      </c>
      <c r="N70" t="s">
        <v>516</v>
      </c>
      <c r="O70" t="s">
        <v>680</v>
      </c>
      <c r="P70">
        <v>5.71</v>
      </c>
      <c r="Q70" t="s">
        <v>521</v>
      </c>
      <c r="R70" t="s">
        <v>7131</v>
      </c>
      <c r="S70" t="s">
        <v>481</v>
      </c>
      <c r="T70" t="s">
        <v>683</v>
      </c>
      <c r="U70" t="s">
        <v>533</v>
      </c>
      <c r="V70" t="s">
        <v>41</v>
      </c>
      <c r="W70" t="s">
        <v>6525</v>
      </c>
      <c r="X70" t="s">
        <v>296</v>
      </c>
      <c r="Y70">
        <v>53.581142980000003</v>
      </c>
      <c r="Z70">
        <v>8.1357794860000006</v>
      </c>
      <c r="AA70" t="s">
        <v>138</v>
      </c>
      <c r="AB70" t="s">
        <v>366</v>
      </c>
      <c r="AC70" t="s">
        <v>66</v>
      </c>
      <c r="AD70" t="s">
        <v>6375</v>
      </c>
      <c r="AE70">
        <v>2</v>
      </c>
      <c r="AF70" t="s">
        <v>486</v>
      </c>
      <c r="AG70" t="s">
        <v>683</v>
      </c>
      <c r="AH70" t="s">
        <v>6376</v>
      </c>
      <c r="AI70" t="s">
        <v>486</v>
      </c>
      <c r="AJ70" t="s">
        <v>486</v>
      </c>
      <c r="AK70" t="s">
        <v>486</v>
      </c>
      <c r="AL70" t="s">
        <v>486</v>
      </c>
      <c r="AM70" t="s">
        <v>6750</v>
      </c>
      <c r="AN70" t="s">
        <v>47</v>
      </c>
      <c r="AO70" t="s">
        <v>6375</v>
      </c>
      <c r="AP70" t="s">
        <v>6750</v>
      </c>
      <c r="AQ70" t="s">
        <v>530</v>
      </c>
      <c r="AR70" t="s">
        <v>6074</v>
      </c>
      <c r="AS70" t="s">
        <v>47</v>
      </c>
      <c r="AV70" s="100">
        <v>44006</v>
      </c>
      <c r="AW70" t="s">
        <v>6377</v>
      </c>
      <c r="AX70" t="s">
        <v>173</v>
      </c>
      <c r="AY70" t="s">
        <v>6700</v>
      </c>
      <c r="AZ70" t="s">
        <v>6882</v>
      </c>
      <c r="BA70" s="100">
        <v>45359</v>
      </c>
      <c r="BB70" t="s">
        <v>6370</v>
      </c>
      <c r="BC70" t="s">
        <v>6371</v>
      </c>
      <c r="BD70" t="s">
        <v>6372</v>
      </c>
      <c r="BE70" t="s">
        <v>6373</v>
      </c>
      <c r="BK70" t="s">
        <v>6735</v>
      </c>
    </row>
    <row r="71" spans="1:63" x14ac:dyDescent="0.2">
      <c r="A71" t="s">
        <v>6841</v>
      </c>
      <c r="B71" t="s">
        <v>324</v>
      </c>
      <c r="C71" t="s">
        <v>6081</v>
      </c>
      <c r="D71" t="s">
        <v>6750</v>
      </c>
      <c r="E71" t="s">
        <v>6750</v>
      </c>
      <c r="F71" t="s">
        <v>99</v>
      </c>
      <c r="G71">
        <v>2024</v>
      </c>
      <c r="H71" t="s">
        <v>676</v>
      </c>
      <c r="I71" t="s">
        <v>128</v>
      </c>
      <c r="J71" t="s">
        <v>125</v>
      </c>
      <c r="K71" t="s">
        <v>125</v>
      </c>
      <c r="L71" t="s">
        <v>125</v>
      </c>
      <c r="M71" t="s">
        <v>52</v>
      </c>
      <c r="N71" t="s">
        <v>516</v>
      </c>
      <c r="O71" t="s">
        <v>47</v>
      </c>
      <c r="P71">
        <v>68.52</v>
      </c>
      <c r="Q71" t="s">
        <v>521</v>
      </c>
      <c r="R71" t="s">
        <v>7129</v>
      </c>
      <c r="S71" t="s">
        <v>6903</v>
      </c>
      <c r="T71" t="s">
        <v>683</v>
      </c>
      <c r="U71" t="s">
        <v>446</v>
      </c>
      <c r="V71" t="s">
        <v>6491</v>
      </c>
      <c r="W71" t="s">
        <v>6501</v>
      </c>
      <c r="X71" t="s">
        <v>127</v>
      </c>
      <c r="Y71">
        <v>43.525092000000001</v>
      </c>
      <c r="Z71">
        <v>-5.7319259999999996</v>
      </c>
      <c r="AA71" t="s">
        <v>45</v>
      </c>
      <c r="AB71" t="s">
        <v>366</v>
      </c>
      <c r="AC71" t="s">
        <v>53</v>
      </c>
      <c r="AD71" t="s">
        <v>125</v>
      </c>
      <c r="AE71" t="s">
        <v>486</v>
      </c>
      <c r="AF71" t="s">
        <v>486</v>
      </c>
      <c r="AG71" t="s">
        <v>486</v>
      </c>
      <c r="AH71" t="s">
        <v>486</v>
      </c>
      <c r="AI71" t="s">
        <v>486</v>
      </c>
      <c r="AJ71" t="s">
        <v>47</v>
      </c>
      <c r="AK71" t="s">
        <v>684</v>
      </c>
      <c r="AL71" t="s">
        <v>486</v>
      </c>
      <c r="AM71" t="s">
        <v>6750</v>
      </c>
      <c r="AN71">
        <v>1745</v>
      </c>
      <c r="AO71" t="s">
        <v>125</v>
      </c>
      <c r="AP71" t="s">
        <v>6750</v>
      </c>
      <c r="AQ71" t="s">
        <v>532</v>
      </c>
      <c r="AR71" t="s">
        <v>6074</v>
      </c>
      <c r="AS71" t="s">
        <v>47</v>
      </c>
      <c r="AV71" s="100">
        <v>44043</v>
      </c>
      <c r="AW71" t="s">
        <v>129</v>
      </c>
      <c r="AX71" t="s">
        <v>580</v>
      </c>
      <c r="AY71" t="s">
        <v>6701</v>
      </c>
      <c r="AZ71" t="s">
        <v>6623</v>
      </c>
      <c r="BA71" s="100">
        <v>45359</v>
      </c>
      <c r="BB71" t="s">
        <v>6198</v>
      </c>
      <c r="BK71" t="s">
        <v>6595</v>
      </c>
    </row>
    <row r="72" spans="1:63" x14ac:dyDescent="0.2">
      <c r="A72" t="s">
        <v>6842</v>
      </c>
      <c r="B72" t="s">
        <v>114</v>
      </c>
      <c r="C72" t="s">
        <v>6080</v>
      </c>
      <c r="D72" t="s">
        <v>6750</v>
      </c>
      <c r="E72" t="s">
        <v>6750</v>
      </c>
      <c r="F72" t="s">
        <v>99</v>
      </c>
      <c r="G72">
        <v>2026</v>
      </c>
      <c r="H72" t="s">
        <v>676</v>
      </c>
      <c r="I72" t="s">
        <v>6453</v>
      </c>
      <c r="J72" t="s">
        <v>6456</v>
      </c>
      <c r="K72" t="s">
        <v>6455</v>
      </c>
      <c r="L72" t="s">
        <v>6454</v>
      </c>
      <c r="M72" t="s">
        <v>4733</v>
      </c>
      <c r="N72" t="s">
        <v>516</v>
      </c>
      <c r="O72" t="s">
        <v>680</v>
      </c>
      <c r="P72" t="s">
        <v>768</v>
      </c>
      <c r="Q72" t="s">
        <v>521</v>
      </c>
      <c r="R72" t="s">
        <v>7129</v>
      </c>
      <c r="S72" t="s">
        <v>115</v>
      </c>
      <c r="T72" t="s">
        <v>683</v>
      </c>
      <c r="U72" t="s">
        <v>533</v>
      </c>
      <c r="V72" t="s">
        <v>41</v>
      </c>
      <c r="W72" t="s">
        <v>6498</v>
      </c>
      <c r="X72" t="s">
        <v>117</v>
      </c>
      <c r="Y72">
        <v>53.580826999999999</v>
      </c>
      <c r="Z72">
        <v>-0.61650899999999997</v>
      </c>
      <c r="AA72" t="s">
        <v>102</v>
      </c>
      <c r="AB72" t="s">
        <v>366</v>
      </c>
      <c r="AC72" t="s">
        <v>116</v>
      </c>
      <c r="AD72" t="s">
        <v>118</v>
      </c>
      <c r="AE72" t="s">
        <v>486</v>
      </c>
      <c r="AF72" t="s">
        <v>486</v>
      </c>
      <c r="AG72" t="s">
        <v>486</v>
      </c>
      <c r="AH72" t="s">
        <v>486</v>
      </c>
      <c r="AI72">
        <v>0.5</v>
      </c>
      <c r="AJ72">
        <v>600</v>
      </c>
      <c r="AK72" t="s">
        <v>683</v>
      </c>
      <c r="AL72" t="s">
        <v>6457</v>
      </c>
      <c r="AM72" t="s">
        <v>6750</v>
      </c>
      <c r="AN72">
        <v>105</v>
      </c>
      <c r="AO72" t="s">
        <v>6458</v>
      </c>
      <c r="AP72" t="s">
        <v>6750</v>
      </c>
      <c r="AQ72" t="s">
        <v>577</v>
      </c>
      <c r="AR72" t="s">
        <v>6074</v>
      </c>
      <c r="AS72" t="s">
        <v>47</v>
      </c>
      <c r="AV72" s="100">
        <v>44111</v>
      </c>
      <c r="AW72" t="s">
        <v>6459</v>
      </c>
      <c r="AX72" t="s">
        <v>119</v>
      </c>
      <c r="AY72" t="s">
        <v>6702</v>
      </c>
      <c r="AZ72" t="s">
        <v>6624</v>
      </c>
      <c r="BA72" s="100">
        <v>45359</v>
      </c>
      <c r="BB72" t="s">
        <v>6460</v>
      </c>
      <c r="BC72" t="s">
        <v>6461</v>
      </c>
      <c r="BD72" t="s">
        <v>6462</v>
      </c>
      <c r="BK72" t="s">
        <v>6595</v>
      </c>
    </row>
    <row r="73" spans="1:63" x14ac:dyDescent="0.2">
      <c r="A73" t="s">
        <v>6843</v>
      </c>
      <c r="B73" t="s">
        <v>446</v>
      </c>
      <c r="C73" t="s">
        <v>446</v>
      </c>
      <c r="D73" t="s">
        <v>6750</v>
      </c>
      <c r="E73" t="s">
        <v>6750</v>
      </c>
      <c r="F73" t="s">
        <v>99</v>
      </c>
      <c r="G73" t="s">
        <v>47</v>
      </c>
      <c r="H73" t="s">
        <v>47</v>
      </c>
      <c r="I73" t="s">
        <v>47</v>
      </c>
      <c r="J73" t="s">
        <v>98</v>
      </c>
      <c r="K73" t="s">
        <v>98</v>
      </c>
      <c r="L73" t="s">
        <v>98</v>
      </c>
      <c r="M73" t="s">
        <v>429</v>
      </c>
      <c r="N73" t="s">
        <v>516</v>
      </c>
      <c r="O73" t="s">
        <v>47</v>
      </c>
      <c r="P73">
        <v>130.77000000000001</v>
      </c>
      <c r="Q73" t="s">
        <v>522</v>
      </c>
      <c r="R73" t="s">
        <v>7129</v>
      </c>
      <c r="S73" t="s">
        <v>7050</v>
      </c>
      <c r="T73" t="s">
        <v>683</v>
      </c>
      <c r="U73" t="s">
        <v>446</v>
      </c>
      <c r="V73" t="s">
        <v>41</v>
      </c>
      <c r="W73" t="s">
        <v>6494</v>
      </c>
      <c r="X73" t="s">
        <v>486</v>
      </c>
      <c r="Y73">
        <v>34.705726230000003</v>
      </c>
      <c r="Z73">
        <v>104.3833425</v>
      </c>
      <c r="AA73" t="s">
        <v>62</v>
      </c>
      <c r="AB73" t="s">
        <v>367</v>
      </c>
      <c r="AC73" t="s">
        <v>97</v>
      </c>
      <c r="AD73" t="s">
        <v>98</v>
      </c>
      <c r="AE73" t="s">
        <v>47</v>
      </c>
      <c r="AF73" t="s">
        <v>47</v>
      </c>
      <c r="AG73" t="s">
        <v>684</v>
      </c>
      <c r="AH73" t="s">
        <v>486</v>
      </c>
      <c r="AI73" t="s">
        <v>47</v>
      </c>
      <c r="AJ73" t="s">
        <v>47</v>
      </c>
      <c r="AK73" t="s">
        <v>684</v>
      </c>
      <c r="AL73" t="s">
        <v>486</v>
      </c>
      <c r="AM73" t="s">
        <v>6750</v>
      </c>
      <c r="AN73">
        <v>35</v>
      </c>
      <c r="AO73" t="s">
        <v>98</v>
      </c>
      <c r="AP73" t="s">
        <v>6750</v>
      </c>
      <c r="AQ73" t="s">
        <v>530</v>
      </c>
      <c r="AR73" t="s">
        <v>6074</v>
      </c>
      <c r="AS73" t="s">
        <v>47</v>
      </c>
      <c r="AV73" s="100">
        <v>44141</v>
      </c>
      <c r="AW73" t="s">
        <v>290</v>
      </c>
      <c r="AX73" t="s">
        <v>100</v>
      </c>
      <c r="AY73" t="s">
        <v>6703</v>
      </c>
      <c r="AZ73" t="s">
        <v>7744</v>
      </c>
      <c r="BA73" s="100">
        <v>45359</v>
      </c>
      <c r="BB73" t="s">
        <v>6220</v>
      </c>
      <c r="BC73" t="s">
        <v>6221</v>
      </c>
      <c r="BD73" t="s">
        <v>6222</v>
      </c>
      <c r="BE73" t="s">
        <v>6223</v>
      </c>
      <c r="BK73" t="s">
        <v>7392</v>
      </c>
    </row>
    <row r="74" spans="1:63" x14ac:dyDescent="0.2">
      <c r="A74" t="s">
        <v>6844</v>
      </c>
      <c r="B74" t="s">
        <v>446</v>
      </c>
      <c r="C74" t="s">
        <v>446</v>
      </c>
      <c r="D74" t="s">
        <v>6750</v>
      </c>
      <c r="E74" t="s">
        <v>6750</v>
      </c>
      <c r="F74" t="s">
        <v>99</v>
      </c>
      <c r="G74">
        <v>2029</v>
      </c>
      <c r="H74" t="s">
        <v>629</v>
      </c>
      <c r="I74" t="s">
        <v>160</v>
      </c>
      <c r="J74" t="s">
        <v>159</v>
      </c>
      <c r="K74" t="s">
        <v>159</v>
      </c>
      <c r="L74" t="s">
        <v>158</v>
      </c>
      <c r="M74" t="s">
        <v>157</v>
      </c>
      <c r="N74" t="s">
        <v>6577</v>
      </c>
      <c r="O74" t="s">
        <v>47</v>
      </c>
      <c r="T74" t="s">
        <v>6636</v>
      </c>
      <c r="U74" t="s">
        <v>586</v>
      </c>
      <c r="V74" t="s">
        <v>6516</v>
      </c>
      <c r="W74" t="s">
        <v>6517</v>
      </c>
      <c r="X74" t="s">
        <v>585</v>
      </c>
      <c r="Y74">
        <v>62.94538584</v>
      </c>
      <c r="Z74">
        <v>17.186327439999999</v>
      </c>
      <c r="AA74" t="s">
        <v>62</v>
      </c>
      <c r="AB74" t="s">
        <v>366</v>
      </c>
      <c r="AC74" t="s">
        <v>131</v>
      </c>
      <c r="AD74" t="s">
        <v>158</v>
      </c>
      <c r="AE74">
        <v>24.4</v>
      </c>
      <c r="AF74" t="s">
        <v>486</v>
      </c>
      <c r="AG74" t="s">
        <v>683</v>
      </c>
      <c r="AH74" t="s">
        <v>486</v>
      </c>
      <c r="AI74" t="s">
        <v>486</v>
      </c>
      <c r="AJ74" t="s">
        <v>47</v>
      </c>
      <c r="AK74" t="s">
        <v>684</v>
      </c>
      <c r="AL74" t="s">
        <v>486</v>
      </c>
      <c r="AM74" t="s">
        <v>6750</v>
      </c>
      <c r="AN74">
        <v>32500</v>
      </c>
      <c r="AO74" t="s">
        <v>158</v>
      </c>
      <c r="AP74" t="s">
        <v>6750</v>
      </c>
      <c r="AR74" t="s">
        <v>6074</v>
      </c>
      <c r="AS74" t="s">
        <v>47</v>
      </c>
      <c r="AV74" s="100">
        <v>44157</v>
      </c>
      <c r="AW74" t="s">
        <v>158</v>
      </c>
      <c r="AX74" t="s">
        <v>47</v>
      </c>
      <c r="AY74" t="s">
        <v>6704</v>
      </c>
      <c r="AZ74" t="s">
        <v>6625</v>
      </c>
      <c r="BA74" s="100">
        <v>45359</v>
      </c>
      <c r="BB74" t="s">
        <v>590</v>
      </c>
      <c r="BK74" t="s">
        <v>6596</v>
      </c>
    </row>
    <row r="75" spans="1:63" x14ac:dyDescent="0.2">
      <c r="A75" t="s">
        <v>6845</v>
      </c>
      <c r="B75" t="s">
        <v>446</v>
      </c>
      <c r="C75" t="s">
        <v>446</v>
      </c>
      <c r="D75" t="s">
        <v>6750</v>
      </c>
      <c r="E75" t="s">
        <v>6750</v>
      </c>
      <c r="F75" t="s">
        <v>99</v>
      </c>
      <c r="G75" t="s">
        <v>47</v>
      </c>
      <c r="H75" t="s">
        <v>697</v>
      </c>
      <c r="I75" t="s">
        <v>6230</v>
      </c>
      <c r="J75" t="s">
        <v>6231</v>
      </c>
      <c r="K75" t="s">
        <v>6231</v>
      </c>
      <c r="L75" t="s">
        <v>6231</v>
      </c>
      <c r="M75" t="s">
        <v>429</v>
      </c>
      <c r="N75" t="s">
        <v>516</v>
      </c>
      <c r="O75" t="s">
        <v>47</v>
      </c>
      <c r="P75">
        <v>130.77000000000001</v>
      </c>
      <c r="Q75" t="s">
        <v>522</v>
      </c>
      <c r="R75" t="s">
        <v>7129</v>
      </c>
      <c r="S75" t="s">
        <v>7050</v>
      </c>
      <c r="T75" t="s">
        <v>683</v>
      </c>
      <c r="U75" t="s">
        <v>446</v>
      </c>
      <c r="V75" t="s">
        <v>41</v>
      </c>
      <c r="W75" t="s">
        <v>6494</v>
      </c>
      <c r="X75" t="s">
        <v>101</v>
      </c>
      <c r="Y75">
        <v>40.000160530000002</v>
      </c>
      <c r="Z75">
        <v>116.3264868</v>
      </c>
      <c r="AA75" t="s">
        <v>102</v>
      </c>
      <c r="AB75" t="s">
        <v>367</v>
      </c>
      <c r="AC75" t="s">
        <v>97</v>
      </c>
      <c r="AD75" t="s">
        <v>103</v>
      </c>
      <c r="AE75" t="s">
        <v>47</v>
      </c>
      <c r="AF75" t="s">
        <v>47</v>
      </c>
      <c r="AG75" t="s">
        <v>684</v>
      </c>
      <c r="AH75" t="s">
        <v>486</v>
      </c>
      <c r="AI75" t="s">
        <v>47</v>
      </c>
      <c r="AJ75" t="s">
        <v>47</v>
      </c>
      <c r="AK75" t="s">
        <v>684</v>
      </c>
      <c r="AL75" t="s">
        <v>486</v>
      </c>
      <c r="AM75" t="s">
        <v>6750</v>
      </c>
      <c r="AN75">
        <v>10</v>
      </c>
      <c r="AO75" t="s">
        <v>6232</v>
      </c>
      <c r="AP75" t="s">
        <v>6750</v>
      </c>
      <c r="AQ75" t="s">
        <v>6179</v>
      </c>
      <c r="AR75" t="s">
        <v>6074</v>
      </c>
      <c r="AS75" t="s">
        <v>47</v>
      </c>
      <c r="AV75" s="100">
        <v>44181</v>
      </c>
      <c r="AW75" t="s">
        <v>289</v>
      </c>
      <c r="AX75" t="s">
        <v>104</v>
      </c>
      <c r="AY75" t="s">
        <v>6705</v>
      </c>
      <c r="AZ75" t="s">
        <v>6626</v>
      </c>
      <c r="BA75" s="100">
        <v>45359</v>
      </c>
      <c r="BB75" t="s">
        <v>6233</v>
      </c>
      <c r="BC75" t="s">
        <v>6234</v>
      </c>
      <c r="BD75" t="s">
        <v>6235</v>
      </c>
      <c r="BK75" t="s">
        <v>6735</v>
      </c>
    </row>
    <row r="76" spans="1:63" x14ac:dyDescent="0.2">
      <c r="A76" t="s">
        <v>6846</v>
      </c>
      <c r="B76" t="s">
        <v>446</v>
      </c>
      <c r="C76" t="s">
        <v>446</v>
      </c>
      <c r="D76" t="s">
        <v>6750</v>
      </c>
      <c r="E76" t="s">
        <v>6750</v>
      </c>
      <c r="F76" t="s">
        <v>99</v>
      </c>
      <c r="G76" t="s">
        <v>47</v>
      </c>
      <c r="H76" t="s">
        <v>47</v>
      </c>
      <c r="I76" t="s">
        <v>47</v>
      </c>
      <c r="J76" t="s">
        <v>6251</v>
      </c>
      <c r="K76" t="s">
        <v>6251</v>
      </c>
      <c r="M76" t="s">
        <v>7016</v>
      </c>
      <c r="N76" t="s">
        <v>516</v>
      </c>
      <c r="O76" t="s">
        <v>47</v>
      </c>
      <c r="P76">
        <v>43.66</v>
      </c>
      <c r="Q76" t="s">
        <v>521</v>
      </c>
      <c r="R76" t="s">
        <v>7129</v>
      </c>
      <c r="S76" t="s">
        <v>7027</v>
      </c>
      <c r="T76" t="s">
        <v>683</v>
      </c>
      <c r="U76" t="s">
        <v>533</v>
      </c>
      <c r="V76" t="s">
        <v>41</v>
      </c>
      <c r="W76" t="s">
        <v>6520</v>
      </c>
      <c r="X76" t="s">
        <v>486</v>
      </c>
      <c r="Y76">
        <v>36.62487522</v>
      </c>
      <c r="Z76">
        <v>139.81516500000001</v>
      </c>
      <c r="AA76" t="s">
        <v>62</v>
      </c>
      <c r="AB76" t="s">
        <v>367</v>
      </c>
      <c r="AC76" t="s">
        <v>143</v>
      </c>
      <c r="AD76" t="s">
        <v>103</v>
      </c>
      <c r="AE76" t="s">
        <v>486</v>
      </c>
      <c r="AF76" t="s">
        <v>486</v>
      </c>
      <c r="AG76" t="s">
        <v>486</v>
      </c>
      <c r="AH76" t="s">
        <v>486</v>
      </c>
      <c r="AI76" t="s">
        <v>486</v>
      </c>
      <c r="AJ76" t="s">
        <v>486</v>
      </c>
      <c r="AK76" t="s">
        <v>486</v>
      </c>
      <c r="AL76" t="s">
        <v>486</v>
      </c>
      <c r="AM76" t="s">
        <v>6750</v>
      </c>
      <c r="AN76" t="s">
        <v>47</v>
      </c>
      <c r="AO76" t="s">
        <v>167</v>
      </c>
      <c r="AP76" t="s">
        <v>6750</v>
      </c>
      <c r="AQ76" t="s">
        <v>538</v>
      </c>
      <c r="AR76" t="s">
        <v>6074</v>
      </c>
      <c r="AS76" t="s">
        <v>47</v>
      </c>
      <c r="AV76" s="100">
        <v>44181</v>
      </c>
      <c r="AW76" t="s">
        <v>6252</v>
      </c>
      <c r="AX76" t="s">
        <v>109</v>
      </c>
      <c r="AY76" t="s">
        <v>6250</v>
      </c>
      <c r="AZ76" t="s">
        <v>6623</v>
      </c>
      <c r="BA76" s="100">
        <v>45359</v>
      </c>
      <c r="BB76" t="s">
        <v>6252</v>
      </c>
      <c r="BK76" t="s">
        <v>6735</v>
      </c>
    </row>
    <row r="77" spans="1:63" x14ac:dyDescent="0.2">
      <c r="A77" t="s">
        <v>6847</v>
      </c>
      <c r="B77" t="s">
        <v>224</v>
      </c>
      <c r="C77" t="s">
        <v>6336</v>
      </c>
      <c r="D77" t="s">
        <v>6750</v>
      </c>
      <c r="E77" t="s">
        <v>6750</v>
      </c>
      <c r="F77" t="s">
        <v>99</v>
      </c>
      <c r="G77">
        <v>2027</v>
      </c>
      <c r="H77" t="s">
        <v>676</v>
      </c>
      <c r="I77" t="s">
        <v>6339</v>
      </c>
      <c r="J77" t="s">
        <v>6337</v>
      </c>
      <c r="K77" t="s">
        <v>6338</v>
      </c>
      <c r="L77" t="s">
        <v>6340</v>
      </c>
      <c r="M77" t="s">
        <v>223</v>
      </c>
      <c r="N77" t="s">
        <v>516</v>
      </c>
      <c r="O77" t="s">
        <v>680</v>
      </c>
      <c r="P77">
        <v>10.35</v>
      </c>
      <c r="Q77" t="s">
        <v>522</v>
      </c>
      <c r="R77" t="s">
        <v>7129</v>
      </c>
      <c r="S77" t="s">
        <v>7020</v>
      </c>
      <c r="T77" t="s">
        <v>683</v>
      </c>
      <c r="U77" t="s">
        <v>533</v>
      </c>
      <c r="V77" t="s">
        <v>6539</v>
      </c>
      <c r="W77" t="s">
        <v>6538</v>
      </c>
      <c r="X77" t="s">
        <v>225</v>
      </c>
      <c r="Y77">
        <v>51.491649000000002</v>
      </c>
      <c r="Z77">
        <v>6.7330509999999997</v>
      </c>
      <c r="AA77" t="s">
        <v>45</v>
      </c>
      <c r="AB77" t="s">
        <v>366</v>
      </c>
      <c r="AC77" t="s">
        <v>66</v>
      </c>
      <c r="AD77" t="s">
        <v>226</v>
      </c>
      <c r="AE77" t="s">
        <v>486</v>
      </c>
      <c r="AF77" t="s">
        <v>486</v>
      </c>
      <c r="AG77" t="s">
        <v>486</v>
      </c>
      <c r="AH77" t="s">
        <v>486</v>
      </c>
      <c r="AI77" t="s">
        <v>47</v>
      </c>
      <c r="AJ77">
        <v>1400</v>
      </c>
      <c r="AK77" t="s">
        <v>683</v>
      </c>
      <c r="AL77" t="s">
        <v>6341</v>
      </c>
      <c r="AM77" t="s">
        <v>6750</v>
      </c>
      <c r="AN77" t="s">
        <v>47</v>
      </c>
      <c r="AO77" t="s">
        <v>6342</v>
      </c>
      <c r="AP77" t="s">
        <v>6750</v>
      </c>
      <c r="AQ77" t="s">
        <v>532</v>
      </c>
      <c r="AR77" t="s">
        <v>6074</v>
      </c>
      <c r="AS77" t="s">
        <v>47</v>
      </c>
      <c r="AV77" s="100">
        <v>44208</v>
      </c>
      <c r="AW77" t="s">
        <v>6343</v>
      </c>
      <c r="AX77" t="s">
        <v>227</v>
      </c>
      <c r="AY77" t="s">
        <v>6706</v>
      </c>
      <c r="AZ77" t="s">
        <v>6627</v>
      </c>
      <c r="BA77" s="100">
        <v>45359</v>
      </c>
      <c r="BB77" t="s">
        <v>6344</v>
      </c>
      <c r="BC77" t="s">
        <v>6345</v>
      </c>
      <c r="BD77" t="s">
        <v>6346</v>
      </c>
      <c r="BK77" t="s">
        <v>6735</v>
      </c>
    </row>
    <row r="78" spans="1:63" x14ac:dyDescent="0.2">
      <c r="A78" t="s">
        <v>6848</v>
      </c>
      <c r="B78" t="s">
        <v>446</v>
      </c>
      <c r="C78" t="s">
        <v>446</v>
      </c>
      <c r="D78" t="s">
        <v>6750</v>
      </c>
      <c r="E78" t="s">
        <v>6750</v>
      </c>
      <c r="F78" t="s">
        <v>99</v>
      </c>
      <c r="G78" t="s">
        <v>47</v>
      </c>
      <c r="H78" t="s">
        <v>47</v>
      </c>
      <c r="I78" t="s">
        <v>47</v>
      </c>
      <c r="J78" t="s">
        <v>6310</v>
      </c>
      <c r="K78" t="s">
        <v>6310</v>
      </c>
      <c r="L78" t="s">
        <v>6310</v>
      </c>
      <c r="M78" t="s">
        <v>398</v>
      </c>
      <c r="N78" t="s">
        <v>516</v>
      </c>
      <c r="O78" t="s">
        <v>47</v>
      </c>
      <c r="P78">
        <v>25.09</v>
      </c>
      <c r="Q78" t="s">
        <v>521</v>
      </c>
      <c r="R78" t="s">
        <v>7129</v>
      </c>
      <c r="S78" t="s">
        <v>7068</v>
      </c>
      <c r="T78" t="s">
        <v>683</v>
      </c>
      <c r="U78" t="s">
        <v>533</v>
      </c>
      <c r="V78" t="s">
        <v>41</v>
      </c>
      <c r="W78" t="s">
        <v>6509</v>
      </c>
      <c r="X78" t="s">
        <v>143</v>
      </c>
      <c r="Y78">
        <v>36.62487522</v>
      </c>
      <c r="Z78">
        <v>139.81516500000001</v>
      </c>
      <c r="AA78" t="s">
        <v>62</v>
      </c>
      <c r="AB78" t="s">
        <v>367</v>
      </c>
      <c r="AC78" t="s">
        <v>143</v>
      </c>
      <c r="AD78" t="s">
        <v>6310</v>
      </c>
      <c r="AE78" t="s">
        <v>47</v>
      </c>
      <c r="AF78" t="s">
        <v>486</v>
      </c>
      <c r="AG78" t="s">
        <v>684</v>
      </c>
      <c r="AH78" t="s">
        <v>6311</v>
      </c>
      <c r="AI78" t="s">
        <v>486</v>
      </c>
      <c r="AJ78" t="s">
        <v>486</v>
      </c>
      <c r="AK78" t="s">
        <v>486</v>
      </c>
      <c r="AL78" t="s">
        <v>486</v>
      </c>
      <c r="AM78" t="s">
        <v>6750</v>
      </c>
      <c r="AN78">
        <v>15</v>
      </c>
      <c r="AO78" t="s">
        <v>6312</v>
      </c>
      <c r="AP78" t="s">
        <v>6750</v>
      </c>
      <c r="AQ78" t="s">
        <v>530</v>
      </c>
      <c r="AR78" t="s">
        <v>6074</v>
      </c>
      <c r="AS78" t="s">
        <v>47</v>
      </c>
      <c r="AV78" s="100">
        <v>44237</v>
      </c>
      <c r="AW78" t="s">
        <v>144</v>
      </c>
      <c r="AX78" t="s">
        <v>100</v>
      </c>
      <c r="AY78" t="s">
        <v>6707</v>
      </c>
      <c r="AZ78" t="s">
        <v>7745</v>
      </c>
      <c r="BA78" s="100">
        <v>45359</v>
      </c>
      <c r="BB78" t="s">
        <v>6312</v>
      </c>
      <c r="BK78" t="s">
        <v>6735</v>
      </c>
    </row>
    <row r="79" spans="1:63" x14ac:dyDescent="0.2">
      <c r="A79" t="s">
        <v>6849</v>
      </c>
      <c r="B79" t="s">
        <v>42</v>
      </c>
      <c r="C79" t="s">
        <v>541</v>
      </c>
      <c r="D79" t="s">
        <v>6750</v>
      </c>
      <c r="E79" t="s">
        <v>6750</v>
      </c>
      <c r="F79" t="s">
        <v>99</v>
      </c>
      <c r="G79">
        <v>2021</v>
      </c>
      <c r="H79" t="s">
        <v>629</v>
      </c>
      <c r="I79" t="s">
        <v>6396</v>
      </c>
      <c r="J79" t="s">
        <v>6397</v>
      </c>
      <c r="K79" t="s">
        <v>6397</v>
      </c>
      <c r="L79" t="s">
        <v>6397</v>
      </c>
      <c r="M79" t="s">
        <v>205</v>
      </c>
      <c r="N79" t="s">
        <v>516</v>
      </c>
      <c r="O79" t="s">
        <v>47</v>
      </c>
      <c r="P79" t="s">
        <v>768</v>
      </c>
      <c r="Q79" t="s">
        <v>521</v>
      </c>
      <c r="R79" t="s">
        <v>47</v>
      </c>
      <c r="S79" t="s">
        <v>206</v>
      </c>
      <c r="T79" t="s">
        <v>684</v>
      </c>
      <c r="U79" t="s">
        <v>533</v>
      </c>
      <c r="V79" t="s">
        <v>41</v>
      </c>
      <c r="W79" t="s">
        <v>6532</v>
      </c>
      <c r="X79" t="s">
        <v>486</v>
      </c>
      <c r="Y79">
        <v>57.72916506</v>
      </c>
      <c r="Z79">
        <v>-100.39453109999999</v>
      </c>
      <c r="AA79" t="s">
        <v>62</v>
      </c>
      <c r="AB79" t="s">
        <v>365</v>
      </c>
      <c r="AC79" t="s">
        <v>49</v>
      </c>
      <c r="AD79" t="s">
        <v>6397</v>
      </c>
      <c r="AE79" t="s">
        <v>47</v>
      </c>
      <c r="AF79" t="s">
        <v>47</v>
      </c>
      <c r="AG79" t="s">
        <v>684</v>
      </c>
      <c r="AH79" t="s">
        <v>486</v>
      </c>
      <c r="AI79" t="s">
        <v>486</v>
      </c>
      <c r="AJ79" t="s">
        <v>486</v>
      </c>
      <c r="AK79" t="s">
        <v>486</v>
      </c>
      <c r="AL79" t="s">
        <v>486</v>
      </c>
      <c r="AM79" t="s">
        <v>6750</v>
      </c>
      <c r="AN79" t="s">
        <v>47</v>
      </c>
      <c r="AO79" t="s">
        <v>6398</v>
      </c>
      <c r="AP79" t="s">
        <v>6750</v>
      </c>
      <c r="AQ79" t="s">
        <v>530</v>
      </c>
      <c r="AR79" t="s">
        <v>6074</v>
      </c>
      <c r="AS79">
        <v>2021</v>
      </c>
      <c r="AV79" s="100">
        <v>44243</v>
      </c>
      <c r="AW79" t="s">
        <v>6398</v>
      </c>
      <c r="AX79" t="s">
        <v>6395</v>
      </c>
      <c r="AY79" t="s">
        <v>6708</v>
      </c>
      <c r="AZ79" t="s">
        <v>7746</v>
      </c>
      <c r="BA79" s="100">
        <v>45359</v>
      </c>
      <c r="BB79" t="s">
        <v>6398</v>
      </c>
      <c r="BK79" t="s">
        <v>6735</v>
      </c>
    </row>
    <row r="80" spans="1:63" x14ac:dyDescent="0.2">
      <c r="A80" t="s">
        <v>6850</v>
      </c>
      <c r="B80" t="s">
        <v>446</v>
      </c>
      <c r="C80" t="s">
        <v>446</v>
      </c>
      <c r="D80" t="s">
        <v>6750</v>
      </c>
      <c r="E80" t="s">
        <v>6750</v>
      </c>
      <c r="F80" t="s">
        <v>99</v>
      </c>
      <c r="G80" t="s">
        <v>47</v>
      </c>
      <c r="H80" t="s">
        <v>629</v>
      </c>
      <c r="I80" t="s">
        <v>6576</v>
      </c>
      <c r="J80" t="s">
        <v>6399</v>
      </c>
      <c r="K80" t="s">
        <v>6399</v>
      </c>
      <c r="L80" t="s">
        <v>6399</v>
      </c>
      <c r="M80" t="s">
        <v>707</v>
      </c>
      <c r="N80" t="s">
        <v>516</v>
      </c>
      <c r="O80" t="s">
        <v>680</v>
      </c>
      <c r="P80">
        <v>4.13</v>
      </c>
      <c r="Q80" t="s">
        <v>7132</v>
      </c>
      <c r="R80" t="s">
        <v>7131</v>
      </c>
      <c r="S80" t="s">
        <v>477</v>
      </c>
      <c r="T80" t="s">
        <v>683</v>
      </c>
      <c r="U80" t="s">
        <v>553</v>
      </c>
      <c r="V80" t="s">
        <v>6512</v>
      </c>
      <c r="W80" t="s">
        <v>6513</v>
      </c>
      <c r="X80" t="s">
        <v>84</v>
      </c>
      <c r="Y80">
        <v>51.000205739999998</v>
      </c>
      <c r="Z80">
        <v>2.1673107360000001</v>
      </c>
      <c r="AA80" t="s">
        <v>102</v>
      </c>
      <c r="AB80" t="s">
        <v>366</v>
      </c>
      <c r="AC80" t="s">
        <v>79</v>
      </c>
      <c r="AD80" t="s">
        <v>151</v>
      </c>
      <c r="AE80">
        <v>2</v>
      </c>
      <c r="AF80" t="s">
        <v>47</v>
      </c>
      <c r="AG80" t="s">
        <v>683</v>
      </c>
      <c r="AH80" t="s">
        <v>6400</v>
      </c>
      <c r="AI80" t="s">
        <v>486</v>
      </c>
      <c r="AJ80">
        <v>1000</v>
      </c>
      <c r="AK80" t="s">
        <v>683</v>
      </c>
      <c r="AL80" t="s">
        <v>6400</v>
      </c>
      <c r="AM80" t="s">
        <v>6750</v>
      </c>
      <c r="AN80" t="s">
        <v>47</v>
      </c>
      <c r="AO80" t="s">
        <v>152</v>
      </c>
      <c r="AP80" t="s">
        <v>6750</v>
      </c>
      <c r="AQ80" t="s">
        <v>538</v>
      </c>
      <c r="AR80" t="s">
        <v>6074</v>
      </c>
      <c r="AS80" t="s">
        <v>47</v>
      </c>
      <c r="AV80" s="100">
        <v>44249</v>
      </c>
      <c r="AW80" t="s">
        <v>6400</v>
      </c>
      <c r="AX80" t="s">
        <v>153</v>
      </c>
      <c r="AY80" t="s">
        <v>6709</v>
      </c>
      <c r="AZ80" t="s">
        <v>7510</v>
      </c>
      <c r="BA80" s="100">
        <v>45359</v>
      </c>
      <c r="BB80" t="s">
        <v>6400</v>
      </c>
      <c r="BK80" t="s">
        <v>6735</v>
      </c>
    </row>
    <row r="81" spans="1:63" x14ac:dyDescent="0.2">
      <c r="A81" t="s">
        <v>6851</v>
      </c>
      <c r="B81" t="s">
        <v>231</v>
      </c>
      <c r="C81" t="s">
        <v>232</v>
      </c>
      <c r="D81" t="s">
        <v>6750</v>
      </c>
      <c r="E81" t="s">
        <v>6750</v>
      </c>
      <c r="F81" t="s">
        <v>99</v>
      </c>
      <c r="G81">
        <v>2027</v>
      </c>
      <c r="H81" t="s">
        <v>676</v>
      </c>
      <c r="I81" t="s">
        <v>6367</v>
      </c>
      <c r="J81" t="s">
        <v>232</v>
      </c>
      <c r="K81" t="s">
        <v>6328</v>
      </c>
      <c r="L81" t="s">
        <v>6327</v>
      </c>
      <c r="M81" t="s">
        <v>223</v>
      </c>
      <c r="N81" t="s">
        <v>516</v>
      </c>
      <c r="O81" t="s">
        <v>680</v>
      </c>
      <c r="P81">
        <v>10.35</v>
      </c>
      <c r="Q81" t="s">
        <v>522</v>
      </c>
      <c r="R81" t="s">
        <v>7129</v>
      </c>
      <c r="S81" t="s">
        <v>7020</v>
      </c>
      <c r="T81" t="s">
        <v>683</v>
      </c>
      <c r="U81" t="s">
        <v>561</v>
      </c>
      <c r="V81" t="s">
        <v>6537</v>
      </c>
      <c r="W81" t="s">
        <v>6538</v>
      </c>
      <c r="X81" t="s">
        <v>229</v>
      </c>
      <c r="Y81">
        <v>51.491649000000002</v>
      </c>
      <c r="Z81">
        <v>6.7330509999999997</v>
      </c>
      <c r="AA81" t="s">
        <v>45</v>
      </c>
      <c r="AB81" t="s">
        <v>366</v>
      </c>
      <c r="AC81" t="s">
        <v>66</v>
      </c>
      <c r="AD81" t="s">
        <v>226</v>
      </c>
      <c r="AE81" t="s">
        <v>486</v>
      </c>
      <c r="AF81" t="s">
        <v>486</v>
      </c>
      <c r="AG81" t="s">
        <v>486</v>
      </c>
      <c r="AH81" t="s">
        <v>486</v>
      </c>
      <c r="AI81" t="s">
        <v>486</v>
      </c>
      <c r="AJ81">
        <v>157</v>
      </c>
      <c r="AK81" t="s">
        <v>683</v>
      </c>
      <c r="AL81" t="s">
        <v>6329</v>
      </c>
      <c r="AM81" t="s">
        <v>6750</v>
      </c>
      <c r="AN81">
        <v>600</v>
      </c>
      <c r="AO81" t="s">
        <v>6330</v>
      </c>
      <c r="AP81" t="s">
        <v>6750</v>
      </c>
      <c r="AQ81" t="s">
        <v>562</v>
      </c>
      <c r="AR81" t="s">
        <v>6074</v>
      </c>
      <c r="AS81">
        <v>2024</v>
      </c>
      <c r="AV81" s="100">
        <v>44251</v>
      </c>
      <c r="AW81" t="s">
        <v>233</v>
      </c>
      <c r="AX81" t="s">
        <v>6335</v>
      </c>
      <c r="AY81" t="s">
        <v>6710</v>
      </c>
      <c r="AZ81" t="s">
        <v>6628</v>
      </c>
      <c r="BA81" s="100">
        <v>45359</v>
      </c>
      <c r="BB81" t="s">
        <v>6331</v>
      </c>
      <c r="BC81" t="s">
        <v>6330</v>
      </c>
      <c r="BD81" t="s">
        <v>6332</v>
      </c>
      <c r="BE81" t="s">
        <v>6333</v>
      </c>
      <c r="BF81" t="s">
        <v>6334</v>
      </c>
      <c r="BK81" t="s">
        <v>6676</v>
      </c>
    </row>
    <row r="82" spans="1:63" x14ac:dyDescent="0.2">
      <c r="A82" t="s">
        <v>6852</v>
      </c>
      <c r="B82" t="s">
        <v>6291</v>
      </c>
      <c r="C82" t="s">
        <v>446</v>
      </c>
      <c r="D82" t="s">
        <v>6750</v>
      </c>
      <c r="E82" t="s">
        <v>6750</v>
      </c>
      <c r="F82" t="s">
        <v>99</v>
      </c>
      <c r="G82" t="s">
        <v>47</v>
      </c>
      <c r="H82" t="s">
        <v>629</v>
      </c>
      <c r="I82" t="s">
        <v>6292</v>
      </c>
      <c r="J82" t="s">
        <v>570</v>
      </c>
      <c r="K82" t="s">
        <v>570</v>
      </c>
      <c r="L82" t="s">
        <v>570</v>
      </c>
      <c r="M82" t="s">
        <v>699</v>
      </c>
      <c r="N82" t="s">
        <v>516</v>
      </c>
      <c r="O82" t="s">
        <v>47</v>
      </c>
      <c r="P82">
        <v>38.44</v>
      </c>
      <c r="Q82" t="s">
        <v>521</v>
      </c>
      <c r="R82" t="s">
        <v>7129</v>
      </c>
      <c r="S82" t="s">
        <v>7058</v>
      </c>
      <c r="T82" t="s">
        <v>683</v>
      </c>
      <c r="U82" t="s">
        <v>533</v>
      </c>
      <c r="V82" t="s">
        <v>41</v>
      </c>
      <c r="W82" t="s">
        <v>6522</v>
      </c>
      <c r="X82" t="s">
        <v>47</v>
      </c>
      <c r="Y82">
        <v>36.534011939999999</v>
      </c>
      <c r="Z82">
        <v>128.1938146</v>
      </c>
      <c r="AA82" t="s">
        <v>62</v>
      </c>
      <c r="AB82" t="s">
        <v>367</v>
      </c>
      <c r="AC82" t="s">
        <v>168</v>
      </c>
      <c r="AD82" t="s">
        <v>570</v>
      </c>
      <c r="AE82" t="s">
        <v>47</v>
      </c>
      <c r="AF82" t="s">
        <v>47</v>
      </c>
      <c r="AG82" t="s">
        <v>684</v>
      </c>
      <c r="AH82" t="s">
        <v>486</v>
      </c>
      <c r="AI82" t="s">
        <v>47</v>
      </c>
      <c r="AJ82" t="s">
        <v>47</v>
      </c>
      <c r="AK82" t="s">
        <v>684</v>
      </c>
      <c r="AL82" t="s">
        <v>486</v>
      </c>
      <c r="AM82" t="s">
        <v>6750</v>
      </c>
      <c r="AN82">
        <v>8800</v>
      </c>
      <c r="AO82" t="s">
        <v>570</v>
      </c>
      <c r="AP82" t="s">
        <v>6750</v>
      </c>
      <c r="AQ82" t="s">
        <v>538</v>
      </c>
      <c r="AR82" t="s">
        <v>6074</v>
      </c>
      <c r="AS82" t="s">
        <v>47</v>
      </c>
      <c r="AV82" s="100">
        <v>44259</v>
      </c>
      <c r="AW82" t="s">
        <v>570</v>
      </c>
      <c r="AX82" t="s">
        <v>288</v>
      </c>
      <c r="AY82" t="s">
        <v>6711</v>
      </c>
      <c r="AZ82" t="s">
        <v>6629</v>
      </c>
      <c r="BA82" s="100">
        <v>45359</v>
      </c>
      <c r="BB82" t="s">
        <v>570</v>
      </c>
      <c r="BK82" t="s">
        <v>6735</v>
      </c>
    </row>
    <row r="83" spans="1:63" x14ac:dyDescent="0.2">
      <c r="A83" t="s">
        <v>6853</v>
      </c>
      <c r="B83" t="s">
        <v>446</v>
      </c>
      <c r="C83" t="s">
        <v>446</v>
      </c>
      <c r="D83" t="s">
        <v>6750</v>
      </c>
      <c r="E83" t="s">
        <v>6750</v>
      </c>
      <c r="F83" t="s">
        <v>99</v>
      </c>
      <c r="G83" t="s">
        <v>47</v>
      </c>
      <c r="H83" t="s">
        <v>629</v>
      </c>
      <c r="I83" t="s">
        <v>18</v>
      </c>
      <c r="J83" t="s">
        <v>6245</v>
      </c>
      <c r="K83" t="s">
        <v>6245</v>
      </c>
      <c r="L83" t="s">
        <v>6245</v>
      </c>
      <c r="M83" t="s">
        <v>394</v>
      </c>
      <c r="N83" t="s">
        <v>516</v>
      </c>
      <c r="O83" t="s">
        <v>47</v>
      </c>
      <c r="P83">
        <v>41.34</v>
      </c>
      <c r="Q83" t="s">
        <v>521</v>
      </c>
      <c r="R83" t="s">
        <v>7129</v>
      </c>
      <c r="S83" t="s">
        <v>7054</v>
      </c>
      <c r="T83" t="s">
        <v>683</v>
      </c>
      <c r="U83" t="s">
        <v>533</v>
      </c>
      <c r="V83" t="s">
        <v>41</v>
      </c>
      <c r="W83" t="s">
        <v>6508</v>
      </c>
      <c r="X83" t="s">
        <v>486</v>
      </c>
      <c r="Y83">
        <v>34.705726230000003</v>
      </c>
      <c r="Z83">
        <v>104.3833425</v>
      </c>
      <c r="AA83" t="s">
        <v>62</v>
      </c>
      <c r="AB83" t="s">
        <v>367</v>
      </c>
      <c r="AC83" t="s">
        <v>97</v>
      </c>
      <c r="AD83" t="s">
        <v>6245</v>
      </c>
      <c r="AE83" t="s">
        <v>47</v>
      </c>
      <c r="AF83" t="s">
        <v>47</v>
      </c>
      <c r="AG83" t="s">
        <v>684</v>
      </c>
      <c r="AH83" t="s">
        <v>486</v>
      </c>
      <c r="AI83" t="s">
        <v>47</v>
      </c>
      <c r="AJ83" t="s">
        <v>47</v>
      </c>
      <c r="AK83" t="s">
        <v>684</v>
      </c>
      <c r="AL83" t="s">
        <v>486</v>
      </c>
      <c r="AM83" t="s">
        <v>6750</v>
      </c>
      <c r="AN83">
        <v>15</v>
      </c>
      <c r="AO83" t="s">
        <v>6246</v>
      </c>
      <c r="AP83" t="s">
        <v>6750</v>
      </c>
      <c r="AQ83" t="s">
        <v>530</v>
      </c>
      <c r="AR83" t="s">
        <v>6074</v>
      </c>
      <c r="AS83" t="s">
        <v>47</v>
      </c>
      <c r="AV83" s="100">
        <v>44263</v>
      </c>
      <c r="AW83" t="s">
        <v>6246</v>
      </c>
      <c r="AX83" t="s">
        <v>100</v>
      </c>
      <c r="AY83" t="s">
        <v>6712</v>
      </c>
      <c r="AZ83" t="s">
        <v>7493</v>
      </c>
      <c r="BA83" s="100">
        <v>45359</v>
      </c>
      <c r="BB83" t="s">
        <v>6247</v>
      </c>
      <c r="BC83" t="s">
        <v>6248</v>
      </c>
      <c r="BD83" t="s">
        <v>6249</v>
      </c>
      <c r="BK83" t="s">
        <v>6679</v>
      </c>
    </row>
    <row r="84" spans="1:63" x14ac:dyDescent="0.2">
      <c r="A84" t="s">
        <v>6854</v>
      </c>
      <c r="B84" t="s">
        <v>446</v>
      </c>
      <c r="C84" t="s">
        <v>446</v>
      </c>
      <c r="D84" t="s">
        <v>6750</v>
      </c>
      <c r="E84" t="s">
        <v>6750</v>
      </c>
      <c r="F84" t="s">
        <v>99</v>
      </c>
      <c r="G84" t="s">
        <v>47</v>
      </c>
      <c r="H84" t="s">
        <v>676</v>
      </c>
      <c r="I84" t="s">
        <v>170</v>
      </c>
      <c r="J84" t="s">
        <v>6267</v>
      </c>
      <c r="K84" t="s">
        <v>6267</v>
      </c>
      <c r="L84" t="s">
        <v>6267</v>
      </c>
      <c r="M84" t="s">
        <v>699</v>
      </c>
      <c r="N84" t="s">
        <v>516</v>
      </c>
      <c r="O84" t="s">
        <v>47</v>
      </c>
      <c r="P84">
        <v>38.44</v>
      </c>
      <c r="Q84" t="s">
        <v>521</v>
      </c>
      <c r="R84" t="s">
        <v>7129</v>
      </c>
      <c r="S84" t="s">
        <v>7058</v>
      </c>
      <c r="T84" t="s">
        <v>683</v>
      </c>
      <c r="U84" t="s">
        <v>533</v>
      </c>
      <c r="V84" t="s">
        <v>41</v>
      </c>
      <c r="W84" t="s">
        <v>6521</v>
      </c>
      <c r="X84" t="s">
        <v>486</v>
      </c>
      <c r="Y84">
        <v>-33.863813660135101</v>
      </c>
      <c r="Z84">
        <v>151.211150842032</v>
      </c>
      <c r="AA84" t="s">
        <v>62</v>
      </c>
      <c r="AB84" t="s">
        <v>7774</v>
      </c>
      <c r="AC84" t="s">
        <v>106</v>
      </c>
      <c r="AD84" t="s">
        <v>169</v>
      </c>
      <c r="AE84" t="s">
        <v>486</v>
      </c>
      <c r="AF84" t="s">
        <v>486</v>
      </c>
      <c r="AG84" t="s">
        <v>486</v>
      </c>
      <c r="AH84" t="s">
        <v>486</v>
      </c>
      <c r="AI84" t="s">
        <v>47</v>
      </c>
      <c r="AJ84">
        <v>800</v>
      </c>
      <c r="AK84" t="s">
        <v>683</v>
      </c>
      <c r="AL84" t="s">
        <v>6268</v>
      </c>
      <c r="AM84" t="s">
        <v>6750</v>
      </c>
      <c r="AN84" t="s">
        <v>47</v>
      </c>
      <c r="AO84" t="s">
        <v>6268</v>
      </c>
      <c r="AP84" t="s">
        <v>6750</v>
      </c>
      <c r="AQ84" t="s">
        <v>532</v>
      </c>
      <c r="AR84" t="s">
        <v>6074</v>
      </c>
      <c r="AS84" t="s">
        <v>47</v>
      </c>
      <c r="AV84" s="100">
        <v>44273</v>
      </c>
      <c r="AW84" t="s">
        <v>6269</v>
      </c>
      <c r="AX84" t="s">
        <v>171</v>
      </c>
      <c r="AY84" t="s">
        <v>6713</v>
      </c>
      <c r="AZ84" t="s">
        <v>6623</v>
      </c>
      <c r="BA84" s="100">
        <v>45359</v>
      </c>
      <c r="BB84" t="s">
        <v>6269</v>
      </c>
      <c r="BK84" t="s">
        <v>6735</v>
      </c>
    </row>
    <row r="85" spans="1:63" x14ac:dyDescent="0.2">
      <c r="A85" t="s">
        <v>6855</v>
      </c>
      <c r="B85" t="s">
        <v>184</v>
      </c>
      <c r="C85" t="s">
        <v>185</v>
      </c>
      <c r="D85" t="s">
        <v>6750</v>
      </c>
      <c r="E85" t="s">
        <v>6750</v>
      </c>
      <c r="F85" t="s">
        <v>673</v>
      </c>
      <c r="G85">
        <v>2026</v>
      </c>
      <c r="H85" t="s">
        <v>629</v>
      </c>
      <c r="I85" t="s">
        <v>18</v>
      </c>
      <c r="J85" t="s">
        <v>188</v>
      </c>
      <c r="K85" t="s">
        <v>188</v>
      </c>
      <c r="L85" t="s">
        <v>188</v>
      </c>
      <c r="M85" t="s">
        <v>183</v>
      </c>
      <c r="N85" t="s">
        <v>516</v>
      </c>
      <c r="P85">
        <v>7.78</v>
      </c>
      <c r="Q85" t="s">
        <v>522</v>
      </c>
      <c r="R85" t="s">
        <v>7131</v>
      </c>
      <c r="S85" t="s">
        <v>7017</v>
      </c>
      <c r="T85" t="s">
        <v>683</v>
      </c>
      <c r="U85" t="s">
        <v>586</v>
      </c>
      <c r="V85" t="s">
        <v>6516</v>
      </c>
      <c r="W85" t="s">
        <v>6517</v>
      </c>
      <c r="X85" t="s">
        <v>186</v>
      </c>
      <c r="Y85">
        <v>67.139064410000003</v>
      </c>
      <c r="Z85">
        <v>20.659878419999998</v>
      </c>
      <c r="AA85" t="s">
        <v>138</v>
      </c>
      <c r="AB85" t="s">
        <v>366</v>
      </c>
      <c r="AC85" t="s">
        <v>131</v>
      </c>
      <c r="AD85" t="s">
        <v>187</v>
      </c>
      <c r="AE85">
        <v>1.3</v>
      </c>
      <c r="AF85" t="s">
        <v>486</v>
      </c>
      <c r="AG85" t="s">
        <v>683</v>
      </c>
      <c r="AH85" t="s">
        <v>486</v>
      </c>
      <c r="AI85" t="s">
        <v>486</v>
      </c>
      <c r="AJ85" t="s">
        <v>47</v>
      </c>
      <c r="AK85" t="s">
        <v>684</v>
      </c>
      <c r="AL85" t="s">
        <v>486</v>
      </c>
      <c r="AM85" t="s">
        <v>6750</v>
      </c>
      <c r="AN85">
        <v>1000</v>
      </c>
      <c r="AO85" t="s">
        <v>189</v>
      </c>
      <c r="AP85" t="s">
        <v>6750</v>
      </c>
      <c r="AR85" t="s">
        <v>6074</v>
      </c>
      <c r="AV85" s="100">
        <v>44279</v>
      </c>
      <c r="AW85" t="s">
        <v>190</v>
      </c>
      <c r="AX85" t="s">
        <v>191</v>
      </c>
      <c r="AY85" t="s">
        <v>6714</v>
      </c>
      <c r="AZ85" t="s">
        <v>6638</v>
      </c>
      <c r="BA85" s="100">
        <v>45359</v>
      </c>
      <c r="BB85" t="s">
        <v>591</v>
      </c>
      <c r="BK85" t="s">
        <v>6596</v>
      </c>
    </row>
    <row r="86" spans="1:63" x14ac:dyDescent="0.2">
      <c r="A86" t="s">
        <v>6856</v>
      </c>
      <c r="B86" t="s">
        <v>184</v>
      </c>
      <c r="C86" t="s">
        <v>185</v>
      </c>
      <c r="D86" t="s">
        <v>6750</v>
      </c>
      <c r="E86" t="s">
        <v>6750</v>
      </c>
      <c r="F86" t="s">
        <v>674</v>
      </c>
      <c r="G86">
        <v>2021</v>
      </c>
      <c r="H86" t="s">
        <v>629</v>
      </c>
      <c r="I86" t="s">
        <v>18</v>
      </c>
      <c r="J86" t="s">
        <v>196</v>
      </c>
      <c r="K86" t="s">
        <v>196</v>
      </c>
      <c r="L86" t="s">
        <v>196</v>
      </c>
      <c r="M86" t="s">
        <v>183</v>
      </c>
      <c r="N86" t="s">
        <v>516</v>
      </c>
      <c r="P86">
        <v>7.78</v>
      </c>
      <c r="Q86" t="s">
        <v>522</v>
      </c>
      <c r="R86" t="s">
        <v>7131</v>
      </c>
      <c r="S86" t="s">
        <v>7017</v>
      </c>
      <c r="T86" t="s">
        <v>683</v>
      </c>
      <c r="U86" t="s">
        <v>588</v>
      </c>
      <c r="V86" t="s">
        <v>6528</v>
      </c>
      <c r="W86" t="s">
        <v>6529</v>
      </c>
      <c r="X86" t="s">
        <v>195</v>
      </c>
      <c r="Y86">
        <v>65.559719000000001</v>
      </c>
      <c r="Z86">
        <v>22.219698999999999</v>
      </c>
      <c r="AA86" t="s">
        <v>45</v>
      </c>
      <c r="AB86" t="s">
        <v>366</v>
      </c>
      <c r="AC86" t="s">
        <v>131</v>
      </c>
      <c r="AD86" t="s">
        <v>194</v>
      </c>
      <c r="AE86" t="s">
        <v>47</v>
      </c>
      <c r="AF86" t="s">
        <v>486</v>
      </c>
      <c r="AG86" t="s">
        <v>684</v>
      </c>
      <c r="AH86" t="s">
        <v>486</v>
      </c>
      <c r="AI86" t="s">
        <v>486</v>
      </c>
      <c r="AJ86" t="s">
        <v>47</v>
      </c>
      <c r="AK86" t="s">
        <v>684</v>
      </c>
      <c r="AL86" t="s">
        <v>486</v>
      </c>
      <c r="AM86" t="s">
        <v>6750</v>
      </c>
      <c r="AN86">
        <v>150</v>
      </c>
      <c r="AO86" t="s">
        <v>189</v>
      </c>
      <c r="AP86" t="s">
        <v>6750</v>
      </c>
      <c r="AR86" t="s">
        <v>6074</v>
      </c>
      <c r="AV86" s="100">
        <v>44293</v>
      </c>
      <c r="AW86" t="s">
        <v>197</v>
      </c>
      <c r="AX86" t="s">
        <v>191</v>
      </c>
      <c r="AY86" t="s">
        <v>6715</v>
      </c>
      <c r="AZ86" t="s">
        <v>7494</v>
      </c>
      <c r="BA86" s="100">
        <v>45359</v>
      </c>
      <c r="BB86" t="s">
        <v>354</v>
      </c>
      <c r="BK86" t="s">
        <v>6736</v>
      </c>
    </row>
    <row r="87" spans="1:63" x14ac:dyDescent="0.2">
      <c r="A87" t="s">
        <v>6857</v>
      </c>
      <c r="B87" t="s">
        <v>611</v>
      </c>
      <c r="C87" t="s">
        <v>446</v>
      </c>
      <c r="D87" t="s">
        <v>6750</v>
      </c>
      <c r="E87" t="s">
        <v>6750</v>
      </c>
      <c r="F87" t="s">
        <v>99</v>
      </c>
      <c r="G87">
        <v>2026</v>
      </c>
      <c r="H87" t="s">
        <v>676</v>
      </c>
      <c r="I87" t="s">
        <v>6347</v>
      </c>
      <c r="J87" t="s">
        <v>6348</v>
      </c>
      <c r="K87" t="s">
        <v>6348</v>
      </c>
      <c r="L87" t="s">
        <v>6348</v>
      </c>
      <c r="M87" t="s">
        <v>223</v>
      </c>
      <c r="N87" t="s">
        <v>516</v>
      </c>
      <c r="O87" t="s">
        <v>47</v>
      </c>
      <c r="P87">
        <v>10.35</v>
      </c>
      <c r="Q87" t="s">
        <v>522</v>
      </c>
      <c r="R87" t="s">
        <v>7129</v>
      </c>
      <c r="S87" t="s">
        <v>7020</v>
      </c>
      <c r="T87" t="s">
        <v>683</v>
      </c>
      <c r="U87" t="s">
        <v>533</v>
      </c>
      <c r="V87" t="s">
        <v>41</v>
      </c>
      <c r="W87" t="s">
        <v>6549</v>
      </c>
      <c r="X87" t="s">
        <v>304</v>
      </c>
      <c r="Y87">
        <v>51.924399999999999</v>
      </c>
      <c r="Z87">
        <v>4.4776999999999996</v>
      </c>
      <c r="AA87" t="s">
        <v>138</v>
      </c>
      <c r="AB87" t="s">
        <v>366</v>
      </c>
      <c r="AC87" t="s">
        <v>60</v>
      </c>
      <c r="AD87" t="s">
        <v>6348</v>
      </c>
      <c r="AE87" t="s">
        <v>486</v>
      </c>
      <c r="AF87" t="s">
        <v>486</v>
      </c>
      <c r="AG87" t="s">
        <v>486</v>
      </c>
      <c r="AH87" t="s">
        <v>486</v>
      </c>
      <c r="AI87" t="s">
        <v>486</v>
      </c>
      <c r="AJ87">
        <v>750</v>
      </c>
      <c r="AK87" t="s">
        <v>683</v>
      </c>
      <c r="AL87" t="s">
        <v>6349</v>
      </c>
      <c r="AM87" t="s">
        <v>6750</v>
      </c>
      <c r="AN87" t="s">
        <v>47</v>
      </c>
      <c r="AO87" t="s">
        <v>6349</v>
      </c>
      <c r="AP87" t="s">
        <v>6750</v>
      </c>
      <c r="AQ87" t="s">
        <v>532</v>
      </c>
      <c r="AR87" t="s">
        <v>6074</v>
      </c>
      <c r="AS87" t="s">
        <v>47</v>
      </c>
      <c r="AV87" s="100">
        <v>44320</v>
      </c>
      <c r="AW87" t="s">
        <v>6350</v>
      </c>
      <c r="AX87" t="s">
        <v>303</v>
      </c>
      <c r="AY87" t="s">
        <v>6716</v>
      </c>
      <c r="AZ87" t="s">
        <v>7558</v>
      </c>
      <c r="BA87" s="100">
        <v>45359</v>
      </c>
      <c r="BB87" t="s">
        <v>6350</v>
      </c>
      <c r="BK87" t="s">
        <v>6735</v>
      </c>
    </row>
    <row r="88" spans="1:63" x14ac:dyDescent="0.2">
      <c r="A88" t="s">
        <v>6858</v>
      </c>
      <c r="B88" t="s">
        <v>446</v>
      </c>
      <c r="C88" t="s">
        <v>446</v>
      </c>
      <c r="D88" t="s">
        <v>6750</v>
      </c>
      <c r="E88" t="s">
        <v>6750</v>
      </c>
      <c r="F88" t="s">
        <v>99</v>
      </c>
      <c r="G88" t="s">
        <v>47</v>
      </c>
      <c r="H88" t="s">
        <v>678</v>
      </c>
      <c r="I88" t="s">
        <v>6387</v>
      </c>
      <c r="J88" t="s">
        <v>6388</v>
      </c>
      <c r="K88" t="s">
        <v>6388</v>
      </c>
      <c r="L88" t="s">
        <v>6388</v>
      </c>
      <c r="M88" t="s">
        <v>431</v>
      </c>
      <c r="N88" t="s">
        <v>516</v>
      </c>
      <c r="O88" t="s">
        <v>680</v>
      </c>
      <c r="P88">
        <v>15.75</v>
      </c>
      <c r="Q88" t="s">
        <v>521</v>
      </c>
      <c r="R88" t="s">
        <v>7129</v>
      </c>
      <c r="S88" t="s">
        <v>7083</v>
      </c>
      <c r="T88" t="s">
        <v>683</v>
      </c>
      <c r="U88" t="s">
        <v>533</v>
      </c>
      <c r="V88" t="s">
        <v>41</v>
      </c>
      <c r="W88" t="s">
        <v>6540</v>
      </c>
      <c r="X88" t="s">
        <v>356</v>
      </c>
      <c r="Y88">
        <v>40.747</v>
      </c>
      <c r="Z88">
        <v>-80.680000000000007</v>
      </c>
      <c r="AA88" t="s">
        <v>327</v>
      </c>
      <c r="AB88" t="s">
        <v>365</v>
      </c>
      <c r="AC88" t="s">
        <v>111</v>
      </c>
      <c r="AD88" t="s">
        <v>6389</v>
      </c>
      <c r="AE88" t="s">
        <v>486</v>
      </c>
      <c r="AF88" t="s">
        <v>486</v>
      </c>
      <c r="AG88" t="s">
        <v>486</v>
      </c>
      <c r="AH88" t="s">
        <v>486</v>
      </c>
      <c r="AI88" t="s">
        <v>47</v>
      </c>
      <c r="AJ88" t="s">
        <v>47</v>
      </c>
      <c r="AK88" t="s">
        <v>684</v>
      </c>
      <c r="AL88" t="s">
        <v>6390</v>
      </c>
      <c r="AM88" t="s">
        <v>6750</v>
      </c>
      <c r="AN88" t="s">
        <v>47</v>
      </c>
      <c r="AO88" t="s">
        <v>6390</v>
      </c>
      <c r="AP88" t="s">
        <v>6750</v>
      </c>
      <c r="AQ88" t="s">
        <v>577</v>
      </c>
      <c r="AR88" t="s">
        <v>6074</v>
      </c>
      <c r="AS88" t="s">
        <v>47</v>
      </c>
      <c r="AV88" s="100">
        <v>44376</v>
      </c>
      <c r="AW88" t="s">
        <v>6390</v>
      </c>
      <c r="AX88" t="s">
        <v>234</v>
      </c>
      <c r="AY88" t="s">
        <v>6717</v>
      </c>
      <c r="AZ88" t="s">
        <v>6631</v>
      </c>
      <c r="BA88" s="100">
        <v>45359</v>
      </c>
      <c r="BB88" t="s">
        <v>6391</v>
      </c>
      <c r="BC88" t="s">
        <v>6392</v>
      </c>
      <c r="BD88" t="s">
        <v>6393</v>
      </c>
      <c r="BE88" t="s">
        <v>6394</v>
      </c>
      <c r="BK88" t="s">
        <v>6735</v>
      </c>
    </row>
    <row r="89" spans="1:63" x14ac:dyDescent="0.2">
      <c r="A89" t="s">
        <v>6859</v>
      </c>
      <c r="B89" t="s">
        <v>446</v>
      </c>
      <c r="C89" t="s">
        <v>446</v>
      </c>
      <c r="D89" t="s">
        <v>6750</v>
      </c>
      <c r="E89" t="s">
        <v>6750</v>
      </c>
      <c r="F89" t="s">
        <v>672</v>
      </c>
      <c r="G89">
        <v>2026</v>
      </c>
      <c r="H89" t="s">
        <v>6362</v>
      </c>
      <c r="I89" t="s">
        <v>51</v>
      </c>
      <c r="J89" t="s">
        <v>6144</v>
      </c>
      <c r="K89" t="s">
        <v>6145</v>
      </c>
      <c r="L89" t="s">
        <v>6144</v>
      </c>
      <c r="M89" t="s">
        <v>4647</v>
      </c>
      <c r="N89" t="s">
        <v>516</v>
      </c>
      <c r="O89" t="s">
        <v>681</v>
      </c>
      <c r="P89" t="s">
        <v>768</v>
      </c>
      <c r="Q89" t="s">
        <v>47</v>
      </c>
      <c r="R89" t="s">
        <v>7129</v>
      </c>
      <c r="S89" t="s">
        <v>48</v>
      </c>
      <c r="T89" t="s">
        <v>683</v>
      </c>
      <c r="U89" t="s">
        <v>1670</v>
      </c>
      <c r="V89" t="s">
        <v>6475</v>
      </c>
      <c r="W89" t="s">
        <v>6476</v>
      </c>
      <c r="X89" t="s">
        <v>50</v>
      </c>
      <c r="Y89">
        <v>46.518984000000003</v>
      </c>
      <c r="Z89">
        <v>-84.374067999999994</v>
      </c>
      <c r="AA89" t="s">
        <v>45</v>
      </c>
      <c r="AB89" t="s">
        <v>365</v>
      </c>
      <c r="AC89" t="s">
        <v>49</v>
      </c>
      <c r="AD89" t="s">
        <v>6144</v>
      </c>
      <c r="AE89" t="s">
        <v>486</v>
      </c>
      <c r="AF89">
        <v>3.7</v>
      </c>
      <c r="AG89" t="s">
        <v>683</v>
      </c>
      <c r="AH89" t="s">
        <v>6158</v>
      </c>
      <c r="AI89" t="s">
        <v>486</v>
      </c>
      <c r="AJ89" t="s">
        <v>486</v>
      </c>
      <c r="AK89" t="s">
        <v>486</v>
      </c>
      <c r="AL89" t="s">
        <v>486</v>
      </c>
      <c r="AM89" t="s">
        <v>6750</v>
      </c>
      <c r="AN89">
        <v>562</v>
      </c>
      <c r="AO89" t="s">
        <v>6158</v>
      </c>
      <c r="AP89" t="s">
        <v>6750</v>
      </c>
      <c r="AQ89" t="s">
        <v>529</v>
      </c>
      <c r="AR89" t="s">
        <v>6071</v>
      </c>
      <c r="AS89">
        <v>2022</v>
      </c>
      <c r="AV89" s="100">
        <v>44382</v>
      </c>
      <c r="AW89" t="s">
        <v>6159</v>
      </c>
      <c r="AX89" t="s">
        <v>41</v>
      </c>
      <c r="AY89" t="s">
        <v>6718</v>
      </c>
      <c r="AZ89" t="s">
        <v>6632</v>
      </c>
      <c r="BA89" s="100">
        <v>45359</v>
      </c>
      <c r="BB89" t="s">
        <v>6160</v>
      </c>
      <c r="BC89" t="s">
        <v>6161</v>
      </c>
      <c r="BD89" t="s">
        <v>6162</v>
      </c>
      <c r="BK89" t="s">
        <v>6677</v>
      </c>
    </row>
    <row r="90" spans="1:63" x14ac:dyDescent="0.2">
      <c r="A90" t="s">
        <v>6860</v>
      </c>
      <c r="B90" t="s">
        <v>446</v>
      </c>
      <c r="C90" t="s">
        <v>446</v>
      </c>
      <c r="D90" t="s">
        <v>6750</v>
      </c>
      <c r="E90" t="s">
        <v>6750</v>
      </c>
      <c r="F90" t="s">
        <v>99</v>
      </c>
      <c r="G90" t="s">
        <v>47</v>
      </c>
      <c r="H90" t="s">
        <v>629</v>
      </c>
      <c r="I90" t="s">
        <v>571</v>
      </c>
      <c r="J90" t="s">
        <v>6281</v>
      </c>
      <c r="K90" t="s">
        <v>6281</v>
      </c>
      <c r="L90" t="s">
        <v>6281</v>
      </c>
      <c r="M90" t="s">
        <v>699</v>
      </c>
      <c r="N90" t="s">
        <v>516</v>
      </c>
      <c r="O90" t="s">
        <v>47</v>
      </c>
      <c r="P90">
        <v>38.44</v>
      </c>
      <c r="Q90" t="s">
        <v>521</v>
      </c>
      <c r="R90" t="s">
        <v>7129</v>
      </c>
      <c r="S90" t="s">
        <v>7058</v>
      </c>
      <c r="T90" t="s">
        <v>683</v>
      </c>
      <c r="U90" t="s">
        <v>533</v>
      </c>
      <c r="V90" t="s">
        <v>41</v>
      </c>
      <c r="W90" t="s">
        <v>6522</v>
      </c>
      <c r="X90" t="s">
        <v>486</v>
      </c>
      <c r="Y90">
        <v>36.534011939999999</v>
      </c>
      <c r="Z90">
        <v>128.1938146</v>
      </c>
      <c r="AA90" t="s">
        <v>62</v>
      </c>
      <c r="AB90" t="s">
        <v>367</v>
      </c>
      <c r="AC90" t="s">
        <v>168</v>
      </c>
      <c r="AD90" t="s">
        <v>6281</v>
      </c>
      <c r="AE90" t="s">
        <v>47</v>
      </c>
      <c r="AF90" t="s">
        <v>47</v>
      </c>
      <c r="AG90" t="s">
        <v>684</v>
      </c>
      <c r="AH90" t="s">
        <v>486</v>
      </c>
      <c r="AI90" t="s">
        <v>47</v>
      </c>
      <c r="AJ90" t="s">
        <v>47</v>
      </c>
      <c r="AK90" t="s">
        <v>684</v>
      </c>
      <c r="AL90" t="s">
        <v>486</v>
      </c>
      <c r="AM90" t="s">
        <v>6750</v>
      </c>
      <c r="AN90" t="s">
        <v>47</v>
      </c>
      <c r="AO90" t="s">
        <v>6282</v>
      </c>
      <c r="AP90" t="s">
        <v>6750</v>
      </c>
      <c r="AQ90" t="s">
        <v>538</v>
      </c>
      <c r="AR90" t="s">
        <v>6074</v>
      </c>
      <c r="AS90" t="s">
        <v>47</v>
      </c>
      <c r="AV90" s="100">
        <v>44385</v>
      </c>
      <c r="AW90" t="s">
        <v>6282</v>
      </c>
      <c r="AX90" t="s">
        <v>109</v>
      </c>
      <c r="AY90" t="s">
        <v>6719</v>
      </c>
      <c r="AZ90" t="s">
        <v>6621</v>
      </c>
      <c r="BA90" s="100">
        <v>45359</v>
      </c>
      <c r="BB90" t="s">
        <v>6280</v>
      </c>
      <c r="BK90" t="s">
        <v>6735</v>
      </c>
    </row>
    <row r="91" spans="1:63" x14ac:dyDescent="0.2">
      <c r="A91" t="s">
        <v>6861</v>
      </c>
      <c r="B91" t="s">
        <v>198</v>
      </c>
      <c r="C91" t="s">
        <v>446</v>
      </c>
      <c r="D91" t="s">
        <v>6750</v>
      </c>
      <c r="E91" t="s">
        <v>6750</v>
      </c>
      <c r="F91" t="s">
        <v>99</v>
      </c>
      <c r="G91" t="s">
        <v>47</v>
      </c>
      <c r="H91" t="s">
        <v>518</v>
      </c>
      <c r="I91" t="s">
        <v>6320</v>
      </c>
      <c r="J91" t="s">
        <v>6321</v>
      </c>
      <c r="K91" t="s">
        <v>6322</v>
      </c>
      <c r="L91" t="s">
        <v>6321</v>
      </c>
      <c r="M91" t="s">
        <v>183</v>
      </c>
      <c r="N91" t="s">
        <v>516</v>
      </c>
      <c r="O91" t="s">
        <v>681</v>
      </c>
      <c r="P91">
        <v>7.78</v>
      </c>
      <c r="Q91" t="s">
        <v>522</v>
      </c>
      <c r="R91" t="s">
        <v>7131</v>
      </c>
      <c r="S91" t="s">
        <v>7017</v>
      </c>
      <c r="T91" t="s">
        <v>683</v>
      </c>
      <c r="U91" t="s">
        <v>533</v>
      </c>
      <c r="V91" t="s">
        <v>41</v>
      </c>
      <c r="W91" t="s">
        <v>6526</v>
      </c>
      <c r="X91" t="s">
        <v>200</v>
      </c>
      <c r="Y91">
        <v>64.651111</v>
      </c>
      <c r="Z91">
        <v>24.418544000000001</v>
      </c>
      <c r="AA91" t="s">
        <v>45</v>
      </c>
      <c r="AB91" t="s">
        <v>366</v>
      </c>
      <c r="AC91" t="s">
        <v>199</v>
      </c>
      <c r="AD91" t="s">
        <v>6321</v>
      </c>
      <c r="AE91" t="s">
        <v>47</v>
      </c>
      <c r="AF91" t="s">
        <v>47</v>
      </c>
      <c r="AG91" t="s">
        <v>684</v>
      </c>
      <c r="AH91" t="s">
        <v>486</v>
      </c>
      <c r="AI91" t="s">
        <v>486</v>
      </c>
      <c r="AJ91" t="s">
        <v>47</v>
      </c>
      <c r="AK91" t="s">
        <v>684</v>
      </c>
      <c r="AL91" t="s">
        <v>486</v>
      </c>
      <c r="AM91" t="s">
        <v>6750</v>
      </c>
      <c r="AN91">
        <v>12.4</v>
      </c>
      <c r="AO91" t="s">
        <v>201</v>
      </c>
      <c r="AP91" t="s">
        <v>6750</v>
      </c>
      <c r="AQ91" t="s">
        <v>538</v>
      </c>
      <c r="AR91" t="s">
        <v>6356</v>
      </c>
      <c r="AS91" t="s">
        <v>47</v>
      </c>
      <c r="AV91" s="100">
        <v>44392</v>
      </c>
      <c r="AW91" t="s">
        <v>6319</v>
      </c>
      <c r="AX91" t="s">
        <v>6318</v>
      </c>
      <c r="AY91" t="s">
        <v>6720</v>
      </c>
      <c r="AZ91" t="s">
        <v>7747</v>
      </c>
      <c r="BA91" s="100">
        <v>45359</v>
      </c>
      <c r="BB91" t="s">
        <v>6316</v>
      </c>
      <c r="BC91" t="s">
        <v>6317</v>
      </c>
      <c r="BD91" t="s">
        <v>6315</v>
      </c>
      <c r="BK91" t="s">
        <v>6678</v>
      </c>
    </row>
    <row r="92" spans="1:63" x14ac:dyDescent="0.2">
      <c r="A92" t="s">
        <v>6862</v>
      </c>
      <c r="B92" t="s">
        <v>446</v>
      </c>
      <c r="C92" t="s">
        <v>446</v>
      </c>
      <c r="D92" t="s">
        <v>6750</v>
      </c>
      <c r="E92" t="s">
        <v>6750</v>
      </c>
      <c r="F92" t="s">
        <v>99</v>
      </c>
      <c r="G92" t="s">
        <v>47</v>
      </c>
      <c r="H92" t="s">
        <v>629</v>
      </c>
      <c r="I92" t="s">
        <v>18</v>
      </c>
      <c r="J92" t="s">
        <v>6284</v>
      </c>
      <c r="K92" t="s">
        <v>6284</v>
      </c>
      <c r="L92" t="s">
        <v>6284</v>
      </c>
      <c r="M92" t="s">
        <v>699</v>
      </c>
      <c r="N92" t="s">
        <v>516</v>
      </c>
      <c r="O92" t="s">
        <v>47</v>
      </c>
      <c r="P92">
        <v>38.44</v>
      </c>
      <c r="Q92" t="s">
        <v>521</v>
      </c>
      <c r="R92" t="s">
        <v>7129</v>
      </c>
      <c r="S92" t="s">
        <v>7058</v>
      </c>
      <c r="T92" t="s">
        <v>683</v>
      </c>
      <c r="U92" t="s">
        <v>533</v>
      </c>
      <c r="V92" t="s">
        <v>41</v>
      </c>
      <c r="W92" t="s">
        <v>6522</v>
      </c>
      <c r="X92" t="s">
        <v>486</v>
      </c>
      <c r="Y92">
        <v>36.534011939999999</v>
      </c>
      <c r="Z92">
        <v>128.1938146</v>
      </c>
      <c r="AA92" t="s">
        <v>62</v>
      </c>
      <c r="AB92" t="s">
        <v>367</v>
      </c>
      <c r="AC92" t="s">
        <v>168</v>
      </c>
      <c r="AD92" t="s">
        <v>6284</v>
      </c>
      <c r="AE92" t="s">
        <v>47</v>
      </c>
      <c r="AF92" t="s">
        <v>47</v>
      </c>
      <c r="AG92" t="s">
        <v>684</v>
      </c>
      <c r="AH92" t="s">
        <v>486</v>
      </c>
      <c r="AI92" t="s">
        <v>47</v>
      </c>
      <c r="AJ92" t="s">
        <v>47</v>
      </c>
      <c r="AK92" t="s">
        <v>684</v>
      </c>
      <c r="AL92" t="s">
        <v>486</v>
      </c>
      <c r="AM92" t="s">
        <v>6750</v>
      </c>
      <c r="AN92">
        <v>10</v>
      </c>
      <c r="AO92" t="s">
        <v>6285</v>
      </c>
      <c r="AP92" t="s">
        <v>6750</v>
      </c>
      <c r="AQ92" t="s">
        <v>538</v>
      </c>
      <c r="AR92" t="s">
        <v>6074</v>
      </c>
      <c r="AS92" t="s">
        <v>47</v>
      </c>
      <c r="AV92" s="100">
        <v>44484</v>
      </c>
      <c r="AW92" t="s">
        <v>6283</v>
      </c>
      <c r="AX92" t="s">
        <v>100</v>
      </c>
      <c r="AY92" t="s">
        <v>6721</v>
      </c>
      <c r="AZ92" t="s">
        <v>7494</v>
      </c>
      <c r="BA92" s="100">
        <v>45359</v>
      </c>
      <c r="BB92" t="s">
        <v>6283</v>
      </c>
      <c r="BK92" t="s">
        <v>6735</v>
      </c>
    </row>
    <row r="93" spans="1:63" x14ac:dyDescent="0.2">
      <c r="A93" t="s">
        <v>6863</v>
      </c>
      <c r="B93" t="s">
        <v>446</v>
      </c>
      <c r="C93" t="s">
        <v>446</v>
      </c>
      <c r="D93" t="s">
        <v>6750</v>
      </c>
      <c r="E93" t="s">
        <v>6750</v>
      </c>
      <c r="F93" t="s">
        <v>99</v>
      </c>
      <c r="G93" t="s">
        <v>47</v>
      </c>
      <c r="H93" t="s">
        <v>629</v>
      </c>
      <c r="I93" t="s">
        <v>108</v>
      </c>
      <c r="J93" t="s">
        <v>107</v>
      </c>
      <c r="K93" t="s">
        <v>107</v>
      </c>
      <c r="L93" t="s">
        <v>107</v>
      </c>
      <c r="M93" t="s">
        <v>712</v>
      </c>
      <c r="N93" t="s">
        <v>516</v>
      </c>
      <c r="O93" t="s">
        <v>47</v>
      </c>
      <c r="P93">
        <v>6.45</v>
      </c>
      <c r="Q93" t="s">
        <v>521</v>
      </c>
      <c r="R93" t="s">
        <v>7129</v>
      </c>
      <c r="S93" t="s">
        <v>105</v>
      </c>
      <c r="T93" t="s">
        <v>683</v>
      </c>
      <c r="U93" t="s">
        <v>1513</v>
      </c>
      <c r="V93" t="s">
        <v>6495</v>
      </c>
      <c r="W93" t="s">
        <v>6496</v>
      </c>
      <c r="X93" t="s">
        <v>486</v>
      </c>
      <c r="Y93">
        <v>-34.463000000000001</v>
      </c>
      <c r="Z93">
        <v>150.886</v>
      </c>
      <c r="AA93" t="s">
        <v>62</v>
      </c>
      <c r="AB93" t="s">
        <v>7774</v>
      </c>
      <c r="AC93" t="s">
        <v>106</v>
      </c>
      <c r="AD93" t="s">
        <v>107</v>
      </c>
      <c r="AE93" t="s">
        <v>47</v>
      </c>
      <c r="AF93" t="s">
        <v>47</v>
      </c>
      <c r="AG93" t="s">
        <v>684</v>
      </c>
      <c r="AH93" t="s">
        <v>486</v>
      </c>
      <c r="AI93" t="s">
        <v>486</v>
      </c>
      <c r="AJ93" t="s">
        <v>47</v>
      </c>
      <c r="AK93" t="s">
        <v>684</v>
      </c>
      <c r="AL93" t="s">
        <v>486</v>
      </c>
      <c r="AM93" t="s">
        <v>6750</v>
      </c>
      <c r="AN93" t="s">
        <v>47</v>
      </c>
      <c r="AO93" t="s">
        <v>107</v>
      </c>
      <c r="AP93" t="s">
        <v>6750</v>
      </c>
      <c r="AR93" t="s">
        <v>6074</v>
      </c>
      <c r="AS93" t="s">
        <v>47</v>
      </c>
      <c r="AV93" s="100">
        <v>44498</v>
      </c>
      <c r="AW93" t="s">
        <v>6275</v>
      </c>
      <c r="AX93" t="s">
        <v>109</v>
      </c>
      <c r="AY93" t="s">
        <v>6722</v>
      </c>
      <c r="AZ93" t="s">
        <v>6633</v>
      </c>
      <c r="BA93" s="100">
        <v>45359</v>
      </c>
      <c r="BB93" t="s">
        <v>6275</v>
      </c>
      <c r="BK93" t="s">
        <v>6735</v>
      </c>
    </row>
    <row r="94" spans="1:63" x14ac:dyDescent="0.2">
      <c r="A94" t="s">
        <v>6864</v>
      </c>
      <c r="B94" t="s">
        <v>218</v>
      </c>
      <c r="C94" t="s">
        <v>6313</v>
      </c>
      <c r="D94" t="s">
        <v>6750</v>
      </c>
      <c r="E94" t="s">
        <v>6750</v>
      </c>
      <c r="F94" t="s">
        <v>672</v>
      </c>
      <c r="G94" t="s">
        <v>47</v>
      </c>
      <c r="H94" t="s">
        <v>676</v>
      </c>
      <c r="I94" t="s">
        <v>6367</v>
      </c>
      <c r="J94" t="s">
        <v>6313</v>
      </c>
      <c r="K94" t="s">
        <v>6313</v>
      </c>
      <c r="L94" t="s">
        <v>6313</v>
      </c>
      <c r="M94" t="s">
        <v>407</v>
      </c>
      <c r="N94" t="s">
        <v>516</v>
      </c>
      <c r="O94" t="s">
        <v>680</v>
      </c>
      <c r="P94">
        <v>14.82</v>
      </c>
      <c r="Q94" t="s">
        <v>521</v>
      </c>
      <c r="R94" t="s">
        <v>47</v>
      </c>
      <c r="S94" t="s">
        <v>7087</v>
      </c>
      <c r="T94" t="s">
        <v>684</v>
      </c>
      <c r="U94" t="s">
        <v>556</v>
      </c>
      <c r="V94" t="s">
        <v>6535</v>
      </c>
      <c r="W94" t="s">
        <v>6536</v>
      </c>
      <c r="X94" t="s">
        <v>221</v>
      </c>
      <c r="Y94">
        <v>45.641516000000003</v>
      </c>
      <c r="Z94">
        <v>9.6002419999999997</v>
      </c>
      <c r="AA94" t="s">
        <v>45</v>
      </c>
      <c r="AB94" t="s">
        <v>366</v>
      </c>
      <c r="AC94" t="s">
        <v>220</v>
      </c>
      <c r="AD94" t="s">
        <v>6313</v>
      </c>
      <c r="AE94" t="s">
        <v>486</v>
      </c>
      <c r="AF94" t="s">
        <v>486</v>
      </c>
      <c r="AG94" t="s">
        <v>486</v>
      </c>
      <c r="AH94" t="s">
        <v>486</v>
      </c>
      <c r="AI94" t="s">
        <v>486</v>
      </c>
      <c r="AJ94">
        <v>20</v>
      </c>
      <c r="AK94" t="s">
        <v>683</v>
      </c>
      <c r="AL94" t="s">
        <v>6314</v>
      </c>
      <c r="AM94" t="s">
        <v>6750</v>
      </c>
      <c r="AN94" t="s">
        <v>47</v>
      </c>
      <c r="AO94" t="s">
        <v>6314</v>
      </c>
      <c r="AP94" t="s">
        <v>6750</v>
      </c>
      <c r="AQ94" t="s">
        <v>562</v>
      </c>
      <c r="AR94" t="s">
        <v>6074</v>
      </c>
      <c r="AS94" t="s">
        <v>47</v>
      </c>
      <c r="AV94" s="100">
        <v>44501</v>
      </c>
      <c r="AW94" t="s">
        <v>219</v>
      </c>
      <c r="AX94" t="s">
        <v>222</v>
      </c>
      <c r="AY94" t="s">
        <v>6723</v>
      </c>
      <c r="AZ94" t="s">
        <v>6634</v>
      </c>
      <c r="BA94" s="100">
        <v>45359</v>
      </c>
      <c r="BB94" t="s">
        <v>6314</v>
      </c>
      <c r="BK94" t="s">
        <v>6735</v>
      </c>
    </row>
    <row r="95" spans="1:63" x14ac:dyDescent="0.2">
      <c r="A95" t="s">
        <v>6865</v>
      </c>
      <c r="B95" t="s">
        <v>6175</v>
      </c>
      <c r="C95" t="s">
        <v>291</v>
      </c>
      <c r="D95" t="s">
        <v>6750</v>
      </c>
      <c r="E95" t="s">
        <v>6750</v>
      </c>
      <c r="F95" t="s">
        <v>672</v>
      </c>
      <c r="G95">
        <v>2027</v>
      </c>
      <c r="H95" t="s">
        <v>6362</v>
      </c>
      <c r="I95" t="s">
        <v>6658</v>
      </c>
      <c r="J95" t="s">
        <v>6176</v>
      </c>
      <c r="K95" t="s">
        <v>6176</v>
      </c>
      <c r="L95" t="s">
        <v>6176</v>
      </c>
      <c r="M95" t="s">
        <v>52</v>
      </c>
      <c r="N95" t="s">
        <v>516</v>
      </c>
      <c r="O95" t="s">
        <v>681</v>
      </c>
      <c r="P95">
        <v>68.52</v>
      </c>
      <c r="Q95" t="s">
        <v>521</v>
      </c>
      <c r="R95" t="s">
        <v>7129</v>
      </c>
      <c r="S95" t="s">
        <v>6903</v>
      </c>
      <c r="T95" t="s">
        <v>683</v>
      </c>
      <c r="U95" t="s">
        <v>554</v>
      </c>
      <c r="V95" t="s">
        <v>6547</v>
      </c>
      <c r="W95" t="s">
        <v>6548</v>
      </c>
      <c r="X95" t="s">
        <v>298</v>
      </c>
      <c r="Y95">
        <v>43.432830000000003</v>
      </c>
      <c r="Z95">
        <v>4.8871659999999997</v>
      </c>
      <c r="AA95" t="s">
        <v>45</v>
      </c>
      <c r="AB95" t="s">
        <v>366</v>
      </c>
      <c r="AC95" t="s">
        <v>79</v>
      </c>
      <c r="AD95" t="s">
        <v>291</v>
      </c>
      <c r="AE95" t="s">
        <v>486</v>
      </c>
      <c r="AF95" t="s">
        <v>47</v>
      </c>
      <c r="AG95" t="s">
        <v>684</v>
      </c>
      <c r="AH95" t="s">
        <v>486</v>
      </c>
      <c r="AI95" t="s">
        <v>486</v>
      </c>
      <c r="AJ95" t="s">
        <v>486</v>
      </c>
      <c r="AK95" t="s">
        <v>486</v>
      </c>
      <c r="AL95" t="s">
        <v>486</v>
      </c>
      <c r="AM95" t="s">
        <v>6750</v>
      </c>
      <c r="AN95">
        <v>964.5</v>
      </c>
      <c r="AO95" t="s">
        <v>291</v>
      </c>
      <c r="AP95" t="s">
        <v>6750</v>
      </c>
      <c r="AQ95" t="s">
        <v>529</v>
      </c>
      <c r="AR95" t="s">
        <v>6074</v>
      </c>
      <c r="AS95" t="s">
        <v>47</v>
      </c>
      <c r="AV95" s="100">
        <v>44596</v>
      </c>
      <c r="AW95" t="s">
        <v>6178</v>
      </c>
      <c r="AX95" t="s">
        <v>41</v>
      </c>
      <c r="AY95" t="s">
        <v>6724</v>
      </c>
      <c r="AZ95" t="s">
        <v>6635</v>
      </c>
      <c r="BA95" s="100">
        <v>45359</v>
      </c>
      <c r="BB95" t="s">
        <v>6178</v>
      </c>
      <c r="BD95" t="s">
        <v>6177</v>
      </c>
      <c r="BK95" t="s">
        <v>6677</v>
      </c>
    </row>
    <row r="96" spans="1:63" x14ac:dyDescent="0.2">
      <c r="A96" t="s">
        <v>6866</v>
      </c>
      <c r="B96" t="s">
        <v>360</v>
      </c>
      <c r="C96" t="s">
        <v>321</v>
      </c>
      <c r="D96" t="s">
        <v>6750</v>
      </c>
      <c r="E96" t="s">
        <v>6750</v>
      </c>
      <c r="F96" t="s">
        <v>99</v>
      </c>
      <c r="G96">
        <v>2028</v>
      </c>
      <c r="H96" t="s">
        <v>676</v>
      </c>
      <c r="I96" t="s">
        <v>6213</v>
      </c>
      <c r="J96" t="s">
        <v>6214</v>
      </c>
      <c r="K96" t="s">
        <v>6214</v>
      </c>
      <c r="L96" t="s">
        <v>6214</v>
      </c>
      <c r="M96" t="s">
        <v>52</v>
      </c>
      <c r="N96" t="s">
        <v>516</v>
      </c>
      <c r="O96" t="s">
        <v>680</v>
      </c>
      <c r="P96">
        <v>68.52</v>
      </c>
      <c r="Q96" t="s">
        <v>521</v>
      </c>
      <c r="R96" t="s">
        <v>7129</v>
      </c>
      <c r="S96" t="s">
        <v>6903</v>
      </c>
      <c r="T96" t="s">
        <v>683</v>
      </c>
      <c r="U96" t="s">
        <v>533</v>
      </c>
      <c r="V96" t="s">
        <v>41</v>
      </c>
      <c r="W96" t="s">
        <v>6551</v>
      </c>
      <c r="X96" t="s">
        <v>127</v>
      </c>
      <c r="Y96">
        <v>43.556199999999997</v>
      </c>
      <c r="Z96">
        <v>-5.8639999999999999</v>
      </c>
      <c r="AA96" t="s">
        <v>102</v>
      </c>
      <c r="AB96" t="s">
        <v>366</v>
      </c>
      <c r="AC96" t="s">
        <v>53</v>
      </c>
      <c r="AD96" t="s">
        <v>6214</v>
      </c>
      <c r="AE96" t="s">
        <v>486</v>
      </c>
      <c r="AF96" t="s">
        <v>486</v>
      </c>
      <c r="AG96" t="s">
        <v>486</v>
      </c>
      <c r="AH96" t="s">
        <v>486</v>
      </c>
      <c r="AI96" t="s">
        <v>486</v>
      </c>
      <c r="AJ96">
        <v>3300</v>
      </c>
      <c r="AK96" t="s">
        <v>683</v>
      </c>
      <c r="AL96" t="s">
        <v>6214</v>
      </c>
      <c r="AM96" t="s">
        <v>6750</v>
      </c>
      <c r="AN96" t="s">
        <v>47</v>
      </c>
      <c r="AO96" t="s">
        <v>6214</v>
      </c>
      <c r="AP96" t="s">
        <v>6750</v>
      </c>
      <c r="AQ96" t="s">
        <v>532</v>
      </c>
      <c r="AR96" t="s">
        <v>6449</v>
      </c>
      <c r="AS96" t="s">
        <v>47</v>
      </c>
      <c r="AV96" s="100">
        <v>44608</v>
      </c>
      <c r="AW96" t="s">
        <v>6212</v>
      </c>
      <c r="AX96" t="s">
        <v>361</v>
      </c>
      <c r="AY96" t="s">
        <v>6725</v>
      </c>
      <c r="AZ96" t="s">
        <v>6621</v>
      </c>
      <c r="BA96" s="100">
        <v>45359</v>
      </c>
      <c r="BB96" t="s">
        <v>6210</v>
      </c>
      <c r="BC96" t="s">
        <v>6211</v>
      </c>
      <c r="BD96" t="s">
        <v>6212</v>
      </c>
      <c r="BK96" t="s">
        <v>6595</v>
      </c>
    </row>
    <row r="97" spans="1:63" x14ac:dyDescent="0.2">
      <c r="A97" t="s">
        <v>6867</v>
      </c>
      <c r="B97" t="s">
        <v>446</v>
      </c>
      <c r="C97" t="s">
        <v>287</v>
      </c>
      <c r="D97" t="s">
        <v>6750</v>
      </c>
      <c r="E97" t="s">
        <v>6750</v>
      </c>
      <c r="F97" t="s">
        <v>99</v>
      </c>
      <c r="G97" t="s">
        <v>47</v>
      </c>
      <c r="H97" t="s">
        <v>676</v>
      </c>
      <c r="I97" t="s">
        <v>6367</v>
      </c>
      <c r="J97" t="s">
        <v>6378</v>
      </c>
      <c r="K97" t="s">
        <v>6378</v>
      </c>
      <c r="L97" t="s">
        <v>6378</v>
      </c>
      <c r="M97" t="s">
        <v>711</v>
      </c>
      <c r="N97" t="s">
        <v>516</v>
      </c>
      <c r="O97" t="s">
        <v>680</v>
      </c>
      <c r="P97">
        <v>5.71</v>
      </c>
      <c r="Q97" t="s">
        <v>521</v>
      </c>
      <c r="R97" t="s">
        <v>7131</v>
      </c>
      <c r="S97" t="s">
        <v>481</v>
      </c>
      <c r="T97" t="s">
        <v>683</v>
      </c>
      <c r="U97" t="s">
        <v>533</v>
      </c>
      <c r="V97" t="s">
        <v>41</v>
      </c>
      <c r="W97" t="s">
        <v>6525</v>
      </c>
      <c r="X97" t="s">
        <v>296</v>
      </c>
      <c r="Y97">
        <v>53.581142980000003</v>
      </c>
      <c r="Z97">
        <v>8.1357794860000006</v>
      </c>
      <c r="AA97" t="s">
        <v>138</v>
      </c>
      <c r="AB97" t="s">
        <v>366</v>
      </c>
      <c r="AC97" t="s">
        <v>66</v>
      </c>
      <c r="AD97" t="s">
        <v>6378</v>
      </c>
      <c r="AE97" t="s">
        <v>486</v>
      </c>
      <c r="AF97" t="s">
        <v>486</v>
      </c>
      <c r="AG97" t="s">
        <v>486</v>
      </c>
      <c r="AH97" t="s">
        <v>486</v>
      </c>
      <c r="AI97" t="s">
        <v>486</v>
      </c>
      <c r="AJ97">
        <v>1000</v>
      </c>
      <c r="AK97" t="s">
        <v>683</v>
      </c>
      <c r="AL97" t="s">
        <v>6379</v>
      </c>
      <c r="AM97" t="s">
        <v>6750</v>
      </c>
      <c r="AN97" t="s">
        <v>47</v>
      </c>
      <c r="AO97" t="s">
        <v>6379</v>
      </c>
      <c r="AP97" t="s">
        <v>6750</v>
      </c>
      <c r="AQ97" t="s">
        <v>532</v>
      </c>
      <c r="AR97" t="s">
        <v>6074</v>
      </c>
      <c r="AS97" t="s">
        <v>47</v>
      </c>
      <c r="AV97" s="100">
        <v>44613</v>
      </c>
      <c r="AW97" t="s">
        <v>287</v>
      </c>
      <c r="AX97" t="s">
        <v>311</v>
      </c>
      <c r="AY97" t="s">
        <v>6726</v>
      </c>
      <c r="AZ97" t="s">
        <v>6881</v>
      </c>
      <c r="BA97" s="100">
        <v>45359</v>
      </c>
      <c r="BB97" t="s">
        <v>6380</v>
      </c>
      <c r="BK97" t="s">
        <v>6735</v>
      </c>
    </row>
    <row r="98" spans="1:63" x14ac:dyDescent="0.2">
      <c r="A98" t="s">
        <v>6868</v>
      </c>
      <c r="B98" t="s">
        <v>6199</v>
      </c>
      <c r="C98" t="s">
        <v>6200</v>
      </c>
      <c r="D98" t="s">
        <v>6750</v>
      </c>
      <c r="E98" t="s">
        <v>6750</v>
      </c>
      <c r="F98" t="s">
        <v>99</v>
      </c>
      <c r="G98">
        <v>2022</v>
      </c>
      <c r="H98" t="s">
        <v>47</v>
      </c>
      <c r="I98" t="s">
        <v>47</v>
      </c>
      <c r="J98" t="s">
        <v>6201</v>
      </c>
      <c r="K98" t="s">
        <v>6201</v>
      </c>
      <c r="L98" t="s">
        <v>446</v>
      </c>
      <c r="M98" t="s">
        <v>52</v>
      </c>
      <c r="N98" t="s">
        <v>516</v>
      </c>
      <c r="O98" t="s">
        <v>47</v>
      </c>
      <c r="P98">
        <v>68.52</v>
      </c>
      <c r="Q98" t="s">
        <v>521</v>
      </c>
      <c r="R98" t="s">
        <v>7129</v>
      </c>
      <c r="S98" t="s">
        <v>6903</v>
      </c>
      <c r="T98" t="s">
        <v>683</v>
      </c>
      <c r="U98" t="s">
        <v>446</v>
      </c>
      <c r="V98" t="s">
        <v>41</v>
      </c>
      <c r="W98" t="s">
        <v>6546</v>
      </c>
      <c r="X98" t="s">
        <v>519</v>
      </c>
      <c r="Y98">
        <v>21.007899999999999</v>
      </c>
      <c r="Z98">
        <v>-10.940799999999999</v>
      </c>
      <c r="AA98" t="s">
        <v>62</v>
      </c>
      <c r="AB98" t="s">
        <v>368</v>
      </c>
      <c r="AC98" t="s">
        <v>297</v>
      </c>
      <c r="AD98" t="s">
        <v>6201</v>
      </c>
      <c r="AE98" t="s">
        <v>47</v>
      </c>
      <c r="AF98" t="s">
        <v>47</v>
      </c>
      <c r="AG98" t="s">
        <v>684</v>
      </c>
      <c r="AH98" t="s">
        <v>486</v>
      </c>
      <c r="AI98" t="s">
        <v>486</v>
      </c>
      <c r="AJ98" t="s">
        <v>486</v>
      </c>
      <c r="AK98" t="s">
        <v>486</v>
      </c>
      <c r="AL98" t="s">
        <v>486</v>
      </c>
      <c r="AM98" t="s">
        <v>6750</v>
      </c>
      <c r="AN98" t="s">
        <v>47</v>
      </c>
      <c r="AO98" t="s">
        <v>6201</v>
      </c>
      <c r="AP98" t="s">
        <v>6750</v>
      </c>
      <c r="AQ98" t="s">
        <v>530</v>
      </c>
      <c r="AR98" t="s">
        <v>6074</v>
      </c>
      <c r="AS98" t="s">
        <v>47</v>
      </c>
      <c r="AV98" s="100">
        <v>44706</v>
      </c>
      <c r="AW98" t="s">
        <v>6201</v>
      </c>
      <c r="AX98" t="s">
        <v>302</v>
      </c>
      <c r="AY98" t="s">
        <v>6727</v>
      </c>
      <c r="AZ98" t="s">
        <v>6625</v>
      </c>
      <c r="BA98" s="100">
        <v>45359</v>
      </c>
      <c r="BB98" t="s">
        <v>6201</v>
      </c>
      <c r="BK98" t="s">
        <v>6735</v>
      </c>
    </row>
    <row r="99" spans="1:63" x14ac:dyDescent="0.2">
      <c r="A99" t="s">
        <v>6869</v>
      </c>
      <c r="B99" t="s">
        <v>488</v>
      </c>
      <c r="C99" t="s">
        <v>460</v>
      </c>
      <c r="D99" t="s">
        <v>6750</v>
      </c>
      <c r="E99" t="s">
        <v>6750</v>
      </c>
      <c r="F99" t="s">
        <v>672</v>
      </c>
      <c r="G99">
        <v>2026</v>
      </c>
      <c r="H99" t="s">
        <v>675</v>
      </c>
      <c r="I99" t="s">
        <v>512</v>
      </c>
      <c r="J99" t="s">
        <v>460</v>
      </c>
      <c r="K99" t="s">
        <v>489</v>
      </c>
      <c r="L99" t="s">
        <v>489</v>
      </c>
      <c r="M99" t="s">
        <v>223</v>
      </c>
      <c r="N99" t="s">
        <v>516</v>
      </c>
      <c r="P99">
        <v>10.35</v>
      </c>
      <c r="Q99" t="s">
        <v>522</v>
      </c>
      <c r="R99" t="s">
        <v>7129</v>
      </c>
      <c r="S99" t="s">
        <v>7020</v>
      </c>
      <c r="T99" t="s">
        <v>683</v>
      </c>
      <c r="U99" t="s">
        <v>561</v>
      </c>
      <c r="V99" t="s">
        <v>6537</v>
      </c>
      <c r="W99" t="s">
        <v>6538</v>
      </c>
      <c r="X99" t="s">
        <v>229</v>
      </c>
      <c r="Y99">
        <v>51.491649000000002</v>
      </c>
      <c r="Z99">
        <v>6.7330509999999997</v>
      </c>
      <c r="AA99" t="s">
        <v>45</v>
      </c>
      <c r="AB99" t="s">
        <v>366</v>
      </c>
      <c r="AC99" t="s">
        <v>66</v>
      </c>
      <c r="AD99" t="s">
        <v>460</v>
      </c>
      <c r="AE99">
        <v>2.5</v>
      </c>
      <c r="AF99" t="s">
        <v>486</v>
      </c>
      <c r="AG99" t="s">
        <v>683</v>
      </c>
      <c r="AH99" t="s">
        <v>486</v>
      </c>
      <c r="AI99" t="s">
        <v>486</v>
      </c>
      <c r="AJ99" t="s">
        <v>486</v>
      </c>
      <c r="AK99" t="s">
        <v>486</v>
      </c>
      <c r="AM99" t="s">
        <v>6750</v>
      </c>
      <c r="AN99">
        <v>2000.3999999999999</v>
      </c>
      <c r="AO99" t="s">
        <v>460</v>
      </c>
      <c r="AP99" t="s">
        <v>6750</v>
      </c>
      <c r="AR99" t="s">
        <v>6074</v>
      </c>
      <c r="AV99" s="100">
        <v>44812</v>
      </c>
      <c r="AW99" t="s">
        <v>460</v>
      </c>
      <c r="AX99" t="s">
        <v>41</v>
      </c>
      <c r="AY99" t="s">
        <v>6728</v>
      </c>
      <c r="AZ99" t="s">
        <v>7495</v>
      </c>
      <c r="BA99" s="100">
        <v>45359</v>
      </c>
      <c r="BB99" t="s">
        <v>513</v>
      </c>
      <c r="BK99" t="s">
        <v>6596</v>
      </c>
    </row>
    <row r="100" spans="1:63" x14ac:dyDescent="0.2">
      <c r="A100" t="s">
        <v>6870</v>
      </c>
      <c r="B100" t="s">
        <v>446</v>
      </c>
      <c r="C100" t="s">
        <v>6215</v>
      </c>
      <c r="D100" t="s">
        <v>6750</v>
      </c>
      <c r="E100" t="s">
        <v>6750</v>
      </c>
      <c r="F100" t="s">
        <v>99</v>
      </c>
      <c r="G100" t="s">
        <v>47</v>
      </c>
      <c r="H100" t="s">
        <v>6143</v>
      </c>
      <c r="I100" t="s">
        <v>6216</v>
      </c>
      <c r="J100" t="s">
        <v>6215</v>
      </c>
      <c r="K100" t="s">
        <v>6215</v>
      </c>
      <c r="L100" t="s">
        <v>6215</v>
      </c>
      <c r="M100" t="s">
        <v>52</v>
      </c>
      <c r="N100" t="s">
        <v>516</v>
      </c>
      <c r="O100" t="s">
        <v>680</v>
      </c>
      <c r="P100">
        <v>68.52</v>
      </c>
      <c r="Q100" t="s">
        <v>521</v>
      </c>
      <c r="R100" t="s">
        <v>7129</v>
      </c>
      <c r="S100" t="s">
        <v>6903</v>
      </c>
      <c r="T100" t="s">
        <v>683</v>
      </c>
      <c r="U100" t="s">
        <v>576</v>
      </c>
      <c r="V100" t="s">
        <v>6557</v>
      </c>
      <c r="W100" t="s">
        <v>6558</v>
      </c>
      <c r="X100" t="s">
        <v>371</v>
      </c>
      <c r="Y100">
        <v>-26.664100000000001</v>
      </c>
      <c r="Z100">
        <v>27.81363</v>
      </c>
      <c r="AA100" t="s">
        <v>102</v>
      </c>
      <c r="AB100" t="s">
        <v>368</v>
      </c>
      <c r="AC100" t="s">
        <v>370</v>
      </c>
      <c r="AD100" t="s">
        <v>6215</v>
      </c>
      <c r="AE100" t="s">
        <v>486</v>
      </c>
      <c r="AF100" t="s">
        <v>486</v>
      </c>
      <c r="AG100" t="s">
        <v>486</v>
      </c>
      <c r="AH100" t="s">
        <v>486</v>
      </c>
      <c r="AI100">
        <v>1.5</v>
      </c>
      <c r="AJ100" t="s">
        <v>47</v>
      </c>
      <c r="AK100" t="s">
        <v>683</v>
      </c>
      <c r="AL100" t="s">
        <v>6217</v>
      </c>
      <c r="AM100" t="s">
        <v>6750</v>
      </c>
      <c r="AN100" t="s">
        <v>47</v>
      </c>
      <c r="AO100" t="s">
        <v>6217</v>
      </c>
      <c r="AP100" t="s">
        <v>6750</v>
      </c>
      <c r="AQ100" t="s">
        <v>577</v>
      </c>
      <c r="AR100" t="s">
        <v>6074</v>
      </c>
      <c r="AS100" t="s">
        <v>47</v>
      </c>
      <c r="AV100" s="100">
        <v>44852</v>
      </c>
      <c r="AW100" t="s">
        <v>6217</v>
      </c>
      <c r="AX100" t="s">
        <v>372</v>
      </c>
      <c r="AY100" t="s">
        <v>6729</v>
      </c>
      <c r="AZ100" t="s">
        <v>7371</v>
      </c>
      <c r="BA100" s="100">
        <v>45359</v>
      </c>
      <c r="BB100" t="s">
        <v>6217</v>
      </c>
      <c r="BK100" t="s">
        <v>6735</v>
      </c>
    </row>
    <row r="101" spans="1:63" x14ac:dyDescent="0.2">
      <c r="A101" t="s">
        <v>6871</v>
      </c>
      <c r="B101" t="s">
        <v>628</v>
      </c>
      <c r="C101" t="s">
        <v>446</v>
      </c>
      <c r="D101" t="s">
        <v>6750</v>
      </c>
      <c r="E101" t="s">
        <v>6750</v>
      </c>
      <c r="F101" t="s">
        <v>99</v>
      </c>
      <c r="G101" t="s">
        <v>47</v>
      </c>
      <c r="H101" t="s">
        <v>675</v>
      </c>
      <c r="I101" t="s">
        <v>6385</v>
      </c>
      <c r="J101" t="s">
        <v>617</v>
      </c>
      <c r="K101" t="s">
        <v>617</v>
      </c>
      <c r="L101" t="s">
        <v>617</v>
      </c>
      <c r="M101" t="s">
        <v>612</v>
      </c>
      <c r="N101" t="s">
        <v>6577</v>
      </c>
      <c r="O101" t="s">
        <v>47</v>
      </c>
      <c r="T101" t="s">
        <v>6636</v>
      </c>
      <c r="U101" t="s">
        <v>624</v>
      </c>
      <c r="V101" t="s">
        <v>41</v>
      </c>
      <c r="X101" t="s">
        <v>613</v>
      </c>
      <c r="Y101">
        <v>27.544748999999999</v>
      </c>
      <c r="Z101">
        <v>49.208103000000001</v>
      </c>
      <c r="AA101" t="s">
        <v>618</v>
      </c>
      <c r="AB101" t="s">
        <v>368</v>
      </c>
      <c r="AC101" t="s">
        <v>614</v>
      </c>
      <c r="AD101" t="s">
        <v>617</v>
      </c>
      <c r="AE101">
        <v>4</v>
      </c>
      <c r="AF101" t="s">
        <v>486</v>
      </c>
      <c r="AG101" t="s">
        <v>683</v>
      </c>
      <c r="AH101" t="s">
        <v>6386</v>
      </c>
      <c r="AI101" t="s">
        <v>486</v>
      </c>
      <c r="AJ101" t="s">
        <v>486</v>
      </c>
      <c r="AK101" t="s">
        <v>486</v>
      </c>
      <c r="AL101" t="s">
        <v>486</v>
      </c>
      <c r="AM101" t="s">
        <v>6750</v>
      </c>
      <c r="AN101">
        <v>1100</v>
      </c>
      <c r="AO101" t="s">
        <v>617</v>
      </c>
      <c r="AP101" t="s">
        <v>6750</v>
      </c>
      <c r="AQ101" t="s">
        <v>530</v>
      </c>
      <c r="AR101" t="s">
        <v>6074</v>
      </c>
      <c r="AS101" t="s">
        <v>47</v>
      </c>
      <c r="AV101" s="100">
        <v>44866</v>
      </c>
      <c r="AW101" t="s">
        <v>617</v>
      </c>
      <c r="AX101" t="s">
        <v>616</v>
      </c>
      <c r="AY101" t="s">
        <v>6730</v>
      </c>
      <c r="AZ101" t="s">
        <v>6637</v>
      </c>
      <c r="BA101" s="100">
        <v>45359</v>
      </c>
      <c r="BB101" t="s">
        <v>617</v>
      </c>
      <c r="BK101" t="s">
        <v>6735</v>
      </c>
    </row>
    <row r="102" spans="1:63" x14ac:dyDescent="0.2">
      <c r="A102" t="s">
        <v>6872</v>
      </c>
      <c r="B102" t="s">
        <v>446</v>
      </c>
      <c r="C102" t="s">
        <v>446</v>
      </c>
      <c r="D102" t="s">
        <v>6750</v>
      </c>
      <c r="E102" t="s">
        <v>6750</v>
      </c>
      <c r="F102" t="s">
        <v>99</v>
      </c>
      <c r="G102" t="s">
        <v>47</v>
      </c>
      <c r="H102" t="s">
        <v>678</v>
      </c>
      <c r="I102" t="s">
        <v>87</v>
      </c>
      <c r="J102" t="s">
        <v>565</v>
      </c>
      <c r="K102" t="s">
        <v>565</v>
      </c>
      <c r="L102" t="s">
        <v>565</v>
      </c>
      <c r="M102" t="s">
        <v>699</v>
      </c>
      <c r="N102" t="s">
        <v>516</v>
      </c>
      <c r="O102" t="s">
        <v>47</v>
      </c>
      <c r="P102">
        <v>38.44</v>
      </c>
      <c r="Q102" t="s">
        <v>521</v>
      </c>
      <c r="R102" t="s">
        <v>7129</v>
      </c>
      <c r="S102" t="s">
        <v>7058</v>
      </c>
      <c r="T102" t="s">
        <v>683</v>
      </c>
      <c r="U102" t="s">
        <v>533</v>
      </c>
      <c r="V102" t="s">
        <v>41</v>
      </c>
      <c r="W102" t="s">
        <v>6562</v>
      </c>
      <c r="X102" t="s">
        <v>498</v>
      </c>
      <c r="Y102">
        <v>2.5054509999999999</v>
      </c>
      <c r="Z102">
        <v>112.99156000000001</v>
      </c>
      <c r="AA102" t="s">
        <v>499</v>
      </c>
      <c r="AB102" t="s">
        <v>367</v>
      </c>
      <c r="AC102" t="s">
        <v>500</v>
      </c>
      <c r="AD102" t="s">
        <v>565</v>
      </c>
      <c r="AE102" t="s">
        <v>486</v>
      </c>
      <c r="AF102" t="s">
        <v>486</v>
      </c>
      <c r="AG102" t="s">
        <v>486</v>
      </c>
      <c r="AH102" t="s">
        <v>486</v>
      </c>
      <c r="AI102" t="s">
        <v>47</v>
      </c>
      <c r="AJ102" t="s">
        <v>486</v>
      </c>
      <c r="AK102" t="s">
        <v>684</v>
      </c>
      <c r="AL102" t="s">
        <v>565</v>
      </c>
      <c r="AM102" t="s">
        <v>6750</v>
      </c>
      <c r="AN102" t="s">
        <v>47</v>
      </c>
      <c r="AO102" t="s">
        <v>565</v>
      </c>
      <c r="AP102" t="s">
        <v>6750</v>
      </c>
      <c r="AQ102" t="s">
        <v>550</v>
      </c>
      <c r="AR102" t="s">
        <v>6074</v>
      </c>
      <c r="AS102" t="s">
        <v>47</v>
      </c>
      <c r="AV102" s="100">
        <v>44929</v>
      </c>
      <c r="AW102" t="s">
        <v>565</v>
      </c>
      <c r="AX102" t="s">
        <v>497</v>
      </c>
      <c r="AY102" t="s">
        <v>6731</v>
      </c>
      <c r="AZ102" t="s">
        <v>6638</v>
      </c>
      <c r="BA102" s="100">
        <v>45359</v>
      </c>
      <c r="BB102" t="s">
        <v>565</v>
      </c>
      <c r="BC102" t="s">
        <v>6286</v>
      </c>
      <c r="BK102" t="s">
        <v>6735</v>
      </c>
    </row>
    <row r="103" spans="1:63" x14ac:dyDescent="0.2">
      <c r="A103" t="s">
        <v>6873</v>
      </c>
      <c r="B103" t="s">
        <v>494</v>
      </c>
      <c r="C103" t="s">
        <v>446</v>
      </c>
      <c r="D103" t="s">
        <v>6750</v>
      </c>
      <c r="E103" t="s">
        <v>6750</v>
      </c>
      <c r="F103" t="s">
        <v>672</v>
      </c>
      <c r="G103">
        <v>2026</v>
      </c>
      <c r="H103" t="s">
        <v>6362</v>
      </c>
      <c r="I103" t="s">
        <v>11</v>
      </c>
      <c r="J103" t="s">
        <v>6295</v>
      </c>
      <c r="K103" t="s">
        <v>6295</v>
      </c>
      <c r="L103" t="s">
        <v>6295</v>
      </c>
      <c r="M103" t="s">
        <v>699</v>
      </c>
      <c r="N103" t="s">
        <v>516</v>
      </c>
      <c r="O103" t="s">
        <v>681</v>
      </c>
      <c r="P103">
        <v>38.44</v>
      </c>
      <c r="Q103" t="s">
        <v>521</v>
      </c>
      <c r="R103" t="s">
        <v>7129</v>
      </c>
      <c r="S103" t="s">
        <v>7058</v>
      </c>
      <c r="T103" t="s">
        <v>683</v>
      </c>
      <c r="U103" t="s">
        <v>575</v>
      </c>
      <c r="V103" t="s">
        <v>6560</v>
      </c>
      <c r="W103" t="s">
        <v>6561</v>
      </c>
      <c r="X103" t="s">
        <v>493</v>
      </c>
      <c r="Y103">
        <v>34.920079999999999</v>
      </c>
      <c r="Z103">
        <v>127.74865</v>
      </c>
      <c r="AA103" t="s">
        <v>45</v>
      </c>
      <c r="AB103" t="s">
        <v>367</v>
      </c>
      <c r="AC103" t="s">
        <v>168</v>
      </c>
      <c r="AD103" t="s">
        <v>495</v>
      </c>
      <c r="AE103" t="s">
        <v>47</v>
      </c>
      <c r="AF103">
        <v>2.5</v>
      </c>
      <c r="AG103" t="s">
        <v>683</v>
      </c>
      <c r="AH103" t="s">
        <v>6295</v>
      </c>
      <c r="AI103" t="s">
        <v>486</v>
      </c>
      <c r="AJ103" t="s">
        <v>486</v>
      </c>
      <c r="AK103" t="s">
        <v>486</v>
      </c>
      <c r="AL103" t="s">
        <v>486</v>
      </c>
      <c r="AM103" t="s">
        <v>6750</v>
      </c>
      <c r="AN103">
        <v>461.31</v>
      </c>
      <c r="AO103" t="s">
        <v>6296</v>
      </c>
      <c r="AP103" t="s">
        <v>6750</v>
      </c>
      <c r="AQ103" t="s">
        <v>529</v>
      </c>
      <c r="AR103" t="s">
        <v>6071</v>
      </c>
      <c r="AS103">
        <v>2024</v>
      </c>
      <c r="AV103" s="100">
        <v>44978</v>
      </c>
      <c r="AW103" t="s">
        <v>6297</v>
      </c>
      <c r="AX103" t="s">
        <v>6298</v>
      </c>
      <c r="AY103" t="s">
        <v>6732</v>
      </c>
      <c r="AZ103" t="s">
        <v>6639</v>
      </c>
      <c r="BA103" s="100">
        <v>45359</v>
      </c>
      <c r="BB103" t="s">
        <v>6300</v>
      </c>
      <c r="BC103" t="s">
        <v>6299</v>
      </c>
      <c r="BD103" t="s">
        <v>6301</v>
      </c>
      <c r="BE103" t="s">
        <v>6302</v>
      </c>
      <c r="BK103" t="s">
        <v>6677</v>
      </c>
    </row>
    <row r="104" spans="1:63" x14ac:dyDescent="0.2">
      <c r="A104" t="s">
        <v>6874</v>
      </c>
      <c r="B104" t="s">
        <v>446</v>
      </c>
      <c r="C104" t="s">
        <v>504</v>
      </c>
      <c r="D104" t="s">
        <v>6750</v>
      </c>
      <c r="E104" t="s">
        <v>6750</v>
      </c>
      <c r="F104" t="s">
        <v>99</v>
      </c>
      <c r="G104" t="s">
        <v>47</v>
      </c>
      <c r="H104" t="s">
        <v>518</v>
      </c>
      <c r="I104" t="s">
        <v>6418</v>
      </c>
      <c r="J104" t="s">
        <v>6419</v>
      </c>
      <c r="K104" t="s">
        <v>6419</v>
      </c>
      <c r="L104" t="s">
        <v>6419</v>
      </c>
      <c r="M104" t="s">
        <v>100</v>
      </c>
      <c r="N104" t="s">
        <v>6577</v>
      </c>
      <c r="O104" t="s">
        <v>47</v>
      </c>
      <c r="T104" t="s">
        <v>6636</v>
      </c>
      <c r="U104" t="s">
        <v>534</v>
      </c>
      <c r="V104" t="s">
        <v>41</v>
      </c>
      <c r="W104" t="s">
        <v>6565</v>
      </c>
      <c r="X104" t="s">
        <v>135</v>
      </c>
      <c r="Y104">
        <v>-22.846499999999999</v>
      </c>
      <c r="Z104">
        <v>118.974</v>
      </c>
      <c r="AA104" t="s">
        <v>138</v>
      </c>
      <c r="AB104" t="s">
        <v>7774</v>
      </c>
      <c r="AC104" t="s">
        <v>106</v>
      </c>
      <c r="AD104" t="s">
        <v>504</v>
      </c>
      <c r="AE104" t="s">
        <v>47</v>
      </c>
      <c r="AF104" t="s">
        <v>486</v>
      </c>
      <c r="AG104" t="s">
        <v>684</v>
      </c>
      <c r="AH104" t="s">
        <v>486</v>
      </c>
      <c r="AI104" t="s">
        <v>486</v>
      </c>
      <c r="AJ104" t="s">
        <v>486</v>
      </c>
      <c r="AK104" t="s">
        <v>486</v>
      </c>
      <c r="AL104" t="s">
        <v>486</v>
      </c>
      <c r="AM104" t="s">
        <v>6750</v>
      </c>
      <c r="AN104" t="s">
        <v>47</v>
      </c>
      <c r="AO104" t="s">
        <v>504</v>
      </c>
      <c r="AP104" t="s">
        <v>6750</v>
      </c>
      <c r="AQ104" t="s">
        <v>538</v>
      </c>
      <c r="AR104" t="s">
        <v>6074</v>
      </c>
      <c r="AS104" t="s">
        <v>47</v>
      </c>
      <c r="AV104" s="100">
        <v>45008</v>
      </c>
      <c r="AW104" t="s">
        <v>6420</v>
      </c>
      <c r="AX104" t="s">
        <v>505</v>
      </c>
      <c r="AY104" t="s">
        <v>6733</v>
      </c>
      <c r="AZ104" t="s">
        <v>7371</v>
      </c>
      <c r="BA104" s="100">
        <v>45359</v>
      </c>
      <c r="BB104" t="s">
        <v>6420</v>
      </c>
      <c r="BK104" t="s">
        <v>6735</v>
      </c>
    </row>
    <row r="105" spans="1:63" x14ac:dyDescent="0.2">
      <c r="A105" t="s">
        <v>6939</v>
      </c>
      <c r="B105" t="s">
        <v>210</v>
      </c>
      <c r="C105" t="s">
        <v>6908</v>
      </c>
      <c r="D105" t="s">
        <v>6750</v>
      </c>
      <c r="E105" t="s">
        <v>6750</v>
      </c>
      <c r="F105" t="s">
        <v>672</v>
      </c>
      <c r="G105">
        <v>2026</v>
      </c>
      <c r="H105" t="s">
        <v>676</v>
      </c>
      <c r="I105" t="s">
        <v>6367</v>
      </c>
      <c r="J105" t="s">
        <v>6913</v>
      </c>
      <c r="K105" t="s">
        <v>6913</v>
      </c>
      <c r="L105" t="s">
        <v>6913</v>
      </c>
      <c r="M105" t="s">
        <v>207</v>
      </c>
      <c r="N105" t="s">
        <v>516</v>
      </c>
      <c r="O105" t="s">
        <v>680</v>
      </c>
      <c r="P105">
        <v>29.5</v>
      </c>
      <c r="Q105" t="s">
        <v>521</v>
      </c>
      <c r="R105" t="s">
        <v>7131</v>
      </c>
      <c r="S105" t="s">
        <v>7043</v>
      </c>
      <c r="T105" t="s">
        <v>683</v>
      </c>
      <c r="U105" t="s">
        <v>566</v>
      </c>
      <c r="V105" t="s">
        <v>6533</v>
      </c>
      <c r="W105" t="s">
        <v>6534</v>
      </c>
      <c r="X105" t="s">
        <v>208</v>
      </c>
      <c r="Y105">
        <v>52.484000000000002</v>
      </c>
      <c r="Z105">
        <v>4.6150000000000002</v>
      </c>
      <c r="AA105" t="s">
        <v>136</v>
      </c>
      <c r="AB105" t="s">
        <v>366</v>
      </c>
      <c r="AC105" t="s">
        <v>60</v>
      </c>
      <c r="AD105" t="s">
        <v>212</v>
      </c>
      <c r="AE105" t="s">
        <v>486</v>
      </c>
      <c r="AF105" t="s">
        <v>486</v>
      </c>
      <c r="AG105" t="s">
        <v>486</v>
      </c>
      <c r="AH105" t="s">
        <v>486</v>
      </c>
      <c r="AI105" t="s">
        <v>486</v>
      </c>
      <c r="AJ105" t="s">
        <v>486</v>
      </c>
      <c r="AK105" t="s">
        <v>486</v>
      </c>
      <c r="AL105" t="s">
        <v>486</v>
      </c>
      <c r="AM105" t="s">
        <v>6750</v>
      </c>
      <c r="AN105" t="s">
        <v>47</v>
      </c>
      <c r="AO105" t="s">
        <v>353</v>
      </c>
      <c r="AP105" t="s">
        <v>6750</v>
      </c>
      <c r="AQ105" t="s">
        <v>532</v>
      </c>
      <c r="AR105" t="s">
        <v>6074</v>
      </c>
      <c r="AS105" t="s">
        <v>47</v>
      </c>
      <c r="AV105" s="100">
        <v>43392</v>
      </c>
      <c r="AW105" t="s">
        <v>213</v>
      </c>
      <c r="AX105" t="s">
        <v>352</v>
      </c>
      <c r="AY105" t="s">
        <v>6940</v>
      </c>
      <c r="AZ105" t="s">
        <v>6640</v>
      </c>
      <c r="BA105" s="100">
        <v>45485</v>
      </c>
      <c r="BB105" t="s">
        <v>6924</v>
      </c>
      <c r="BC105" t="s">
        <v>6913</v>
      </c>
      <c r="BD105" t="s">
        <v>6930</v>
      </c>
      <c r="BK105" t="s">
        <v>6735</v>
      </c>
    </row>
    <row r="106" spans="1:63" x14ac:dyDescent="0.2">
      <c r="A106" t="s">
        <v>7389</v>
      </c>
      <c r="B106" t="s">
        <v>7391</v>
      </c>
      <c r="C106" t="s">
        <v>7396</v>
      </c>
      <c r="D106" t="s">
        <v>6750</v>
      </c>
      <c r="E106" t="s">
        <v>6750</v>
      </c>
      <c r="F106" t="s">
        <v>672</v>
      </c>
      <c r="G106" t="s">
        <v>47</v>
      </c>
      <c r="H106" t="s">
        <v>629</v>
      </c>
      <c r="I106" t="s">
        <v>7397</v>
      </c>
      <c r="J106" t="s">
        <v>7396</v>
      </c>
      <c r="K106" t="s">
        <v>7396</v>
      </c>
      <c r="L106" t="s">
        <v>7396</v>
      </c>
      <c r="M106" t="s">
        <v>7363</v>
      </c>
      <c r="N106" t="s">
        <v>516</v>
      </c>
      <c r="O106" t="s">
        <v>680</v>
      </c>
      <c r="P106">
        <v>0</v>
      </c>
      <c r="Q106" t="s">
        <v>446</v>
      </c>
      <c r="R106" t="s">
        <v>446</v>
      </c>
      <c r="S106" t="s">
        <v>7441</v>
      </c>
      <c r="T106" t="s">
        <v>684</v>
      </c>
      <c r="U106" t="s">
        <v>446</v>
      </c>
      <c r="V106" t="s">
        <v>41</v>
      </c>
      <c r="X106" t="s">
        <v>7401</v>
      </c>
      <c r="Y106">
        <v>-33.450000000000003</v>
      </c>
      <c r="Z106">
        <v>135.56200000000001</v>
      </c>
      <c r="AA106" t="s">
        <v>136</v>
      </c>
      <c r="AB106" t="s">
        <v>7774</v>
      </c>
      <c r="AC106" t="s">
        <v>106</v>
      </c>
      <c r="AD106" t="s">
        <v>7396</v>
      </c>
      <c r="AE106">
        <v>2.5</v>
      </c>
      <c r="AF106" t="s">
        <v>47</v>
      </c>
      <c r="AG106" t="s">
        <v>683</v>
      </c>
      <c r="AH106" t="s">
        <v>7395</v>
      </c>
      <c r="AI106" t="s">
        <v>486</v>
      </c>
      <c r="AJ106" t="s">
        <v>486</v>
      </c>
      <c r="AK106" t="s">
        <v>486</v>
      </c>
      <c r="AL106" t="s">
        <v>486</v>
      </c>
      <c r="AM106" t="s">
        <v>6750</v>
      </c>
      <c r="AN106" t="s">
        <v>47</v>
      </c>
      <c r="AO106" t="s">
        <v>7398</v>
      </c>
      <c r="AP106" t="s">
        <v>6750</v>
      </c>
      <c r="AQ106" t="s">
        <v>530</v>
      </c>
      <c r="AR106" t="s">
        <v>6074</v>
      </c>
      <c r="AS106" t="s">
        <v>47</v>
      </c>
      <c r="AV106" s="100">
        <v>45507</v>
      </c>
      <c r="AW106" t="s">
        <v>7399</v>
      </c>
      <c r="AY106" t="s">
        <v>7400</v>
      </c>
      <c r="AZ106" t="s">
        <v>7748</v>
      </c>
      <c r="BA106" s="100">
        <v>45604</v>
      </c>
      <c r="BB106" t="s">
        <v>7399</v>
      </c>
      <c r="BC106" t="s">
        <v>7395</v>
      </c>
      <c r="BK106" t="s">
        <v>7390</v>
      </c>
    </row>
    <row r="107" spans="1:63" x14ac:dyDescent="0.2">
      <c r="A107" t="s">
        <v>7402</v>
      </c>
      <c r="B107" t="s">
        <v>7420</v>
      </c>
      <c r="C107" t="s">
        <v>446</v>
      </c>
      <c r="D107" t="s">
        <v>6750</v>
      </c>
      <c r="E107" t="s">
        <v>6750</v>
      </c>
      <c r="F107" t="s">
        <v>674</v>
      </c>
      <c r="G107">
        <v>2027</v>
      </c>
      <c r="H107" t="s">
        <v>629</v>
      </c>
      <c r="I107" t="s">
        <v>7412</v>
      </c>
      <c r="J107" t="s">
        <v>7408</v>
      </c>
      <c r="K107" t="s">
        <v>7408</v>
      </c>
      <c r="L107" t="s">
        <v>7409</v>
      </c>
      <c r="M107" t="s">
        <v>7407</v>
      </c>
      <c r="N107" t="s">
        <v>7702</v>
      </c>
      <c r="O107" t="s">
        <v>680</v>
      </c>
      <c r="T107" t="s">
        <v>6636</v>
      </c>
      <c r="U107" t="s">
        <v>446</v>
      </c>
      <c r="V107" t="s">
        <v>41</v>
      </c>
      <c r="X107" t="s">
        <v>47</v>
      </c>
      <c r="Y107">
        <v>23.13</v>
      </c>
      <c r="Z107">
        <v>72.2</v>
      </c>
      <c r="AA107" t="s">
        <v>136</v>
      </c>
      <c r="AB107" t="s">
        <v>367</v>
      </c>
      <c r="AC107" t="s">
        <v>273</v>
      </c>
      <c r="AD107" t="s">
        <v>7413</v>
      </c>
      <c r="AE107">
        <v>1.8249999999999999E-2</v>
      </c>
      <c r="AF107" t="s">
        <v>47</v>
      </c>
      <c r="AG107" t="s">
        <v>683</v>
      </c>
      <c r="AH107" t="s">
        <v>7408</v>
      </c>
      <c r="AI107" t="s">
        <v>486</v>
      </c>
      <c r="AJ107" t="s">
        <v>486</v>
      </c>
      <c r="AK107" t="s">
        <v>486</v>
      </c>
      <c r="AL107" t="s">
        <v>486</v>
      </c>
      <c r="AM107" t="s">
        <v>6750</v>
      </c>
      <c r="AN107">
        <v>30</v>
      </c>
      <c r="AO107" t="s">
        <v>7409</v>
      </c>
      <c r="AP107" t="s">
        <v>6750</v>
      </c>
      <c r="AQ107" t="s">
        <v>530</v>
      </c>
      <c r="AR107" t="s">
        <v>6074</v>
      </c>
      <c r="AS107" t="s">
        <v>47</v>
      </c>
      <c r="AV107" s="100">
        <v>45583</v>
      </c>
      <c r="AW107" t="s">
        <v>7408</v>
      </c>
      <c r="AX107" t="s">
        <v>7406</v>
      </c>
      <c r="AY107" t="s">
        <v>7411</v>
      </c>
      <c r="AZ107" t="s">
        <v>6641</v>
      </c>
      <c r="BA107" s="100">
        <v>45604</v>
      </c>
      <c r="BB107" t="s">
        <v>7409</v>
      </c>
      <c r="BC107" t="s">
        <v>7426</v>
      </c>
      <c r="BK107" t="s">
        <v>7424</v>
      </c>
    </row>
    <row r="108" spans="1:63" x14ac:dyDescent="0.2">
      <c r="A108" t="s">
        <v>7403</v>
      </c>
      <c r="B108" t="s">
        <v>7421</v>
      </c>
      <c r="C108" t="s">
        <v>446</v>
      </c>
      <c r="D108" t="s">
        <v>6750</v>
      </c>
      <c r="E108" t="s">
        <v>6750</v>
      </c>
      <c r="F108" t="s">
        <v>674</v>
      </c>
      <c r="G108">
        <v>2027</v>
      </c>
      <c r="H108" t="s">
        <v>47</v>
      </c>
      <c r="I108" t="s">
        <v>7415</v>
      </c>
      <c r="J108" t="s">
        <v>7408</v>
      </c>
      <c r="K108" t="s">
        <v>7408</v>
      </c>
      <c r="L108" t="s">
        <v>7408</v>
      </c>
      <c r="M108" t="s">
        <v>7417</v>
      </c>
      <c r="N108" t="s">
        <v>7702</v>
      </c>
      <c r="O108" t="s">
        <v>47</v>
      </c>
      <c r="T108" t="s">
        <v>6636</v>
      </c>
      <c r="U108" t="s">
        <v>446</v>
      </c>
      <c r="V108" t="s">
        <v>41</v>
      </c>
      <c r="X108" t="s">
        <v>47</v>
      </c>
      <c r="Y108">
        <v>21.18</v>
      </c>
      <c r="Z108">
        <v>81.34</v>
      </c>
      <c r="AA108" t="s">
        <v>136</v>
      </c>
      <c r="AB108" t="s">
        <v>367</v>
      </c>
      <c r="AC108" t="s">
        <v>273</v>
      </c>
      <c r="AD108" t="s">
        <v>7414</v>
      </c>
      <c r="AE108">
        <v>1.46E-2</v>
      </c>
      <c r="AF108" t="s">
        <v>47</v>
      </c>
      <c r="AG108" t="s">
        <v>683</v>
      </c>
      <c r="AH108" t="s">
        <v>7408</v>
      </c>
      <c r="AI108" t="s">
        <v>486</v>
      </c>
      <c r="AJ108" t="s">
        <v>486</v>
      </c>
      <c r="AK108" t="s">
        <v>486</v>
      </c>
      <c r="AL108" t="s">
        <v>486</v>
      </c>
      <c r="AM108" t="s">
        <v>6750</v>
      </c>
      <c r="AN108" t="s">
        <v>47</v>
      </c>
      <c r="AO108" t="s">
        <v>7408</v>
      </c>
      <c r="AP108" t="s">
        <v>6750</v>
      </c>
      <c r="AQ108" t="s">
        <v>530</v>
      </c>
      <c r="AR108" t="s">
        <v>6074</v>
      </c>
      <c r="AS108" t="s">
        <v>47</v>
      </c>
      <c r="AV108" s="100">
        <v>45583</v>
      </c>
      <c r="AW108" t="s">
        <v>7408</v>
      </c>
      <c r="AX108" t="s">
        <v>7410</v>
      </c>
      <c r="AY108" t="s">
        <v>7422</v>
      </c>
      <c r="AZ108" t="s">
        <v>7015</v>
      </c>
      <c r="BA108" s="100">
        <v>45604</v>
      </c>
      <c r="BB108" t="s">
        <v>7408</v>
      </c>
      <c r="BK108" t="s">
        <v>7424</v>
      </c>
    </row>
    <row r="109" spans="1:63" x14ac:dyDescent="0.2">
      <c r="A109" t="s">
        <v>7404</v>
      </c>
      <c r="B109" t="s">
        <v>7419</v>
      </c>
      <c r="C109" t="s">
        <v>446</v>
      </c>
      <c r="D109" t="s">
        <v>6750</v>
      </c>
      <c r="E109" t="s">
        <v>6750</v>
      </c>
      <c r="F109" t="s">
        <v>674</v>
      </c>
      <c r="G109">
        <v>2027</v>
      </c>
      <c r="H109" t="s">
        <v>47</v>
      </c>
      <c r="I109" t="s">
        <v>7416</v>
      </c>
      <c r="J109" t="s">
        <v>7408</v>
      </c>
      <c r="K109" t="s">
        <v>7408</v>
      </c>
      <c r="L109" t="s">
        <v>7408</v>
      </c>
      <c r="M109" t="s">
        <v>403</v>
      </c>
      <c r="N109" t="s">
        <v>516</v>
      </c>
      <c r="O109" t="s">
        <v>47</v>
      </c>
      <c r="P109">
        <v>19.18</v>
      </c>
      <c r="Q109" t="s">
        <v>47</v>
      </c>
      <c r="R109" t="s">
        <v>7130</v>
      </c>
      <c r="S109" t="s">
        <v>7110</v>
      </c>
      <c r="T109" t="s">
        <v>683</v>
      </c>
      <c r="U109" t="s">
        <v>446</v>
      </c>
      <c r="V109" t="s">
        <v>41</v>
      </c>
      <c r="X109" t="s">
        <v>7418</v>
      </c>
      <c r="Y109">
        <v>23.34</v>
      </c>
      <c r="Z109">
        <v>85.3</v>
      </c>
      <c r="AA109" t="s">
        <v>136</v>
      </c>
      <c r="AB109" t="s">
        <v>367</v>
      </c>
      <c r="AC109" t="s">
        <v>273</v>
      </c>
      <c r="AD109" t="s">
        <v>7408</v>
      </c>
      <c r="AE109">
        <v>1.1679999999999999</v>
      </c>
      <c r="AF109" t="s">
        <v>47</v>
      </c>
      <c r="AG109" t="s">
        <v>683</v>
      </c>
      <c r="AH109" t="s">
        <v>7408</v>
      </c>
      <c r="AI109" t="s">
        <v>486</v>
      </c>
      <c r="AJ109" t="s">
        <v>486</v>
      </c>
      <c r="AK109" t="s">
        <v>486</v>
      </c>
      <c r="AL109" t="s">
        <v>486</v>
      </c>
      <c r="AM109" t="s">
        <v>6750</v>
      </c>
      <c r="AN109" t="s">
        <v>47</v>
      </c>
      <c r="AO109" t="s">
        <v>7408</v>
      </c>
      <c r="AP109" t="s">
        <v>6750</v>
      </c>
      <c r="AQ109" t="s">
        <v>530</v>
      </c>
      <c r="AR109" t="s">
        <v>6074</v>
      </c>
      <c r="AS109" t="s">
        <v>47</v>
      </c>
      <c r="AV109" s="100">
        <v>45583</v>
      </c>
      <c r="AW109" t="s">
        <v>7408</v>
      </c>
      <c r="AY109" t="s">
        <v>7423</v>
      </c>
      <c r="AZ109" t="s">
        <v>7654</v>
      </c>
      <c r="BA109" s="100">
        <v>45604</v>
      </c>
      <c r="BB109" t="s">
        <v>7408</v>
      </c>
      <c r="BK109" t="s">
        <v>7424</v>
      </c>
    </row>
    <row r="110" spans="1:63" x14ac:dyDescent="0.2">
      <c r="A110" t="s">
        <v>7405</v>
      </c>
      <c r="B110" t="s">
        <v>7428</v>
      </c>
      <c r="C110" t="s">
        <v>446</v>
      </c>
      <c r="D110" t="s">
        <v>6750</v>
      </c>
      <c r="E110" t="s">
        <v>6750</v>
      </c>
      <c r="F110" t="s">
        <v>672</v>
      </c>
      <c r="G110" t="s">
        <v>47</v>
      </c>
      <c r="H110" t="s">
        <v>629</v>
      </c>
      <c r="I110" t="s">
        <v>7429</v>
      </c>
      <c r="J110" t="s">
        <v>7427</v>
      </c>
      <c r="K110" t="s">
        <v>7427</v>
      </c>
      <c r="L110" t="s">
        <v>7427</v>
      </c>
      <c r="M110" t="s">
        <v>183</v>
      </c>
      <c r="N110" t="s">
        <v>516</v>
      </c>
      <c r="O110" t="s">
        <v>47</v>
      </c>
      <c r="P110">
        <v>7.78</v>
      </c>
      <c r="Q110" t="s">
        <v>522</v>
      </c>
      <c r="R110" t="s">
        <v>7131</v>
      </c>
      <c r="S110" t="s">
        <v>7017</v>
      </c>
      <c r="T110" t="s">
        <v>683</v>
      </c>
      <c r="U110" t="s">
        <v>446</v>
      </c>
      <c r="V110" t="s">
        <v>41</v>
      </c>
      <c r="X110" t="s">
        <v>7430</v>
      </c>
      <c r="Y110">
        <v>31.21</v>
      </c>
      <c r="Z110">
        <v>-88.99</v>
      </c>
      <c r="AA110" t="s">
        <v>136</v>
      </c>
      <c r="AB110" t="s">
        <v>365</v>
      </c>
      <c r="AC110" t="s">
        <v>444</v>
      </c>
      <c r="AD110" t="s">
        <v>7427</v>
      </c>
      <c r="AE110" t="s">
        <v>47</v>
      </c>
      <c r="AF110" t="s">
        <v>47</v>
      </c>
      <c r="AG110" t="s">
        <v>684</v>
      </c>
      <c r="AH110" t="s">
        <v>7427</v>
      </c>
      <c r="AI110" t="s">
        <v>486</v>
      </c>
      <c r="AJ110" t="s">
        <v>486</v>
      </c>
      <c r="AK110" t="s">
        <v>486</v>
      </c>
      <c r="AL110" t="s">
        <v>486</v>
      </c>
      <c r="AM110" t="s">
        <v>6750</v>
      </c>
      <c r="AN110">
        <v>500</v>
      </c>
      <c r="AO110" t="s">
        <v>7427</v>
      </c>
      <c r="AP110" t="s">
        <v>6750</v>
      </c>
      <c r="AQ110" t="s">
        <v>538</v>
      </c>
      <c r="AR110" t="s">
        <v>6074</v>
      </c>
      <c r="AS110" t="s">
        <v>47</v>
      </c>
      <c r="AV110" s="100">
        <v>45376</v>
      </c>
      <c r="AW110" t="s">
        <v>7427</v>
      </c>
      <c r="AX110" t="s">
        <v>7432</v>
      </c>
      <c r="AY110" t="s">
        <v>7433</v>
      </c>
      <c r="AZ110" t="s">
        <v>6642</v>
      </c>
      <c r="BA110" s="100">
        <v>45604</v>
      </c>
      <c r="BB110" t="s">
        <v>7431</v>
      </c>
      <c r="BC110" t="s">
        <v>7427</v>
      </c>
      <c r="BD110" t="s">
        <v>7434</v>
      </c>
      <c r="BK110" t="s">
        <v>7424</v>
      </c>
    </row>
    <row r="111" spans="1:63" x14ac:dyDescent="0.2">
      <c r="A111" t="s">
        <v>7425</v>
      </c>
      <c r="B111" t="s">
        <v>7488</v>
      </c>
      <c r="C111" t="s">
        <v>7480</v>
      </c>
      <c r="D111" t="s">
        <v>6750</v>
      </c>
      <c r="E111" t="s">
        <v>6750</v>
      </c>
      <c r="F111" t="s">
        <v>99</v>
      </c>
      <c r="G111">
        <v>2030</v>
      </c>
      <c r="H111" t="s">
        <v>47</v>
      </c>
      <c r="I111" t="s">
        <v>7481</v>
      </c>
      <c r="J111" t="s">
        <v>7480</v>
      </c>
      <c r="K111" t="s">
        <v>7480</v>
      </c>
      <c r="L111" t="s">
        <v>7480</v>
      </c>
      <c r="M111" t="s">
        <v>7482</v>
      </c>
      <c r="N111" t="s">
        <v>6577</v>
      </c>
      <c r="O111" t="s">
        <v>680</v>
      </c>
      <c r="T111" t="s">
        <v>6636</v>
      </c>
      <c r="U111" t="s">
        <v>446</v>
      </c>
      <c r="V111" t="s">
        <v>41</v>
      </c>
      <c r="X111" t="s">
        <v>7487</v>
      </c>
      <c r="Y111">
        <v>-34.141831496241103</v>
      </c>
      <c r="Z111">
        <v>150.64955114599101</v>
      </c>
      <c r="AA111" t="s">
        <v>136</v>
      </c>
      <c r="AB111" t="s">
        <v>7774</v>
      </c>
      <c r="AC111" t="s">
        <v>106</v>
      </c>
      <c r="AD111" t="s">
        <v>7480</v>
      </c>
      <c r="AE111" t="s">
        <v>47</v>
      </c>
      <c r="AF111" t="s">
        <v>47</v>
      </c>
      <c r="AG111" t="s">
        <v>684</v>
      </c>
      <c r="AH111" t="s">
        <v>7480</v>
      </c>
      <c r="AI111" t="s">
        <v>486</v>
      </c>
      <c r="AJ111" t="s">
        <v>486</v>
      </c>
      <c r="AK111" t="s">
        <v>486</v>
      </c>
      <c r="AL111" t="s">
        <v>486</v>
      </c>
      <c r="AM111" t="s">
        <v>6750</v>
      </c>
      <c r="AN111" t="s">
        <v>47</v>
      </c>
      <c r="AO111" t="s">
        <v>7483</v>
      </c>
      <c r="AP111" t="s">
        <v>6750</v>
      </c>
      <c r="AQ111" t="s">
        <v>530</v>
      </c>
      <c r="AR111" t="s">
        <v>6074</v>
      </c>
      <c r="AS111" t="s">
        <v>47</v>
      </c>
      <c r="AV111" s="100">
        <v>45587</v>
      </c>
      <c r="AW111" t="s">
        <v>7483</v>
      </c>
      <c r="AX111" t="s">
        <v>7484</v>
      </c>
      <c r="AY111" t="s">
        <v>7485</v>
      </c>
      <c r="AZ111" t="s">
        <v>7655</v>
      </c>
      <c r="BA111" s="100">
        <v>45610</v>
      </c>
      <c r="BB111" t="s">
        <v>7486</v>
      </c>
      <c r="BC111" t="s">
        <v>7483</v>
      </c>
      <c r="BD111" t="s">
        <v>7480</v>
      </c>
      <c r="BK111" t="s">
        <v>7479</v>
      </c>
    </row>
    <row r="112" spans="1:63" x14ac:dyDescent="0.2">
      <c r="A112" t="s">
        <v>7506</v>
      </c>
      <c r="B112" t="s">
        <v>7507</v>
      </c>
      <c r="C112" t="s">
        <v>446</v>
      </c>
      <c r="D112" t="s">
        <v>6750</v>
      </c>
      <c r="E112" t="s">
        <v>6750</v>
      </c>
      <c r="F112" t="s">
        <v>99</v>
      </c>
      <c r="G112" t="s">
        <v>47</v>
      </c>
      <c r="H112" t="s">
        <v>47</v>
      </c>
      <c r="I112" t="s">
        <v>7508</v>
      </c>
      <c r="J112" t="s">
        <v>7509</v>
      </c>
      <c r="K112" t="s">
        <v>7509</v>
      </c>
      <c r="L112" t="s">
        <v>7509</v>
      </c>
      <c r="M112" t="s">
        <v>7505</v>
      </c>
      <c r="N112" t="s">
        <v>516</v>
      </c>
      <c r="O112" t="s">
        <v>47</v>
      </c>
      <c r="P112" t="s">
        <v>768</v>
      </c>
      <c r="Q112" t="s">
        <v>47</v>
      </c>
      <c r="R112" t="s">
        <v>7129</v>
      </c>
      <c r="S112" t="s">
        <v>7694</v>
      </c>
      <c r="T112" t="s">
        <v>683</v>
      </c>
      <c r="U112" t="s">
        <v>1016</v>
      </c>
      <c r="W112" t="s">
        <v>7511</v>
      </c>
      <c r="X112" t="s">
        <v>7512</v>
      </c>
      <c r="Y112">
        <v>40.508992999999997</v>
      </c>
      <c r="Z112">
        <v>17.207588999999999</v>
      </c>
      <c r="AA112" t="s">
        <v>45</v>
      </c>
      <c r="AB112" t="s">
        <v>366</v>
      </c>
      <c r="AC112" t="s">
        <v>220</v>
      </c>
      <c r="AD112" t="s">
        <v>7511</v>
      </c>
      <c r="AE112">
        <v>2.5</v>
      </c>
      <c r="AF112" t="s">
        <v>47</v>
      </c>
      <c r="AG112" t="s">
        <v>683</v>
      </c>
      <c r="AH112" t="s">
        <v>7509</v>
      </c>
      <c r="AI112" t="s">
        <v>486</v>
      </c>
      <c r="AJ112" t="s">
        <v>486</v>
      </c>
      <c r="AK112" t="s">
        <v>486</v>
      </c>
      <c r="AL112" t="s">
        <v>486</v>
      </c>
      <c r="AM112" t="s">
        <v>6750</v>
      </c>
      <c r="AN112">
        <v>1080</v>
      </c>
      <c r="AO112" t="s">
        <v>7513</v>
      </c>
      <c r="AP112" t="s">
        <v>6750</v>
      </c>
      <c r="AQ112" t="s">
        <v>538</v>
      </c>
      <c r="AR112" t="s">
        <v>6074</v>
      </c>
      <c r="AS112" t="s">
        <v>47</v>
      </c>
      <c r="AV112" s="100">
        <v>45590</v>
      </c>
      <c r="AW112" t="s">
        <v>7513</v>
      </c>
      <c r="AX112" t="s">
        <v>7514</v>
      </c>
      <c r="AY112" t="s">
        <v>7515</v>
      </c>
      <c r="AZ112" t="s">
        <v>7559</v>
      </c>
      <c r="BA112" s="100">
        <v>45614</v>
      </c>
      <c r="BB112" t="s">
        <v>7513</v>
      </c>
      <c r="BC112" t="s">
        <v>7509</v>
      </c>
      <c r="BK112" t="s">
        <v>7518</v>
      </c>
    </row>
    <row r="113" spans="1:63" x14ac:dyDescent="0.2">
      <c r="A113" t="s">
        <v>7543</v>
      </c>
      <c r="B113" t="s">
        <v>7521</v>
      </c>
      <c r="C113" t="s">
        <v>446</v>
      </c>
      <c r="D113" t="s">
        <v>6750</v>
      </c>
      <c r="E113" t="s">
        <v>6750</v>
      </c>
      <c r="F113" t="s">
        <v>99</v>
      </c>
      <c r="G113" t="s">
        <v>47</v>
      </c>
      <c r="H113" t="s">
        <v>675</v>
      </c>
      <c r="I113" t="s">
        <v>7520</v>
      </c>
      <c r="J113" t="s">
        <v>7522</v>
      </c>
      <c r="K113" t="s">
        <v>7522</v>
      </c>
      <c r="L113" t="s">
        <v>7522</v>
      </c>
      <c r="M113" t="s">
        <v>730</v>
      </c>
      <c r="N113" t="s">
        <v>516</v>
      </c>
      <c r="O113" t="s">
        <v>680</v>
      </c>
      <c r="P113">
        <v>5.91</v>
      </c>
      <c r="Q113" t="s">
        <v>47</v>
      </c>
      <c r="R113" t="s">
        <v>47</v>
      </c>
      <c r="S113" t="s">
        <v>7705</v>
      </c>
      <c r="T113" t="s">
        <v>684</v>
      </c>
      <c r="U113" t="s">
        <v>446</v>
      </c>
      <c r="X113" t="s">
        <v>7523</v>
      </c>
      <c r="Y113">
        <v>32.088550539063199</v>
      </c>
      <c r="Z113">
        <v>20.110849319283901</v>
      </c>
      <c r="AA113" t="s">
        <v>136</v>
      </c>
      <c r="AB113" t="s">
        <v>368</v>
      </c>
      <c r="AC113" t="s">
        <v>6105</v>
      </c>
      <c r="AD113" t="s">
        <v>7524</v>
      </c>
      <c r="AE113">
        <v>2.7</v>
      </c>
      <c r="AF113" t="s">
        <v>47</v>
      </c>
      <c r="AG113" t="s">
        <v>683</v>
      </c>
      <c r="AH113" t="s">
        <v>7524</v>
      </c>
      <c r="AI113" t="s">
        <v>486</v>
      </c>
      <c r="AJ113" t="s">
        <v>486</v>
      </c>
      <c r="AK113" t="s">
        <v>486</v>
      </c>
      <c r="AL113" t="s">
        <v>486</v>
      </c>
      <c r="AM113" t="s">
        <v>6750</v>
      </c>
      <c r="AN113" t="s">
        <v>47</v>
      </c>
      <c r="AO113" t="s">
        <v>7524</v>
      </c>
      <c r="AP113" t="s">
        <v>6750</v>
      </c>
      <c r="AQ113" t="s">
        <v>530</v>
      </c>
      <c r="AR113" t="s">
        <v>6074</v>
      </c>
      <c r="AS113" t="s">
        <v>47</v>
      </c>
      <c r="AV113" s="100">
        <v>45462</v>
      </c>
      <c r="AW113" t="s">
        <v>7525</v>
      </c>
      <c r="AX113" t="s">
        <v>7526</v>
      </c>
      <c r="AY113" t="s">
        <v>7527</v>
      </c>
      <c r="AZ113" t="s">
        <v>7701</v>
      </c>
      <c r="BA113" s="100">
        <v>45614</v>
      </c>
      <c r="BB113" t="s">
        <v>7522</v>
      </c>
      <c r="BC113" t="s">
        <v>7525</v>
      </c>
      <c r="BK113" t="s">
        <v>7519</v>
      </c>
    </row>
    <row r="114" spans="1:63" x14ac:dyDescent="0.2">
      <c r="A114" t="s">
        <v>7544</v>
      </c>
      <c r="B114" t="s">
        <v>7529</v>
      </c>
      <c r="C114" t="s">
        <v>446</v>
      </c>
      <c r="D114" t="s">
        <v>6750</v>
      </c>
      <c r="E114" t="s">
        <v>6750</v>
      </c>
      <c r="F114" t="s">
        <v>99</v>
      </c>
      <c r="G114" t="s">
        <v>47</v>
      </c>
      <c r="H114" t="s">
        <v>676</v>
      </c>
      <c r="I114" t="s">
        <v>6367</v>
      </c>
      <c r="J114" t="s">
        <v>7530</v>
      </c>
      <c r="K114" t="s">
        <v>7530</v>
      </c>
      <c r="L114" t="s">
        <v>7530</v>
      </c>
      <c r="M114" t="s">
        <v>730</v>
      </c>
      <c r="N114" t="s">
        <v>516</v>
      </c>
      <c r="O114" t="s">
        <v>47</v>
      </c>
      <c r="P114">
        <v>5.91</v>
      </c>
      <c r="Q114" t="s">
        <v>47</v>
      </c>
      <c r="R114" t="s">
        <v>47</v>
      </c>
      <c r="S114" t="s">
        <v>7705</v>
      </c>
      <c r="T114" t="s">
        <v>684</v>
      </c>
      <c r="U114" t="s">
        <v>446</v>
      </c>
      <c r="X114" t="s">
        <v>47</v>
      </c>
      <c r="Y114">
        <v>32.088550539063199</v>
      </c>
      <c r="Z114">
        <v>20.110849319283901</v>
      </c>
      <c r="AA114" t="s">
        <v>136</v>
      </c>
      <c r="AB114" t="s">
        <v>368</v>
      </c>
      <c r="AC114" t="s">
        <v>6105</v>
      </c>
      <c r="AD114" t="s">
        <v>7524</v>
      </c>
      <c r="AE114" t="s">
        <v>486</v>
      </c>
      <c r="AF114" t="s">
        <v>486</v>
      </c>
      <c r="AG114" t="s">
        <v>486</v>
      </c>
      <c r="AH114" t="s">
        <v>7530</v>
      </c>
      <c r="AI114" t="s">
        <v>486</v>
      </c>
      <c r="AJ114" t="s">
        <v>47</v>
      </c>
      <c r="AK114" t="s">
        <v>684</v>
      </c>
      <c r="AL114" t="s">
        <v>7530</v>
      </c>
      <c r="AM114" t="s">
        <v>6750</v>
      </c>
      <c r="AN114" t="s">
        <v>47</v>
      </c>
      <c r="AO114" t="s">
        <v>7530</v>
      </c>
      <c r="AP114" t="s">
        <v>6750</v>
      </c>
      <c r="AQ114" t="s">
        <v>532</v>
      </c>
      <c r="AR114" t="s">
        <v>6074</v>
      </c>
      <c r="AS114" t="s">
        <v>47</v>
      </c>
      <c r="AV114" s="100">
        <v>45497</v>
      </c>
      <c r="AW114" t="s">
        <v>7530</v>
      </c>
      <c r="AX114" t="s">
        <v>7531</v>
      </c>
      <c r="AY114" t="s">
        <v>7532</v>
      </c>
      <c r="AZ114" t="s">
        <v>6644</v>
      </c>
      <c r="BA114" s="100">
        <v>45614</v>
      </c>
      <c r="BB114" t="s">
        <v>7533</v>
      </c>
      <c r="BC114" t="s">
        <v>7530</v>
      </c>
      <c r="BK114" t="s">
        <v>7528</v>
      </c>
    </row>
    <row r="115" spans="1:63" x14ac:dyDescent="0.2">
      <c r="A115" t="s">
        <v>7545</v>
      </c>
      <c r="B115" t="s">
        <v>7546</v>
      </c>
      <c r="C115" t="s">
        <v>7548</v>
      </c>
      <c r="D115" t="s">
        <v>6750</v>
      </c>
      <c r="E115" t="s">
        <v>6750</v>
      </c>
      <c r="F115" t="s">
        <v>99</v>
      </c>
      <c r="G115" t="s">
        <v>47</v>
      </c>
      <c r="H115" t="s">
        <v>7384</v>
      </c>
      <c r="I115" t="s">
        <v>7520</v>
      </c>
      <c r="J115" t="s">
        <v>7548</v>
      </c>
      <c r="K115" t="s">
        <v>7548</v>
      </c>
      <c r="L115" t="s">
        <v>7548</v>
      </c>
      <c r="M115" t="s">
        <v>730</v>
      </c>
      <c r="N115" t="s">
        <v>516</v>
      </c>
      <c r="O115" t="s">
        <v>680</v>
      </c>
      <c r="P115">
        <v>5.91</v>
      </c>
      <c r="Q115" t="s">
        <v>47</v>
      </c>
      <c r="R115" t="s">
        <v>47</v>
      </c>
      <c r="S115" t="s">
        <v>7705</v>
      </c>
      <c r="T115" t="s">
        <v>684</v>
      </c>
      <c r="U115" t="s">
        <v>446</v>
      </c>
      <c r="X115" t="s">
        <v>7549</v>
      </c>
      <c r="Y115">
        <v>27.481325124591301</v>
      </c>
      <c r="Z115">
        <v>49.119607220840898</v>
      </c>
      <c r="AA115" t="s">
        <v>138</v>
      </c>
      <c r="AB115" t="s">
        <v>368</v>
      </c>
      <c r="AC115" t="s">
        <v>614</v>
      </c>
      <c r="AD115" t="s">
        <v>7550</v>
      </c>
      <c r="AE115">
        <v>2.7</v>
      </c>
      <c r="AF115">
        <v>4</v>
      </c>
      <c r="AG115" t="s">
        <v>683</v>
      </c>
      <c r="AH115" t="s">
        <v>7548</v>
      </c>
      <c r="AI115" t="s">
        <v>486</v>
      </c>
      <c r="AJ115" t="s">
        <v>486</v>
      </c>
      <c r="AK115" t="s">
        <v>486</v>
      </c>
      <c r="AL115" t="s">
        <v>7548</v>
      </c>
      <c r="AM115" t="s">
        <v>6750</v>
      </c>
      <c r="AN115">
        <v>5000</v>
      </c>
      <c r="AO115" t="s">
        <v>7522</v>
      </c>
      <c r="AP115" t="s">
        <v>6750</v>
      </c>
      <c r="AQ115" t="s">
        <v>538</v>
      </c>
      <c r="AR115" t="s">
        <v>6074</v>
      </c>
      <c r="AS115" t="s">
        <v>47</v>
      </c>
      <c r="AV115" s="100">
        <v>45491</v>
      </c>
      <c r="AW115" t="s">
        <v>7522</v>
      </c>
      <c r="AX115" t="s">
        <v>7551</v>
      </c>
      <c r="AY115" t="s">
        <v>7552</v>
      </c>
      <c r="AZ115" t="s">
        <v>7394</v>
      </c>
      <c r="BA115" s="100">
        <v>45614</v>
      </c>
      <c r="BB115" t="s">
        <v>7522</v>
      </c>
      <c r="BC115" t="s">
        <v>7548</v>
      </c>
      <c r="BD115" t="s">
        <v>7550</v>
      </c>
      <c r="BK115" t="s">
        <v>7547</v>
      </c>
    </row>
    <row r="116" spans="1:63" x14ac:dyDescent="0.2">
      <c r="A116" t="s">
        <v>7561</v>
      </c>
      <c r="B116" t="s">
        <v>7553</v>
      </c>
      <c r="C116" t="s">
        <v>446</v>
      </c>
      <c r="D116" t="s">
        <v>6750</v>
      </c>
      <c r="E116" t="s">
        <v>6750</v>
      </c>
      <c r="F116" t="s">
        <v>99</v>
      </c>
      <c r="G116" t="s">
        <v>47</v>
      </c>
      <c r="H116" t="s">
        <v>7384</v>
      </c>
      <c r="I116" t="s">
        <v>7556</v>
      </c>
      <c r="J116" t="s">
        <v>7554</v>
      </c>
      <c r="K116" t="s">
        <v>7554</v>
      </c>
      <c r="L116" t="s">
        <v>7554</v>
      </c>
      <c r="M116" t="s">
        <v>7557</v>
      </c>
      <c r="N116" t="s">
        <v>516</v>
      </c>
      <c r="O116" t="s">
        <v>47</v>
      </c>
      <c r="P116" t="s">
        <v>768</v>
      </c>
      <c r="Q116" t="s">
        <v>446</v>
      </c>
      <c r="R116" t="s">
        <v>446</v>
      </c>
      <c r="S116" t="s">
        <v>7441</v>
      </c>
      <c r="T116" t="s">
        <v>684</v>
      </c>
      <c r="U116" t="s">
        <v>446</v>
      </c>
      <c r="X116" t="s">
        <v>47</v>
      </c>
      <c r="Y116">
        <v>32.344082394993201</v>
      </c>
      <c r="Z116">
        <v>15.199216583608999</v>
      </c>
      <c r="AA116" t="s">
        <v>136</v>
      </c>
      <c r="AB116" t="s">
        <v>368</v>
      </c>
      <c r="AC116" t="s">
        <v>6105</v>
      </c>
      <c r="AD116" t="s">
        <v>7554</v>
      </c>
      <c r="AE116">
        <v>2</v>
      </c>
      <c r="AF116" t="s">
        <v>47</v>
      </c>
      <c r="AG116" t="s">
        <v>683</v>
      </c>
      <c r="AH116" t="s">
        <v>7554</v>
      </c>
      <c r="AI116" t="s">
        <v>47</v>
      </c>
      <c r="AJ116" t="s">
        <v>486</v>
      </c>
      <c r="AK116" t="s">
        <v>684</v>
      </c>
      <c r="AL116" t="s">
        <v>7554</v>
      </c>
      <c r="AM116" t="s">
        <v>6750</v>
      </c>
      <c r="AN116" t="s">
        <v>47</v>
      </c>
      <c r="AO116" t="s">
        <v>7554</v>
      </c>
      <c r="AP116" t="s">
        <v>6750</v>
      </c>
      <c r="AQ116" t="s">
        <v>530</v>
      </c>
      <c r="AR116" t="s">
        <v>6074</v>
      </c>
      <c r="AS116" t="s">
        <v>47</v>
      </c>
      <c r="AV116" s="100">
        <v>45408</v>
      </c>
      <c r="AW116" t="s">
        <v>7554</v>
      </c>
      <c r="AX116" t="s">
        <v>6592</v>
      </c>
      <c r="AY116" t="s">
        <v>7555</v>
      </c>
      <c r="AZ116" t="s">
        <v>6643</v>
      </c>
      <c r="BA116" s="100">
        <v>45615</v>
      </c>
      <c r="BB116" t="s">
        <v>7554</v>
      </c>
      <c r="BK116" t="s">
        <v>7547</v>
      </c>
    </row>
    <row r="117" spans="1:63" x14ac:dyDescent="0.2">
      <c r="A117" t="s">
        <v>7571</v>
      </c>
      <c r="B117" t="s">
        <v>7569</v>
      </c>
      <c r="C117" t="s">
        <v>446</v>
      </c>
      <c r="D117" t="s">
        <v>6750</v>
      </c>
      <c r="E117" t="s">
        <v>6750</v>
      </c>
      <c r="F117" t="s">
        <v>99</v>
      </c>
      <c r="G117" t="s">
        <v>47</v>
      </c>
      <c r="H117" t="s">
        <v>629</v>
      </c>
      <c r="I117" t="s">
        <v>7570</v>
      </c>
      <c r="J117" t="s">
        <v>7565</v>
      </c>
      <c r="K117" t="s">
        <v>7565</v>
      </c>
      <c r="L117" t="s">
        <v>7565</v>
      </c>
      <c r="M117" t="s">
        <v>7568</v>
      </c>
      <c r="N117" t="s">
        <v>6577</v>
      </c>
      <c r="O117" t="s">
        <v>47</v>
      </c>
      <c r="U117" t="s">
        <v>446</v>
      </c>
      <c r="X117" t="s">
        <v>47</v>
      </c>
      <c r="Y117">
        <v>22.722265340927599</v>
      </c>
      <c r="Z117">
        <v>-12.486114418469599</v>
      </c>
      <c r="AA117" t="s">
        <v>136</v>
      </c>
      <c r="AB117" t="s">
        <v>368</v>
      </c>
      <c r="AC117" t="s">
        <v>297</v>
      </c>
      <c r="AD117" t="s">
        <v>7565</v>
      </c>
      <c r="AE117" t="s">
        <v>47</v>
      </c>
      <c r="AF117" t="s">
        <v>47</v>
      </c>
      <c r="AG117" t="s">
        <v>684</v>
      </c>
      <c r="AH117" t="s">
        <v>7565</v>
      </c>
      <c r="AI117" t="s">
        <v>486</v>
      </c>
      <c r="AJ117" t="s">
        <v>486</v>
      </c>
      <c r="AK117" t="s">
        <v>486</v>
      </c>
      <c r="AL117" t="s">
        <v>7565</v>
      </c>
      <c r="AM117" t="s">
        <v>6750</v>
      </c>
      <c r="AN117" t="s">
        <v>47</v>
      </c>
      <c r="AO117" t="s">
        <v>7565</v>
      </c>
      <c r="AP117" t="s">
        <v>6750</v>
      </c>
      <c r="AQ117" t="s">
        <v>530</v>
      </c>
      <c r="AR117" t="s">
        <v>6074</v>
      </c>
      <c r="AS117" t="s">
        <v>47</v>
      </c>
      <c r="AV117" s="100">
        <v>45453</v>
      </c>
      <c r="AW117" t="s">
        <v>7565</v>
      </c>
      <c r="AX117" t="s">
        <v>7566</v>
      </c>
      <c r="AY117" t="s">
        <v>7567</v>
      </c>
      <c r="AZ117" t="s">
        <v>7749</v>
      </c>
      <c r="BA117" s="100">
        <v>45615</v>
      </c>
      <c r="BB117" t="s">
        <v>7563</v>
      </c>
      <c r="BC117" t="s">
        <v>7564</v>
      </c>
      <c r="BD117" t="s">
        <v>7565</v>
      </c>
      <c r="BK117" t="s">
        <v>7562</v>
      </c>
    </row>
    <row r="118" spans="1:63" x14ac:dyDescent="0.2">
      <c r="A118" t="s">
        <v>7572</v>
      </c>
      <c r="B118" t="s">
        <v>7360</v>
      </c>
      <c r="C118" t="s">
        <v>7361</v>
      </c>
      <c r="D118" t="s">
        <v>6750</v>
      </c>
      <c r="E118" t="s">
        <v>6750</v>
      </c>
      <c r="F118" t="s">
        <v>99</v>
      </c>
      <c r="G118">
        <v>2026</v>
      </c>
      <c r="H118" t="s">
        <v>47</v>
      </c>
      <c r="I118" t="s">
        <v>7624</v>
      </c>
      <c r="J118" t="s">
        <v>7362</v>
      </c>
      <c r="K118" t="s">
        <v>7362</v>
      </c>
      <c r="L118" t="s">
        <v>7625</v>
      </c>
      <c r="M118" t="s">
        <v>712</v>
      </c>
      <c r="N118" t="s">
        <v>516</v>
      </c>
      <c r="O118" t="s">
        <v>47</v>
      </c>
      <c r="P118">
        <v>6.45</v>
      </c>
      <c r="Q118" t="s">
        <v>521</v>
      </c>
      <c r="R118" t="s">
        <v>7129</v>
      </c>
      <c r="S118" t="s">
        <v>105</v>
      </c>
      <c r="T118" t="s">
        <v>683</v>
      </c>
      <c r="U118" t="s">
        <v>1513</v>
      </c>
      <c r="V118" t="s">
        <v>6495</v>
      </c>
      <c r="W118" t="s">
        <v>6496</v>
      </c>
      <c r="X118" t="s">
        <v>47</v>
      </c>
      <c r="Y118">
        <v>-34.463000000000001</v>
      </c>
      <c r="Z118">
        <v>150.886</v>
      </c>
      <c r="AA118" t="s">
        <v>62</v>
      </c>
      <c r="AB118" t="s">
        <v>7774</v>
      </c>
      <c r="AC118" t="s">
        <v>106</v>
      </c>
      <c r="AD118" t="s">
        <v>7626</v>
      </c>
      <c r="AE118" t="s">
        <v>47</v>
      </c>
      <c r="AF118" t="s">
        <v>47</v>
      </c>
      <c r="AG118" t="s">
        <v>684</v>
      </c>
      <c r="AH118" t="s">
        <v>7626</v>
      </c>
      <c r="AI118" t="s">
        <v>486</v>
      </c>
      <c r="AJ118" t="s">
        <v>486</v>
      </c>
      <c r="AK118" t="s">
        <v>486</v>
      </c>
      <c r="AL118" t="s">
        <v>7626</v>
      </c>
      <c r="AM118" t="s">
        <v>6750</v>
      </c>
      <c r="AN118" t="s">
        <v>47</v>
      </c>
      <c r="AO118" t="s">
        <v>7626</v>
      </c>
      <c r="AP118" t="s">
        <v>6750</v>
      </c>
      <c r="AQ118" t="s">
        <v>530</v>
      </c>
      <c r="AR118" t="s">
        <v>6074</v>
      </c>
      <c r="AS118" t="s">
        <v>47</v>
      </c>
      <c r="AV118" s="100">
        <v>45553</v>
      </c>
      <c r="AW118" t="s">
        <v>7621</v>
      </c>
      <c r="AX118" t="s">
        <v>7622</v>
      </c>
      <c r="AY118" t="s">
        <v>7620</v>
      </c>
      <c r="AZ118" t="s">
        <v>6645</v>
      </c>
      <c r="BA118" s="100">
        <v>45615</v>
      </c>
      <c r="BB118" t="s">
        <v>7621</v>
      </c>
      <c r="BC118" t="s">
        <v>7626</v>
      </c>
      <c r="BD118" t="s">
        <v>7625</v>
      </c>
      <c r="BE118" t="s">
        <v>7627</v>
      </c>
      <c r="BK118" t="s">
        <v>7623</v>
      </c>
    </row>
    <row r="119" spans="1:63" x14ac:dyDescent="0.2">
      <c r="A119" t="s">
        <v>7628</v>
      </c>
      <c r="B119" t="s">
        <v>7629</v>
      </c>
      <c r="C119" t="s">
        <v>446</v>
      </c>
      <c r="D119" t="s">
        <v>6750</v>
      </c>
      <c r="E119" t="s">
        <v>6750</v>
      </c>
      <c r="F119" t="s">
        <v>99</v>
      </c>
      <c r="G119">
        <v>2026</v>
      </c>
      <c r="H119" t="s">
        <v>6143</v>
      </c>
      <c r="I119" t="s">
        <v>7630</v>
      </c>
      <c r="J119" t="s">
        <v>7632</v>
      </c>
      <c r="K119" t="s">
        <v>7632</v>
      </c>
      <c r="L119" t="s">
        <v>7632</v>
      </c>
      <c r="M119" t="s">
        <v>402</v>
      </c>
      <c r="N119" t="s">
        <v>516</v>
      </c>
      <c r="O119" t="s">
        <v>681</v>
      </c>
      <c r="P119">
        <v>26.15</v>
      </c>
      <c r="Q119" t="s">
        <v>521</v>
      </c>
      <c r="R119" t="s">
        <v>7129</v>
      </c>
      <c r="S119" t="s">
        <v>7030</v>
      </c>
      <c r="T119" t="s">
        <v>683</v>
      </c>
      <c r="U119" t="s">
        <v>7636</v>
      </c>
      <c r="W119" t="s">
        <v>7637</v>
      </c>
      <c r="X119" t="s">
        <v>47</v>
      </c>
      <c r="Y119">
        <v>15.180422999999999</v>
      </c>
      <c r="Z119">
        <v>76.663133999999999</v>
      </c>
      <c r="AA119" t="s">
        <v>45</v>
      </c>
      <c r="AB119" t="s">
        <v>367</v>
      </c>
      <c r="AC119" t="s">
        <v>273</v>
      </c>
      <c r="AD119" t="s">
        <v>7632</v>
      </c>
      <c r="AE119" t="s">
        <v>47</v>
      </c>
      <c r="AF119" t="s">
        <v>47</v>
      </c>
      <c r="AG119" t="s">
        <v>684</v>
      </c>
      <c r="AH119" t="s">
        <v>7632</v>
      </c>
      <c r="AI119" t="s">
        <v>7633</v>
      </c>
      <c r="AJ119" t="s">
        <v>47</v>
      </c>
      <c r="AK119" t="s">
        <v>684</v>
      </c>
      <c r="AL119" t="s">
        <v>7632</v>
      </c>
      <c r="AM119" t="s">
        <v>6750</v>
      </c>
      <c r="AN119" t="s">
        <v>47</v>
      </c>
      <c r="AO119" t="s">
        <v>7632</v>
      </c>
      <c r="AP119" t="s">
        <v>6750</v>
      </c>
      <c r="AQ119" t="s">
        <v>550</v>
      </c>
      <c r="AR119" t="s">
        <v>6074</v>
      </c>
      <c r="AS119" t="s">
        <v>47</v>
      </c>
      <c r="AV119" s="100">
        <v>45575</v>
      </c>
      <c r="AW119" t="s">
        <v>7632</v>
      </c>
      <c r="AX119" t="s">
        <v>7634</v>
      </c>
      <c r="AY119" t="s">
        <v>7635</v>
      </c>
      <c r="AZ119" t="s">
        <v>6646</v>
      </c>
      <c r="BA119" s="100">
        <v>45615</v>
      </c>
      <c r="BB119" t="s">
        <v>7632</v>
      </c>
      <c r="BK119" t="s">
        <v>7631</v>
      </c>
    </row>
    <row r="120" spans="1:63" x14ac:dyDescent="0.2">
      <c r="A120" t="s">
        <v>7649</v>
      </c>
      <c r="B120" t="s">
        <v>7642</v>
      </c>
      <c r="C120" t="s">
        <v>7643</v>
      </c>
      <c r="D120" t="s">
        <v>6750</v>
      </c>
      <c r="E120" t="s">
        <v>6750</v>
      </c>
      <c r="F120" t="s">
        <v>99</v>
      </c>
      <c r="G120" t="s">
        <v>47</v>
      </c>
      <c r="H120" t="s">
        <v>629</v>
      </c>
      <c r="I120" t="s">
        <v>7644</v>
      </c>
      <c r="J120" t="s">
        <v>7643</v>
      </c>
      <c r="K120" t="s">
        <v>7643</v>
      </c>
      <c r="L120" t="s">
        <v>7645</v>
      </c>
      <c r="M120" t="s">
        <v>7016</v>
      </c>
      <c r="N120" t="s">
        <v>516</v>
      </c>
      <c r="O120" t="s">
        <v>47</v>
      </c>
      <c r="P120">
        <v>43.66</v>
      </c>
      <c r="Q120" t="s">
        <v>521</v>
      </c>
      <c r="R120" t="s">
        <v>7129</v>
      </c>
      <c r="S120" t="s">
        <v>7027</v>
      </c>
      <c r="T120" t="s">
        <v>683</v>
      </c>
      <c r="U120" t="s">
        <v>446</v>
      </c>
      <c r="X120" t="s">
        <v>7648</v>
      </c>
      <c r="Y120">
        <v>35.863394852369503</v>
      </c>
      <c r="Z120">
        <v>140.71940134432</v>
      </c>
      <c r="AA120" t="s">
        <v>45</v>
      </c>
      <c r="AB120" t="s">
        <v>367</v>
      </c>
      <c r="AC120" t="s">
        <v>143</v>
      </c>
      <c r="AD120" t="s">
        <v>7643</v>
      </c>
      <c r="AE120" t="s">
        <v>47</v>
      </c>
      <c r="AF120" t="s">
        <v>47</v>
      </c>
      <c r="AG120" t="s">
        <v>684</v>
      </c>
      <c r="AH120" t="s">
        <v>7645</v>
      </c>
      <c r="AI120" t="s">
        <v>47</v>
      </c>
      <c r="AJ120" t="s">
        <v>47</v>
      </c>
      <c r="AK120" t="s">
        <v>684</v>
      </c>
      <c r="AL120" t="s">
        <v>7645</v>
      </c>
      <c r="AM120" t="s">
        <v>6750</v>
      </c>
      <c r="AN120" t="s">
        <v>47</v>
      </c>
      <c r="AO120" t="s">
        <v>7645</v>
      </c>
      <c r="AP120" t="s">
        <v>6750</v>
      </c>
      <c r="AQ120" t="s">
        <v>530</v>
      </c>
      <c r="AR120" t="s">
        <v>6074</v>
      </c>
      <c r="AS120" t="s">
        <v>47</v>
      </c>
      <c r="AV120" s="100">
        <v>45369</v>
      </c>
      <c r="AW120" t="s">
        <v>7643</v>
      </c>
      <c r="AX120" t="s">
        <v>7647</v>
      </c>
      <c r="AY120" t="s">
        <v>7646</v>
      </c>
      <c r="AZ120" t="s">
        <v>6641</v>
      </c>
      <c r="BA120" s="100">
        <v>45615</v>
      </c>
      <c r="BB120" t="s">
        <v>7643</v>
      </c>
      <c r="BK120" t="s">
        <v>7641</v>
      </c>
    </row>
    <row r="121" spans="1:63" x14ac:dyDescent="0.2">
      <c r="A121" t="s">
        <v>7678</v>
      </c>
      <c r="B121" t="s">
        <v>7670</v>
      </c>
      <c r="C121" t="s">
        <v>446</v>
      </c>
      <c r="D121" t="s">
        <v>6750</v>
      </c>
      <c r="E121" t="s">
        <v>6750</v>
      </c>
      <c r="F121" t="s">
        <v>674</v>
      </c>
      <c r="G121" t="s">
        <v>47</v>
      </c>
      <c r="H121" t="s">
        <v>6423</v>
      </c>
      <c r="I121" t="s">
        <v>7671</v>
      </c>
      <c r="J121" t="s">
        <v>7672</v>
      </c>
      <c r="K121" t="s">
        <v>7672</v>
      </c>
      <c r="L121" t="s">
        <v>7672</v>
      </c>
      <c r="M121" t="s">
        <v>431</v>
      </c>
      <c r="N121" t="s">
        <v>516</v>
      </c>
      <c r="O121" t="s">
        <v>47</v>
      </c>
      <c r="P121">
        <v>15.75</v>
      </c>
      <c r="Q121" t="s">
        <v>521</v>
      </c>
      <c r="R121" t="s">
        <v>7129</v>
      </c>
      <c r="S121" t="s">
        <v>7083</v>
      </c>
      <c r="T121" t="s">
        <v>683</v>
      </c>
      <c r="U121" t="s">
        <v>446</v>
      </c>
      <c r="X121" t="s">
        <v>7677</v>
      </c>
      <c r="Y121">
        <v>37.815851325735601</v>
      </c>
      <c r="Z121">
        <v>-122.288207318448</v>
      </c>
      <c r="AA121" t="s">
        <v>62</v>
      </c>
      <c r="AB121" t="s">
        <v>365</v>
      </c>
      <c r="AC121" t="s">
        <v>444</v>
      </c>
      <c r="AD121" t="s">
        <v>7672</v>
      </c>
      <c r="AE121" t="s">
        <v>47</v>
      </c>
      <c r="AF121" t="s">
        <v>47</v>
      </c>
      <c r="AG121" t="s">
        <v>684</v>
      </c>
      <c r="AH121" t="s">
        <v>7672</v>
      </c>
      <c r="AI121" t="s">
        <v>47</v>
      </c>
      <c r="AJ121" t="s">
        <v>47</v>
      </c>
      <c r="AK121" t="s">
        <v>684</v>
      </c>
      <c r="AL121" t="s">
        <v>7672</v>
      </c>
      <c r="AM121" t="s">
        <v>6750</v>
      </c>
      <c r="AN121">
        <v>5.4</v>
      </c>
      <c r="AO121" t="s">
        <v>7672</v>
      </c>
      <c r="AP121" t="s">
        <v>6750</v>
      </c>
      <c r="AQ121" t="s">
        <v>538</v>
      </c>
      <c r="AR121" t="s">
        <v>6074</v>
      </c>
      <c r="AS121" t="s">
        <v>47</v>
      </c>
      <c r="AV121" s="100">
        <v>45496</v>
      </c>
      <c r="AW121" t="s">
        <v>7672</v>
      </c>
      <c r="AX121" t="s">
        <v>7673</v>
      </c>
      <c r="AY121" t="s">
        <v>7676</v>
      </c>
      <c r="AZ121" t="s">
        <v>6647</v>
      </c>
      <c r="BA121" s="100">
        <v>45616</v>
      </c>
      <c r="BB121" t="s">
        <v>7674</v>
      </c>
      <c r="BC121" t="s">
        <v>7675</v>
      </c>
      <c r="BK121" t="s">
        <v>7679</v>
      </c>
    </row>
    <row r="122" spans="1:63" x14ac:dyDescent="0.2">
      <c r="A122" t="s">
        <v>7788</v>
      </c>
      <c r="B122" t="s">
        <v>7435</v>
      </c>
      <c r="C122" t="s">
        <v>7436</v>
      </c>
      <c r="D122" t="s">
        <v>6750</v>
      </c>
      <c r="E122" t="s">
        <v>6750</v>
      </c>
      <c r="F122" t="s">
        <v>673</v>
      </c>
      <c r="G122">
        <v>2026</v>
      </c>
      <c r="H122" t="s">
        <v>7383</v>
      </c>
      <c r="I122" t="s">
        <v>7437</v>
      </c>
      <c r="J122" t="s">
        <v>7436</v>
      </c>
      <c r="K122" t="s">
        <v>7436</v>
      </c>
      <c r="L122" t="s">
        <v>7436</v>
      </c>
      <c r="M122" t="s">
        <v>432</v>
      </c>
      <c r="N122" t="s">
        <v>516</v>
      </c>
      <c r="P122">
        <v>17.27</v>
      </c>
      <c r="Q122" t="s">
        <v>522</v>
      </c>
      <c r="R122" t="s">
        <v>7129</v>
      </c>
      <c r="S122" t="s">
        <v>7080</v>
      </c>
      <c r="T122" t="s">
        <v>683</v>
      </c>
      <c r="U122" t="s">
        <v>1645</v>
      </c>
      <c r="V122" t="s">
        <v>7741</v>
      </c>
      <c r="W122" t="s">
        <v>7715</v>
      </c>
      <c r="X122" t="s">
        <v>7438</v>
      </c>
      <c r="Y122">
        <v>39.5</v>
      </c>
      <c r="Z122">
        <v>-84.32</v>
      </c>
      <c r="AA122" t="s">
        <v>618</v>
      </c>
      <c r="AB122" t="s">
        <v>365</v>
      </c>
      <c r="AC122" t="s">
        <v>444</v>
      </c>
      <c r="AD122" t="s">
        <v>7436</v>
      </c>
      <c r="AE122">
        <v>2.5</v>
      </c>
      <c r="AF122">
        <v>3</v>
      </c>
      <c r="AG122" t="s">
        <v>683</v>
      </c>
      <c r="AH122" t="s">
        <v>7439</v>
      </c>
      <c r="AI122" t="s">
        <v>486</v>
      </c>
      <c r="AJ122" t="s">
        <v>486</v>
      </c>
      <c r="AK122" t="s">
        <v>486</v>
      </c>
      <c r="AL122" t="s">
        <v>486</v>
      </c>
      <c r="AM122" t="s">
        <v>6750</v>
      </c>
      <c r="AN122">
        <v>500</v>
      </c>
      <c r="AO122" t="s">
        <v>7436</v>
      </c>
      <c r="AP122" t="s">
        <v>6750</v>
      </c>
      <c r="AQ122" t="s">
        <v>538</v>
      </c>
      <c r="AR122" t="s">
        <v>6074</v>
      </c>
      <c r="AS122" t="s">
        <v>47</v>
      </c>
      <c r="AV122" s="100">
        <v>45551</v>
      </c>
      <c r="AW122" t="s">
        <v>7439</v>
      </c>
      <c r="AX122" t="s">
        <v>41</v>
      </c>
      <c r="AY122" t="s">
        <v>7616</v>
      </c>
      <c r="AZ122" t="s">
        <v>6648</v>
      </c>
      <c r="BA122" s="100">
        <v>45604</v>
      </c>
      <c r="BB122" t="s">
        <v>7439</v>
      </c>
      <c r="BC122" t="s">
        <v>7436</v>
      </c>
      <c r="BD122" t="s">
        <v>7431</v>
      </c>
      <c r="BE122" t="s">
        <v>7617</v>
      </c>
      <c r="BK122" t="s">
        <v>7789</v>
      </c>
    </row>
  </sheetData>
  <phoneticPr fontId="3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AC3B-A147-4ABC-98FF-459DB0C89332}">
  <dimension ref="A1:X143"/>
  <sheetViews>
    <sheetView topLeftCell="A29" workbookViewId="0">
      <selection activeCell="L49" sqref="L49"/>
    </sheetView>
  </sheetViews>
  <sheetFormatPr defaultRowHeight="12.75" outlineLevelRow="1" outlineLevelCol="3" x14ac:dyDescent="0.2"/>
  <cols>
    <col min="1" max="1" width="34.42578125" bestFit="1" customWidth="1"/>
    <col min="2" max="2" width="18.42578125" bestFit="1" customWidth="1"/>
    <col min="3" max="3" width="8.85546875" customWidth="1"/>
    <col min="4" max="4" width="8.140625" customWidth="1"/>
    <col min="5" max="5" width="9.85546875" hidden="1" customWidth="1" outlineLevel="1"/>
    <col min="6" max="6" width="8.42578125" hidden="1" customWidth="1" outlineLevel="1"/>
    <col min="7" max="7" width="11" hidden="1" customWidth="1" outlineLevel="1"/>
    <col min="8" max="8" width="11" customWidth="1" collapsed="1"/>
    <col min="9" max="9" width="10.42578125" hidden="1" customWidth="1" outlineLevel="1"/>
    <col min="10" max="10" width="11" hidden="1" customWidth="1" outlineLevel="1"/>
    <col min="11" max="11" width="17.42578125" customWidth="1" collapsed="1"/>
    <col min="12" max="12" width="17.42578125" customWidth="1"/>
    <col min="13" max="13" width="16.7109375" hidden="1" customWidth="1" outlineLevel="3"/>
    <col min="14" max="14" width="17.42578125" hidden="1" customWidth="1" outlineLevel="3"/>
    <col min="15" max="15" width="17.42578125" customWidth="1" collapsed="1"/>
    <col min="16" max="17" width="17.42578125" customWidth="1"/>
    <col min="18" max="18" width="13.28515625" hidden="1" customWidth="1" outlineLevel="3"/>
    <col min="19" max="19" width="15.5703125" style="2" customWidth="1" collapsed="1"/>
    <col min="20" max="20" width="18" customWidth="1"/>
    <col min="21" max="21" width="14.85546875" customWidth="1"/>
    <col min="22" max="23" width="8.85546875" customWidth="1" outlineLevel="3"/>
  </cols>
  <sheetData>
    <row r="1" spans="1:24" ht="38.25" x14ac:dyDescent="0.2">
      <c r="A1" t="s">
        <v>29</v>
      </c>
      <c r="B1" t="s">
        <v>698</v>
      </c>
      <c r="C1" t="s">
        <v>608</v>
      </c>
      <c r="D1" s="1" t="s">
        <v>6883</v>
      </c>
      <c r="E1" t="s">
        <v>767</v>
      </c>
      <c r="F1" t="s">
        <v>7014</v>
      </c>
      <c r="G1" t="s">
        <v>764</v>
      </c>
      <c r="H1" s="6" t="s">
        <v>766</v>
      </c>
      <c r="I1" s="6" t="s">
        <v>762</v>
      </c>
      <c r="J1" s="6" t="s">
        <v>763</v>
      </c>
      <c r="K1" s="10" t="s">
        <v>6151</v>
      </c>
      <c r="L1" s="10" t="s">
        <v>6152</v>
      </c>
      <c r="M1" s="10" t="s">
        <v>6146</v>
      </c>
      <c r="N1" s="10" t="s">
        <v>6149</v>
      </c>
      <c r="O1" s="6" t="s">
        <v>520</v>
      </c>
      <c r="P1" s="6" t="s">
        <v>523</v>
      </c>
      <c r="Q1" s="6" t="s">
        <v>251</v>
      </c>
      <c r="R1" s="6" t="s">
        <v>252</v>
      </c>
      <c r="S1" s="3" t="s">
        <v>6150</v>
      </c>
      <c r="T1" t="s">
        <v>253</v>
      </c>
      <c r="U1" s="1" t="s">
        <v>7029</v>
      </c>
      <c r="V1" t="s">
        <v>254</v>
      </c>
      <c r="W1" t="s">
        <v>255</v>
      </c>
    </row>
    <row r="2" spans="1:24" x14ac:dyDescent="0.2">
      <c r="A2" s="89" t="s">
        <v>429</v>
      </c>
      <c r="B2" s="89" t="s">
        <v>97</v>
      </c>
      <c r="C2" s="89" t="s">
        <v>516</v>
      </c>
      <c r="D2" s="89">
        <f>Steel_Production_and_Targets[[#This Row],[Mt 2023]]</f>
        <v>130.77000000000001</v>
      </c>
      <c r="E2" s="89">
        <f>VLOOKUP(Steel_Production_and_Targets[[#This Row],[Company]],WS_2023_2022_Top_steel[],3,FALSE)</f>
        <v>130.77000000000001</v>
      </c>
      <c r="F2" s="89">
        <v>131.84</v>
      </c>
      <c r="G2" s="89">
        <v>130.56</v>
      </c>
      <c r="H2" s="89">
        <f>VLOOKUP(Steel_Production_and_Targets[[#This Row],[Company]],WS_2023_2022_Top_steel[],6,FALSE)</f>
        <v>1</v>
      </c>
      <c r="I2" s="89">
        <v>1</v>
      </c>
      <c r="J2" s="89">
        <v>1</v>
      </c>
      <c r="K2" s="89" t="s">
        <v>524</v>
      </c>
      <c r="L2" s="89" t="s">
        <v>428</v>
      </c>
      <c r="M2" t="s">
        <v>7050</v>
      </c>
      <c r="N2" t="s">
        <v>7050</v>
      </c>
      <c r="O2" s="148" t="s">
        <v>522</v>
      </c>
      <c r="P2" s="148" t="s">
        <v>7129</v>
      </c>
      <c r="Q2" s="89" t="s">
        <v>47</v>
      </c>
      <c r="R2" t="s">
        <v>7050</v>
      </c>
      <c r="S2" s="149">
        <v>44498</v>
      </c>
      <c r="T2" s="89" t="s">
        <v>261</v>
      </c>
      <c r="U2" s="149">
        <v>45516</v>
      </c>
      <c r="V2" s="89" t="s">
        <v>96</v>
      </c>
      <c r="W2" t="s">
        <v>7051</v>
      </c>
      <c r="X2" s="40" t="s">
        <v>6167</v>
      </c>
    </row>
    <row r="3" spans="1:24" x14ac:dyDescent="0.2">
      <c r="A3" s="89" t="s">
        <v>52</v>
      </c>
      <c r="B3" s="89" t="s">
        <v>258</v>
      </c>
      <c r="C3" s="89" t="s">
        <v>516</v>
      </c>
      <c r="D3" s="89">
        <f>Steel_Production_and_Targets[[#This Row],[Mt 2023]]</f>
        <v>68.52</v>
      </c>
      <c r="E3" s="89">
        <f>VLOOKUP(Steel_Production_and_Targets[[#This Row],[Company]],WS_2023_2022_Top_steel[],3,FALSE)</f>
        <v>68.52</v>
      </c>
      <c r="F3" s="89">
        <v>68.89</v>
      </c>
      <c r="G3" s="89">
        <v>79.260000000000005</v>
      </c>
      <c r="H3" s="89">
        <f>VLOOKUP(Steel_Production_and_Targets[[#This Row],[Company]],WS_2023_2022_Top_steel[],6,FALSE)</f>
        <v>2</v>
      </c>
      <c r="I3" s="89">
        <v>2</v>
      </c>
      <c r="J3" s="89">
        <v>2</v>
      </c>
      <c r="K3" s="89" t="s">
        <v>331</v>
      </c>
      <c r="L3" s="89" t="s">
        <v>428</v>
      </c>
      <c r="M3" t="s">
        <v>6903</v>
      </c>
      <c r="N3" t="s">
        <v>6903</v>
      </c>
      <c r="O3" s="148" t="s">
        <v>521</v>
      </c>
      <c r="P3" s="148" t="s">
        <v>7129</v>
      </c>
      <c r="Q3" s="89" t="s">
        <v>260</v>
      </c>
      <c r="R3" t="s">
        <v>6903</v>
      </c>
      <c r="S3" s="149">
        <v>44406</v>
      </c>
      <c r="T3" s="89" t="s">
        <v>7023</v>
      </c>
      <c r="U3" s="149">
        <v>45514</v>
      </c>
      <c r="V3" t="s">
        <v>6903</v>
      </c>
      <c r="W3" t="s">
        <v>7025</v>
      </c>
      <c r="X3" s="40" t="s">
        <v>6167</v>
      </c>
    </row>
    <row r="4" spans="1:24" x14ac:dyDescent="0.2">
      <c r="A4" s="89" t="s">
        <v>430</v>
      </c>
      <c r="B4" s="89" t="s">
        <v>97</v>
      </c>
      <c r="C4" s="89" t="s">
        <v>516</v>
      </c>
      <c r="D4" s="89">
        <f>Steel_Production_and_Targets[[#This Row],[Mt 2023]]</f>
        <v>55.89</v>
      </c>
      <c r="E4" s="89">
        <f>VLOOKUP(Steel_Production_and_Targets[[#This Row],[Company]],WS_2023_2022_Top_steel[],3,FALSE)</f>
        <v>55.89</v>
      </c>
      <c r="F4" s="89">
        <v>55.65</v>
      </c>
      <c r="G4" s="89">
        <v>55.65</v>
      </c>
      <c r="H4" s="89">
        <f>VLOOKUP(Steel_Production_and_Targets[[#This Row],[Company]],WS_2023_2022_Top_steel[],6,FALSE)</f>
        <v>3</v>
      </c>
      <c r="I4" s="89">
        <v>3</v>
      </c>
      <c r="J4" s="89">
        <v>3</v>
      </c>
      <c r="K4" s="89" t="s">
        <v>47</v>
      </c>
      <c r="L4" s="89" t="s">
        <v>7125</v>
      </c>
      <c r="M4" s="89" t="s">
        <v>435</v>
      </c>
      <c r="N4" t="s">
        <v>435</v>
      </c>
      <c r="O4" s="148" t="s">
        <v>47</v>
      </c>
      <c r="P4" s="148" t="s">
        <v>7130</v>
      </c>
      <c r="Q4" s="89" t="s">
        <v>47</v>
      </c>
      <c r="R4" s="89" t="s">
        <v>435</v>
      </c>
      <c r="S4" s="149">
        <v>44876</v>
      </c>
      <c r="T4" s="89" t="s">
        <v>7052</v>
      </c>
      <c r="U4" s="149">
        <v>45516</v>
      </c>
      <c r="V4" s="89" t="s">
        <v>435</v>
      </c>
      <c r="W4" t="s">
        <v>7053</v>
      </c>
      <c r="X4" s="40" t="s">
        <v>6167</v>
      </c>
    </row>
    <row r="5" spans="1:24" x14ac:dyDescent="0.2">
      <c r="A5" s="89" t="s">
        <v>7016</v>
      </c>
      <c r="B5" s="89" t="s">
        <v>143</v>
      </c>
      <c r="C5" s="89" t="s">
        <v>516</v>
      </c>
      <c r="D5" s="89">
        <f>Steel_Production_and_Targets[[#This Row],[Mt 2023]]</f>
        <v>43.66</v>
      </c>
      <c r="E5" s="89">
        <f>VLOOKUP(Steel_Production_and_Targets[[#This Row],[Company]],WS_2023_2022_Top_steel[],3,FALSE)</f>
        <v>43.66</v>
      </c>
      <c r="F5" s="89">
        <v>44.37</v>
      </c>
      <c r="G5" s="89">
        <v>49.46</v>
      </c>
      <c r="H5" s="89">
        <f>VLOOKUP(Steel_Production_and_Targets[[#This Row],[Company]],WS_2023_2022_Top_steel[],6,FALSE)</f>
        <v>4</v>
      </c>
      <c r="I5" s="89">
        <v>4</v>
      </c>
      <c r="J5" s="89">
        <v>4</v>
      </c>
      <c r="K5" s="89" t="s">
        <v>166</v>
      </c>
      <c r="L5" s="89" t="s">
        <v>428</v>
      </c>
      <c r="M5" t="s">
        <v>7026</v>
      </c>
      <c r="N5" t="s">
        <v>7027</v>
      </c>
      <c r="O5" s="148" t="s">
        <v>521</v>
      </c>
      <c r="P5" s="148" t="s">
        <v>7129</v>
      </c>
      <c r="Q5" s="89" t="s">
        <v>260</v>
      </c>
      <c r="R5" t="s">
        <v>7028</v>
      </c>
      <c r="S5" s="149">
        <v>44276</v>
      </c>
      <c r="T5" s="89"/>
      <c r="U5" s="149">
        <v>45514</v>
      </c>
      <c r="V5" t="s">
        <v>7028</v>
      </c>
      <c r="W5" s="89" t="s">
        <v>276</v>
      </c>
      <c r="X5" s="40" t="s">
        <v>6167</v>
      </c>
    </row>
    <row r="6" spans="1:24" x14ac:dyDescent="0.2">
      <c r="A6" s="89" t="s">
        <v>394</v>
      </c>
      <c r="B6" s="89" t="s">
        <v>97</v>
      </c>
      <c r="C6" s="89" t="s">
        <v>516</v>
      </c>
      <c r="D6" s="89">
        <f>Steel_Production_and_Targets[[#This Row],[Mt 2023]]</f>
        <v>41.34</v>
      </c>
      <c r="E6" s="89">
        <f>VLOOKUP(Steel_Production_and_Targets[[#This Row],[Company]],WS_2023_2022_Top_steel[],3,FALSE)</f>
        <v>41.34</v>
      </c>
      <c r="F6" s="89">
        <v>41</v>
      </c>
      <c r="G6" s="89">
        <v>41.64</v>
      </c>
      <c r="H6" s="89">
        <f>VLOOKUP(Steel_Production_and_Targets[[#This Row],[Company]],WS_2023_2022_Top_steel[],6,FALSE)</f>
        <v>5</v>
      </c>
      <c r="I6" s="89">
        <v>6</v>
      </c>
      <c r="J6" s="89">
        <v>7</v>
      </c>
      <c r="K6" s="89" t="s">
        <v>140</v>
      </c>
      <c r="L6" s="89" t="s">
        <v>428</v>
      </c>
      <c r="M6" t="s">
        <v>7054</v>
      </c>
      <c r="N6" t="s">
        <v>7054</v>
      </c>
      <c r="O6" s="148" t="s">
        <v>521</v>
      </c>
      <c r="P6" s="148" t="s">
        <v>7129</v>
      </c>
      <c r="Q6" s="89" t="s">
        <v>47</v>
      </c>
      <c r="R6" t="s">
        <v>7054</v>
      </c>
      <c r="S6" s="149">
        <v>44365</v>
      </c>
      <c r="T6" s="89" t="s">
        <v>271</v>
      </c>
      <c r="U6" s="149">
        <v>45516</v>
      </c>
      <c r="V6" t="s">
        <v>7055</v>
      </c>
      <c r="W6" s="89"/>
      <c r="X6" s="40" t="s">
        <v>6167</v>
      </c>
    </row>
    <row r="7" spans="1:24" x14ac:dyDescent="0.2">
      <c r="A7" s="89" t="s">
        <v>393</v>
      </c>
      <c r="B7" s="89" t="s">
        <v>97</v>
      </c>
      <c r="C7" s="89" t="s">
        <v>516</v>
      </c>
      <c r="D7" s="89">
        <f>Steel_Production_and_Targets[[#This Row],[Mt 2023]]</f>
        <v>40.54</v>
      </c>
      <c r="E7" s="89">
        <f>VLOOKUP(Steel_Production_and_Targets[[#This Row],[Company]],WS_2023_2022_Top_steel[],3,FALSE)</f>
        <v>40.54</v>
      </c>
      <c r="F7" s="89">
        <v>41.45</v>
      </c>
      <c r="G7" s="89">
        <v>44.23</v>
      </c>
      <c r="H7" s="89">
        <f>VLOOKUP(Steel_Production_and_Targets[[#This Row],[Company]],WS_2023_2022_Top_steel[],6,FALSE)</f>
        <v>6</v>
      </c>
      <c r="I7" s="89">
        <v>5</v>
      </c>
      <c r="J7" s="89">
        <v>5</v>
      </c>
      <c r="K7" s="89" t="s">
        <v>47</v>
      </c>
      <c r="L7" s="89" t="s">
        <v>47</v>
      </c>
      <c r="M7" t="s">
        <v>7056</v>
      </c>
      <c r="N7" t="s">
        <v>7056</v>
      </c>
      <c r="O7" s="148" t="s">
        <v>47</v>
      </c>
      <c r="P7" s="148" t="s">
        <v>47</v>
      </c>
      <c r="Q7" s="89" t="s">
        <v>47</v>
      </c>
      <c r="R7" t="s">
        <v>7056</v>
      </c>
      <c r="S7" s="149" t="s">
        <v>47</v>
      </c>
      <c r="T7" s="89" t="s">
        <v>436</v>
      </c>
      <c r="U7" s="149">
        <v>45516</v>
      </c>
      <c r="V7" t="s">
        <v>7056</v>
      </c>
      <c r="W7" s="89"/>
      <c r="X7" s="40" t="s">
        <v>6167</v>
      </c>
    </row>
    <row r="8" spans="1:24" x14ac:dyDescent="0.2">
      <c r="A8" s="89" t="s">
        <v>699</v>
      </c>
      <c r="B8" s="89" t="s">
        <v>168</v>
      </c>
      <c r="C8" s="89" t="s">
        <v>516</v>
      </c>
      <c r="D8" s="89">
        <f>Steel_Production_and_Targets[[#This Row],[Mt 2023]]</f>
        <v>38.44</v>
      </c>
      <c r="E8" s="89">
        <f>VLOOKUP(Steel_Production_and_Targets[[#This Row],[Company]],WS_2023_2022_Top_steel[],3,FALSE)</f>
        <v>38.44</v>
      </c>
      <c r="F8" s="89">
        <v>38.64</v>
      </c>
      <c r="G8" s="89">
        <v>42.96</v>
      </c>
      <c r="H8" s="89">
        <f>VLOOKUP(Steel_Production_and_Targets[[#This Row],[Company]],WS_2023_2022_Top_steel[],6,FALSE)</f>
        <v>7</v>
      </c>
      <c r="I8" s="89">
        <v>7</v>
      </c>
      <c r="J8" s="89">
        <v>6</v>
      </c>
      <c r="K8" s="89" t="s">
        <v>7057</v>
      </c>
      <c r="L8" s="89" t="s">
        <v>428</v>
      </c>
      <c r="M8" t="s">
        <v>7058</v>
      </c>
      <c r="N8" t="s">
        <v>7058</v>
      </c>
      <c r="O8" s="148" t="s">
        <v>521</v>
      </c>
      <c r="P8" s="148" t="s">
        <v>7129</v>
      </c>
      <c r="Q8" s="89" t="s">
        <v>260</v>
      </c>
      <c r="R8" t="s">
        <v>7060</v>
      </c>
      <c r="S8" s="149">
        <v>45190</v>
      </c>
      <c r="T8" s="89" t="s">
        <v>437</v>
      </c>
      <c r="U8" s="149">
        <v>45516</v>
      </c>
      <c r="V8" t="s">
        <v>7059</v>
      </c>
      <c r="W8" s="89"/>
      <c r="X8" s="40" t="s">
        <v>6167</v>
      </c>
    </row>
    <row r="9" spans="1:24" x14ac:dyDescent="0.2">
      <c r="A9" s="89" t="s">
        <v>395</v>
      </c>
      <c r="B9" s="89" t="s">
        <v>97</v>
      </c>
      <c r="C9" s="89" t="s">
        <v>516</v>
      </c>
      <c r="D9" s="89">
        <f>Steel_Production_and_Targets[[#This Row],[Mt 2023]]</f>
        <v>36.99</v>
      </c>
      <c r="E9" s="89">
        <f>VLOOKUP(Steel_Production_and_Targets[[#This Row],[Company]],WS_2023_2022_Top_steel[],3,FALSE)</f>
        <v>36.99</v>
      </c>
      <c r="F9" s="89">
        <v>36.56</v>
      </c>
      <c r="G9" s="89">
        <v>36.71</v>
      </c>
      <c r="H9" s="89">
        <f>VLOOKUP(Steel_Production_and_Targets[[#This Row],[Company]],WS_2023_2022_Top_steel[],6,FALSE)</f>
        <v>8</v>
      </c>
      <c r="I9" s="89">
        <v>8</v>
      </c>
      <c r="J9" s="89">
        <v>8</v>
      </c>
      <c r="K9" s="89" t="s">
        <v>506</v>
      </c>
      <c r="L9" s="89" t="s">
        <v>7125</v>
      </c>
      <c r="M9" t="s">
        <v>7062</v>
      </c>
      <c r="N9" t="s">
        <v>7062</v>
      </c>
      <c r="O9" s="148" t="s">
        <v>522</v>
      </c>
      <c r="P9" s="148" t="s">
        <v>7130</v>
      </c>
      <c r="Q9" s="89" t="s">
        <v>47</v>
      </c>
      <c r="R9" t="s">
        <v>7061</v>
      </c>
      <c r="S9" s="149">
        <v>44638</v>
      </c>
      <c r="T9" s="89" t="s">
        <v>439</v>
      </c>
      <c r="U9" s="149">
        <v>45516</v>
      </c>
      <c r="V9" s="89" t="s">
        <v>438</v>
      </c>
      <c r="W9" s="89" t="s">
        <v>440</v>
      </c>
      <c r="X9" s="40" t="s">
        <v>6167</v>
      </c>
    </row>
    <row r="10" spans="1:24" x14ac:dyDescent="0.2">
      <c r="A10" s="89" t="s">
        <v>396</v>
      </c>
      <c r="B10" s="89" t="s">
        <v>97</v>
      </c>
      <c r="C10" s="89" t="s">
        <v>516</v>
      </c>
      <c r="D10" s="89">
        <f>Steel_Production_and_Targets[[#This Row],[Mt 2023]]</f>
        <v>33.58</v>
      </c>
      <c r="E10" s="89">
        <f>VLOOKUP(Steel_Production_and_Targets[[#This Row],[Company]],WS_2023_2022_Top_steel[],3,FALSE)</f>
        <v>33.58</v>
      </c>
      <c r="F10" s="89">
        <v>33.82</v>
      </c>
      <c r="G10" s="89">
        <v>35.43</v>
      </c>
      <c r="H10" s="89">
        <f>VLOOKUP(Steel_Production_and_Targets[[#This Row],[Company]],WS_2023_2022_Top_steel[],6,FALSE)</f>
        <v>9</v>
      </c>
      <c r="I10" s="89">
        <v>9</v>
      </c>
      <c r="J10" s="89">
        <v>9</v>
      </c>
      <c r="K10" s="89" t="s">
        <v>7063</v>
      </c>
      <c r="L10" s="89" t="s">
        <v>47</v>
      </c>
      <c r="M10" t="s">
        <v>7064</v>
      </c>
      <c r="N10" t="s">
        <v>7064</v>
      </c>
      <c r="O10" s="148" t="s">
        <v>522</v>
      </c>
      <c r="P10" s="148" t="s">
        <v>47</v>
      </c>
      <c r="Q10" s="89" t="s">
        <v>47</v>
      </c>
      <c r="R10" t="s">
        <v>7064</v>
      </c>
      <c r="S10" s="149">
        <v>44867</v>
      </c>
      <c r="T10" s="89" t="s">
        <v>441</v>
      </c>
      <c r="U10" s="149">
        <v>45516</v>
      </c>
      <c r="V10" t="s">
        <v>7064</v>
      </c>
      <c r="W10" s="89"/>
      <c r="X10" s="40" t="s">
        <v>6167</v>
      </c>
    </row>
    <row r="11" spans="1:24" x14ac:dyDescent="0.2">
      <c r="A11" s="89" t="s">
        <v>207</v>
      </c>
      <c r="B11" s="89" t="s">
        <v>273</v>
      </c>
      <c r="C11" s="89" t="s">
        <v>516</v>
      </c>
      <c r="D11" s="89">
        <f>Steel_Production_and_Targets[[#This Row],[Mt 2023]]</f>
        <v>29.5</v>
      </c>
      <c r="E11" s="89">
        <f>VLOOKUP(Steel_Production_and_Targets[[#This Row],[Company]],WS_2023_2022_Top_steel[],3,FALSE)</f>
        <v>29.5</v>
      </c>
      <c r="F11" s="89">
        <v>30.18</v>
      </c>
      <c r="G11" s="89">
        <v>30.59</v>
      </c>
      <c r="H11" s="89">
        <f>VLOOKUP(Steel_Production_and_Targets[[#This Row],[Company]],WS_2023_2022_Top_steel[],6,FALSE)</f>
        <v>10</v>
      </c>
      <c r="I11" s="89">
        <v>10</v>
      </c>
      <c r="J11" s="89">
        <v>10</v>
      </c>
      <c r="K11" s="89" t="s">
        <v>442</v>
      </c>
      <c r="L11" s="89" t="s">
        <v>507</v>
      </c>
      <c r="M11" t="s">
        <v>7044</v>
      </c>
      <c r="N11" t="s">
        <v>7043</v>
      </c>
      <c r="O11" s="148" t="s">
        <v>521</v>
      </c>
      <c r="P11" s="148" t="s">
        <v>7131</v>
      </c>
      <c r="Q11" s="89" t="s">
        <v>47</v>
      </c>
      <c r="R11" t="s">
        <v>7043</v>
      </c>
      <c r="S11" s="149">
        <v>45090</v>
      </c>
      <c r="T11" s="89" t="s">
        <v>515</v>
      </c>
      <c r="U11" s="149">
        <v>45514</v>
      </c>
      <c r="V11" s="89" t="s">
        <v>514</v>
      </c>
      <c r="W11" t="s">
        <v>7044</v>
      </c>
      <c r="X11" s="40" t="s">
        <v>6167</v>
      </c>
    </row>
    <row r="12" spans="1:24" x14ac:dyDescent="0.2">
      <c r="A12" s="89" t="s">
        <v>598</v>
      </c>
      <c r="B12" s="89" t="s">
        <v>97</v>
      </c>
      <c r="C12" s="89" t="s">
        <v>516</v>
      </c>
      <c r="D12" s="89">
        <f>Steel_Production_and_Targets[[#This Row],[Mt 2023]]</f>
        <v>28.26</v>
      </c>
      <c r="E12" s="89">
        <f>VLOOKUP(Steel_Production_and_Targets[[#This Row],[Company]],WS_2023_2022_Top_steel[],3,FALSE)</f>
        <v>28.26</v>
      </c>
      <c r="F12" s="89">
        <v>27.9</v>
      </c>
      <c r="G12" s="89">
        <v>27.82</v>
      </c>
      <c r="H12" s="89">
        <f>VLOOKUP(Steel_Production_and_Targets[[#This Row],[Company]],WS_2023_2022_Top_steel[],6,FALSE)</f>
        <v>11</v>
      </c>
      <c r="I12" s="89">
        <v>12</v>
      </c>
      <c r="J12" s="89">
        <v>12</v>
      </c>
      <c r="K12" s="89" t="s">
        <v>47</v>
      </c>
      <c r="L12" s="89" t="s">
        <v>47</v>
      </c>
      <c r="M12" t="s">
        <v>7065</v>
      </c>
      <c r="N12" t="s">
        <v>7065</v>
      </c>
      <c r="O12" s="148" t="s">
        <v>47</v>
      </c>
      <c r="P12" s="148" t="s">
        <v>47</v>
      </c>
      <c r="Q12" s="89" t="s">
        <v>47</v>
      </c>
      <c r="R12" t="s">
        <v>7065</v>
      </c>
      <c r="S12" s="149" t="s">
        <v>47</v>
      </c>
      <c r="T12" s="89" t="s">
        <v>443</v>
      </c>
      <c r="U12" s="149">
        <v>45516</v>
      </c>
      <c r="V12" t="s">
        <v>7065</v>
      </c>
      <c r="W12" s="89"/>
      <c r="X12" s="40" t="s">
        <v>6167</v>
      </c>
    </row>
    <row r="13" spans="1:24" x14ac:dyDescent="0.2">
      <c r="A13" s="89" t="s">
        <v>402</v>
      </c>
      <c r="B13" s="89" t="s">
        <v>273</v>
      </c>
      <c r="C13" s="89" t="s">
        <v>516</v>
      </c>
      <c r="D13" s="89">
        <f>Steel_Production_and_Targets[[#This Row],[Mt 2023]]</f>
        <v>26.15</v>
      </c>
      <c r="E13" s="89">
        <f>VLOOKUP(Steel_Production_and_Targets[[#This Row],[Company]],WS_2023_2022_Top_steel[],3,FALSE)</f>
        <v>26.15</v>
      </c>
      <c r="F13" s="89">
        <v>23.38</v>
      </c>
      <c r="G13" s="89">
        <v>18.59</v>
      </c>
      <c r="H13" s="89">
        <f>VLOOKUP(Steel_Production_and_Targets[[#This Row],[Company]],WS_2023_2022_Top_steel[],6,FALSE)</f>
        <v>12</v>
      </c>
      <c r="I13" s="89">
        <v>15</v>
      </c>
      <c r="J13" s="89">
        <v>19</v>
      </c>
      <c r="K13" s="89" t="s">
        <v>7031</v>
      </c>
      <c r="L13" s="89" t="s">
        <v>428</v>
      </c>
      <c r="M13" t="s">
        <v>7030</v>
      </c>
      <c r="N13" t="s">
        <v>7030</v>
      </c>
      <c r="O13" s="148" t="s">
        <v>521</v>
      </c>
      <c r="P13" s="148" t="s">
        <v>7129</v>
      </c>
      <c r="Q13" s="89" t="s">
        <v>260</v>
      </c>
      <c r="R13" t="s">
        <v>7030</v>
      </c>
      <c r="S13" s="149">
        <v>45435</v>
      </c>
      <c r="T13" s="89" t="s">
        <v>7032</v>
      </c>
      <c r="U13" s="149">
        <v>45514</v>
      </c>
      <c r="V13" t="s">
        <v>7033</v>
      </c>
      <c r="W13" s="89"/>
      <c r="X13" s="40" t="s">
        <v>6167</v>
      </c>
    </row>
    <row r="14" spans="1:24" x14ac:dyDescent="0.2">
      <c r="A14" s="89" t="s">
        <v>398</v>
      </c>
      <c r="B14" s="89" t="s">
        <v>143</v>
      </c>
      <c r="C14" s="89" t="s">
        <v>516</v>
      </c>
      <c r="D14" s="89">
        <f>Steel_Production_and_Targets[[#This Row],[Mt 2023]]</f>
        <v>25.09</v>
      </c>
      <c r="E14" s="89">
        <f>VLOOKUP(Steel_Production_and_Targets[[#This Row],[Company]],WS_2023_2022_Top_steel[],3,FALSE)</f>
        <v>25.09</v>
      </c>
      <c r="F14" s="89">
        <v>26.2</v>
      </c>
      <c r="G14" s="89">
        <v>26.85</v>
      </c>
      <c r="H14" s="89">
        <f>VLOOKUP(Steel_Production_and_Targets[[#This Row],[Company]],WS_2023_2022_Top_steel[],6,FALSE)</f>
        <v>13</v>
      </c>
      <c r="I14" s="89">
        <v>14</v>
      </c>
      <c r="J14" s="89">
        <v>13</v>
      </c>
      <c r="K14" s="89" t="s">
        <v>166</v>
      </c>
      <c r="L14" s="89" t="s">
        <v>428</v>
      </c>
      <c r="M14" t="s">
        <v>7068</v>
      </c>
      <c r="N14" t="s">
        <v>7068</v>
      </c>
      <c r="O14" s="148" t="s">
        <v>521</v>
      </c>
      <c r="P14" s="148" t="s">
        <v>7129</v>
      </c>
      <c r="Q14" s="89" t="s">
        <v>47</v>
      </c>
      <c r="R14" t="s">
        <v>7069</v>
      </c>
      <c r="S14" s="149">
        <v>45089</v>
      </c>
      <c r="T14" s="89"/>
      <c r="U14" s="149">
        <v>45516</v>
      </c>
      <c r="V14" t="s">
        <v>7068</v>
      </c>
      <c r="W14" s="89"/>
      <c r="X14" s="40" t="s">
        <v>6167</v>
      </c>
    </row>
    <row r="15" spans="1:24" x14ac:dyDescent="0.2">
      <c r="A15" s="89" t="s">
        <v>601</v>
      </c>
      <c r="B15" s="89" t="s">
        <v>97</v>
      </c>
      <c r="C15" s="89" t="s">
        <v>516</v>
      </c>
      <c r="D15" s="89">
        <f>Steel_Production_and_Targets[[#This Row],[Mt 2023]]</f>
        <v>24.8</v>
      </c>
      <c r="E15" s="89">
        <f>VLOOKUP(Steel_Production_and_Targets[[#This Row],[Company]],WS_2023_2022_Top_steel[],3,FALSE)</f>
        <v>24.8</v>
      </c>
      <c r="F15" s="89">
        <v>26.43</v>
      </c>
      <c r="G15" s="89">
        <v>26.21</v>
      </c>
      <c r="H15" s="89">
        <f>VLOOKUP(Steel_Production_and_Targets[[#This Row],[Company]],WS_2023_2022_Top_steel[],6,FALSE)</f>
        <v>14</v>
      </c>
      <c r="I15" s="89">
        <v>13</v>
      </c>
      <c r="J15" s="89">
        <v>14</v>
      </c>
      <c r="K15" s="89" t="s">
        <v>446</v>
      </c>
      <c r="L15" s="89" t="s">
        <v>446</v>
      </c>
      <c r="M15" s="89"/>
      <c r="N15" s="89"/>
      <c r="O15" s="148" t="s">
        <v>446</v>
      </c>
      <c r="P15" s="148" t="s">
        <v>446</v>
      </c>
      <c r="Q15" s="89" t="s">
        <v>446</v>
      </c>
      <c r="R15" s="89"/>
      <c r="S15" s="149" t="s">
        <v>446</v>
      </c>
      <c r="T15" s="89" t="s">
        <v>7067</v>
      </c>
      <c r="U15" s="149">
        <v>45516</v>
      </c>
      <c r="V15" s="89" t="s">
        <v>466</v>
      </c>
      <c r="W15" t="s">
        <v>7066</v>
      </c>
      <c r="X15" s="40" t="s">
        <v>6167</v>
      </c>
    </row>
    <row r="16" spans="1:24" x14ac:dyDescent="0.2">
      <c r="A16" s="89" t="s">
        <v>399</v>
      </c>
      <c r="B16" s="89" t="s">
        <v>444</v>
      </c>
      <c r="C16" s="89" t="s">
        <v>516</v>
      </c>
      <c r="D16" s="89">
        <f>Steel_Production_and_Targets[[#This Row],[Mt 2023]]</f>
        <v>21.2</v>
      </c>
      <c r="E16" s="89">
        <f>VLOOKUP(Steel_Production_and_Targets[[#This Row],[Company]],WS_2023_2022_Top_steel[],3,FALSE)</f>
        <v>21.2</v>
      </c>
      <c r="F16" s="89">
        <v>20.6</v>
      </c>
      <c r="G16" s="89">
        <v>23.13</v>
      </c>
      <c r="H16" s="89">
        <f>VLOOKUP(Steel_Production_and_Targets[[#This Row],[Company]],WS_2023_2022_Top_steel[],6,FALSE)</f>
        <v>15</v>
      </c>
      <c r="I16" s="89">
        <v>16</v>
      </c>
      <c r="J16" s="89">
        <v>15</v>
      </c>
      <c r="K16" s="89" t="s">
        <v>7072</v>
      </c>
      <c r="L16" s="89" t="s">
        <v>428</v>
      </c>
      <c r="M16" t="s">
        <v>7073</v>
      </c>
      <c r="N16" t="s">
        <v>7071</v>
      </c>
      <c r="O16" s="148" t="s">
        <v>521</v>
      </c>
      <c r="P16" s="148" t="s">
        <v>7129</v>
      </c>
      <c r="Q16" s="89" t="s">
        <v>283</v>
      </c>
      <c r="R16" t="s">
        <v>7071</v>
      </c>
      <c r="S16" s="149">
        <v>45451</v>
      </c>
      <c r="T16" s="89" t="s">
        <v>7074</v>
      </c>
      <c r="U16" s="149">
        <v>45516</v>
      </c>
      <c r="V16" t="s">
        <v>7070</v>
      </c>
      <c r="W16" s="89"/>
      <c r="X16" s="40" t="s">
        <v>6167</v>
      </c>
    </row>
    <row r="17" spans="1:24" x14ac:dyDescent="0.2">
      <c r="A17" s="89" t="s">
        <v>400</v>
      </c>
      <c r="B17" s="89" t="s">
        <v>97</v>
      </c>
      <c r="C17" s="89" t="s">
        <v>516</v>
      </c>
      <c r="D17" s="89">
        <f>Steel_Production_and_Targets[[#This Row],[Mt 2023]]</f>
        <v>19.559999999999999</v>
      </c>
      <c r="E17" s="89">
        <f>VLOOKUP(Steel_Production_and_Targets[[#This Row],[Company]],WS_2023_2022_Top_steel[],3,FALSE)</f>
        <v>19.559999999999999</v>
      </c>
      <c r="F17" s="89">
        <v>19.7</v>
      </c>
      <c r="G17" s="89">
        <v>19.98</v>
      </c>
      <c r="H17" s="89">
        <f>VLOOKUP(Steel_Production_and_Targets[[#This Row],[Company]],WS_2023_2022_Top_steel[],6,FALSE)</f>
        <v>16</v>
      </c>
      <c r="I17" s="89">
        <v>17</v>
      </c>
      <c r="J17" s="89">
        <v>16</v>
      </c>
      <c r="K17" s="89" t="s">
        <v>446</v>
      </c>
      <c r="L17" s="89" t="s">
        <v>446</v>
      </c>
      <c r="M17" s="89"/>
      <c r="N17" s="89"/>
      <c r="O17" s="148" t="s">
        <v>446</v>
      </c>
      <c r="P17" s="148" t="s">
        <v>446</v>
      </c>
      <c r="Q17" s="89" t="s">
        <v>446</v>
      </c>
      <c r="R17" s="89"/>
      <c r="S17" s="149" t="s">
        <v>446</v>
      </c>
      <c r="T17" s="89"/>
      <c r="U17" s="149">
        <v>45516</v>
      </c>
      <c r="V17" t="s">
        <v>7075</v>
      </c>
      <c r="W17" s="89"/>
      <c r="X17" s="40" t="s">
        <v>6167</v>
      </c>
    </row>
    <row r="18" spans="1:24" x14ac:dyDescent="0.2">
      <c r="A18" s="89" t="s">
        <v>397</v>
      </c>
      <c r="B18" s="89" t="s">
        <v>97</v>
      </c>
      <c r="C18" s="89" t="s">
        <v>516</v>
      </c>
      <c r="D18" s="89">
        <f>Steel_Production_and_Targets[[#This Row],[Mt 2023]]</f>
        <v>19.45</v>
      </c>
      <c r="E18" s="89">
        <f>VLOOKUP(Steel_Production_and_Targets[[#This Row],[Company]],WS_2023_2022_Top_steel[],3,FALSE)</f>
        <v>19.45</v>
      </c>
      <c r="F18" s="89">
        <v>29.42</v>
      </c>
      <c r="G18" s="89">
        <v>28.25</v>
      </c>
      <c r="H18" s="89">
        <f>VLOOKUP(Steel_Production_and_Targets[[#This Row],[Company]],WS_2023_2022_Top_steel[],6,FALSE)</f>
        <v>17</v>
      </c>
      <c r="I18" s="89">
        <v>11</v>
      </c>
      <c r="J18" s="89">
        <v>11</v>
      </c>
      <c r="K18" s="89" t="s">
        <v>47</v>
      </c>
      <c r="L18" s="89" t="s">
        <v>47</v>
      </c>
      <c r="M18" t="s">
        <v>7076</v>
      </c>
      <c r="N18" t="s">
        <v>7076</v>
      </c>
      <c r="O18" s="148" t="s">
        <v>47</v>
      </c>
      <c r="P18" s="148" t="s">
        <v>47</v>
      </c>
      <c r="Q18" s="89" t="s">
        <v>47</v>
      </c>
      <c r="R18" t="s">
        <v>7076</v>
      </c>
      <c r="S18" s="149" t="s">
        <v>47</v>
      </c>
      <c r="T18" s="89" t="s">
        <v>443</v>
      </c>
      <c r="U18" s="149">
        <v>45516</v>
      </c>
      <c r="V18" t="s">
        <v>7076</v>
      </c>
      <c r="W18" s="89"/>
      <c r="X18" s="40" t="s">
        <v>6167</v>
      </c>
    </row>
    <row r="19" spans="1:24" x14ac:dyDescent="0.2">
      <c r="A19" s="89" t="s">
        <v>272</v>
      </c>
      <c r="B19" s="89" t="s">
        <v>168</v>
      </c>
      <c r="C19" s="89" t="s">
        <v>516</v>
      </c>
      <c r="D19" s="89">
        <f>Steel_Production_and_Targets[[#This Row],[Mt 2023]]</f>
        <v>19.239999999999998</v>
      </c>
      <c r="E19" s="89">
        <f>VLOOKUP(Steel_Production_and_Targets[[#This Row],[Company]],WS_2023_2022_Top_steel[],3,FALSE)</f>
        <v>19.239999999999998</v>
      </c>
      <c r="F19" s="89">
        <v>18.77</v>
      </c>
      <c r="G19" s="89">
        <v>19.64</v>
      </c>
      <c r="H19" s="89">
        <f>VLOOKUP(Steel_Production_and_Targets[[#This Row],[Company]],WS_2023_2022_Top_steel[],6,FALSE)</f>
        <v>18</v>
      </c>
      <c r="I19" s="89">
        <v>18</v>
      </c>
      <c r="J19" s="89">
        <v>17</v>
      </c>
      <c r="K19" s="89" t="s">
        <v>7045</v>
      </c>
      <c r="L19" s="89" t="s">
        <v>428</v>
      </c>
      <c r="M19" t="s">
        <v>7046</v>
      </c>
      <c r="N19" t="s">
        <v>7047</v>
      </c>
      <c r="O19" s="148" t="s">
        <v>521</v>
      </c>
      <c r="P19" s="148" t="s">
        <v>7129</v>
      </c>
      <c r="Q19" s="89" t="s">
        <v>47</v>
      </c>
      <c r="R19" t="s">
        <v>7047</v>
      </c>
      <c r="S19" s="149">
        <v>45042</v>
      </c>
      <c r="T19" s="89"/>
      <c r="U19" s="149">
        <v>45514</v>
      </c>
      <c r="V19" s="89" t="s">
        <v>447</v>
      </c>
      <c r="W19" t="s">
        <v>7048</v>
      </c>
      <c r="X19" s="40" t="s">
        <v>6167</v>
      </c>
    </row>
    <row r="20" spans="1:24" x14ac:dyDescent="0.2">
      <c r="A20" s="89" t="s">
        <v>403</v>
      </c>
      <c r="B20" s="89" t="s">
        <v>273</v>
      </c>
      <c r="C20" s="89" t="s">
        <v>516</v>
      </c>
      <c r="D20" s="89">
        <f>Steel_Production_and_Targets[[#This Row],[Mt 2023]]</f>
        <v>19.18</v>
      </c>
      <c r="E20" s="89">
        <f>VLOOKUP(Steel_Production_and_Targets[[#This Row],[Company]],WS_2023_2022_Top_steel[],3,FALSE)</f>
        <v>19.18</v>
      </c>
      <c r="F20" s="89">
        <v>17.93</v>
      </c>
      <c r="G20" s="89">
        <v>17.329999999999998</v>
      </c>
      <c r="H20" s="89">
        <f>VLOOKUP(Steel_Production_and_Targets[[#This Row],[Company]],WS_2023_2022_Top_steel[],6,FALSE)</f>
        <v>19</v>
      </c>
      <c r="I20" s="89">
        <v>21</v>
      </c>
      <c r="J20" s="89">
        <v>21</v>
      </c>
      <c r="K20" s="89" t="s">
        <v>47</v>
      </c>
      <c r="L20" s="89" t="s">
        <v>7126</v>
      </c>
      <c r="M20" t="s">
        <v>448</v>
      </c>
      <c r="N20" t="s">
        <v>7110</v>
      </c>
      <c r="O20" s="148" t="s">
        <v>47</v>
      </c>
      <c r="P20" s="148" t="s">
        <v>7130</v>
      </c>
      <c r="Q20" s="89" t="s">
        <v>47</v>
      </c>
      <c r="R20" t="s">
        <v>7110</v>
      </c>
      <c r="S20" s="149">
        <v>45416</v>
      </c>
      <c r="T20" s="89"/>
      <c r="U20" s="149">
        <v>45514</v>
      </c>
      <c r="V20" t="s">
        <v>7049</v>
      </c>
      <c r="W20" s="89"/>
      <c r="X20" s="40" t="s">
        <v>6167</v>
      </c>
    </row>
    <row r="21" spans="1:24" x14ac:dyDescent="0.2">
      <c r="A21" s="89" t="s">
        <v>412</v>
      </c>
      <c r="B21" s="89" t="s">
        <v>97</v>
      </c>
      <c r="C21" s="89" t="s">
        <v>516</v>
      </c>
      <c r="D21" s="89">
        <f>Steel_Production_and_Targets[[#This Row],[Mt 2023]]</f>
        <v>18.66</v>
      </c>
      <c r="E21" s="89">
        <f>VLOOKUP(Steel_Production_and_Targets[[#This Row],[Company]],WS_2023_2022_Top_steel[],3,FALSE)</f>
        <v>18.66</v>
      </c>
      <c r="F21" s="89">
        <v>15.63</v>
      </c>
      <c r="G21" s="89">
        <v>13.57</v>
      </c>
      <c r="H21" s="89">
        <f>VLOOKUP(Steel_Production_and_Targets[[#This Row],[Company]],WS_2023_2022_Top_steel[],6,FALSE)</f>
        <v>20</v>
      </c>
      <c r="I21" s="89">
        <v>24</v>
      </c>
      <c r="J21" s="89">
        <v>33</v>
      </c>
      <c r="K21" s="89" t="s">
        <v>446</v>
      </c>
      <c r="L21" s="89" t="s">
        <v>446</v>
      </c>
      <c r="M21" s="89"/>
      <c r="N21" s="89"/>
      <c r="O21" s="148" t="s">
        <v>446</v>
      </c>
      <c r="P21" s="148" t="s">
        <v>446</v>
      </c>
      <c r="Q21" s="89" t="s">
        <v>446</v>
      </c>
      <c r="R21" s="89"/>
      <c r="S21" s="149" t="s">
        <v>446</v>
      </c>
      <c r="T21" s="89" t="s">
        <v>443</v>
      </c>
      <c r="U21" s="149">
        <v>45516</v>
      </c>
      <c r="V21" t="s">
        <v>7077</v>
      </c>
      <c r="W21" t="s">
        <v>7078</v>
      </c>
      <c r="X21" s="40" t="s">
        <v>6167</v>
      </c>
    </row>
    <row r="22" spans="1:24" x14ac:dyDescent="0.2">
      <c r="A22" s="89" t="s">
        <v>401</v>
      </c>
      <c r="B22" s="89" t="s">
        <v>97</v>
      </c>
      <c r="C22" s="89" t="s">
        <v>516</v>
      </c>
      <c r="D22" s="89">
        <f>Steel_Production_and_Targets[[#This Row],[Mt 2023]]</f>
        <v>18.62</v>
      </c>
      <c r="E22" s="89">
        <f>VLOOKUP(Steel_Production_and_Targets[[#This Row],[Company]],WS_2023_2022_Top_steel[],3,FALSE)</f>
        <v>18.62</v>
      </c>
      <c r="F22" s="89">
        <v>18.21</v>
      </c>
      <c r="G22" s="89">
        <v>18.829999999999998</v>
      </c>
      <c r="H22" s="89">
        <f>VLOOKUP(Steel_Production_and_Targets[[#This Row],[Company]],WS_2023_2022_Top_steel[],6,FALSE)</f>
        <v>21</v>
      </c>
      <c r="I22" s="89">
        <v>19</v>
      </c>
      <c r="J22" s="89">
        <v>18</v>
      </c>
      <c r="K22" s="89" t="s">
        <v>47</v>
      </c>
      <c r="L22" s="89" t="s">
        <v>47</v>
      </c>
      <c r="M22" t="s">
        <v>7079</v>
      </c>
      <c r="N22" t="s">
        <v>7079</v>
      </c>
      <c r="O22" s="148" t="s">
        <v>47</v>
      </c>
      <c r="P22" s="148" t="s">
        <v>47</v>
      </c>
      <c r="Q22" s="89" t="s">
        <v>47</v>
      </c>
      <c r="R22" t="s">
        <v>7079</v>
      </c>
      <c r="S22" s="149" t="s">
        <v>47</v>
      </c>
      <c r="T22" s="89"/>
      <c r="U22" s="149">
        <v>45516</v>
      </c>
      <c r="V22" t="s">
        <v>7079</v>
      </c>
      <c r="W22" s="89"/>
      <c r="X22" s="40" t="s">
        <v>6167</v>
      </c>
    </row>
    <row r="23" spans="1:24" x14ac:dyDescent="0.2">
      <c r="A23" s="89" t="s">
        <v>432</v>
      </c>
      <c r="B23" s="89" t="s">
        <v>444</v>
      </c>
      <c r="C23" s="89" t="s">
        <v>516</v>
      </c>
      <c r="D23" s="89">
        <f>Steel_Production_and_Targets[[#This Row],[Mt 2023]]</f>
        <v>17.27</v>
      </c>
      <c r="E23" s="89">
        <f>VLOOKUP(Steel_Production_and_Targets[[#This Row],[Company]],WS_2023_2022_Top_steel[],3,FALSE)</f>
        <v>17.27</v>
      </c>
      <c r="F23" s="89">
        <v>16.8</v>
      </c>
      <c r="G23" s="89">
        <v>18.3</v>
      </c>
      <c r="H23" s="89">
        <f>VLOOKUP(Steel_Production_and_Targets[[#This Row],[Company]],WS_2023_2022_Top_steel[],6,FALSE)</f>
        <v>22</v>
      </c>
      <c r="I23" s="89">
        <v>22</v>
      </c>
      <c r="J23" s="89">
        <v>20</v>
      </c>
      <c r="K23" s="89" t="s">
        <v>7122</v>
      </c>
      <c r="L23" s="89" t="s">
        <v>428</v>
      </c>
      <c r="M23" t="s">
        <v>7080</v>
      </c>
      <c r="N23" s="147" t="s">
        <v>7080</v>
      </c>
      <c r="O23" s="148" t="s">
        <v>522</v>
      </c>
      <c r="P23" s="148" t="s">
        <v>7129</v>
      </c>
      <c r="Q23" s="89" t="s">
        <v>283</v>
      </c>
      <c r="R23" s="147" t="s">
        <v>7080</v>
      </c>
      <c r="S23" s="149">
        <v>45436</v>
      </c>
      <c r="T23" s="89" t="s">
        <v>7081</v>
      </c>
      <c r="U23" s="149">
        <v>45516</v>
      </c>
      <c r="V23" s="147" t="s">
        <v>7080</v>
      </c>
      <c r="W23" t="s">
        <v>7082</v>
      </c>
      <c r="X23" s="40" t="s">
        <v>6167</v>
      </c>
    </row>
    <row r="24" spans="1:24" x14ac:dyDescent="0.2">
      <c r="A24" s="89" t="s">
        <v>416</v>
      </c>
      <c r="B24" s="89" t="s">
        <v>97</v>
      </c>
      <c r="C24" s="89" t="s">
        <v>516</v>
      </c>
      <c r="D24" s="89">
        <f>Steel_Production_and_Targets[[#This Row],[Mt 2023]]</f>
        <v>16.28</v>
      </c>
      <c r="E24" s="89">
        <f>VLOOKUP(Steel_Production_and_Targets[[#This Row],[Company]],WS_2023_2022_Top_steel[],3,FALSE)</f>
        <v>16.28</v>
      </c>
      <c r="F24" s="89">
        <v>13.92</v>
      </c>
      <c r="G24" s="89">
        <v>12.37</v>
      </c>
      <c r="H24" s="89">
        <f>VLOOKUP(Steel_Production_and_Targets[[#This Row],[Company]],WS_2023_2022_Top_steel[],6,FALSE)</f>
        <v>23</v>
      </c>
      <c r="I24" s="89">
        <v>33</v>
      </c>
      <c r="J24" s="89">
        <v>37</v>
      </c>
      <c r="K24" s="89" t="s">
        <v>446</v>
      </c>
      <c r="L24" s="89" t="s">
        <v>446</v>
      </c>
      <c r="M24" s="89"/>
      <c r="N24" s="89"/>
      <c r="O24" s="148" t="s">
        <v>446</v>
      </c>
      <c r="P24" s="148" t="s">
        <v>446</v>
      </c>
      <c r="Q24" s="89" t="s">
        <v>446</v>
      </c>
      <c r="R24" s="89"/>
      <c r="S24" s="149" t="s">
        <v>446</v>
      </c>
      <c r="T24" s="89"/>
      <c r="U24" s="149">
        <v>45516</v>
      </c>
      <c r="V24" s="89" t="s">
        <v>459</v>
      </c>
      <c r="W24" s="89"/>
      <c r="X24" s="40" t="s">
        <v>6167</v>
      </c>
    </row>
    <row r="25" spans="1:24" x14ac:dyDescent="0.2">
      <c r="A25" s="89" t="s">
        <v>431</v>
      </c>
      <c r="B25" s="89" t="s">
        <v>444</v>
      </c>
      <c r="C25" s="89" t="s">
        <v>516</v>
      </c>
      <c r="D25" s="89">
        <f>Steel_Production_and_Targets[[#This Row],[Mt 2023]]</f>
        <v>15.75</v>
      </c>
      <c r="E25" s="89">
        <f>VLOOKUP(Steel_Production_and_Targets[[#This Row],[Company]],WS_2023_2022_Top_steel[],3,FALSE)</f>
        <v>15.75</v>
      </c>
      <c r="F25" s="89">
        <v>14.49</v>
      </c>
      <c r="G25" s="89">
        <v>16.3</v>
      </c>
      <c r="H25" s="89">
        <f>VLOOKUP(Steel_Production_and_Targets[[#This Row],[Company]],WS_2023_2022_Top_steel[],6,FALSE)</f>
        <v>24</v>
      </c>
      <c r="I25" s="89">
        <v>27</v>
      </c>
      <c r="J25" s="89">
        <v>25</v>
      </c>
      <c r="K25" s="89" t="s">
        <v>450</v>
      </c>
      <c r="L25" s="89" t="s">
        <v>428</v>
      </c>
      <c r="M25" t="s">
        <v>7084</v>
      </c>
      <c r="N25" t="s">
        <v>7083</v>
      </c>
      <c r="O25" s="148" t="s">
        <v>521</v>
      </c>
      <c r="P25" s="148" t="s">
        <v>7129</v>
      </c>
      <c r="Q25" s="89" t="s">
        <v>260</v>
      </c>
      <c r="R25" t="s">
        <v>7083</v>
      </c>
      <c r="S25" s="149">
        <v>44307</v>
      </c>
      <c r="T25" s="89"/>
      <c r="U25" s="149">
        <v>45516</v>
      </c>
      <c r="V25" t="s">
        <v>7085</v>
      </c>
      <c r="W25" s="89"/>
      <c r="X25" s="40" t="s">
        <v>6167</v>
      </c>
    </row>
    <row r="26" spans="1:24" x14ac:dyDescent="0.2">
      <c r="A26" s="89" t="s">
        <v>405</v>
      </c>
      <c r="B26" s="89" t="s">
        <v>97</v>
      </c>
      <c r="C26" s="89" t="s">
        <v>516</v>
      </c>
      <c r="D26" s="89">
        <f>Steel_Production_and_Targets[[#This Row],[Mt 2023]]</f>
        <v>15.2</v>
      </c>
      <c r="E26" s="89">
        <f>VLOOKUP(Steel_Production_and_Targets[[#This Row],[Company]],WS_2023_2022_Top_steel[],3,FALSE)</f>
        <v>15.2</v>
      </c>
      <c r="F26" s="89">
        <v>14.18</v>
      </c>
      <c r="G26" s="89">
        <v>16.45</v>
      </c>
      <c r="H26" s="89">
        <f>VLOOKUP(Steel_Production_and_Targets[[#This Row],[Company]],WS_2023_2022_Top_steel[],6,FALSE)</f>
        <v>25</v>
      </c>
      <c r="I26" s="89">
        <v>29</v>
      </c>
      <c r="J26" s="89">
        <v>24</v>
      </c>
      <c r="K26" s="89" t="s">
        <v>236</v>
      </c>
      <c r="L26" s="89" t="s">
        <v>428</v>
      </c>
      <c r="M26" t="s">
        <v>7086</v>
      </c>
      <c r="N26" t="s">
        <v>7086</v>
      </c>
      <c r="O26" s="148" t="s">
        <v>521</v>
      </c>
      <c r="P26" s="148" t="s">
        <v>7129</v>
      </c>
      <c r="Q26" s="89" t="s">
        <v>47</v>
      </c>
      <c r="R26" t="s">
        <v>7086</v>
      </c>
      <c r="S26" s="149">
        <v>44335</v>
      </c>
      <c r="T26" s="89"/>
      <c r="U26" s="149">
        <v>45516</v>
      </c>
      <c r="V26" t="s">
        <v>7086</v>
      </c>
      <c r="W26" s="89"/>
      <c r="X26" s="40" t="s">
        <v>6167</v>
      </c>
    </row>
    <row r="27" spans="1:24" x14ac:dyDescent="0.2">
      <c r="A27" s="89" t="s">
        <v>407</v>
      </c>
      <c r="B27" s="89" t="s">
        <v>700</v>
      </c>
      <c r="C27" s="89" t="s">
        <v>516</v>
      </c>
      <c r="D27" s="89">
        <f>Steel_Production_and_Targets[[#This Row],[Mt 2023]]</f>
        <v>14.82</v>
      </c>
      <c r="E27" s="89">
        <f>VLOOKUP(Steel_Production_and_Targets[[#This Row],[Company]],WS_2023_2022_Top_steel[],3,FALSE)</f>
        <v>14.82</v>
      </c>
      <c r="F27" s="89">
        <v>14.86</v>
      </c>
      <c r="G27" s="89">
        <v>14.91</v>
      </c>
      <c r="H27" s="89">
        <f>VLOOKUP(Steel_Production_and_Targets[[#This Row],[Company]],WS_2023_2022_Top_steel[],6,FALSE)</f>
        <v>26</v>
      </c>
      <c r="I27" s="89">
        <v>26</v>
      </c>
      <c r="J27" s="89">
        <v>28</v>
      </c>
      <c r="K27" s="89" t="s">
        <v>450</v>
      </c>
      <c r="L27" s="89" t="s">
        <v>47</v>
      </c>
      <c r="M27" t="s">
        <v>7087</v>
      </c>
      <c r="N27" t="s">
        <v>7087</v>
      </c>
      <c r="O27" s="148" t="s">
        <v>521</v>
      </c>
      <c r="P27" s="148" t="s">
        <v>47</v>
      </c>
      <c r="Q27" s="89" t="s">
        <v>260</v>
      </c>
      <c r="R27" t="s">
        <v>7087</v>
      </c>
      <c r="S27" s="149">
        <v>45119</v>
      </c>
      <c r="T27" s="89" t="s">
        <v>452</v>
      </c>
      <c r="U27" s="149">
        <v>45516</v>
      </c>
      <c r="V27" t="s">
        <v>451</v>
      </c>
      <c r="W27" t="s">
        <v>7088</v>
      </c>
      <c r="X27" s="40" t="s">
        <v>6167</v>
      </c>
    </row>
    <row r="28" spans="1:24" x14ac:dyDescent="0.2">
      <c r="A28" s="89" t="s">
        <v>406</v>
      </c>
      <c r="B28" s="89" t="s">
        <v>97</v>
      </c>
      <c r="C28" s="89" t="s">
        <v>516</v>
      </c>
      <c r="D28" s="89">
        <f>Steel_Production_and_Targets[[#This Row],[Mt 2023]]</f>
        <v>14.51</v>
      </c>
      <c r="E28" s="89">
        <f>VLOOKUP(Steel_Production_and_Targets[[#This Row],[Company]],WS_2023_2022_Top_steel[],3,FALSE)</f>
        <v>14.51</v>
      </c>
      <c r="F28" s="89">
        <v>13.97</v>
      </c>
      <c r="G28" s="89">
        <v>15.38</v>
      </c>
      <c r="H28" s="89">
        <f>VLOOKUP(Steel_Production_and_Targets[[#This Row],[Company]],WS_2023_2022_Top_steel[],6,FALSE)</f>
        <v>27</v>
      </c>
      <c r="I28" s="89">
        <v>30</v>
      </c>
      <c r="J28" s="89">
        <v>27</v>
      </c>
      <c r="K28" s="89" t="s">
        <v>47</v>
      </c>
      <c r="L28" s="89" t="s">
        <v>47</v>
      </c>
      <c r="M28" t="s">
        <v>7091</v>
      </c>
      <c r="N28" t="s">
        <v>7091</v>
      </c>
      <c r="O28" s="148" t="s">
        <v>47</v>
      </c>
      <c r="P28" s="148" t="s">
        <v>47</v>
      </c>
      <c r="Q28" s="89" t="s">
        <v>47</v>
      </c>
      <c r="R28" t="s">
        <v>7091</v>
      </c>
      <c r="S28" s="149" t="s">
        <v>47</v>
      </c>
      <c r="T28" s="89" t="s">
        <v>7090</v>
      </c>
      <c r="U28" s="149">
        <v>45517</v>
      </c>
      <c r="V28" t="s">
        <v>7089</v>
      </c>
      <c r="W28" t="s">
        <v>7091</v>
      </c>
      <c r="X28" s="40" t="s">
        <v>6167</v>
      </c>
    </row>
    <row r="29" spans="1:24" x14ac:dyDescent="0.2">
      <c r="A29" s="89" t="s">
        <v>404</v>
      </c>
      <c r="B29" s="89" t="s">
        <v>162</v>
      </c>
      <c r="C29" s="89" t="s">
        <v>516</v>
      </c>
      <c r="D29" s="89">
        <f>Steel_Production_and_Targets[[#This Row],[Mt 2023]]</f>
        <v>14.24</v>
      </c>
      <c r="E29" s="89">
        <f>VLOOKUP(Steel_Production_and_Targets[[#This Row],[Company]],WS_2023_2022_Top_steel[],3,FALSE)</f>
        <v>14.24</v>
      </c>
      <c r="F29" s="89">
        <v>16</v>
      </c>
      <c r="G29" s="89">
        <v>17.29</v>
      </c>
      <c r="H29" s="89">
        <f>VLOOKUP(Steel_Production_and_Targets[[#This Row],[Company]],WS_2023_2022_Top_steel[],6,FALSE)</f>
        <v>28</v>
      </c>
      <c r="I29" s="89">
        <v>23</v>
      </c>
      <c r="J29" s="89">
        <v>22</v>
      </c>
      <c r="K29" s="89" t="s">
        <v>47</v>
      </c>
      <c r="L29" s="89" t="s">
        <v>7039</v>
      </c>
      <c r="M29" t="s">
        <v>7038</v>
      </c>
      <c r="N29" t="s">
        <v>7038</v>
      </c>
      <c r="O29" s="148" t="s">
        <v>47</v>
      </c>
      <c r="P29" s="148" t="s">
        <v>47</v>
      </c>
      <c r="Q29" s="89" t="s">
        <v>47</v>
      </c>
      <c r="R29" t="s">
        <v>7038</v>
      </c>
      <c r="S29" s="149">
        <v>44460</v>
      </c>
      <c r="T29" s="89" t="s">
        <v>7040</v>
      </c>
      <c r="U29" s="149">
        <v>45514</v>
      </c>
      <c r="V29" t="s">
        <v>7038</v>
      </c>
      <c r="W29" s="89"/>
      <c r="X29" s="40" t="s">
        <v>6167</v>
      </c>
    </row>
    <row r="30" spans="1:24" x14ac:dyDescent="0.2">
      <c r="A30" s="89" t="s">
        <v>410</v>
      </c>
      <c r="B30" s="89" t="s">
        <v>97</v>
      </c>
      <c r="C30" s="89" t="s">
        <v>516</v>
      </c>
      <c r="D30" s="89">
        <f>Steel_Production_and_Targets[[#This Row],[Mt 2023]]</f>
        <v>14.17</v>
      </c>
      <c r="E30" s="89">
        <f>VLOOKUP(Steel_Production_and_Targets[[#This Row],[Company]],WS_2023_2022_Top_steel[],3,FALSE)</f>
        <v>14.17</v>
      </c>
      <c r="F30" s="89">
        <v>15.03</v>
      </c>
      <c r="G30" s="89">
        <v>13.97</v>
      </c>
      <c r="H30" s="89">
        <f>VLOOKUP(Steel_Production_and_Targets[[#This Row],[Company]],WS_2023_2022_Top_steel[],6,FALSE)</f>
        <v>29</v>
      </c>
      <c r="I30" s="89">
        <v>25</v>
      </c>
      <c r="J30" s="89">
        <v>31</v>
      </c>
      <c r="K30" s="89" t="s">
        <v>7123</v>
      </c>
      <c r="L30" s="89" t="s">
        <v>7125</v>
      </c>
      <c r="M30" t="s">
        <v>7093</v>
      </c>
      <c r="N30" t="s">
        <v>7093</v>
      </c>
      <c r="O30" s="148" t="s">
        <v>522</v>
      </c>
      <c r="P30" s="148" t="s">
        <v>7130</v>
      </c>
      <c r="Q30" s="89" t="s">
        <v>47</v>
      </c>
      <c r="R30" t="s">
        <v>7093</v>
      </c>
      <c r="S30" s="149">
        <v>45418</v>
      </c>
      <c r="T30" s="89" t="s">
        <v>7092</v>
      </c>
      <c r="U30" s="149">
        <v>45517</v>
      </c>
      <c r="V30" t="s">
        <v>7093</v>
      </c>
      <c r="W30" t="s">
        <v>7094</v>
      </c>
      <c r="X30" s="40" t="s">
        <v>6167</v>
      </c>
    </row>
    <row r="31" spans="1:24" x14ac:dyDescent="0.2">
      <c r="A31" s="89" t="s">
        <v>408</v>
      </c>
      <c r="B31" s="89" t="s">
        <v>97</v>
      </c>
      <c r="C31" s="89" t="s">
        <v>516</v>
      </c>
      <c r="D31" s="89">
        <f>Steel_Production_and_Targets[[#This Row],[Mt 2023]]</f>
        <v>13.63</v>
      </c>
      <c r="E31" s="89">
        <f>VLOOKUP(Steel_Production_and_Targets[[#This Row],[Company]],WS_2023_2022_Top_steel[],3,FALSE)</f>
        <v>13.63</v>
      </c>
      <c r="F31" s="89">
        <v>13.95</v>
      </c>
      <c r="G31" s="89">
        <v>14.34</v>
      </c>
      <c r="H31" s="89">
        <f>VLOOKUP(Steel_Production_and_Targets[[#This Row],[Company]],WS_2023_2022_Top_steel[],6,FALSE)</f>
        <v>30</v>
      </c>
      <c r="I31" s="89">
        <v>32</v>
      </c>
      <c r="J31" s="89">
        <v>29</v>
      </c>
      <c r="K31" s="89" t="s">
        <v>47</v>
      </c>
      <c r="L31" s="89" t="s">
        <v>47</v>
      </c>
      <c r="M31" t="s">
        <v>7095</v>
      </c>
      <c r="N31" t="s">
        <v>7095</v>
      </c>
      <c r="O31" s="148" t="s">
        <v>47</v>
      </c>
      <c r="P31" s="148" t="s">
        <v>47</v>
      </c>
      <c r="Q31" s="89" t="s">
        <v>47</v>
      </c>
      <c r="R31" t="s">
        <v>7095</v>
      </c>
      <c r="S31" s="149" t="s">
        <v>47</v>
      </c>
      <c r="T31" s="89"/>
      <c r="U31" s="149">
        <v>45517</v>
      </c>
      <c r="V31" s="89" t="s">
        <v>453</v>
      </c>
      <c r="W31" t="s">
        <v>7095</v>
      </c>
      <c r="X31" s="40" t="s">
        <v>6167</v>
      </c>
    </row>
    <row r="32" spans="1:24" s="89" customFormat="1" x14ac:dyDescent="0.2">
      <c r="A32" s="89" t="s">
        <v>417</v>
      </c>
      <c r="B32" s="89" t="s">
        <v>97</v>
      </c>
      <c r="C32" s="89" t="s">
        <v>516</v>
      </c>
      <c r="D32" s="89">
        <f>Steel_Production_and_Targets[[#This Row],[Mt 2023]]</f>
        <v>13.12</v>
      </c>
      <c r="E32" s="89">
        <f>VLOOKUP(Steel_Production_and_Targets[[#This Row],[Company]],WS_2023_2022_Top_steel[],3,FALSE)</f>
        <v>13.12</v>
      </c>
      <c r="F32" s="89">
        <v>14.21</v>
      </c>
      <c r="G32" s="89">
        <v>12.16</v>
      </c>
      <c r="H32" s="89">
        <f>VLOOKUP(Steel_Production_and_Targets[[#This Row],[Company]],WS_2023_2022_Top_steel[],6,FALSE)</f>
        <v>31</v>
      </c>
      <c r="I32" s="89">
        <v>28</v>
      </c>
      <c r="J32" s="89">
        <v>38</v>
      </c>
      <c r="K32" s="89" t="s">
        <v>446</v>
      </c>
      <c r="L32" s="89" t="s">
        <v>446</v>
      </c>
      <c r="O32" s="148" t="s">
        <v>446</v>
      </c>
      <c r="P32" s="148" t="s">
        <v>446</v>
      </c>
      <c r="Q32" s="89" t="s">
        <v>446</v>
      </c>
      <c r="S32" s="149" t="s">
        <v>446</v>
      </c>
      <c r="T32" s="89" t="s">
        <v>443</v>
      </c>
      <c r="U32" s="149">
        <v>45517</v>
      </c>
      <c r="V32" t="s">
        <v>7098</v>
      </c>
      <c r="X32" s="40" t="s">
        <v>6167</v>
      </c>
    </row>
    <row r="33" spans="1:24" x14ac:dyDescent="0.2">
      <c r="A33" s="89" t="s">
        <v>411</v>
      </c>
      <c r="B33" s="89" t="s">
        <v>162</v>
      </c>
      <c r="C33" s="89" t="s">
        <v>516</v>
      </c>
      <c r="D33" s="89">
        <f>Steel_Production_and_Targets[[#This Row],[Mt 2023]]</f>
        <v>12.99</v>
      </c>
      <c r="E33" s="89">
        <f>VLOOKUP(Steel_Production_and_Targets[[#This Row],[Company]],WS_2023_2022_Top_steel[],3,FALSE)</f>
        <v>12.99</v>
      </c>
      <c r="F33" s="89">
        <v>11.69</v>
      </c>
      <c r="G33" s="89">
        <v>13.59</v>
      </c>
      <c r="H33" s="89">
        <f>VLOOKUP(Steel_Production_and_Targets[[#This Row],[Company]],WS_2023_2022_Top_steel[],6,FALSE)</f>
        <v>32</v>
      </c>
      <c r="I33" s="89">
        <v>38</v>
      </c>
      <c r="J33" s="89">
        <v>32</v>
      </c>
      <c r="K33" s="89" t="s">
        <v>7121</v>
      </c>
      <c r="L33" s="89" t="s">
        <v>47</v>
      </c>
      <c r="M33" t="s">
        <v>7097</v>
      </c>
      <c r="N33" s="89" t="s">
        <v>458</v>
      </c>
      <c r="O33" s="148" t="s">
        <v>521</v>
      </c>
      <c r="P33" s="148" t="s">
        <v>47</v>
      </c>
      <c r="Q33" s="89" t="s">
        <v>260</v>
      </c>
      <c r="R33" t="s">
        <v>456</v>
      </c>
      <c r="S33" s="149">
        <v>44398</v>
      </c>
      <c r="T33" s="89" t="s">
        <v>457</v>
      </c>
      <c r="U33" s="149">
        <v>45517</v>
      </c>
      <c r="V33" s="89" t="s">
        <v>455</v>
      </c>
      <c r="W33" t="s">
        <v>456</v>
      </c>
      <c r="X33" s="40" t="s">
        <v>6167</v>
      </c>
    </row>
    <row r="34" spans="1:24" x14ac:dyDescent="0.2">
      <c r="A34" s="89" t="s">
        <v>409</v>
      </c>
      <c r="B34" s="89" t="s">
        <v>43</v>
      </c>
      <c r="C34" s="89" t="s">
        <v>516</v>
      </c>
      <c r="D34" s="89">
        <f>Steel_Production_and_Targets[[#This Row],[Mt 2023]]</f>
        <v>12.74</v>
      </c>
      <c r="E34" s="89">
        <f>VLOOKUP(Steel_Production_and_Targets[[#This Row],[Company]],WS_2023_2022_Top_steel[],3,FALSE)</f>
        <v>12.74</v>
      </c>
      <c r="F34" s="89">
        <v>13.9</v>
      </c>
      <c r="G34" s="89">
        <v>14.2</v>
      </c>
      <c r="H34" s="89">
        <f>VLOOKUP(Steel_Production_and_Targets[[#This Row],[Company]],WS_2023_2022_Top_steel[],6,FALSE)</f>
        <v>33</v>
      </c>
      <c r="I34" s="89">
        <v>34</v>
      </c>
      <c r="J34" s="89">
        <v>30</v>
      </c>
      <c r="K34" s="89" t="s">
        <v>454</v>
      </c>
      <c r="L34" s="89" t="s">
        <v>428</v>
      </c>
      <c r="M34" t="s">
        <v>7096</v>
      </c>
      <c r="N34" t="s">
        <v>7099</v>
      </c>
      <c r="O34" s="148" t="s">
        <v>522</v>
      </c>
      <c r="P34" s="148" t="s">
        <v>7129</v>
      </c>
      <c r="Q34" s="89" t="s">
        <v>260</v>
      </c>
      <c r="R34" t="s">
        <v>7099</v>
      </c>
      <c r="S34" s="149">
        <v>45505</v>
      </c>
      <c r="T34" s="89" t="s">
        <v>7100</v>
      </c>
      <c r="U34" s="149">
        <v>45517</v>
      </c>
      <c r="V34" t="s">
        <v>7099</v>
      </c>
      <c r="W34" s="89"/>
      <c r="X34" s="40" t="s">
        <v>6167</v>
      </c>
    </row>
    <row r="35" spans="1:24" x14ac:dyDescent="0.2">
      <c r="A35" s="89" t="s">
        <v>265</v>
      </c>
      <c r="B35" s="89" t="s">
        <v>701</v>
      </c>
      <c r="C35" s="89" t="s">
        <v>516</v>
      </c>
      <c r="D35" s="89">
        <f>Steel_Production_and_Targets[[#This Row],[Mt 2023]]</f>
        <v>12.58</v>
      </c>
      <c r="E35" s="89">
        <f>VLOOKUP(Steel_Production_and_Targets[[#This Row],[Company]],WS_2023_2022_Top_steel[],3,FALSE)</f>
        <v>12.58</v>
      </c>
      <c r="F35" s="89">
        <v>13.96</v>
      </c>
      <c r="G35" s="89">
        <v>15.95</v>
      </c>
      <c r="H35" s="89">
        <f>VLOOKUP(Steel_Production_and_Targets[[#This Row],[Company]],WS_2023_2022_Top_steel[],6,FALSE)</f>
        <v>34</v>
      </c>
      <c r="I35" s="89">
        <v>31</v>
      </c>
      <c r="J35" s="89">
        <v>26</v>
      </c>
      <c r="K35" s="89" t="s">
        <v>335</v>
      </c>
      <c r="L35" s="89" t="s">
        <v>428</v>
      </c>
      <c r="M35" t="s">
        <v>7036</v>
      </c>
      <c r="N35" t="s">
        <v>7036</v>
      </c>
      <c r="O35" s="148" t="s">
        <v>521</v>
      </c>
      <c r="P35" s="148" t="s">
        <v>7129</v>
      </c>
      <c r="Q35" s="89" t="s">
        <v>260</v>
      </c>
      <c r="R35" t="s">
        <v>7037</v>
      </c>
      <c r="S35" s="149">
        <v>44439</v>
      </c>
      <c r="T35" s="89" t="s">
        <v>334</v>
      </c>
      <c r="U35" s="149">
        <v>45514</v>
      </c>
      <c r="V35" s="89" t="s">
        <v>267</v>
      </c>
      <c r="W35" s="89"/>
      <c r="X35" s="40" t="s">
        <v>6167</v>
      </c>
    </row>
    <row r="36" spans="1:24" x14ac:dyDescent="0.2">
      <c r="A36" s="89" t="s">
        <v>424</v>
      </c>
      <c r="B36" s="89" t="s">
        <v>97</v>
      </c>
      <c r="C36" s="89" t="s">
        <v>516</v>
      </c>
      <c r="D36" s="89">
        <f>Steel_Production_and_Targets[[#This Row],[Mt 2023]]</f>
        <v>12.34</v>
      </c>
      <c r="E36" s="89">
        <f>VLOOKUP(Steel_Production_and_Targets[[#This Row],[Company]],WS_2023_2022_Top_steel[],3,FALSE)</f>
        <v>12.34</v>
      </c>
      <c r="F36" s="89">
        <v>11.18</v>
      </c>
      <c r="G36" s="89">
        <v>9.5</v>
      </c>
      <c r="H36" s="89">
        <f>VLOOKUP(Steel_Production_and_Targets[[#This Row],[Company]],WS_2023_2022_Top_steel[],6,FALSE)</f>
        <v>35</v>
      </c>
      <c r="I36" s="89">
        <v>39</v>
      </c>
      <c r="J36" s="89">
        <v>46</v>
      </c>
      <c r="K36" s="89" t="s">
        <v>446</v>
      </c>
      <c r="L36" s="89" t="s">
        <v>446</v>
      </c>
      <c r="M36" s="89"/>
      <c r="N36" s="89"/>
      <c r="O36" s="148" t="s">
        <v>446</v>
      </c>
      <c r="P36" s="148" t="s">
        <v>446</v>
      </c>
      <c r="Q36" s="89" t="s">
        <v>446</v>
      </c>
      <c r="R36" s="89"/>
      <c r="S36" s="149" t="s">
        <v>446</v>
      </c>
      <c r="T36" s="89" t="s">
        <v>443</v>
      </c>
      <c r="U36" s="149">
        <v>45517</v>
      </c>
      <c r="V36" s="89" t="s">
        <v>469</v>
      </c>
      <c r="W36" t="s">
        <v>7101</v>
      </c>
      <c r="X36" s="40" t="s">
        <v>6167</v>
      </c>
    </row>
    <row r="37" spans="1:24" x14ac:dyDescent="0.2">
      <c r="A37" s="89" t="s">
        <v>414</v>
      </c>
      <c r="B37" s="89" t="s">
        <v>97</v>
      </c>
      <c r="C37" s="89" t="s">
        <v>516</v>
      </c>
      <c r="D37" s="89">
        <f>Steel_Production_and_Targets[[#This Row],[Mt 2023]]</f>
        <v>11.92</v>
      </c>
      <c r="E37" s="89">
        <f>VLOOKUP(Steel_Production_and_Targets[[#This Row],[Company]],WS_2023_2022_Top_steel[],3,FALSE)</f>
        <v>11.92</v>
      </c>
      <c r="F37" s="89">
        <v>12.23</v>
      </c>
      <c r="G37" s="89">
        <v>12.76</v>
      </c>
      <c r="H37" s="89">
        <f>VLOOKUP(Steel_Production_and_Targets[[#This Row],[Company]],WS_2023_2022_Top_steel[],6,FALSE)</f>
        <v>36</v>
      </c>
      <c r="I37" s="89">
        <v>36</v>
      </c>
      <c r="J37" s="89">
        <v>35</v>
      </c>
      <c r="K37" s="89" t="s">
        <v>47</v>
      </c>
      <c r="L37" s="89" t="s">
        <v>47</v>
      </c>
      <c r="M37" t="s">
        <v>7102</v>
      </c>
      <c r="N37" t="s">
        <v>7102</v>
      </c>
      <c r="O37" s="148" t="s">
        <v>47</v>
      </c>
      <c r="P37" s="148" t="s">
        <v>47</v>
      </c>
      <c r="Q37" s="89" t="s">
        <v>47</v>
      </c>
      <c r="R37" t="s">
        <v>7102</v>
      </c>
      <c r="S37" s="149" t="s">
        <v>446</v>
      </c>
      <c r="T37" s="89" t="s">
        <v>443</v>
      </c>
      <c r="U37" s="149">
        <v>45517</v>
      </c>
      <c r="V37" t="s">
        <v>7102</v>
      </c>
      <c r="W37" t="s">
        <v>7103</v>
      </c>
      <c r="X37" s="40" t="s">
        <v>6167</v>
      </c>
    </row>
    <row r="38" spans="1:24" x14ac:dyDescent="0.2">
      <c r="A38" s="89" t="s">
        <v>415</v>
      </c>
      <c r="B38" s="89" t="s">
        <v>97</v>
      </c>
      <c r="C38" s="89" t="s">
        <v>516</v>
      </c>
      <c r="D38" s="89">
        <f>Steel_Production_and_Targets[[#This Row],[Mt 2023]]</f>
        <v>11.86</v>
      </c>
      <c r="E38" s="89">
        <f>VLOOKUP(Steel_Production_and_Targets[[#This Row],[Company]],WS_2023_2022_Top_steel[],3,FALSE)</f>
        <v>11.86</v>
      </c>
      <c r="F38" s="89">
        <v>12.17</v>
      </c>
      <c r="G38" s="89">
        <v>12.39</v>
      </c>
      <c r="H38" s="89">
        <f>VLOOKUP(Steel_Production_and_Targets[[#This Row],[Company]],WS_2023_2022_Top_steel[],6,FALSE)</f>
        <v>37</v>
      </c>
      <c r="I38" s="89">
        <v>37</v>
      </c>
      <c r="J38" s="89">
        <v>36</v>
      </c>
      <c r="K38" s="89" t="s">
        <v>446</v>
      </c>
      <c r="L38" s="89" t="s">
        <v>446</v>
      </c>
      <c r="M38" s="89"/>
      <c r="N38" s="89"/>
      <c r="O38" s="148" t="s">
        <v>446</v>
      </c>
      <c r="P38" s="148" t="s">
        <v>446</v>
      </c>
      <c r="Q38" s="89" t="s">
        <v>446</v>
      </c>
      <c r="R38" s="89"/>
      <c r="S38" s="149" t="s">
        <v>446</v>
      </c>
      <c r="T38" s="89" t="s">
        <v>443</v>
      </c>
      <c r="U38" s="149">
        <v>45517</v>
      </c>
      <c r="V38" t="s">
        <v>7104</v>
      </c>
      <c r="W38" s="89"/>
      <c r="X38" s="40" t="s">
        <v>6167</v>
      </c>
    </row>
    <row r="39" spans="1:24" x14ac:dyDescent="0.2">
      <c r="A39" s="89" t="s">
        <v>280</v>
      </c>
      <c r="B39" s="89" t="s">
        <v>162</v>
      </c>
      <c r="C39" s="89" t="s">
        <v>516</v>
      </c>
      <c r="D39" s="89">
        <f>Steel_Production_and_Targets[[#This Row],[Mt 2023]]</f>
        <v>11.27</v>
      </c>
      <c r="E39" s="89">
        <f>VLOOKUP(Steel_Production_and_Targets[[#This Row],[Company]],WS_2023_2022_Top_steel[],3,FALSE)</f>
        <v>11.27</v>
      </c>
      <c r="F39" s="89">
        <v>10.69</v>
      </c>
      <c r="G39" s="89">
        <v>11.65</v>
      </c>
      <c r="H39" s="89">
        <f>VLOOKUP(Steel_Production_and_Targets[[#This Row],[Company]],WS_2023_2022_Top_steel[],6,FALSE)</f>
        <v>38</v>
      </c>
      <c r="I39" s="89">
        <v>42</v>
      </c>
      <c r="J39" s="89">
        <v>39</v>
      </c>
      <c r="K39" s="89" t="s">
        <v>462</v>
      </c>
      <c r="L39" s="89" t="s">
        <v>7128</v>
      </c>
      <c r="M39" t="s">
        <v>7041</v>
      </c>
      <c r="N39" t="s">
        <v>7041</v>
      </c>
      <c r="O39" s="148" t="s">
        <v>522</v>
      </c>
      <c r="P39" s="148" t="s">
        <v>7130</v>
      </c>
      <c r="Q39" s="89" t="s">
        <v>47</v>
      </c>
      <c r="R39" t="s">
        <v>7041</v>
      </c>
      <c r="S39" s="149" t="s">
        <v>47</v>
      </c>
      <c r="T39" s="89" t="s">
        <v>7042</v>
      </c>
      <c r="U39" s="149">
        <v>45514</v>
      </c>
      <c r="V39" s="89"/>
      <c r="W39" s="89"/>
      <c r="X39" s="40" t="s">
        <v>6167</v>
      </c>
    </row>
    <row r="40" spans="1:24" x14ac:dyDescent="0.2">
      <c r="A40" s="89" t="s">
        <v>421</v>
      </c>
      <c r="B40" s="89" t="s">
        <v>97</v>
      </c>
      <c r="C40" s="89" t="s">
        <v>516</v>
      </c>
      <c r="D40" s="89">
        <f>Steel_Production_and_Targets[[#This Row],[Mt 2023]]</f>
        <v>11.24</v>
      </c>
      <c r="E40" s="89">
        <f>VLOOKUP(Steel_Production_and_Targets[[#This Row],[Company]],WS_2023_2022_Top_steel[],3,FALSE)</f>
        <v>11.24</v>
      </c>
      <c r="F40" s="89">
        <v>11.03</v>
      </c>
      <c r="G40" s="89">
        <v>11.4</v>
      </c>
      <c r="H40" s="89">
        <f>VLOOKUP(Steel_Production_and_Targets[[#This Row],[Company]],WS_2023_2022_Top_steel[],6,FALSE)</f>
        <v>39</v>
      </c>
      <c r="I40" s="89">
        <v>40</v>
      </c>
      <c r="J40" s="89">
        <v>42</v>
      </c>
      <c r="K40" s="89" t="s">
        <v>525</v>
      </c>
      <c r="L40" s="89" t="s">
        <v>47</v>
      </c>
      <c r="M40" t="s">
        <v>7105</v>
      </c>
      <c r="N40" t="s">
        <v>7105</v>
      </c>
      <c r="O40" s="148" t="s">
        <v>522</v>
      </c>
      <c r="P40" s="148" t="s">
        <v>47</v>
      </c>
      <c r="Q40" s="89" t="s">
        <v>446</v>
      </c>
      <c r="R40" s="89"/>
      <c r="S40" s="149">
        <v>44634</v>
      </c>
      <c r="T40" s="89" t="s">
        <v>443</v>
      </c>
      <c r="U40" s="149">
        <v>45517</v>
      </c>
      <c r="V40" t="s">
        <v>7106</v>
      </c>
      <c r="W40" s="89"/>
      <c r="X40" s="40" t="s">
        <v>6167</v>
      </c>
    </row>
    <row r="41" spans="1:24" x14ac:dyDescent="0.2">
      <c r="A41" s="89" t="s">
        <v>419</v>
      </c>
      <c r="B41" s="89" t="s">
        <v>97</v>
      </c>
      <c r="C41" s="89" t="s">
        <v>516</v>
      </c>
      <c r="D41" s="89">
        <f>Steel_Production_and_Targets[[#This Row],[Mt 2023]]</f>
        <v>11</v>
      </c>
      <c r="E41" s="89">
        <f>VLOOKUP(Steel_Production_and_Targets[[#This Row],[Company]],WS_2023_2022_Top_steel[],3,FALSE)</f>
        <v>11</v>
      </c>
      <c r="F41" s="89">
        <v>11</v>
      </c>
      <c r="G41" s="89">
        <v>11.58</v>
      </c>
      <c r="H41" s="89">
        <f>VLOOKUP(Steel_Production_and_Targets[[#This Row],[Company]],WS_2023_2022_Top_steel[],6,FALSE)</f>
        <v>40</v>
      </c>
      <c r="I41" s="89">
        <v>41</v>
      </c>
      <c r="J41" s="89">
        <v>40</v>
      </c>
      <c r="K41" s="89" t="s">
        <v>47</v>
      </c>
      <c r="L41" s="89" t="s">
        <v>428</v>
      </c>
      <c r="M41" t="s">
        <v>7109</v>
      </c>
      <c r="N41" t="s">
        <v>7109</v>
      </c>
      <c r="O41" s="148" t="s">
        <v>47</v>
      </c>
      <c r="P41" s="148" t="s">
        <v>7129</v>
      </c>
      <c r="Q41" s="89" t="s">
        <v>446</v>
      </c>
      <c r="R41" s="89"/>
      <c r="S41" s="149">
        <v>45484</v>
      </c>
      <c r="T41" s="89" t="s">
        <v>7108</v>
      </c>
      <c r="U41" s="149">
        <v>45517</v>
      </c>
      <c r="V41" s="89" t="s">
        <v>467</v>
      </c>
      <c r="W41" t="s">
        <v>7107</v>
      </c>
      <c r="X41" s="40" t="s">
        <v>6167</v>
      </c>
    </row>
    <row r="42" spans="1:24" x14ac:dyDescent="0.2">
      <c r="A42" s="89" t="s">
        <v>418</v>
      </c>
      <c r="B42" s="89" t="s">
        <v>66</v>
      </c>
      <c r="C42" s="89" t="s">
        <v>516</v>
      </c>
      <c r="D42" s="89">
        <f>Steel_Production_and_Targets[[#This Row],[Mt 2023]]</f>
        <v>10.35</v>
      </c>
      <c r="E42" s="89">
        <f>VLOOKUP(Steel_Production_and_Targets[[#This Row],[Company]],WS_2023_2022_Top_steel[],3,FALSE)</f>
        <v>10.35</v>
      </c>
      <c r="F42" s="89">
        <v>9.93</v>
      </c>
      <c r="G42" s="89">
        <v>11.04</v>
      </c>
      <c r="H42" s="89">
        <f>VLOOKUP(Steel_Production_and_Targets[[#This Row],[Company]],WS_2023_2022_Top_steel[],6,FALSE)</f>
        <v>41</v>
      </c>
      <c r="I42" s="89">
        <v>43</v>
      </c>
      <c r="J42" s="89">
        <v>43</v>
      </c>
      <c r="K42" s="89" t="s">
        <v>7120</v>
      </c>
      <c r="L42" s="89" t="s">
        <v>7019</v>
      </c>
      <c r="M42" t="s">
        <v>7020</v>
      </c>
      <c r="N42" t="s">
        <v>7020</v>
      </c>
      <c r="O42" s="148" t="s">
        <v>522</v>
      </c>
      <c r="P42" s="148" t="s">
        <v>7129</v>
      </c>
      <c r="Q42" s="89" t="s">
        <v>283</v>
      </c>
      <c r="R42" t="s">
        <v>7020</v>
      </c>
      <c r="S42" s="149">
        <v>45456</v>
      </c>
      <c r="T42" s="89" t="s">
        <v>7021</v>
      </c>
      <c r="U42" s="149">
        <v>45514</v>
      </c>
      <c r="V42" s="89" t="s">
        <v>284</v>
      </c>
      <c r="W42" s="89"/>
      <c r="X42" s="40" t="s">
        <v>6167</v>
      </c>
    </row>
    <row r="43" spans="1:24" x14ac:dyDescent="0.2">
      <c r="A43" s="89" t="s">
        <v>7010</v>
      </c>
      <c r="B43" s="89" t="s">
        <v>445</v>
      </c>
      <c r="C43" s="89" t="s">
        <v>516</v>
      </c>
      <c r="D43" s="89">
        <f>Steel_Production_and_Targets[[#This Row],[Mt 2023]]</f>
        <v>10.33</v>
      </c>
      <c r="E43" s="89">
        <f>VLOOKUP(Steel_Production_and_Targets[[#This Row],[Company]],WS_2023_2022_Top_steel[],3,FALSE)</f>
        <v>10.33</v>
      </c>
      <c r="F43" s="89">
        <v>18</v>
      </c>
      <c r="G43" s="89">
        <v>16.7</v>
      </c>
      <c r="H43" s="89">
        <f>VLOOKUP(Steel_Production_and_Targets[[#This Row],[Company]],WS_2023_2022_Top_steel[],6,FALSE)</f>
        <v>42</v>
      </c>
      <c r="I43" s="89"/>
      <c r="J43" s="89"/>
      <c r="K43" s="89" t="s">
        <v>47</v>
      </c>
      <c r="L43" s="89" t="s">
        <v>47</v>
      </c>
      <c r="M43" t="s">
        <v>7111</v>
      </c>
      <c r="N43" t="s">
        <v>7111</v>
      </c>
      <c r="O43" s="148" t="s">
        <v>47</v>
      </c>
      <c r="P43" s="148" t="s">
        <v>47</v>
      </c>
      <c r="Q43" s="89" t="s">
        <v>446</v>
      </c>
      <c r="R43" s="89"/>
      <c r="S43" s="149">
        <v>45520</v>
      </c>
      <c r="T43" s="89"/>
      <c r="U43" s="149">
        <v>45517</v>
      </c>
      <c r="V43" t="s">
        <v>7111</v>
      </c>
      <c r="W43" s="89"/>
      <c r="X43" s="40" t="s">
        <v>6167</v>
      </c>
    </row>
    <row r="44" spans="1:24" x14ac:dyDescent="0.2">
      <c r="A44" s="89" t="s">
        <v>423</v>
      </c>
      <c r="B44" s="89" t="s">
        <v>444</v>
      </c>
      <c r="C44" s="89" t="s">
        <v>516</v>
      </c>
      <c r="D44" s="89">
        <f>Steel_Production_and_Targets[[#This Row],[Mt 2023]]</f>
        <v>10.32</v>
      </c>
      <c r="E44" s="89">
        <f>VLOOKUP(Steel_Production_and_Targets[[#This Row],[Company]],WS_2023_2022_Top_steel[],3,FALSE)</f>
        <v>10.32</v>
      </c>
      <c r="F44" s="89">
        <v>9.73</v>
      </c>
      <c r="G44" s="89">
        <v>8.93</v>
      </c>
      <c r="H44" s="89">
        <f>VLOOKUP(Steel_Production_and_Targets[[#This Row],[Company]],WS_2023_2022_Top_steel[],6,FALSE)</f>
        <v>43</v>
      </c>
      <c r="I44" s="89">
        <v>44</v>
      </c>
      <c r="J44" s="89">
        <v>48</v>
      </c>
      <c r="K44" s="89" t="s">
        <v>281</v>
      </c>
      <c r="L44" s="89" t="s">
        <v>428</v>
      </c>
      <c r="M44" t="s">
        <v>7034</v>
      </c>
      <c r="N44" t="s">
        <v>7034</v>
      </c>
      <c r="O44" s="148" t="s">
        <v>521</v>
      </c>
      <c r="P44" s="148" t="s">
        <v>7129</v>
      </c>
      <c r="Q44" s="89" t="s">
        <v>260</v>
      </c>
      <c r="R44" t="s">
        <v>7034</v>
      </c>
      <c r="S44" s="149">
        <v>44385</v>
      </c>
      <c r="T44" s="89" t="s">
        <v>461</v>
      </c>
      <c r="U44" s="149">
        <v>45514</v>
      </c>
      <c r="V44" t="s">
        <v>7035</v>
      </c>
      <c r="W44" s="89" t="s">
        <v>282</v>
      </c>
      <c r="X44" s="40" t="s">
        <v>6167</v>
      </c>
    </row>
    <row r="45" spans="1:24" x14ac:dyDescent="0.2">
      <c r="A45" s="89" t="s">
        <v>413</v>
      </c>
      <c r="B45" s="89" t="s">
        <v>162</v>
      </c>
      <c r="C45" s="89" t="s">
        <v>516</v>
      </c>
      <c r="D45" s="89">
        <f>Steel_Production_and_Targets[[#This Row],[Mt 2023]]</f>
        <v>10.09</v>
      </c>
      <c r="E45" s="89">
        <f>VLOOKUP(Steel_Production_and_Targets[[#This Row],[Company]],WS_2023_2022_Top_steel[],3,FALSE)</f>
        <v>10.09</v>
      </c>
      <c r="F45" s="89">
        <v>12.5</v>
      </c>
      <c r="G45" s="89">
        <v>13.57</v>
      </c>
      <c r="H45" s="89">
        <f>VLOOKUP(Steel_Production_and_Targets[[#This Row],[Company]],WS_2023_2022_Top_steel[],6,FALSE)</f>
        <v>44</v>
      </c>
      <c r="I45" s="89">
        <v>35</v>
      </c>
      <c r="J45" s="89">
        <v>34</v>
      </c>
      <c r="K45" s="89" t="s">
        <v>270</v>
      </c>
      <c r="L45" s="89" t="s">
        <v>47</v>
      </c>
      <c r="M45" t="s">
        <v>7112</v>
      </c>
      <c r="N45" t="s">
        <v>7112</v>
      </c>
      <c r="O45" s="148" t="s">
        <v>521</v>
      </c>
      <c r="P45" s="148" t="s">
        <v>47</v>
      </c>
      <c r="Q45" s="89" t="s">
        <v>260</v>
      </c>
      <c r="R45" t="s">
        <v>7112</v>
      </c>
      <c r="S45" s="149">
        <v>44680</v>
      </c>
      <c r="T45" s="89"/>
      <c r="U45" s="149">
        <v>45517</v>
      </c>
      <c r="V45" t="s">
        <v>7113</v>
      </c>
      <c r="W45" s="89"/>
      <c r="X45" s="40" t="s">
        <v>6167</v>
      </c>
    </row>
    <row r="46" spans="1:24" x14ac:dyDescent="0.2">
      <c r="A46" s="89" t="s">
        <v>422</v>
      </c>
      <c r="B46" s="89" t="s">
        <v>97</v>
      </c>
      <c r="C46" s="89" t="s">
        <v>516</v>
      </c>
      <c r="D46" s="89">
        <f>Steel_Production_and_Targets[[#This Row],[Mt 2023]]</f>
        <v>9.43</v>
      </c>
      <c r="E46" s="89">
        <f>VLOOKUP(Steel_Production_and_Targets[[#This Row],[Company]],WS_2023_2022_Top_steel[],3,FALSE)</f>
        <v>9.43</v>
      </c>
      <c r="F46" s="89">
        <v>9.65</v>
      </c>
      <c r="G46" s="89">
        <v>10.42</v>
      </c>
      <c r="H46" s="89">
        <f>VLOOKUP(Steel_Production_and_Targets[[#This Row],[Company]],WS_2023_2022_Top_steel[],6,FALSE)</f>
        <v>45</v>
      </c>
      <c r="I46" s="89">
        <v>45</v>
      </c>
      <c r="J46" s="89">
        <v>44</v>
      </c>
      <c r="K46" s="89" t="s">
        <v>47</v>
      </c>
      <c r="L46" s="89" t="s">
        <v>47</v>
      </c>
      <c r="M46" t="s">
        <v>7114</v>
      </c>
      <c r="N46" t="s">
        <v>7114</v>
      </c>
      <c r="O46" s="148" t="s">
        <v>47</v>
      </c>
      <c r="P46" s="148" t="s">
        <v>47</v>
      </c>
      <c r="Q46" s="89" t="s">
        <v>446</v>
      </c>
      <c r="R46" s="147"/>
      <c r="S46" s="149" t="s">
        <v>446</v>
      </c>
      <c r="T46" s="89"/>
      <c r="U46" s="149">
        <v>45517</v>
      </c>
      <c r="V46" t="s">
        <v>7114</v>
      </c>
      <c r="W46" s="89"/>
      <c r="X46" s="40" t="s">
        <v>6167</v>
      </c>
    </row>
    <row r="47" spans="1:24" x14ac:dyDescent="0.2">
      <c r="A47" s="89" t="s">
        <v>426</v>
      </c>
      <c r="B47" s="89" t="s">
        <v>97</v>
      </c>
      <c r="C47" s="89" t="s">
        <v>516</v>
      </c>
      <c r="D47" s="89">
        <f>Steel_Production_and_Targets[[#This Row],[Mt 2023]]</f>
        <v>9.01</v>
      </c>
      <c r="E47" s="89">
        <f>VLOOKUP(Steel_Production_and_Targets[[#This Row],[Company]],WS_2023_2022_Top_steel[],3,FALSE)</f>
        <v>9.01</v>
      </c>
      <c r="F47" s="89">
        <v>9.01</v>
      </c>
      <c r="G47" s="89">
        <v>8.75</v>
      </c>
      <c r="H47" s="89">
        <f>VLOOKUP(Steel_Production_and_Targets[[#This Row],[Company]],WS_2023_2022_Top_steel[],6,FALSE)</f>
        <v>46</v>
      </c>
      <c r="I47" s="89">
        <v>46</v>
      </c>
      <c r="J47" s="89">
        <v>49</v>
      </c>
      <c r="K47" s="89" t="s">
        <v>446</v>
      </c>
      <c r="L47" s="89" t="s">
        <v>446</v>
      </c>
      <c r="M47" s="89"/>
      <c r="N47" s="89"/>
      <c r="O47" s="148" t="s">
        <v>446</v>
      </c>
      <c r="P47" s="148" t="s">
        <v>446</v>
      </c>
      <c r="Q47" s="89" t="s">
        <v>446</v>
      </c>
      <c r="R47" s="89"/>
      <c r="S47" s="149" t="s">
        <v>446</v>
      </c>
      <c r="T47" s="89" t="s">
        <v>443</v>
      </c>
      <c r="U47" s="149">
        <v>45517</v>
      </c>
      <c r="V47" s="89" t="s">
        <v>472</v>
      </c>
      <c r="W47" s="89"/>
      <c r="X47" s="40" t="s">
        <v>6167</v>
      </c>
    </row>
    <row r="48" spans="1:24" x14ac:dyDescent="0.2">
      <c r="A48" s="89" t="s">
        <v>599</v>
      </c>
      <c r="B48" s="89" t="s">
        <v>273</v>
      </c>
      <c r="C48" s="89" t="s">
        <v>516</v>
      </c>
      <c r="D48" s="89">
        <f>Steel_Production_and_Targets[[#This Row],[Mt 2023]]</f>
        <v>7.9</v>
      </c>
      <c r="E48" s="89">
        <f>VLOOKUP(Steel_Production_and_Targets[[#This Row],[Company]],WS_2023_2022_Top_steel[],3,FALSE)</f>
        <v>7.9</v>
      </c>
      <c r="F48" s="89">
        <v>8.01</v>
      </c>
      <c r="G48" s="89">
        <v>7.98</v>
      </c>
      <c r="H48" s="89">
        <f>VLOOKUP(Steel_Production_and_Targets[[#This Row],[Company]],WS_2023_2022_Top_steel[],6,FALSE)</f>
        <v>47</v>
      </c>
      <c r="I48" s="89">
        <v>47</v>
      </c>
      <c r="J48" s="89">
        <v>52</v>
      </c>
      <c r="K48" s="89" t="s">
        <v>7116</v>
      </c>
      <c r="L48" s="89" t="s">
        <v>7124</v>
      </c>
      <c r="M48" t="s">
        <v>7115</v>
      </c>
      <c r="N48" t="s">
        <v>7115</v>
      </c>
      <c r="O48" s="148" t="s">
        <v>521</v>
      </c>
      <c r="P48" s="148" t="s">
        <v>7131</v>
      </c>
      <c r="Q48" s="89" t="s">
        <v>47</v>
      </c>
      <c r="R48" t="s">
        <v>7115</v>
      </c>
      <c r="S48" s="149" t="s">
        <v>47</v>
      </c>
      <c r="T48" s="89"/>
      <c r="U48" s="149">
        <v>45517</v>
      </c>
      <c r="V48" t="s">
        <v>7115</v>
      </c>
      <c r="W48" s="89"/>
      <c r="X48" s="40" t="s">
        <v>6167</v>
      </c>
    </row>
    <row r="49" spans="1:24" s="137" customFormat="1" x14ac:dyDescent="0.2">
      <c r="A49" s="89" t="s">
        <v>183</v>
      </c>
      <c r="B49" s="89" t="s">
        <v>131</v>
      </c>
      <c r="C49" s="89" t="s">
        <v>516</v>
      </c>
      <c r="D49" s="89">
        <f>Steel_Production_and_Targets[[#This Row],[Mt 2023]]</f>
        <v>7.78</v>
      </c>
      <c r="E49" s="89">
        <f>VLOOKUP(Steel_Production_and_Targets[[#This Row],[Company]],WS_2023_2022_Top_steel[],3,FALSE)</f>
        <v>7.78</v>
      </c>
      <c r="F49" s="89">
        <v>7.29</v>
      </c>
      <c r="G49" s="89">
        <v>8.18</v>
      </c>
      <c r="H49" s="89">
        <f>VLOOKUP(Steel_Production_and_Targets[[#This Row],[Company]],WS_2023_2022_Top_steel[],6,FALSE)</f>
        <v>48</v>
      </c>
      <c r="I49" s="89">
        <v>52</v>
      </c>
      <c r="J49" s="89">
        <v>51</v>
      </c>
      <c r="K49" s="89" t="s">
        <v>7018</v>
      </c>
      <c r="L49" s="89" t="s">
        <v>7127</v>
      </c>
      <c r="M49" t="s">
        <v>7017</v>
      </c>
      <c r="N49" t="s">
        <v>7017</v>
      </c>
      <c r="O49" s="148" t="s">
        <v>522</v>
      </c>
      <c r="P49" s="148" t="s">
        <v>7131</v>
      </c>
      <c r="Q49" s="89" t="s">
        <v>283</v>
      </c>
      <c r="R49" t="s">
        <v>7017</v>
      </c>
      <c r="S49" s="149">
        <v>45461</v>
      </c>
      <c r="T49" s="89" t="s">
        <v>7133</v>
      </c>
      <c r="U49" s="149">
        <v>45514</v>
      </c>
      <c r="V49" s="89" t="s">
        <v>473</v>
      </c>
      <c r="W49" s="89"/>
      <c r="X49" s="40" t="s">
        <v>6167</v>
      </c>
    </row>
    <row r="50" spans="1:24" x14ac:dyDescent="0.2">
      <c r="A50" s="89" t="s">
        <v>600</v>
      </c>
      <c r="B50" s="89" t="s">
        <v>97</v>
      </c>
      <c r="C50" s="89" t="s">
        <v>516</v>
      </c>
      <c r="D50" s="89">
        <f>Steel_Production_and_Targets[[#This Row],[Mt 2023]]</f>
        <v>7.53</v>
      </c>
      <c r="E50" s="89">
        <f>VLOOKUP(Steel_Production_and_Targets[[#This Row],[Company]],WS_2023_2022_Top_steel[],3,FALSE)</f>
        <v>7.53</v>
      </c>
      <c r="F50" s="89">
        <v>7.43</v>
      </c>
      <c r="G50" s="89">
        <v>7.46</v>
      </c>
      <c r="H50" s="89">
        <f>VLOOKUP(Steel_Production_and_Targets[[#This Row],[Company]],WS_2023_2022_Top_steel[],6,FALSE)</f>
        <v>49</v>
      </c>
      <c r="I50" s="89">
        <v>49</v>
      </c>
      <c r="J50" s="89">
        <v>57</v>
      </c>
      <c r="K50" s="89" t="s">
        <v>47</v>
      </c>
      <c r="L50" s="89" t="s">
        <v>47</v>
      </c>
      <c r="M50" t="s">
        <v>7117</v>
      </c>
      <c r="N50" t="s">
        <v>7117</v>
      </c>
      <c r="O50" s="148" t="s">
        <v>47</v>
      </c>
      <c r="P50" s="148" t="s">
        <v>47</v>
      </c>
      <c r="Q50" s="89" t="s">
        <v>446</v>
      </c>
      <c r="R50" s="89"/>
      <c r="S50" s="149" t="s">
        <v>47</v>
      </c>
      <c r="T50" s="89" t="s">
        <v>443</v>
      </c>
      <c r="U50" s="149">
        <v>45517</v>
      </c>
      <c r="V50" t="s">
        <v>7117</v>
      </c>
      <c r="W50" s="89"/>
      <c r="X50" s="40" t="s">
        <v>6167</v>
      </c>
    </row>
    <row r="51" spans="1:24" x14ac:dyDescent="0.2">
      <c r="A51" s="89" t="s">
        <v>709</v>
      </c>
      <c r="B51" s="89" t="s">
        <v>97</v>
      </c>
      <c r="C51" s="89" t="s">
        <v>516</v>
      </c>
      <c r="D51" s="89">
        <f>Steel_Production_and_Targets[[#This Row],[Mt 2023]]</f>
        <v>7.45</v>
      </c>
      <c r="E51" s="89">
        <f>VLOOKUP(Steel_Production_and_Targets[[#This Row],[Company]],WS_2023_2022_Top_steel[],3,FALSE)</f>
        <v>7.45</v>
      </c>
      <c r="F51" s="89">
        <v>6.36</v>
      </c>
      <c r="G51" s="89">
        <v>5.35</v>
      </c>
      <c r="H51" s="89">
        <f>VLOOKUP(Steel_Production_and_Targets[[#This Row],[Company]],WS_2023_2022_Top_steel[],6,FALSE)</f>
        <v>50</v>
      </c>
      <c r="I51" s="89">
        <v>56</v>
      </c>
      <c r="J51" s="89">
        <v>73</v>
      </c>
      <c r="K51" s="89" t="s">
        <v>446</v>
      </c>
      <c r="L51" s="89" t="s">
        <v>446</v>
      </c>
      <c r="M51" s="89"/>
      <c r="N51" s="89"/>
      <c r="O51" s="148" t="s">
        <v>446</v>
      </c>
      <c r="P51" s="148" t="s">
        <v>446</v>
      </c>
      <c r="Q51" s="89" t="s">
        <v>446</v>
      </c>
      <c r="R51" s="89"/>
      <c r="S51" s="149" t="s">
        <v>446</v>
      </c>
      <c r="T51" s="89" t="s">
        <v>7119</v>
      </c>
      <c r="U51" s="149">
        <v>45517</v>
      </c>
      <c r="V51" t="s">
        <v>7118</v>
      </c>
      <c r="W51" s="89"/>
      <c r="X51" s="40" t="s">
        <v>6167</v>
      </c>
    </row>
    <row r="52" spans="1:24" x14ac:dyDescent="0.2">
      <c r="A52" s="89" t="s">
        <v>703</v>
      </c>
      <c r="B52" s="89" t="s">
        <v>97</v>
      </c>
      <c r="C52" s="89" t="s">
        <v>516</v>
      </c>
      <c r="D52" s="89">
        <f>Steel_Production_and_Targets[[#This Row],[Mt 2023]]</f>
        <v>7.29</v>
      </c>
      <c r="E52" s="89">
        <f>VLOOKUP(Steel_Production_and_Targets[[#This Row],[Company]],WS_2023_2022_Top_steel[],3,FALSE)</f>
        <v>7.29</v>
      </c>
      <c r="F52" s="89">
        <v>7.34</v>
      </c>
      <c r="G52" s="89">
        <v>7.5</v>
      </c>
      <c r="H52" s="89">
        <f>VLOOKUP(Steel_Production_and_Targets[[#This Row],[Company]],WS_2023_2022_Top_steel[],6,FALSE)</f>
        <v>51</v>
      </c>
      <c r="I52" s="89">
        <v>51</v>
      </c>
      <c r="J52" s="89">
        <v>56</v>
      </c>
      <c r="K52" s="89"/>
      <c r="L52" s="89"/>
      <c r="M52" s="89"/>
      <c r="N52" s="89"/>
      <c r="O52" s="148"/>
      <c r="P52" s="148"/>
      <c r="Q52" s="89"/>
      <c r="R52" s="89"/>
      <c r="S52" s="149"/>
      <c r="T52" s="89"/>
      <c r="U52" s="89"/>
      <c r="V52" s="89"/>
      <c r="W52" s="89"/>
      <c r="X52" s="40" t="s">
        <v>6167</v>
      </c>
    </row>
    <row r="53" spans="1:24" x14ac:dyDescent="0.2">
      <c r="A53" s="89" t="s">
        <v>425</v>
      </c>
      <c r="B53" s="89" t="s">
        <v>471</v>
      </c>
      <c r="C53" s="89" t="s">
        <v>516</v>
      </c>
      <c r="D53" s="89">
        <f>Steel_Production_and_Targets[[#This Row],[Mt 2023]]</f>
        <v>7.18</v>
      </c>
      <c r="E53" s="89">
        <f>VLOOKUP(Steel_Production_and_Targets[[#This Row],[Company]],WS_2023_2022_Top_steel[],3,FALSE)</f>
        <v>7.18</v>
      </c>
      <c r="F53" s="89">
        <v>7.79</v>
      </c>
      <c r="G53" s="89">
        <v>9.02</v>
      </c>
      <c r="H53" s="89">
        <f>VLOOKUP(Steel_Production_and_Targets[[#This Row],[Company]],WS_2023_2022_Top_steel[],6,FALSE)</f>
        <v>52</v>
      </c>
      <c r="I53" s="89">
        <v>48</v>
      </c>
      <c r="J53" s="89">
        <v>47</v>
      </c>
      <c r="K53" s="89" t="s">
        <v>47</v>
      </c>
      <c r="L53" s="89" t="s">
        <v>428</v>
      </c>
      <c r="M53" s="89" t="s">
        <v>470</v>
      </c>
      <c r="N53" s="89" t="s">
        <v>470</v>
      </c>
      <c r="O53" s="148" t="s">
        <v>47</v>
      </c>
      <c r="P53" s="148" t="s">
        <v>7129</v>
      </c>
      <c r="Q53" s="89" t="s">
        <v>47</v>
      </c>
      <c r="R53" s="89" t="s">
        <v>470</v>
      </c>
      <c r="S53" s="149">
        <v>44734</v>
      </c>
      <c r="T53" s="89"/>
      <c r="U53" s="89">
        <v>2023</v>
      </c>
      <c r="V53" s="89" t="s">
        <v>470</v>
      </c>
      <c r="W53" s="89"/>
      <c r="X53" s="40" t="s">
        <v>6167</v>
      </c>
    </row>
    <row r="54" spans="1:24" x14ac:dyDescent="0.2">
      <c r="A54" s="89" t="s">
        <v>702</v>
      </c>
      <c r="B54" s="89" t="s">
        <v>238</v>
      </c>
      <c r="C54" s="89" t="s">
        <v>516</v>
      </c>
      <c r="D54" s="89">
        <f>Steel_Production_and_Targets[[#This Row],[Mt 2023]]</f>
        <v>7.1</v>
      </c>
      <c r="E54" s="89">
        <f>VLOOKUP(Steel_Production_and_Targets[[#This Row],[Company]],WS_2023_2022_Top_steel[],3,FALSE)</f>
        <v>7.1</v>
      </c>
      <c r="F54" s="89">
        <v>7.42</v>
      </c>
      <c r="G54" s="89">
        <v>7.86</v>
      </c>
      <c r="H54" s="89">
        <f>VLOOKUP(Steel_Production_and_Targets[[#This Row],[Company]],WS_2023_2022_Top_steel[],6,FALSE)</f>
        <v>55</v>
      </c>
      <c r="I54" s="89">
        <v>50</v>
      </c>
      <c r="J54" s="89">
        <v>53</v>
      </c>
      <c r="K54" s="89" t="s">
        <v>236</v>
      </c>
      <c r="L54" s="89" t="s">
        <v>428</v>
      </c>
      <c r="M54" s="89" t="s">
        <v>483</v>
      </c>
      <c r="N54" s="89" t="s">
        <v>483</v>
      </c>
      <c r="O54" s="148" t="s">
        <v>521</v>
      </c>
      <c r="P54" s="148" t="s">
        <v>7129</v>
      </c>
      <c r="Q54" s="89" t="s">
        <v>47</v>
      </c>
      <c r="R54" s="89" t="s">
        <v>483</v>
      </c>
      <c r="S54" s="149">
        <v>44475</v>
      </c>
      <c r="T54" s="89" t="s">
        <v>484</v>
      </c>
      <c r="U54" s="89">
        <v>2023</v>
      </c>
      <c r="V54" s="89" t="s">
        <v>237</v>
      </c>
      <c r="W54" s="89"/>
      <c r="X54" s="40" t="s">
        <v>6167</v>
      </c>
    </row>
    <row r="55" spans="1:24" x14ac:dyDescent="0.2">
      <c r="A55" s="89" t="s">
        <v>706</v>
      </c>
      <c r="B55" s="89" t="s">
        <v>97</v>
      </c>
      <c r="C55" s="89" t="s">
        <v>516</v>
      </c>
      <c r="D55" s="89">
        <f>Steel_Production_and_Targets[[#This Row],[Mt 2023]]</f>
        <v>6.77</v>
      </c>
      <c r="E55" s="89">
        <f>VLOOKUP(Steel_Production_and_Targets[[#This Row],[Company]],WS_2023_2022_Top_steel[],3,FALSE)</f>
        <v>6.77</v>
      </c>
      <c r="F55" s="89">
        <v>6.59</v>
      </c>
      <c r="G55" s="89">
        <v>7.75</v>
      </c>
      <c r="H55" s="89">
        <f>VLOOKUP(Steel_Production_and_Targets[[#This Row],[Company]],WS_2023_2022_Top_steel[],6,FALSE)</f>
        <v>57</v>
      </c>
      <c r="I55" s="89">
        <v>54</v>
      </c>
      <c r="J55" s="89">
        <v>54</v>
      </c>
      <c r="K55" s="89"/>
      <c r="L55" s="89"/>
      <c r="M55" s="89"/>
      <c r="N55" s="89"/>
      <c r="O55" s="148"/>
      <c r="P55" s="148"/>
      <c r="Q55" s="89"/>
      <c r="R55" s="89"/>
      <c r="S55" s="149"/>
      <c r="T55" s="89"/>
      <c r="U55" s="89"/>
      <c r="V55" s="89"/>
      <c r="W55" s="89"/>
      <c r="X55" s="40" t="s">
        <v>6167</v>
      </c>
    </row>
    <row r="56" spans="1:24" x14ac:dyDescent="0.2">
      <c r="A56" s="89" t="s">
        <v>704</v>
      </c>
      <c r="B56" s="89" t="s">
        <v>705</v>
      </c>
      <c r="C56" s="89" t="s">
        <v>516</v>
      </c>
      <c r="D56" s="89">
        <f>Steel_Production_and_Targets[[#This Row],[Mt 2023]]</f>
        <v>6.7</v>
      </c>
      <c r="E56" s="89">
        <f>VLOOKUP(Steel_Production_and_Targets[[#This Row],[Company]],WS_2023_2022_Top_steel[],3,FALSE)</f>
        <v>6.7</v>
      </c>
      <c r="F56" s="89">
        <v>7.2</v>
      </c>
      <c r="G56" s="89">
        <v>8.19</v>
      </c>
      <c r="H56" s="89">
        <f>VLOOKUP(Steel_Production_and_Targets[[#This Row],[Company]],WS_2023_2022_Top_steel[],6,FALSE)</f>
        <v>58</v>
      </c>
      <c r="I56" s="89">
        <v>53</v>
      </c>
      <c r="J56" s="89">
        <v>50</v>
      </c>
      <c r="K56" s="89"/>
      <c r="L56" s="89"/>
      <c r="M56" s="89"/>
      <c r="N56" s="89"/>
      <c r="O56" s="148"/>
      <c r="P56" s="148"/>
      <c r="Q56" s="89"/>
      <c r="R56" s="89"/>
      <c r="S56" s="149"/>
      <c r="T56" s="89"/>
      <c r="U56" s="89"/>
      <c r="V56" s="89"/>
      <c r="W56" s="89"/>
      <c r="X56" s="40" t="s">
        <v>6167</v>
      </c>
    </row>
    <row r="57" spans="1:24" x14ac:dyDescent="0.2">
      <c r="A57" s="89" t="s">
        <v>712</v>
      </c>
      <c r="B57" s="89" t="s">
        <v>106</v>
      </c>
      <c r="C57" s="89" t="s">
        <v>516</v>
      </c>
      <c r="D57" s="89">
        <f>Steel_Production_and_Targets[[#This Row],[Mt 2023]]</f>
        <v>6.45</v>
      </c>
      <c r="E57" s="89">
        <f>VLOOKUP(Steel_Production_and_Targets[[#This Row],[Company]],WS_2023_2022_Top_steel[],3,FALSE)</f>
        <v>6.45</v>
      </c>
      <c r="F57" s="89">
        <v>5.94</v>
      </c>
      <c r="G57" s="89">
        <v>6.03</v>
      </c>
      <c r="H57" s="89">
        <f>VLOOKUP(Steel_Production_and_Targets[[#This Row],[Company]],WS_2023_2022_Top_steel[],6,FALSE)</f>
        <v>59</v>
      </c>
      <c r="I57" s="89">
        <v>59</v>
      </c>
      <c r="J57" s="89">
        <v>62</v>
      </c>
      <c r="K57" s="89" t="s">
        <v>332</v>
      </c>
      <c r="L57" s="89" t="s">
        <v>428</v>
      </c>
      <c r="M57" s="89" t="s">
        <v>105</v>
      </c>
      <c r="N57" s="89" t="s">
        <v>105</v>
      </c>
      <c r="O57" s="148" t="s">
        <v>521</v>
      </c>
      <c r="P57" s="148" t="s">
        <v>7129</v>
      </c>
      <c r="Q57" s="89" t="s">
        <v>260</v>
      </c>
      <c r="R57" s="89" t="s">
        <v>105</v>
      </c>
      <c r="S57" s="149">
        <v>44440</v>
      </c>
      <c r="T57" s="89"/>
      <c r="U57" s="89">
        <v>2023</v>
      </c>
      <c r="V57" s="89" t="s">
        <v>262</v>
      </c>
      <c r="W57" s="89"/>
      <c r="X57" s="40" t="s">
        <v>6167</v>
      </c>
    </row>
    <row r="58" spans="1:24" x14ac:dyDescent="0.2">
      <c r="A58" s="89" t="s">
        <v>710</v>
      </c>
      <c r="B58" s="89" t="s">
        <v>143</v>
      </c>
      <c r="C58" s="89" t="s">
        <v>516</v>
      </c>
      <c r="D58" s="89">
        <f>Steel_Production_and_Targets[[#This Row],[Mt 2023]]</f>
        <v>6.03</v>
      </c>
      <c r="E58" s="89">
        <f>VLOOKUP(Steel_Production_and_Targets[[#This Row],[Company]],WS_2023_2022_Top_steel[],3,FALSE)</f>
        <v>6.03</v>
      </c>
      <c r="F58" s="89">
        <v>6.34</v>
      </c>
      <c r="G58" s="89">
        <v>6.75</v>
      </c>
      <c r="H58" s="89">
        <f>VLOOKUP(Steel_Production_and_Targets[[#This Row],[Company]],WS_2023_2022_Top_steel[],6,FALSE)</f>
        <v>62</v>
      </c>
      <c r="I58" s="89">
        <v>57</v>
      </c>
      <c r="J58" s="89">
        <v>59</v>
      </c>
      <c r="K58" s="89" t="s">
        <v>475</v>
      </c>
      <c r="L58" s="89" t="s">
        <v>428</v>
      </c>
      <c r="M58" s="89" t="s">
        <v>274</v>
      </c>
      <c r="N58" s="89" t="s">
        <v>474</v>
      </c>
      <c r="O58" s="148" t="s">
        <v>521</v>
      </c>
      <c r="P58" s="148" t="s">
        <v>7129</v>
      </c>
      <c r="Q58" s="89" t="s">
        <v>47</v>
      </c>
      <c r="R58" s="89" t="s">
        <v>474</v>
      </c>
      <c r="S58" s="149">
        <v>44327</v>
      </c>
      <c r="T58" s="89" t="s">
        <v>275</v>
      </c>
      <c r="U58" s="89">
        <v>2023</v>
      </c>
      <c r="V58" s="89" t="s">
        <v>274</v>
      </c>
      <c r="W58" s="89"/>
      <c r="X58" s="40" t="s">
        <v>6167</v>
      </c>
    </row>
    <row r="59" spans="1:24" x14ac:dyDescent="0.2">
      <c r="A59" s="89" t="s">
        <v>730</v>
      </c>
      <c r="B59" s="89" t="s">
        <v>471</v>
      </c>
      <c r="C59" s="89" t="s">
        <v>516</v>
      </c>
      <c r="D59" s="89">
        <f>Steel_Production_and_Targets[[#This Row],[Mt 2023]]</f>
        <v>5.91</v>
      </c>
      <c r="E59" s="89">
        <f>VLOOKUP(Steel_Production_and_Targets[[#This Row],[Company]],WS_2023_2022_Top_steel[],3,FALSE)</f>
        <v>5.91</v>
      </c>
      <c r="F59" s="89">
        <v>4.71</v>
      </c>
      <c r="G59" s="89">
        <v>4.68</v>
      </c>
      <c r="H59" s="89">
        <f>VLOOKUP(Steel_Production_and_Targets[[#This Row],[Company]],WS_2023_2022_Top_steel[],6,FALSE)</f>
        <v>63</v>
      </c>
      <c r="I59" s="89">
        <v>77</v>
      </c>
      <c r="J59" s="89">
        <v>82</v>
      </c>
      <c r="K59" s="89" t="s">
        <v>47</v>
      </c>
      <c r="L59" s="89" t="s">
        <v>47</v>
      </c>
      <c r="M59" t="s">
        <v>7705</v>
      </c>
      <c r="N59" t="s">
        <v>7705</v>
      </c>
      <c r="O59" s="148" t="s">
        <v>47</v>
      </c>
      <c r="P59" s="148" t="s">
        <v>47</v>
      </c>
      <c r="Q59" s="89" t="s">
        <v>47</v>
      </c>
      <c r="R59" t="s">
        <v>7705</v>
      </c>
      <c r="S59" s="149">
        <v>45505</v>
      </c>
      <c r="T59" s="89"/>
      <c r="U59" s="149">
        <v>45617</v>
      </c>
      <c r="V59" s="89"/>
      <c r="W59" s="89"/>
      <c r="X59" s="40" t="s">
        <v>6167</v>
      </c>
    </row>
    <row r="60" spans="1:24" x14ac:dyDescent="0.2">
      <c r="A60" s="89" t="s">
        <v>711</v>
      </c>
      <c r="B60" s="89" t="s">
        <v>66</v>
      </c>
      <c r="C60" s="89" t="s">
        <v>516</v>
      </c>
      <c r="D60" s="89">
        <f>Steel_Production_and_Targets[[#This Row],[Mt 2023]]</f>
        <v>5.71</v>
      </c>
      <c r="E60" s="89">
        <f>VLOOKUP(Steel_Production_and_Targets[[#This Row],[Company]],WS_2023_2022_Top_steel[],3,FALSE)</f>
        <v>5.71</v>
      </c>
      <c r="F60" s="89">
        <v>6.11</v>
      </c>
      <c r="G60" s="89">
        <v>6.75</v>
      </c>
      <c r="H60" s="89">
        <f>VLOOKUP(Steel_Production_and_Targets[[#This Row],[Company]],WS_2023_2022_Top_steel[],6,FALSE)</f>
        <v>64</v>
      </c>
      <c r="I60" s="89">
        <v>58</v>
      </c>
      <c r="J60" s="89">
        <v>58</v>
      </c>
      <c r="K60" s="89" t="s">
        <v>479</v>
      </c>
      <c r="L60" s="89" t="s">
        <v>482</v>
      </c>
      <c r="M60" s="89" t="s">
        <v>481</v>
      </c>
      <c r="N60" s="89" t="s">
        <v>481</v>
      </c>
      <c r="O60" s="148" t="s">
        <v>521</v>
      </c>
      <c r="P60" s="148" t="s">
        <v>7131</v>
      </c>
      <c r="Q60" s="89" t="s">
        <v>260</v>
      </c>
      <c r="R60" s="89" t="s">
        <v>481</v>
      </c>
      <c r="S60" s="149">
        <v>44637</v>
      </c>
      <c r="T60" s="89" t="s">
        <v>480</v>
      </c>
      <c r="U60" s="89">
        <v>2023</v>
      </c>
      <c r="V60" s="89" t="s">
        <v>478</v>
      </c>
      <c r="W60" s="89"/>
      <c r="X60" s="40" t="s">
        <v>6167</v>
      </c>
    </row>
    <row r="61" spans="1:24" x14ac:dyDescent="0.2">
      <c r="A61" s="89" t="s">
        <v>427</v>
      </c>
      <c r="B61" s="89" t="s">
        <v>445</v>
      </c>
      <c r="C61" s="89" t="s">
        <v>516</v>
      </c>
      <c r="D61" s="89"/>
      <c r="E61" s="89"/>
      <c r="F61" s="89">
        <v>18</v>
      </c>
      <c r="G61" s="89">
        <v>16.7</v>
      </c>
      <c r="H61" s="89"/>
      <c r="I61" s="89">
        <v>20</v>
      </c>
      <c r="J61" s="89">
        <v>23</v>
      </c>
      <c r="K61" s="89" t="s">
        <v>446</v>
      </c>
      <c r="L61" s="89" t="s">
        <v>446</v>
      </c>
      <c r="M61" s="89"/>
      <c r="N61" s="89"/>
      <c r="O61" s="148" t="s">
        <v>446</v>
      </c>
      <c r="P61" s="148" t="s">
        <v>446</v>
      </c>
      <c r="Q61" s="89" t="s">
        <v>446</v>
      </c>
      <c r="R61" s="89"/>
      <c r="S61" s="149" t="s">
        <v>446</v>
      </c>
      <c r="T61" s="89"/>
      <c r="U61" s="89">
        <v>2023</v>
      </c>
      <c r="V61" s="89" t="s">
        <v>449</v>
      </c>
      <c r="W61" s="89"/>
      <c r="X61" s="40" t="s">
        <v>6167</v>
      </c>
    </row>
    <row r="62" spans="1:24" x14ac:dyDescent="0.2">
      <c r="A62" s="89" t="s">
        <v>707</v>
      </c>
      <c r="B62" s="89" t="s">
        <v>708</v>
      </c>
      <c r="C62" s="89" t="s">
        <v>516</v>
      </c>
      <c r="D62" s="89">
        <f>Steel_Production_and_Targets[[#This Row],[Mt 2023]]</f>
        <v>4.13</v>
      </c>
      <c r="E62" s="89">
        <v>4.13</v>
      </c>
      <c r="F62" s="89">
        <v>6.38</v>
      </c>
      <c r="G62" s="89">
        <v>7.7</v>
      </c>
      <c r="H62" s="89"/>
      <c r="I62" s="89">
        <v>55</v>
      </c>
      <c r="J62" s="89">
        <v>55</v>
      </c>
      <c r="K62" s="89" t="s">
        <v>428</v>
      </c>
      <c r="L62" s="89" t="s">
        <v>134</v>
      </c>
      <c r="M62" s="89" t="s">
        <v>476</v>
      </c>
      <c r="N62" s="89" t="s">
        <v>477</v>
      </c>
      <c r="O62" s="148" t="s">
        <v>7132</v>
      </c>
      <c r="P62" s="148" t="s">
        <v>7131</v>
      </c>
      <c r="Q62" s="89" t="s">
        <v>47</v>
      </c>
      <c r="R62" s="89" t="s">
        <v>477</v>
      </c>
      <c r="S62" s="149">
        <v>43767</v>
      </c>
      <c r="T62" s="89"/>
      <c r="U62" s="89">
        <v>2023</v>
      </c>
      <c r="V62" s="89" t="s">
        <v>477</v>
      </c>
      <c r="W62" s="89"/>
      <c r="X62" s="40" t="s">
        <v>6167</v>
      </c>
    </row>
    <row r="63" spans="1:24" hidden="1" outlineLevel="1" x14ac:dyDescent="0.2">
      <c r="A63" s="89" t="s">
        <v>713</v>
      </c>
      <c r="B63" s="89" t="s">
        <v>97</v>
      </c>
      <c r="C63" s="89" t="s">
        <v>516</v>
      </c>
      <c r="D63" s="89">
        <f>Steel_Production_and_Targets[[#This Row],[Mt 2023]]</f>
        <v>0</v>
      </c>
      <c r="E63" s="89"/>
      <c r="F63" s="89">
        <v>5.9</v>
      </c>
      <c r="G63" s="89">
        <v>5.91</v>
      </c>
      <c r="H63" s="89"/>
      <c r="I63" s="89">
        <v>60</v>
      </c>
      <c r="J63" s="89">
        <v>65</v>
      </c>
      <c r="K63" s="89"/>
      <c r="L63" s="89"/>
      <c r="M63" s="89"/>
      <c r="N63" s="89"/>
      <c r="O63" s="148"/>
      <c r="P63" s="148"/>
      <c r="Q63" s="89"/>
      <c r="R63" s="89"/>
      <c r="S63" s="149"/>
      <c r="T63" s="89"/>
      <c r="U63" s="89"/>
      <c r="V63" s="89"/>
      <c r="W63" s="89"/>
      <c r="X63" s="40" t="s">
        <v>6167</v>
      </c>
    </row>
    <row r="64" spans="1:24" hidden="1" outlineLevel="1" x14ac:dyDescent="0.2">
      <c r="A64" s="89" t="s">
        <v>714</v>
      </c>
      <c r="B64" s="89" t="s">
        <v>705</v>
      </c>
      <c r="C64" s="89" t="s">
        <v>516</v>
      </c>
      <c r="D64" s="89">
        <f>Steel_Production_and_Targets[[#This Row],[Mt 2023]]</f>
        <v>0</v>
      </c>
      <c r="E64" s="89"/>
      <c r="F64" s="89">
        <v>5.8</v>
      </c>
      <c r="G64" s="89">
        <v>6.5</v>
      </c>
      <c r="H64" s="89"/>
      <c r="I64" s="89">
        <v>61</v>
      </c>
      <c r="J64" s="89">
        <v>61</v>
      </c>
      <c r="K64" s="89"/>
      <c r="L64" s="89"/>
      <c r="M64" s="89"/>
      <c r="N64" s="89"/>
      <c r="O64" s="148"/>
      <c r="P64" s="148"/>
      <c r="Q64" s="89"/>
      <c r="R64" s="89"/>
      <c r="S64" s="149"/>
      <c r="T64" s="89"/>
      <c r="U64" s="89"/>
      <c r="V64" s="89"/>
      <c r="W64" s="89"/>
      <c r="X64" s="40" t="s">
        <v>6167</v>
      </c>
    </row>
    <row r="65" spans="1:24" hidden="1" outlineLevel="1" x14ac:dyDescent="0.2">
      <c r="A65" s="89" t="s">
        <v>765</v>
      </c>
      <c r="B65" s="89" t="s">
        <v>444</v>
      </c>
      <c r="C65" s="89" t="s">
        <v>516</v>
      </c>
      <c r="D65" s="89">
        <f>Steel_Production_and_Targets[[#This Row],[Mt 2023]]</f>
        <v>0</v>
      </c>
      <c r="E65" s="89"/>
      <c r="F65" s="89">
        <v>5.76</v>
      </c>
      <c r="G65" s="89">
        <v>5.66</v>
      </c>
      <c r="H65" s="89"/>
      <c r="I65" s="89">
        <v>62</v>
      </c>
      <c r="J65" s="89">
        <v>68</v>
      </c>
      <c r="K65" s="89"/>
      <c r="L65" s="89"/>
      <c r="M65" s="89"/>
      <c r="N65" s="89"/>
      <c r="O65" s="148"/>
      <c r="P65" s="148"/>
      <c r="Q65" s="89"/>
      <c r="R65" s="89"/>
      <c r="S65" s="149"/>
      <c r="T65" s="89"/>
      <c r="U65" s="89"/>
      <c r="V65" s="89"/>
      <c r="W65" s="89"/>
      <c r="X65" s="40" t="s">
        <v>6167</v>
      </c>
    </row>
    <row r="66" spans="1:24" hidden="1" outlineLevel="1" x14ac:dyDescent="0.2">
      <c r="A66" s="89" t="s">
        <v>715</v>
      </c>
      <c r="B66" s="89" t="s">
        <v>97</v>
      </c>
      <c r="C66" s="89" t="s">
        <v>516</v>
      </c>
      <c r="D66" s="89">
        <f>Steel_Production_and_Targets[[#This Row],[Mt 2023]]</f>
        <v>0</v>
      </c>
      <c r="E66" s="89"/>
      <c r="F66" s="89">
        <v>5.7</v>
      </c>
      <c r="G66" s="89">
        <v>4.3099999999999996</v>
      </c>
      <c r="H66" s="89"/>
      <c r="I66" s="89">
        <v>63</v>
      </c>
      <c r="J66" s="89">
        <v>85</v>
      </c>
      <c r="K66" s="89"/>
      <c r="L66" s="89"/>
      <c r="M66" s="89"/>
      <c r="N66" s="89"/>
      <c r="O66" s="148"/>
      <c r="P66" s="148"/>
      <c r="Q66" s="89"/>
      <c r="R66" s="89"/>
      <c r="S66" s="149"/>
      <c r="T66" s="89"/>
      <c r="U66" s="89"/>
      <c r="V66" s="89"/>
      <c r="W66" s="89"/>
      <c r="X66" s="40" t="s">
        <v>6167</v>
      </c>
    </row>
    <row r="67" spans="1:24" hidden="1" outlineLevel="1" x14ac:dyDescent="0.2">
      <c r="A67" s="89" t="s">
        <v>716</v>
      </c>
      <c r="B67" s="89" t="s">
        <v>53</v>
      </c>
      <c r="C67" s="89" t="s">
        <v>516</v>
      </c>
      <c r="D67" s="89">
        <f>Steel_Production_and_Targets[[#This Row],[Mt 2023]]</f>
        <v>0</v>
      </c>
      <c r="E67" s="89"/>
      <c r="F67" s="89">
        <v>5.52</v>
      </c>
      <c r="G67" s="89">
        <v>6.59</v>
      </c>
      <c r="H67" s="89"/>
      <c r="I67" s="89">
        <v>64</v>
      </c>
      <c r="J67" s="89">
        <v>60</v>
      </c>
      <c r="K67" s="89"/>
      <c r="L67" s="89"/>
      <c r="M67" s="89"/>
      <c r="N67" s="89"/>
      <c r="O67" s="148"/>
      <c r="P67" s="148"/>
      <c r="Q67" s="89"/>
      <c r="R67" s="89"/>
      <c r="S67" s="149"/>
      <c r="T67" s="89"/>
      <c r="U67" s="89"/>
      <c r="V67" s="89"/>
      <c r="W67" s="89"/>
      <c r="X67" s="40" t="s">
        <v>6167</v>
      </c>
    </row>
    <row r="68" spans="1:24" hidden="1" outlineLevel="1" x14ac:dyDescent="0.2">
      <c r="A68" s="89" t="s">
        <v>717</v>
      </c>
      <c r="B68" s="89" t="s">
        <v>614</v>
      </c>
      <c r="C68" s="89" t="s">
        <v>516</v>
      </c>
      <c r="D68" s="89">
        <f>Steel_Production_and_Targets[[#This Row],[Mt 2023]]</f>
        <v>0</v>
      </c>
      <c r="E68" s="89"/>
      <c r="F68" s="89">
        <v>5.51</v>
      </c>
      <c r="G68" s="89">
        <v>4.8600000000000003</v>
      </c>
      <c r="H68" s="89"/>
      <c r="I68" s="89">
        <v>65</v>
      </c>
      <c r="J68" s="89">
        <v>79</v>
      </c>
      <c r="K68" s="89"/>
      <c r="L68" s="89"/>
      <c r="M68" s="89"/>
      <c r="N68" s="89"/>
      <c r="O68" s="148"/>
      <c r="P68" s="148"/>
      <c r="Q68" s="89"/>
      <c r="R68" s="89"/>
      <c r="S68" s="149"/>
      <c r="T68" s="89"/>
      <c r="U68" s="89"/>
      <c r="V68" s="89"/>
      <c r="W68" s="89"/>
      <c r="X68" s="40" t="s">
        <v>6167</v>
      </c>
    </row>
    <row r="69" spans="1:24" hidden="1" outlineLevel="1" x14ac:dyDescent="0.2">
      <c r="A69" s="89" t="s">
        <v>718</v>
      </c>
      <c r="B69" s="89" t="s">
        <v>97</v>
      </c>
      <c r="C69" s="89" t="s">
        <v>516</v>
      </c>
      <c r="D69" s="89">
        <f>Steel_Production_and_Targets[[#This Row],[Mt 2023]]</f>
        <v>0</v>
      </c>
      <c r="E69" s="89"/>
      <c r="F69" s="89">
        <v>5.38</v>
      </c>
      <c r="G69" s="89">
        <v>5.95</v>
      </c>
      <c r="H69" s="89"/>
      <c r="I69" s="89">
        <v>66</v>
      </c>
      <c r="J69" s="89">
        <v>64</v>
      </c>
      <c r="K69" s="89"/>
      <c r="L69" s="89"/>
      <c r="M69" s="89"/>
      <c r="N69" s="89"/>
      <c r="O69" s="148"/>
      <c r="P69" s="148"/>
      <c r="Q69" s="89"/>
      <c r="R69" s="89"/>
      <c r="S69" s="149"/>
      <c r="T69" s="89"/>
      <c r="U69" s="89"/>
      <c r="V69" s="89"/>
      <c r="W69" s="89"/>
      <c r="X69" s="40" t="s">
        <v>6167</v>
      </c>
    </row>
    <row r="70" spans="1:24" hidden="1" outlineLevel="1" x14ac:dyDescent="0.2">
      <c r="A70" s="89" t="s">
        <v>719</v>
      </c>
      <c r="B70" s="89" t="s">
        <v>720</v>
      </c>
      <c r="C70" s="89" t="s">
        <v>516</v>
      </c>
      <c r="D70" s="89">
        <f>Steel_Production_and_Targets[[#This Row],[Mt 2023]]</f>
        <v>0</v>
      </c>
      <c r="E70" s="89"/>
      <c r="F70" s="89">
        <v>5.15</v>
      </c>
      <c r="G70" s="89">
        <v>5.14</v>
      </c>
      <c r="H70" s="89"/>
      <c r="I70" s="89">
        <v>67</v>
      </c>
      <c r="J70" s="89">
        <v>74</v>
      </c>
      <c r="K70" s="89"/>
      <c r="L70" s="89"/>
      <c r="M70" s="89"/>
      <c r="N70" s="89"/>
      <c r="O70" s="148"/>
      <c r="P70" s="148"/>
      <c r="Q70" s="89"/>
      <c r="R70" s="89"/>
      <c r="S70" s="149"/>
      <c r="T70" s="89"/>
      <c r="U70" s="89"/>
      <c r="V70" s="89"/>
      <c r="W70" s="89"/>
      <c r="X70" s="40" t="s">
        <v>6167</v>
      </c>
    </row>
    <row r="71" spans="1:24" hidden="1" outlineLevel="1" x14ac:dyDescent="0.2">
      <c r="A71" s="89" t="s">
        <v>721</v>
      </c>
      <c r="B71" s="89" t="s">
        <v>97</v>
      </c>
      <c r="C71" s="89" t="s">
        <v>516</v>
      </c>
      <c r="D71" s="89">
        <f>Steel_Production_and_Targets[[#This Row],[Mt 2023]]</f>
        <v>0</v>
      </c>
      <c r="E71" s="89"/>
      <c r="F71" s="89">
        <v>5.0999999999999996</v>
      </c>
      <c r="G71" s="89">
        <v>5.41</v>
      </c>
      <c r="H71" s="89"/>
      <c r="I71" s="89">
        <v>68</v>
      </c>
      <c r="J71" s="89">
        <v>72</v>
      </c>
      <c r="K71" s="89"/>
      <c r="L71" s="89"/>
      <c r="M71" s="89"/>
      <c r="N71" s="89"/>
      <c r="O71" s="148"/>
      <c r="P71" s="148"/>
      <c r="Q71" s="89"/>
      <c r="R71" s="89"/>
      <c r="S71" s="149"/>
      <c r="T71" s="89"/>
      <c r="U71" s="89"/>
      <c r="V71" s="89"/>
      <c r="W71" s="89"/>
      <c r="X71" s="40" t="s">
        <v>6167</v>
      </c>
    </row>
    <row r="72" spans="1:24" hidden="1" outlineLevel="1" x14ac:dyDescent="0.2">
      <c r="A72" s="89" t="s">
        <v>722</v>
      </c>
      <c r="B72" s="89" t="s">
        <v>258</v>
      </c>
      <c r="C72" s="89" t="s">
        <v>516</v>
      </c>
      <c r="D72" s="89">
        <f>Steel_Production_and_Targets[[#This Row],[Mt 2023]]</f>
        <v>0</v>
      </c>
      <c r="E72" s="89"/>
      <c r="F72" s="89">
        <v>5.07</v>
      </c>
      <c r="G72" s="89">
        <v>5.71</v>
      </c>
      <c r="H72" s="89"/>
      <c r="I72" s="89">
        <v>69</v>
      </c>
      <c r="J72" s="89">
        <v>67</v>
      </c>
      <c r="K72" s="89"/>
      <c r="L72" s="89"/>
      <c r="M72" s="89"/>
      <c r="N72" s="89"/>
      <c r="O72" s="148"/>
      <c r="P72" s="148"/>
      <c r="Q72" s="89"/>
      <c r="R72" s="89"/>
      <c r="S72" s="149"/>
      <c r="T72" s="89"/>
      <c r="U72" s="89"/>
      <c r="V72" s="89"/>
      <c r="W72" s="89"/>
      <c r="X72" s="40" t="s">
        <v>6167</v>
      </c>
    </row>
    <row r="73" spans="1:24" hidden="1" outlineLevel="1" x14ac:dyDescent="0.2">
      <c r="A73" s="89" t="s">
        <v>723</v>
      </c>
      <c r="B73" s="89" t="s">
        <v>97</v>
      </c>
      <c r="C73" s="89" t="s">
        <v>516</v>
      </c>
      <c r="D73" s="89">
        <f>Steel_Production_and_Targets[[#This Row],[Mt 2023]]</f>
        <v>0</v>
      </c>
      <c r="E73" s="89"/>
      <c r="F73" s="89">
        <v>4.99</v>
      </c>
      <c r="G73" s="89">
        <v>3.8</v>
      </c>
      <c r="H73" s="89"/>
      <c r="I73" s="89">
        <v>70</v>
      </c>
      <c r="J73" s="89">
        <v>95</v>
      </c>
      <c r="K73" s="89"/>
      <c r="L73" s="89"/>
      <c r="M73" s="89"/>
      <c r="N73" s="89"/>
      <c r="O73" s="148"/>
      <c r="P73" s="148"/>
      <c r="Q73" s="89"/>
      <c r="R73" s="89"/>
      <c r="S73" s="149"/>
      <c r="T73" s="89"/>
      <c r="U73" s="89"/>
      <c r="V73" s="89"/>
      <c r="W73" s="89"/>
      <c r="X73" s="40" t="s">
        <v>6167</v>
      </c>
    </row>
    <row r="74" spans="1:24" hidden="1" outlineLevel="1" x14ac:dyDescent="0.2">
      <c r="A74" s="89" t="s">
        <v>724</v>
      </c>
      <c r="B74" s="89" t="s">
        <v>97</v>
      </c>
      <c r="C74" s="89" t="s">
        <v>516</v>
      </c>
      <c r="D74" s="89">
        <f>Steel_Production_and_Targets[[#This Row],[Mt 2023]]</f>
        <v>0</v>
      </c>
      <c r="E74" s="89"/>
      <c r="F74" s="89">
        <v>4.9800000000000004</v>
      </c>
      <c r="G74" s="89">
        <v>5.64</v>
      </c>
      <c r="H74" s="89"/>
      <c r="I74" s="89">
        <v>71</v>
      </c>
      <c r="J74" s="89">
        <v>70</v>
      </c>
      <c r="K74" s="89"/>
      <c r="L74" s="89"/>
      <c r="M74" s="89"/>
      <c r="N74" s="89"/>
      <c r="O74" s="148"/>
      <c r="P74" s="148"/>
      <c r="Q74" s="89"/>
      <c r="R74" s="89"/>
      <c r="S74" s="149"/>
      <c r="T74" s="89"/>
      <c r="U74" s="89"/>
      <c r="V74" s="89"/>
      <c r="W74" s="89"/>
      <c r="X74" s="40" t="s">
        <v>6167</v>
      </c>
    </row>
    <row r="75" spans="1:24" hidden="1" outlineLevel="1" x14ac:dyDescent="0.2">
      <c r="A75" s="89" t="s">
        <v>725</v>
      </c>
      <c r="B75" s="89" t="s">
        <v>97</v>
      </c>
      <c r="C75" s="89" t="s">
        <v>516</v>
      </c>
      <c r="D75" s="89">
        <f>Steel_Production_and_Targets[[#This Row],[Mt 2023]]</f>
        <v>0</v>
      </c>
      <c r="E75" s="89"/>
      <c r="F75" s="89">
        <v>4.9000000000000004</v>
      </c>
      <c r="G75" s="89">
        <v>4.83</v>
      </c>
      <c r="H75" s="89"/>
      <c r="I75" s="89">
        <v>72</v>
      </c>
      <c r="J75" s="89">
        <v>80</v>
      </c>
      <c r="K75" s="89"/>
      <c r="L75" s="89"/>
      <c r="M75" s="89"/>
      <c r="N75" s="89"/>
      <c r="O75" s="148"/>
      <c r="P75" s="148"/>
      <c r="Q75" s="89"/>
      <c r="R75" s="89"/>
      <c r="S75" s="149"/>
      <c r="T75" s="89"/>
      <c r="U75" s="89"/>
      <c r="V75" s="89"/>
      <c r="W75" s="89"/>
      <c r="X75" s="40" t="s">
        <v>6167</v>
      </c>
    </row>
    <row r="76" spans="1:24" hidden="1" outlineLevel="1" x14ac:dyDescent="0.2">
      <c r="A76" s="89" t="s">
        <v>726</v>
      </c>
      <c r="B76" s="89" t="s">
        <v>97</v>
      </c>
      <c r="C76" s="89" t="s">
        <v>516</v>
      </c>
      <c r="D76" s="89">
        <f>Steel_Production_and_Targets[[#This Row],[Mt 2023]]</f>
        <v>0</v>
      </c>
      <c r="E76" s="89"/>
      <c r="F76" s="89">
        <v>4.88</v>
      </c>
      <c r="G76" s="89">
        <v>4.88</v>
      </c>
      <c r="H76" s="89"/>
      <c r="I76" s="89">
        <v>73</v>
      </c>
      <c r="J76" s="89">
        <v>78</v>
      </c>
      <c r="K76" s="89"/>
      <c r="L76" s="89"/>
      <c r="M76" s="89"/>
      <c r="N76" s="89"/>
      <c r="O76" s="148"/>
      <c r="P76" s="148"/>
      <c r="Q76" s="89"/>
      <c r="R76" s="89"/>
      <c r="S76" s="149"/>
      <c r="T76" s="89"/>
      <c r="U76" s="89"/>
      <c r="V76" s="89"/>
      <c r="W76" s="89"/>
      <c r="X76" s="40" t="s">
        <v>6167</v>
      </c>
    </row>
    <row r="77" spans="1:24" hidden="1" outlineLevel="1" x14ac:dyDescent="0.2">
      <c r="A77" s="89" t="s">
        <v>727</v>
      </c>
      <c r="B77" s="89" t="s">
        <v>97</v>
      </c>
      <c r="C77" s="89" t="s">
        <v>516</v>
      </c>
      <c r="D77" s="89">
        <f>Steel_Production_and_Targets[[#This Row],[Mt 2023]]</f>
        <v>0</v>
      </c>
      <c r="E77" s="89"/>
      <c r="F77" s="89">
        <v>4.8</v>
      </c>
      <c r="G77" s="89">
        <v>5.89</v>
      </c>
      <c r="H77" s="89"/>
      <c r="I77" s="89">
        <v>74</v>
      </c>
      <c r="J77" s="89">
        <v>66</v>
      </c>
      <c r="K77" s="89"/>
      <c r="L77" s="89"/>
      <c r="M77" s="89"/>
      <c r="N77" s="89"/>
      <c r="O77" s="148"/>
      <c r="P77" s="148"/>
      <c r="Q77" s="89"/>
      <c r="R77" s="89"/>
      <c r="S77" s="149"/>
      <c r="T77" s="89"/>
      <c r="U77" s="89"/>
      <c r="V77" s="89"/>
      <c r="W77" s="89"/>
      <c r="X77" s="40" t="s">
        <v>6167</v>
      </c>
    </row>
    <row r="78" spans="1:24" hidden="1" outlineLevel="1" x14ac:dyDescent="0.2">
      <c r="A78" s="89" t="s">
        <v>728</v>
      </c>
      <c r="B78" s="89" t="s">
        <v>97</v>
      </c>
      <c r="C78" s="89" t="s">
        <v>516</v>
      </c>
      <c r="D78" s="89">
        <f>Steel_Production_and_Targets[[#This Row],[Mt 2023]]</f>
        <v>0</v>
      </c>
      <c r="E78" s="89"/>
      <c r="F78" s="89">
        <v>4.72</v>
      </c>
      <c r="G78" s="89">
        <v>4.9400000000000004</v>
      </c>
      <c r="H78" s="89"/>
      <c r="I78" s="89">
        <v>75</v>
      </c>
      <c r="J78" s="89">
        <v>75</v>
      </c>
      <c r="K78" s="89"/>
      <c r="L78" s="89"/>
      <c r="M78" s="89"/>
      <c r="N78" s="89"/>
      <c r="O78" s="148"/>
      <c r="P78" s="148"/>
      <c r="Q78" s="89"/>
      <c r="R78" s="89"/>
      <c r="S78" s="149"/>
      <c r="T78" s="89"/>
      <c r="U78" s="89"/>
      <c r="V78" s="89"/>
      <c r="W78" s="89"/>
      <c r="X78" s="40" t="s">
        <v>6167</v>
      </c>
    </row>
    <row r="79" spans="1:24" hidden="1" outlineLevel="1" x14ac:dyDescent="0.2">
      <c r="A79" s="89" t="s">
        <v>729</v>
      </c>
      <c r="B79" s="89" t="s">
        <v>97</v>
      </c>
      <c r="C79" s="89" t="s">
        <v>516</v>
      </c>
      <c r="D79" s="89">
        <f>Steel_Production_and_Targets[[#This Row],[Mt 2023]]</f>
        <v>0</v>
      </c>
      <c r="E79" s="89"/>
      <c r="F79" s="89">
        <v>4.71</v>
      </c>
      <c r="G79" s="89">
        <v>4.92</v>
      </c>
      <c r="H79" s="89"/>
      <c r="I79" s="89">
        <v>76</v>
      </c>
      <c r="J79" s="89">
        <v>76</v>
      </c>
      <c r="K79" s="89"/>
      <c r="L79" s="89"/>
      <c r="M79" s="89"/>
      <c r="N79" s="89"/>
      <c r="O79" s="148"/>
      <c r="P79" s="148"/>
      <c r="Q79" s="89"/>
      <c r="R79" s="89"/>
      <c r="S79" s="149"/>
      <c r="T79" s="89"/>
      <c r="U79" s="89"/>
      <c r="V79" s="89"/>
      <c r="W79" s="89"/>
      <c r="X79" s="40" t="s">
        <v>6167</v>
      </c>
    </row>
    <row r="80" spans="1:24" hidden="1" outlineLevel="1" x14ac:dyDescent="0.2">
      <c r="A80" s="89" t="s">
        <v>731</v>
      </c>
      <c r="B80" s="89" t="s">
        <v>66</v>
      </c>
      <c r="C80" s="89" t="s">
        <v>516</v>
      </c>
      <c r="D80" s="89">
        <f>Steel_Production_and_Targets[[#This Row],[Mt 2023]]</f>
        <v>0</v>
      </c>
      <c r="E80" s="89"/>
      <c r="F80" s="89">
        <v>4.51</v>
      </c>
      <c r="G80" s="89">
        <v>5.96</v>
      </c>
      <c r="H80" s="89"/>
      <c r="I80" s="89">
        <v>78</v>
      </c>
      <c r="J80" s="89">
        <v>63</v>
      </c>
      <c r="K80" s="89"/>
      <c r="L80" s="89"/>
      <c r="M80" s="89"/>
      <c r="N80" s="89"/>
      <c r="O80" s="148"/>
      <c r="P80" s="148"/>
      <c r="Q80" s="89"/>
      <c r="R80" s="89"/>
      <c r="S80" s="149"/>
      <c r="T80" s="89"/>
      <c r="U80" s="89"/>
      <c r="V80" s="89"/>
      <c r="W80" s="89"/>
      <c r="X80" s="40" t="s">
        <v>6167</v>
      </c>
    </row>
    <row r="81" spans="1:24" collapsed="1" x14ac:dyDescent="0.2">
      <c r="A81" s="89" t="s">
        <v>732</v>
      </c>
      <c r="B81" s="89" t="s">
        <v>162</v>
      </c>
      <c r="C81" s="89" t="s">
        <v>516</v>
      </c>
      <c r="D81" s="89">
        <f>Steel_Production_and_Targets[[#This Row],[Mt 2023]]</f>
        <v>3.5</v>
      </c>
      <c r="E81" s="89">
        <v>3.5</v>
      </c>
      <c r="F81" s="89">
        <v>4.5</v>
      </c>
      <c r="G81" s="89">
        <v>4.9000000000000004</v>
      </c>
      <c r="H81" s="89"/>
      <c r="I81" s="89">
        <v>79</v>
      </c>
      <c r="J81" s="89">
        <v>77</v>
      </c>
      <c r="K81" s="89" t="s">
        <v>47</v>
      </c>
      <c r="L81" s="89" t="s">
        <v>428</v>
      </c>
      <c r="M81" s="89" t="s">
        <v>161</v>
      </c>
      <c r="N81" s="89" t="s">
        <v>161</v>
      </c>
      <c r="O81" s="148" t="s">
        <v>47</v>
      </c>
      <c r="P81" s="148" t="s">
        <v>7129</v>
      </c>
      <c r="Q81" s="89" t="s">
        <v>47</v>
      </c>
      <c r="R81" s="89" t="s">
        <v>161</v>
      </c>
      <c r="S81" s="149">
        <v>44332</v>
      </c>
      <c r="T81" s="89"/>
      <c r="U81" s="89">
        <v>2023</v>
      </c>
      <c r="V81" s="89" t="s">
        <v>164</v>
      </c>
      <c r="W81" s="89" t="s">
        <v>161</v>
      </c>
      <c r="X81" s="40" t="s">
        <v>6167</v>
      </c>
    </row>
    <row r="82" spans="1:24" hidden="1" outlineLevel="1" x14ac:dyDescent="0.2">
      <c r="A82" s="89" t="s">
        <v>733</v>
      </c>
      <c r="B82" s="89" t="s">
        <v>162</v>
      </c>
      <c r="C82" s="89" t="s">
        <v>516</v>
      </c>
      <c r="D82" s="89">
        <f>Steel_Production_and_Targets[[#This Row],[Mt 2023]]</f>
        <v>0</v>
      </c>
      <c r="E82" s="89"/>
      <c r="F82" s="89">
        <v>4.4000000000000004</v>
      </c>
      <c r="G82" s="89">
        <v>4.1399999999999997</v>
      </c>
      <c r="H82" s="89"/>
      <c r="I82" s="89">
        <v>80</v>
      </c>
      <c r="J82" s="89">
        <v>89</v>
      </c>
      <c r="K82" s="89"/>
      <c r="L82" s="89"/>
      <c r="M82" s="89"/>
      <c r="N82" s="89"/>
      <c r="O82" s="148"/>
      <c r="P82" s="148"/>
      <c r="Q82" s="89"/>
      <c r="R82" s="89"/>
      <c r="S82" s="149"/>
      <c r="T82" s="89"/>
      <c r="U82" s="89"/>
      <c r="V82" s="89"/>
      <c r="W82" s="89"/>
      <c r="X82" s="40" t="s">
        <v>6167</v>
      </c>
    </row>
    <row r="83" spans="1:24" hidden="1" outlineLevel="1" x14ac:dyDescent="0.2">
      <c r="A83" s="89" t="s">
        <v>734</v>
      </c>
      <c r="B83" s="89" t="s">
        <v>97</v>
      </c>
      <c r="C83" s="89" t="s">
        <v>516</v>
      </c>
      <c r="D83" s="89">
        <f>Steel_Production_and_Targets[[#This Row],[Mt 2023]]</f>
        <v>0</v>
      </c>
      <c r="E83" s="89"/>
      <c r="F83" s="89">
        <v>4.3</v>
      </c>
      <c r="G83" s="89">
        <v>4.2</v>
      </c>
      <c r="H83" s="89"/>
      <c r="I83" s="89">
        <v>81</v>
      </c>
      <c r="J83" s="89">
        <v>88</v>
      </c>
      <c r="K83" s="89"/>
      <c r="L83" s="89"/>
      <c r="M83" s="89"/>
      <c r="N83" s="89"/>
      <c r="O83" s="148"/>
      <c r="P83" s="148"/>
      <c r="Q83" s="89"/>
      <c r="R83" s="89"/>
      <c r="S83" s="149"/>
      <c r="T83" s="89"/>
      <c r="U83" s="89"/>
      <c r="V83" s="89"/>
      <c r="W83" s="89"/>
      <c r="X83" s="40" t="s">
        <v>6167</v>
      </c>
    </row>
    <row r="84" spans="1:24" hidden="1" outlineLevel="1" x14ac:dyDescent="0.2">
      <c r="A84" s="89" t="s">
        <v>735</v>
      </c>
      <c r="B84" s="89" t="s">
        <v>97</v>
      </c>
      <c r="C84" s="89" t="s">
        <v>516</v>
      </c>
      <c r="D84" s="89">
        <f>Steel_Production_and_Targets[[#This Row],[Mt 2023]]</f>
        <v>0</v>
      </c>
      <c r="E84" s="89"/>
      <c r="F84" s="89">
        <v>4.22</v>
      </c>
      <c r="G84" s="89">
        <v>4.3</v>
      </c>
      <c r="H84" s="89"/>
      <c r="I84" s="89">
        <v>82</v>
      </c>
      <c r="J84" s="89">
        <v>86</v>
      </c>
      <c r="K84" s="89"/>
      <c r="L84" s="89"/>
      <c r="M84" s="89"/>
      <c r="N84" s="89"/>
      <c r="O84" s="148"/>
      <c r="P84" s="148"/>
      <c r="Q84" s="89"/>
      <c r="R84" s="89"/>
      <c r="S84" s="149"/>
      <c r="T84" s="89"/>
      <c r="U84" s="89"/>
      <c r="V84" s="89"/>
      <c r="W84" s="89"/>
      <c r="X84" s="40" t="s">
        <v>6167</v>
      </c>
    </row>
    <row r="85" spans="1:24" hidden="1" outlineLevel="1" x14ac:dyDescent="0.2">
      <c r="A85" s="89" t="s">
        <v>736</v>
      </c>
      <c r="B85" s="89" t="s">
        <v>273</v>
      </c>
      <c r="C85" s="89" t="s">
        <v>516</v>
      </c>
      <c r="D85" s="89">
        <f>Steel_Production_and_Targets[[#This Row],[Mt 2023]]</f>
        <v>0</v>
      </c>
      <c r="E85" s="89"/>
      <c r="F85" s="89">
        <v>4.17</v>
      </c>
      <c r="G85" s="89">
        <v>5.59</v>
      </c>
      <c r="H85" s="89"/>
      <c r="I85" s="89">
        <v>83</v>
      </c>
      <c r="J85" s="89">
        <v>71</v>
      </c>
      <c r="K85" s="89"/>
      <c r="L85" s="89"/>
      <c r="M85" s="89"/>
      <c r="N85" s="89"/>
      <c r="O85" s="148"/>
      <c r="P85" s="148"/>
      <c r="Q85" s="89"/>
      <c r="R85" s="89"/>
      <c r="S85" s="149"/>
      <c r="T85" s="89"/>
      <c r="U85" s="89"/>
      <c r="V85" s="89"/>
      <c r="W85" s="89"/>
      <c r="X85" s="40" t="s">
        <v>6167</v>
      </c>
    </row>
    <row r="86" spans="1:24" hidden="1" outlineLevel="1" x14ac:dyDescent="0.2">
      <c r="A86" s="89" t="s">
        <v>737</v>
      </c>
      <c r="B86" s="89" t="s">
        <v>97</v>
      </c>
      <c r="C86" s="89" t="s">
        <v>516</v>
      </c>
      <c r="D86" s="89">
        <f>Steel_Production_and_Targets[[#This Row],[Mt 2023]]</f>
        <v>0</v>
      </c>
      <c r="E86" s="89"/>
      <c r="F86" s="89">
        <v>4.07</v>
      </c>
      <c r="G86" s="89">
        <v>3.94</v>
      </c>
      <c r="H86" s="89"/>
      <c r="I86" s="89">
        <v>84</v>
      </c>
      <c r="J86" s="89">
        <v>92</v>
      </c>
      <c r="K86" s="89"/>
      <c r="L86" s="89"/>
      <c r="M86" s="89"/>
      <c r="N86" s="89"/>
      <c r="O86" s="148"/>
      <c r="P86" s="148"/>
      <c r="Q86" s="89"/>
      <c r="R86" s="89"/>
      <c r="S86" s="149"/>
      <c r="T86" s="89"/>
      <c r="U86" s="89"/>
      <c r="V86" s="89"/>
      <c r="W86" s="89"/>
      <c r="X86" s="40" t="s">
        <v>6167</v>
      </c>
    </row>
    <row r="87" spans="1:24" hidden="1" outlineLevel="1" x14ac:dyDescent="0.2">
      <c r="A87" s="89" t="s">
        <v>738</v>
      </c>
      <c r="B87" s="89" t="s">
        <v>97</v>
      </c>
      <c r="C87" s="89" t="s">
        <v>516</v>
      </c>
      <c r="D87" s="89">
        <f>Steel_Production_and_Targets[[#This Row],[Mt 2023]]</f>
        <v>0</v>
      </c>
      <c r="E87" s="89"/>
      <c r="F87" s="89">
        <v>4.05</v>
      </c>
      <c r="G87" s="89">
        <v>4.53</v>
      </c>
      <c r="H87" s="89"/>
      <c r="I87" s="89">
        <v>85</v>
      </c>
      <c r="J87" s="89">
        <v>84</v>
      </c>
      <c r="K87" s="89"/>
      <c r="L87" s="89"/>
      <c r="M87" s="89"/>
      <c r="N87" s="89"/>
      <c r="O87" s="148"/>
      <c r="P87" s="148"/>
      <c r="Q87" s="89"/>
      <c r="R87" s="89"/>
      <c r="S87" s="149"/>
      <c r="T87" s="89"/>
      <c r="U87" s="89"/>
      <c r="V87" s="89"/>
      <c r="W87" s="89"/>
      <c r="X87" s="40" t="s">
        <v>6167</v>
      </c>
    </row>
    <row r="88" spans="1:24" hidden="1" outlineLevel="1" x14ac:dyDescent="0.2">
      <c r="A88" s="89" t="s">
        <v>739</v>
      </c>
      <c r="B88" s="89" t="s">
        <v>97</v>
      </c>
      <c r="C88" s="89" t="s">
        <v>516</v>
      </c>
      <c r="D88" s="89">
        <f>Steel_Production_and_Targets[[#This Row],[Mt 2023]]</f>
        <v>0</v>
      </c>
      <c r="E88" s="89"/>
      <c r="F88" s="89">
        <v>4.04</v>
      </c>
      <c r="G88" s="89">
        <v>3.91</v>
      </c>
      <c r="H88" s="89"/>
      <c r="I88" s="89">
        <v>86</v>
      </c>
      <c r="J88" s="89">
        <v>93</v>
      </c>
      <c r="K88" s="89"/>
      <c r="L88" s="89"/>
      <c r="M88" s="89"/>
      <c r="N88" s="89"/>
      <c r="O88" s="148"/>
      <c r="P88" s="148"/>
      <c r="Q88" s="89"/>
      <c r="R88" s="89"/>
      <c r="S88" s="149"/>
      <c r="T88" s="89"/>
      <c r="U88" s="89"/>
      <c r="V88" s="89"/>
      <c r="W88" s="89"/>
      <c r="X88" s="40" t="s">
        <v>6167</v>
      </c>
    </row>
    <row r="89" spans="1:24" hidden="1" outlineLevel="1" x14ac:dyDescent="0.2">
      <c r="A89" s="89" t="s">
        <v>740</v>
      </c>
      <c r="B89" s="89" t="s">
        <v>168</v>
      </c>
      <c r="C89" s="89" t="s">
        <v>516</v>
      </c>
      <c r="D89" s="89">
        <f>Steel_Production_and_Targets[[#This Row],[Mt 2023]]</f>
        <v>0</v>
      </c>
      <c r="E89" s="89"/>
      <c r="F89" s="89">
        <v>3.91</v>
      </c>
      <c r="G89" s="89">
        <v>3.88</v>
      </c>
      <c r="H89" s="89"/>
      <c r="I89" s="89">
        <v>87</v>
      </c>
      <c r="J89" s="89">
        <v>94</v>
      </c>
      <c r="K89" s="89"/>
      <c r="L89" s="89"/>
      <c r="M89" s="89"/>
      <c r="N89" s="89"/>
      <c r="O89" s="148"/>
      <c r="P89" s="148"/>
      <c r="Q89" s="89"/>
      <c r="R89" s="89"/>
      <c r="S89" s="149"/>
      <c r="T89" s="89"/>
      <c r="U89" s="89"/>
      <c r="V89" s="89"/>
      <c r="W89" s="89"/>
      <c r="X89" s="40" t="s">
        <v>6167</v>
      </c>
    </row>
    <row r="90" spans="1:24" hidden="1" outlineLevel="1" x14ac:dyDescent="0.2">
      <c r="A90" s="89" t="s">
        <v>741</v>
      </c>
      <c r="B90" s="89" t="s">
        <v>97</v>
      </c>
      <c r="C90" s="89" t="s">
        <v>516</v>
      </c>
      <c r="D90" s="89">
        <f>Steel_Production_and_Targets[[#This Row],[Mt 2023]]</f>
        <v>0</v>
      </c>
      <c r="E90" s="89"/>
      <c r="F90" s="89">
        <v>3.91</v>
      </c>
      <c r="G90" s="89">
        <v>4.05</v>
      </c>
      <c r="H90" s="89"/>
      <c r="I90" s="89">
        <v>88</v>
      </c>
      <c r="J90" s="89">
        <v>90</v>
      </c>
      <c r="K90" s="89"/>
      <c r="L90" s="89"/>
      <c r="M90" s="89"/>
      <c r="N90" s="89"/>
      <c r="O90" s="148"/>
      <c r="P90" s="148"/>
      <c r="Q90" s="89"/>
      <c r="R90" s="89"/>
      <c r="S90" s="149"/>
      <c r="T90" s="89"/>
      <c r="U90" s="89"/>
      <c r="V90" s="89"/>
      <c r="W90" s="89"/>
      <c r="X90" s="40" t="s">
        <v>6167</v>
      </c>
    </row>
    <row r="91" spans="1:24" hidden="1" outlineLevel="1" x14ac:dyDescent="0.2">
      <c r="A91" s="89" t="s">
        <v>742</v>
      </c>
      <c r="B91" s="89" t="s">
        <v>97</v>
      </c>
      <c r="C91" s="89" t="s">
        <v>516</v>
      </c>
      <c r="D91" s="89">
        <f>Steel_Production_and_Targets[[#This Row],[Mt 2023]]</f>
        <v>0</v>
      </c>
      <c r="E91" s="89"/>
      <c r="F91" s="89">
        <v>3.91</v>
      </c>
      <c r="G91" s="89">
        <v>5.66</v>
      </c>
      <c r="H91" s="89"/>
      <c r="I91" s="89">
        <v>89</v>
      </c>
      <c r="J91" s="89">
        <v>69</v>
      </c>
      <c r="K91" s="89"/>
      <c r="L91" s="89"/>
      <c r="M91" s="89"/>
      <c r="N91" s="89"/>
      <c r="O91" s="148"/>
      <c r="P91" s="148"/>
      <c r="Q91" s="89"/>
      <c r="R91" s="89"/>
      <c r="S91" s="149"/>
      <c r="T91" s="89"/>
      <c r="U91" s="89"/>
      <c r="V91" s="89"/>
      <c r="W91" s="89"/>
      <c r="X91" s="40" t="s">
        <v>6167</v>
      </c>
    </row>
    <row r="92" spans="1:24" hidden="1" outlineLevel="1" x14ac:dyDescent="0.2">
      <c r="A92" s="89" t="s">
        <v>743</v>
      </c>
      <c r="B92" s="89" t="s">
        <v>97</v>
      </c>
      <c r="C92" s="89" t="s">
        <v>516</v>
      </c>
      <c r="D92" s="89">
        <f>Steel_Production_and_Targets[[#This Row],[Mt 2023]]</f>
        <v>0</v>
      </c>
      <c r="E92" s="89"/>
      <c r="F92" s="89">
        <v>3.9</v>
      </c>
      <c r="G92" s="89">
        <v>3.63</v>
      </c>
      <c r="H92" s="89"/>
      <c r="I92" s="89">
        <v>90</v>
      </c>
      <c r="J92" s="89">
        <v>98</v>
      </c>
      <c r="K92" s="89"/>
      <c r="L92" s="89"/>
      <c r="M92" s="89"/>
      <c r="N92" s="89"/>
      <c r="O92" s="148"/>
      <c r="P92" s="148"/>
      <c r="Q92" s="89"/>
      <c r="R92" s="89"/>
      <c r="S92" s="149"/>
      <c r="T92" s="89"/>
      <c r="U92" s="89"/>
      <c r="V92" s="89"/>
      <c r="W92" s="89"/>
      <c r="X92" s="40" t="s">
        <v>6167</v>
      </c>
    </row>
    <row r="93" spans="1:24" hidden="1" outlineLevel="1" x14ac:dyDescent="0.2">
      <c r="A93" s="89" t="s">
        <v>744</v>
      </c>
      <c r="B93" s="89" t="s">
        <v>471</v>
      </c>
      <c r="C93" s="89" t="s">
        <v>516</v>
      </c>
      <c r="D93" s="89">
        <f>Steel_Production_and_Targets[[#This Row],[Mt 2023]]</f>
        <v>0</v>
      </c>
      <c r="E93" s="89"/>
      <c r="F93" s="89">
        <v>3.81</v>
      </c>
      <c r="G93" s="89">
        <v>4.54</v>
      </c>
      <c r="H93" s="89"/>
      <c r="I93" s="89">
        <v>91</v>
      </c>
      <c r="J93" s="89">
        <v>83</v>
      </c>
      <c r="K93" s="89"/>
      <c r="L93" s="89"/>
      <c r="M93" s="89"/>
      <c r="N93" s="89"/>
      <c r="O93" s="148"/>
      <c r="P93" s="148"/>
      <c r="Q93" s="89"/>
      <c r="R93" s="89"/>
      <c r="S93" s="149"/>
      <c r="T93" s="89"/>
      <c r="U93" s="89"/>
      <c r="V93" s="89"/>
      <c r="W93" s="89"/>
      <c r="X93" s="40" t="s">
        <v>6167</v>
      </c>
    </row>
    <row r="94" spans="1:24" hidden="1" outlineLevel="1" x14ac:dyDescent="0.2">
      <c r="A94" s="89" t="s">
        <v>745</v>
      </c>
      <c r="B94" s="89" t="s">
        <v>97</v>
      </c>
      <c r="C94" s="89" t="s">
        <v>516</v>
      </c>
      <c r="D94" s="89">
        <f>Steel_Production_and_Targets[[#This Row],[Mt 2023]]</f>
        <v>0</v>
      </c>
      <c r="E94" s="89"/>
      <c r="F94" s="89">
        <v>3.8</v>
      </c>
      <c r="G94" s="89">
        <v>4.7699999999999996</v>
      </c>
      <c r="H94" s="89"/>
      <c r="I94" s="89">
        <v>92</v>
      </c>
      <c r="J94" s="89">
        <v>81</v>
      </c>
      <c r="K94" s="89"/>
      <c r="L94" s="89"/>
      <c r="M94" s="89"/>
      <c r="N94" s="89"/>
      <c r="O94" s="148"/>
      <c r="P94" s="148"/>
      <c r="Q94" s="89"/>
      <c r="R94" s="89"/>
      <c r="S94" s="149"/>
      <c r="T94" s="89"/>
      <c r="U94" s="89"/>
      <c r="V94" s="89"/>
      <c r="W94" s="89"/>
      <c r="X94" s="40" t="s">
        <v>6167</v>
      </c>
    </row>
    <row r="95" spans="1:24" hidden="1" outlineLevel="1" x14ac:dyDescent="0.2">
      <c r="A95" s="89" t="s">
        <v>746</v>
      </c>
      <c r="B95" s="89" t="s">
        <v>43</v>
      </c>
      <c r="C95" s="89" t="s">
        <v>516</v>
      </c>
      <c r="D95" s="89">
        <f>Steel_Production_and_Targets[[#This Row],[Mt 2023]]</f>
        <v>0</v>
      </c>
      <c r="E95" s="89"/>
      <c r="F95" s="89">
        <v>3.77</v>
      </c>
      <c r="G95" s="89">
        <v>4.26</v>
      </c>
      <c r="H95" s="89"/>
      <c r="I95" s="89">
        <v>93</v>
      </c>
      <c r="J95" s="89">
        <v>87</v>
      </c>
      <c r="K95" s="89"/>
      <c r="L95" s="89"/>
      <c r="M95" s="89"/>
      <c r="N95" s="89"/>
      <c r="O95" s="148"/>
      <c r="P95" s="148"/>
      <c r="Q95" s="89"/>
      <c r="R95" s="89"/>
      <c r="S95" s="149"/>
      <c r="T95" s="89"/>
      <c r="U95" s="89"/>
      <c r="V95" s="89"/>
      <c r="W95" s="89"/>
      <c r="X95" s="40" t="s">
        <v>6167</v>
      </c>
    </row>
    <row r="96" spans="1:24" hidden="1" outlineLevel="1" x14ac:dyDescent="0.2">
      <c r="A96" s="89" t="s">
        <v>747</v>
      </c>
      <c r="B96" s="89" t="s">
        <v>97</v>
      </c>
      <c r="C96" s="89" t="s">
        <v>516</v>
      </c>
      <c r="D96" s="89">
        <f>Steel_Production_and_Targets[[#This Row],[Mt 2023]]</f>
        <v>0</v>
      </c>
      <c r="E96" s="89"/>
      <c r="F96" s="89">
        <v>3.75</v>
      </c>
      <c r="G96" s="89">
        <v>3.64</v>
      </c>
      <c r="H96" s="89"/>
      <c r="I96" s="89">
        <v>94</v>
      </c>
      <c r="J96" s="89">
        <v>97</v>
      </c>
      <c r="K96" s="89"/>
      <c r="L96" s="89"/>
      <c r="M96" s="89"/>
      <c r="N96" s="89"/>
      <c r="O96" s="148"/>
      <c r="P96" s="148"/>
      <c r="Q96" s="89"/>
      <c r="R96" s="89"/>
      <c r="S96" s="149"/>
      <c r="T96" s="89"/>
      <c r="U96" s="89"/>
      <c r="V96" s="89"/>
      <c r="W96" s="89"/>
      <c r="X96" s="40" t="s">
        <v>6167</v>
      </c>
    </row>
    <row r="97" spans="1:24" hidden="1" outlineLevel="1" x14ac:dyDescent="0.2">
      <c r="A97" s="89" t="s">
        <v>748</v>
      </c>
      <c r="B97" s="89" t="s">
        <v>97</v>
      </c>
      <c r="C97" s="89" t="s">
        <v>516</v>
      </c>
      <c r="D97" s="89">
        <f>Steel_Production_and_Targets[[#This Row],[Mt 2023]]</f>
        <v>0</v>
      </c>
      <c r="E97" s="89"/>
      <c r="F97" s="89">
        <v>3.72</v>
      </c>
      <c r="G97" s="89">
        <v>3.72</v>
      </c>
      <c r="H97" s="89"/>
      <c r="I97" s="89">
        <v>95</v>
      </c>
      <c r="J97" s="89">
        <v>96</v>
      </c>
      <c r="K97" s="89"/>
      <c r="L97" s="89"/>
      <c r="M97" s="89"/>
      <c r="N97" s="89"/>
      <c r="O97" s="148"/>
      <c r="P97" s="148"/>
      <c r="Q97" s="89"/>
      <c r="R97" s="89"/>
      <c r="S97" s="149"/>
      <c r="T97" s="89"/>
      <c r="U97" s="89"/>
      <c r="V97" s="89"/>
      <c r="W97" s="89"/>
      <c r="X97" s="40" t="s">
        <v>6167</v>
      </c>
    </row>
    <row r="98" spans="1:24" collapsed="1" x14ac:dyDescent="0.2">
      <c r="A98" s="89" t="s">
        <v>420</v>
      </c>
      <c r="B98" s="89" t="s">
        <v>313</v>
      </c>
      <c r="C98" s="89" t="s">
        <v>516</v>
      </c>
      <c r="D98" s="89">
        <f>Steel_Production_and_Targets[[#This Row],[Mt 2023]]</f>
        <v>3.26</v>
      </c>
      <c r="E98" s="89">
        <v>3.26</v>
      </c>
      <c r="F98" s="89">
        <v>3.66</v>
      </c>
      <c r="G98" s="89">
        <v>11.48</v>
      </c>
      <c r="H98" s="89"/>
      <c r="I98" s="89">
        <v>96</v>
      </c>
      <c r="J98" s="89">
        <v>41</v>
      </c>
      <c r="K98" s="89" t="s">
        <v>316</v>
      </c>
      <c r="L98" s="89" t="s">
        <v>47</v>
      </c>
      <c r="M98" s="89" t="s">
        <v>315</v>
      </c>
      <c r="N98" s="89" t="s">
        <v>315</v>
      </c>
      <c r="O98" s="148" t="s">
        <v>521</v>
      </c>
      <c r="P98" s="148" t="s">
        <v>47</v>
      </c>
      <c r="Q98" s="89" t="s">
        <v>47</v>
      </c>
      <c r="R98" s="89" t="s">
        <v>315</v>
      </c>
      <c r="S98" s="149">
        <v>44574</v>
      </c>
      <c r="T98" s="89" t="s">
        <v>314</v>
      </c>
      <c r="U98" s="89">
        <v>2023</v>
      </c>
      <c r="V98" s="89" t="s">
        <v>315</v>
      </c>
      <c r="W98" s="89"/>
      <c r="X98" s="40" t="s">
        <v>6167</v>
      </c>
    </row>
    <row r="99" spans="1:24" hidden="1" outlineLevel="1" x14ac:dyDescent="0.2">
      <c r="A99" s="89" t="s">
        <v>749</v>
      </c>
      <c r="B99" s="89" t="s">
        <v>97</v>
      </c>
      <c r="C99" s="89" t="s">
        <v>516</v>
      </c>
      <c r="D99" s="89"/>
      <c r="E99" s="89"/>
      <c r="F99" s="89">
        <v>3.59</v>
      </c>
      <c r="G99" s="89">
        <v>3.21</v>
      </c>
      <c r="H99" s="89"/>
      <c r="I99" s="89">
        <v>97</v>
      </c>
      <c r="J99" s="89">
        <v>106</v>
      </c>
      <c r="K99" s="89"/>
      <c r="L99" s="89"/>
      <c r="M99" s="89"/>
      <c r="N99" s="89"/>
      <c r="O99" s="148"/>
      <c r="P99" s="148"/>
      <c r="Q99" s="89"/>
      <c r="R99" s="89"/>
      <c r="S99" s="149"/>
      <c r="T99" s="89"/>
      <c r="U99" s="89"/>
      <c r="V99" s="89"/>
      <c r="W99" s="89"/>
      <c r="X99" s="40" t="s">
        <v>6167</v>
      </c>
    </row>
    <row r="100" spans="1:24" hidden="1" outlineLevel="1" x14ac:dyDescent="0.2">
      <c r="A100" s="89" t="s">
        <v>750</v>
      </c>
      <c r="B100" s="89" t="s">
        <v>97</v>
      </c>
      <c r="C100" s="89" t="s">
        <v>516</v>
      </c>
      <c r="D100" s="89"/>
      <c r="E100" s="89"/>
      <c r="F100" s="89">
        <v>3.57</v>
      </c>
      <c r="G100" s="89">
        <v>4</v>
      </c>
      <c r="H100" s="89"/>
      <c r="I100" s="89">
        <v>98</v>
      </c>
      <c r="J100" s="89">
        <v>91</v>
      </c>
      <c r="K100" s="89"/>
      <c r="L100" s="89"/>
      <c r="M100" s="89"/>
      <c r="N100" s="89"/>
      <c r="O100" s="148"/>
      <c r="P100" s="148"/>
      <c r="Q100" s="89"/>
      <c r="R100" s="89"/>
      <c r="S100" s="149"/>
      <c r="T100" s="89"/>
      <c r="U100" s="89"/>
      <c r="V100" s="89"/>
      <c r="W100" s="89"/>
      <c r="X100" s="40" t="s">
        <v>6167</v>
      </c>
    </row>
    <row r="101" spans="1:24" hidden="1" outlineLevel="1" x14ac:dyDescent="0.2">
      <c r="A101" s="89" t="s">
        <v>751</v>
      </c>
      <c r="B101" s="89" t="s">
        <v>162</v>
      </c>
      <c r="C101" s="89" t="s">
        <v>516</v>
      </c>
      <c r="D101" s="89"/>
      <c r="E101" s="89"/>
      <c r="F101" s="89">
        <v>3.56</v>
      </c>
      <c r="G101" s="89">
        <v>3.54</v>
      </c>
      <c r="H101" s="89"/>
      <c r="I101" s="89">
        <v>99</v>
      </c>
      <c r="J101" s="89">
        <v>100</v>
      </c>
      <c r="K101" s="89"/>
      <c r="L101" s="89"/>
      <c r="M101" s="89"/>
      <c r="N101" s="89"/>
      <c r="O101" s="148"/>
      <c r="P101" s="148"/>
      <c r="Q101" s="89"/>
      <c r="R101" s="89"/>
      <c r="S101" s="149"/>
      <c r="T101" s="89"/>
      <c r="U101" s="89"/>
      <c r="V101" s="89"/>
      <c r="W101" s="89"/>
      <c r="X101" s="40" t="s">
        <v>6167</v>
      </c>
    </row>
    <row r="102" spans="1:24" hidden="1" outlineLevel="1" x14ac:dyDescent="0.2">
      <c r="A102" s="89" t="s">
        <v>752</v>
      </c>
      <c r="B102" s="89" t="s">
        <v>97</v>
      </c>
      <c r="C102" s="89" t="s">
        <v>516</v>
      </c>
      <c r="D102" s="89"/>
      <c r="E102" s="89"/>
      <c r="F102" s="89">
        <v>3.47</v>
      </c>
      <c r="G102" s="89">
        <v>3.56</v>
      </c>
      <c r="H102" s="89"/>
      <c r="I102" s="89">
        <v>100</v>
      </c>
      <c r="J102" s="89">
        <v>99</v>
      </c>
      <c r="K102" s="89"/>
      <c r="L102" s="89"/>
      <c r="M102" s="89"/>
      <c r="N102" s="89"/>
      <c r="O102" s="148"/>
      <c r="P102" s="148"/>
      <c r="Q102" s="89"/>
      <c r="R102" s="89"/>
      <c r="S102" s="149"/>
      <c r="T102" s="89"/>
      <c r="U102" s="89"/>
      <c r="V102" s="89"/>
      <c r="W102" s="89"/>
      <c r="X102" s="40" t="s">
        <v>6167</v>
      </c>
    </row>
    <row r="103" spans="1:24" hidden="1" outlineLevel="1" x14ac:dyDescent="0.2">
      <c r="A103" s="89" t="s">
        <v>753</v>
      </c>
      <c r="B103" s="89" t="s">
        <v>97</v>
      </c>
      <c r="C103" s="89" t="s">
        <v>516</v>
      </c>
      <c r="D103" s="89"/>
      <c r="E103" s="89"/>
      <c r="F103" s="89">
        <v>3.4</v>
      </c>
      <c r="G103" s="89">
        <v>3.15</v>
      </c>
      <c r="H103" s="89"/>
      <c r="I103" s="89">
        <v>101</v>
      </c>
      <c r="J103" s="89">
        <v>109</v>
      </c>
      <c r="K103" s="89"/>
      <c r="L103" s="89"/>
      <c r="M103" s="89"/>
      <c r="N103" s="89"/>
      <c r="O103" s="148"/>
      <c r="P103" s="148"/>
      <c r="Q103" s="89"/>
      <c r="R103" s="89"/>
      <c r="S103" s="149"/>
      <c r="T103" s="89"/>
      <c r="U103" s="89"/>
      <c r="V103" s="89"/>
      <c r="W103" s="89"/>
      <c r="X103" s="40" t="s">
        <v>6167</v>
      </c>
    </row>
    <row r="104" spans="1:24" hidden="1" outlineLevel="1" x14ac:dyDescent="0.2">
      <c r="A104" s="89" t="s">
        <v>754</v>
      </c>
      <c r="B104" s="89" t="s">
        <v>97</v>
      </c>
      <c r="C104" s="89" t="s">
        <v>516</v>
      </c>
      <c r="D104" s="89"/>
      <c r="E104" s="89"/>
      <c r="F104" s="89">
        <v>3.25</v>
      </c>
      <c r="G104" s="89">
        <v>3.31</v>
      </c>
      <c r="H104" s="89"/>
      <c r="I104" s="89">
        <v>102</v>
      </c>
      <c r="J104" s="89">
        <v>104</v>
      </c>
      <c r="K104" s="89"/>
      <c r="L104" s="89"/>
      <c r="M104" s="89"/>
      <c r="N104" s="89"/>
      <c r="O104" s="148"/>
      <c r="P104" s="148"/>
      <c r="Q104" s="89"/>
      <c r="R104" s="89"/>
      <c r="S104" s="149"/>
      <c r="T104" s="89"/>
      <c r="U104" s="89"/>
      <c r="V104" s="89"/>
      <c r="W104" s="89"/>
      <c r="X104" s="40" t="s">
        <v>6167</v>
      </c>
    </row>
    <row r="105" spans="1:24" hidden="1" outlineLevel="1" x14ac:dyDescent="0.2">
      <c r="A105" s="89" t="s">
        <v>755</v>
      </c>
      <c r="B105" s="89" t="s">
        <v>97</v>
      </c>
      <c r="C105" s="89" t="s">
        <v>516</v>
      </c>
      <c r="D105" s="89"/>
      <c r="E105" s="89"/>
      <c r="F105" s="89">
        <v>3.23</v>
      </c>
      <c r="G105" s="89">
        <v>3.36</v>
      </c>
      <c r="H105" s="89"/>
      <c r="I105" s="89">
        <v>103</v>
      </c>
      <c r="J105" s="89">
        <v>103</v>
      </c>
      <c r="K105" s="89"/>
      <c r="L105" s="89"/>
      <c r="M105" s="89"/>
      <c r="N105" s="89"/>
      <c r="O105" s="148"/>
      <c r="P105" s="148"/>
      <c r="Q105" s="89"/>
      <c r="R105" s="89"/>
      <c r="S105" s="149"/>
      <c r="T105" s="89"/>
      <c r="U105" s="89"/>
      <c r="V105" s="89"/>
      <c r="W105" s="89"/>
      <c r="X105" s="40" t="s">
        <v>6167</v>
      </c>
    </row>
    <row r="106" spans="1:24" hidden="1" outlineLevel="1" x14ac:dyDescent="0.2">
      <c r="A106" s="89" t="s">
        <v>7604</v>
      </c>
      <c r="B106" s="89" t="s">
        <v>756</v>
      </c>
      <c r="C106" s="89" t="s">
        <v>516</v>
      </c>
      <c r="D106" s="89">
        <f>Steel_Production_and_Targets[[#This Row],[Mt 2023]]</f>
        <v>3.24</v>
      </c>
      <c r="E106" s="89">
        <v>3.24</v>
      </c>
      <c r="F106" s="89">
        <v>3.21</v>
      </c>
      <c r="G106" s="89">
        <v>3.02</v>
      </c>
      <c r="H106" s="89"/>
      <c r="I106" s="89">
        <v>104</v>
      </c>
      <c r="J106" s="89">
        <v>111</v>
      </c>
      <c r="K106" s="89" t="s">
        <v>7703</v>
      </c>
      <c r="L106" s="89" t="s">
        <v>428</v>
      </c>
      <c r="M106" t="s">
        <v>7600</v>
      </c>
      <c r="N106" t="s">
        <v>7600</v>
      </c>
      <c r="O106" s="148" t="s">
        <v>521</v>
      </c>
      <c r="P106" s="148" t="s">
        <v>7129</v>
      </c>
      <c r="Q106" s="89" t="s">
        <v>47</v>
      </c>
      <c r="R106" t="s">
        <v>7600</v>
      </c>
      <c r="S106" s="149">
        <v>45406</v>
      </c>
      <c r="T106" s="89" t="s">
        <v>7704</v>
      </c>
      <c r="U106" s="149">
        <v>45617</v>
      </c>
      <c r="V106" t="s">
        <v>7600</v>
      </c>
      <c r="W106" s="89"/>
      <c r="X106" s="40" t="s">
        <v>6167</v>
      </c>
    </row>
    <row r="107" spans="1:24" hidden="1" outlineLevel="1" x14ac:dyDescent="0.2">
      <c r="A107" s="89" t="s">
        <v>757</v>
      </c>
      <c r="B107" s="89" t="s">
        <v>471</v>
      </c>
      <c r="C107" s="89" t="s">
        <v>516</v>
      </c>
      <c r="D107" s="89"/>
      <c r="E107" s="89"/>
      <c r="F107" s="89">
        <v>3.13</v>
      </c>
      <c r="G107" s="89">
        <v>3.53</v>
      </c>
      <c r="H107" s="89"/>
      <c r="I107" s="89">
        <v>105</v>
      </c>
      <c r="J107" s="89">
        <v>101</v>
      </c>
      <c r="K107" s="89"/>
      <c r="L107" s="89"/>
      <c r="M107" s="89"/>
      <c r="N107" s="89"/>
      <c r="O107" s="148"/>
      <c r="P107" s="148"/>
      <c r="Q107" s="89"/>
      <c r="R107" s="89"/>
      <c r="S107" s="149"/>
      <c r="T107" s="89"/>
      <c r="U107" s="89"/>
      <c r="V107" s="89"/>
      <c r="W107" s="89"/>
      <c r="X107" s="40" t="s">
        <v>6167</v>
      </c>
    </row>
    <row r="108" spans="1:24" hidden="1" outlineLevel="1" x14ac:dyDescent="0.2">
      <c r="A108" s="89" t="s">
        <v>758</v>
      </c>
      <c r="B108" s="89" t="s">
        <v>97</v>
      </c>
      <c r="C108" s="89" t="s">
        <v>516</v>
      </c>
      <c r="D108" s="89"/>
      <c r="E108" s="89"/>
      <c r="F108" s="89">
        <v>3.12</v>
      </c>
      <c r="G108" s="89">
        <v>3.01</v>
      </c>
      <c r="H108" s="89"/>
      <c r="I108" s="89">
        <v>106</v>
      </c>
      <c r="J108" s="89">
        <v>112</v>
      </c>
      <c r="K108" s="89"/>
      <c r="L108" s="89"/>
      <c r="M108" s="89"/>
      <c r="N108" s="89"/>
      <c r="O108" s="148"/>
      <c r="P108" s="148"/>
      <c r="Q108" s="89"/>
      <c r="R108" s="89"/>
      <c r="S108" s="149"/>
      <c r="T108" s="89"/>
      <c r="U108" s="89"/>
      <c r="V108" s="89"/>
      <c r="W108" s="89"/>
      <c r="X108" s="40" t="s">
        <v>6167</v>
      </c>
    </row>
    <row r="109" spans="1:24" hidden="1" outlineLevel="1" x14ac:dyDescent="0.2">
      <c r="A109" s="89" t="s">
        <v>759</v>
      </c>
      <c r="B109" s="89" t="s">
        <v>220</v>
      </c>
      <c r="C109" s="89" t="s">
        <v>516</v>
      </c>
      <c r="D109" s="89"/>
      <c r="E109" s="89"/>
      <c r="F109" s="89">
        <v>3.12</v>
      </c>
      <c r="G109" s="89">
        <v>3.41</v>
      </c>
      <c r="H109" s="89"/>
      <c r="I109" s="89">
        <v>107</v>
      </c>
      <c r="J109" s="89">
        <v>102</v>
      </c>
      <c r="K109" s="89"/>
      <c r="L109" s="89"/>
      <c r="M109" s="89"/>
      <c r="N109" s="89"/>
      <c r="O109" s="148"/>
      <c r="P109" s="148"/>
      <c r="Q109" s="89"/>
      <c r="R109" s="89"/>
      <c r="S109" s="149"/>
      <c r="T109" s="89"/>
      <c r="U109" s="89"/>
      <c r="V109" s="89"/>
      <c r="W109" s="89"/>
      <c r="X109" s="40" t="s">
        <v>6167</v>
      </c>
    </row>
    <row r="110" spans="1:24" hidden="1" outlineLevel="1" x14ac:dyDescent="0.2">
      <c r="A110" s="89" t="s">
        <v>760</v>
      </c>
      <c r="B110" s="89" t="s">
        <v>97</v>
      </c>
      <c r="C110" s="89" t="s">
        <v>516</v>
      </c>
      <c r="D110" s="89"/>
      <c r="E110" s="89"/>
      <c r="F110" s="89">
        <v>3.1</v>
      </c>
      <c r="G110" s="89">
        <v>3.21</v>
      </c>
      <c r="H110" s="89"/>
      <c r="I110" s="89">
        <v>108</v>
      </c>
      <c r="J110" s="89">
        <v>107</v>
      </c>
      <c r="K110" s="89"/>
      <c r="L110" s="89"/>
      <c r="M110" s="89"/>
      <c r="N110" s="89"/>
      <c r="O110" s="148"/>
      <c r="P110" s="148"/>
      <c r="Q110" s="89"/>
      <c r="R110" s="89"/>
      <c r="S110" s="149"/>
      <c r="T110" s="89"/>
      <c r="U110" s="89"/>
      <c r="V110" s="89"/>
      <c r="W110" s="89"/>
      <c r="X110" s="40" t="s">
        <v>6167</v>
      </c>
    </row>
    <row r="111" spans="1:24" hidden="1" outlineLevel="1" x14ac:dyDescent="0.2">
      <c r="A111" s="89" t="s">
        <v>761</v>
      </c>
      <c r="B111" s="89" t="s">
        <v>97</v>
      </c>
      <c r="C111" s="89" t="s">
        <v>516</v>
      </c>
      <c r="D111" s="89"/>
      <c r="E111" s="89"/>
      <c r="F111" s="89">
        <v>3.03</v>
      </c>
      <c r="G111" s="89">
        <v>3.29</v>
      </c>
      <c r="H111" s="89"/>
      <c r="I111" s="89">
        <v>109</v>
      </c>
      <c r="J111" s="89">
        <v>105</v>
      </c>
      <c r="K111" s="89"/>
      <c r="L111" s="89"/>
      <c r="M111" s="89"/>
      <c r="N111" s="89"/>
      <c r="O111" s="148"/>
      <c r="P111" s="148"/>
      <c r="Q111" s="89"/>
      <c r="R111" s="89"/>
      <c r="S111" s="149"/>
      <c r="T111" s="89"/>
      <c r="U111" s="89"/>
      <c r="V111" s="89"/>
      <c r="W111" s="89"/>
      <c r="X111" s="40" t="s">
        <v>6167</v>
      </c>
    </row>
    <row r="112" spans="1:24" collapsed="1" x14ac:dyDescent="0.2">
      <c r="A112" s="89" t="s">
        <v>6425</v>
      </c>
      <c r="B112" s="89" t="s">
        <v>131</v>
      </c>
      <c r="C112" s="89" t="s">
        <v>516</v>
      </c>
      <c r="D112" s="89" t="str">
        <f>Steel_Production_and_Targets[[#This Row],[Mt 2023]]</f>
        <v>&lt; 3</v>
      </c>
      <c r="E112" s="89" t="s">
        <v>768</v>
      </c>
      <c r="F112" s="89" t="s">
        <v>768</v>
      </c>
      <c r="G112" s="89"/>
      <c r="H112" s="89"/>
      <c r="I112" s="89"/>
      <c r="J112" s="89"/>
      <c r="K112" s="89" t="s">
        <v>6428</v>
      </c>
      <c r="L112" s="89" t="s">
        <v>6427</v>
      </c>
      <c r="M112" s="89" t="s">
        <v>6426</v>
      </c>
      <c r="N112" s="89" t="s">
        <v>6426</v>
      </c>
      <c r="O112" s="148" t="s">
        <v>521</v>
      </c>
      <c r="P112" s="148" t="s">
        <v>47</v>
      </c>
      <c r="Q112" s="89" t="s">
        <v>260</v>
      </c>
      <c r="R112" s="89"/>
      <c r="S112" s="149">
        <v>45281</v>
      </c>
      <c r="T112" s="89" t="s">
        <v>7024</v>
      </c>
      <c r="U112" s="89">
        <v>2024</v>
      </c>
      <c r="V112" s="89" t="s">
        <v>6429</v>
      </c>
      <c r="W112" s="89"/>
      <c r="X112" s="40" t="s">
        <v>6167</v>
      </c>
    </row>
    <row r="113" spans="1:24" x14ac:dyDescent="0.2">
      <c r="A113" s="89" t="s">
        <v>277</v>
      </c>
      <c r="B113" s="89" t="s">
        <v>199</v>
      </c>
      <c r="C113" s="89" t="s">
        <v>516</v>
      </c>
      <c r="D113" s="89" t="str">
        <f>Steel_Production_and_Targets[[#This Row],[Mt 2023]]</f>
        <v>&lt; 3</v>
      </c>
      <c r="E113" s="89" t="s">
        <v>768</v>
      </c>
      <c r="F113" s="89" t="s">
        <v>768</v>
      </c>
      <c r="G113" s="89"/>
      <c r="H113" s="89"/>
      <c r="I113" s="89"/>
      <c r="J113" s="89"/>
      <c r="K113" s="89" t="s">
        <v>47</v>
      </c>
      <c r="L113" s="89" t="s">
        <v>428</v>
      </c>
      <c r="M113" s="89" t="s">
        <v>278</v>
      </c>
      <c r="N113" s="89" t="s">
        <v>278</v>
      </c>
      <c r="O113" s="148" t="s">
        <v>47</v>
      </c>
      <c r="P113" s="148" t="s">
        <v>7129</v>
      </c>
      <c r="Q113" s="89" t="s">
        <v>47</v>
      </c>
      <c r="R113" s="89" t="s">
        <v>278</v>
      </c>
      <c r="S113" s="149" t="s">
        <v>47</v>
      </c>
      <c r="T113" s="89" t="s">
        <v>279</v>
      </c>
      <c r="U113" s="89">
        <v>2023</v>
      </c>
      <c r="V113" s="89" t="s">
        <v>278</v>
      </c>
      <c r="W113" s="89"/>
      <c r="X113" s="40" t="s">
        <v>6167</v>
      </c>
    </row>
    <row r="114" spans="1:24" x14ac:dyDescent="0.2">
      <c r="A114" s="89" t="s">
        <v>205</v>
      </c>
      <c r="B114" s="89" t="s">
        <v>66</v>
      </c>
      <c r="C114" s="89" t="s">
        <v>516</v>
      </c>
      <c r="D114" s="89" t="str">
        <f>Steel_Production_and_Targets[[#This Row],[Mt 2023]]</f>
        <v>&lt; 3</v>
      </c>
      <c r="E114" s="89" t="s">
        <v>768</v>
      </c>
      <c r="F114" s="89" t="s">
        <v>768</v>
      </c>
      <c r="G114" s="89"/>
      <c r="H114" s="89"/>
      <c r="I114" s="89"/>
      <c r="J114" s="89"/>
      <c r="K114" s="89" t="s">
        <v>487</v>
      </c>
      <c r="L114" s="89" t="s">
        <v>47</v>
      </c>
      <c r="M114" s="89" t="s">
        <v>206</v>
      </c>
      <c r="N114" s="89" t="s">
        <v>206</v>
      </c>
      <c r="O114" s="148" t="s">
        <v>521</v>
      </c>
      <c r="P114" s="148" t="s">
        <v>47</v>
      </c>
      <c r="Q114" s="89" t="s">
        <v>47</v>
      </c>
      <c r="R114" s="89" t="s">
        <v>206</v>
      </c>
      <c r="S114" s="149">
        <v>44972</v>
      </c>
      <c r="T114" s="89"/>
      <c r="U114" s="89">
        <v>2023</v>
      </c>
      <c r="V114" s="89" t="s">
        <v>206</v>
      </c>
      <c r="W114" s="89"/>
      <c r="X114" s="40" t="s">
        <v>6167</v>
      </c>
    </row>
    <row r="115" spans="1:24" x14ac:dyDescent="0.2">
      <c r="A115" s="89" t="s">
        <v>328</v>
      </c>
      <c r="B115" s="89" t="s">
        <v>43</v>
      </c>
      <c r="C115" s="89" t="s">
        <v>516</v>
      </c>
      <c r="D115" s="89" t="str">
        <f>Steel_Production_and_Targets[[#This Row],[Mt 2023]]</f>
        <v>&lt; 3</v>
      </c>
      <c r="E115" s="89" t="s">
        <v>768</v>
      </c>
      <c r="F115" s="89" t="s">
        <v>768</v>
      </c>
      <c r="G115" s="89"/>
      <c r="H115" s="89"/>
      <c r="I115" s="89"/>
      <c r="J115" s="89"/>
      <c r="K115" s="89" t="s">
        <v>47</v>
      </c>
      <c r="L115" s="89" t="s">
        <v>428</v>
      </c>
      <c r="M115" s="89" t="s">
        <v>485</v>
      </c>
      <c r="N115" s="89" t="s">
        <v>485</v>
      </c>
      <c r="O115" s="148" t="s">
        <v>47</v>
      </c>
      <c r="P115" s="148" t="s">
        <v>7129</v>
      </c>
      <c r="Q115" s="89" t="s">
        <v>260</v>
      </c>
      <c r="R115" t="s">
        <v>485</v>
      </c>
      <c r="S115" s="149">
        <v>44824</v>
      </c>
      <c r="T115" s="89" t="s">
        <v>7022</v>
      </c>
      <c r="U115" s="89">
        <v>2023</v>
      </c>
      <c r="V115" s="89" t="s">
        <v>485</v>
      </c>
      <c r="W115" s="89"/>
      <c r="X115" s="40" t="s">
        <v>6167</v>
      </c>
    </row>
    <row r="116" spans="1:24" x14ac:dyDescent="0.2">
      <c r="A116" s="89" t="s">
        <v>4733</v>
      </c>
      <c r="B116" s="89" t="s">
        <v>116</v>
      </c>
      <c r="C116" s="89" t="s">
        <v>516</v>
      </c>
      <c r="D116" s="89" t="str">
        <f>Steel_Production_and_Targets[[#This Row],[Mt 2023]]</f>
        <v>&lt; 3</v>
      </c>
      <c r="E116" s="89" t="s">
        <v>768</v>
      </c>
      <c r="F116" s="89" t="s">
        <v>768</v>
      </c>
      <c r="G116" s="89"/>
      <c r="H116" s="89"/>
      <c r="I116" s="89"/>
      <c r="J116" s="89"/>
      <c r="K116" s="89" t="s">
        <v>333</v>
      </c>
      <c r="L116" s="89" t="s">
        <v>428</v>
      </c>
      <c r="M116" s="89" t="s">
        <v>115</v>
      </c>
      <c r="N116" s="89" t="s">
        <v>115</v>
      </c>
      <c r="O116" s="148" t="s">
        <v>521</v>
      </c>
      <c r="P116" s="148" t="s">
        <v>7129</v>
      </c>
      <c r="Q116" s="89" t="s">
        <v>260</v>
      </c>
      <c r="R116" s="89" t="s">
        <v>263</v>
      </c>
      <c r="S116" s="149">
        <v>44476</v>
      </c>
      <c r="T116" s="89" t="s">
        <v>433</v>
      </c>
      <c r="U116" s="89">
        <v>2023</v>
      </c>
      <c r="V116" s="89" t="s">
        <v>264</v>
      </c>
      <c r="W116" s="89"/>
      <c r="X116" s="40" t="s">
        <v>6167</v>
      </c>
    </row>
    <row r="117" spans="1:24" x14ac:dyDescent="0.2">
      <c r="A117" s="89" t="s">
        <v>5245</v>
      </c>
      <c r="B117" s="89" t="s">
        <v>122</v>
      </c>
      <c r="C117" s="89" t="s">
        <v>516</v>
      </c>
      <c r="D117" s="89" t="str">
        <f>Steel_Production_and_Targets[[#This Row],[Mt 2023]]</f>
        <v>&lt; 3</v>
      </c>
      <c r="E117" s="89" t="s">
        <v>768</v>
      </c>
      <c r="F117" s="89" t="s">
        <v>768</v>
      </c>
      <c r="G117" s="89"/>
      <c r="H117" s="89"/>
      <c r="I117" s="89"/>
      <c r="J117" s="89"/>
      <c r="K117" s="89" t="s">
        <v>47</v>
      </c>
      <c r="L117" s="89" t="s">
        <v>47</v>
      </c>
      <c r="M117" s="89" t="s">
        <v>121</v>
      </c>
      <c r="N117" s="89" t="s">
        <v>121</v>
      </c>
      <c r="O117" s="148" t="s">
        <v>47</v>
      </c>
      <c r="P117" s="148" t="s">
        <v>47</v>
      </c>
      <c r="Q117" s="89" t="s">
        <v>47</v>
      </c>
      <c r="R117" s="89" t="s">
        <v>121</v>
      </c>
      <c r="S117" s="89" t="s">
        <v>47</v>
      </c>
      <c r="T117" s="89"/>
      <c r="U117" s="89">
        <v>2023</v>
      </c>
      <c r="V117" s="89"/>
      <c r="W117" s="89"/>
      <c r="X117" s="40" t="s">
        <v>6167</v>
      </c>
    </row>
    <row r="118" spans="1:24" x14ac:dyDescent="0.2">
      <c r="A118" s="89" t="s">
        <v>4630</v>
      </c>
      <c r="B118" s="89" t="s">
        <v>273</v>
      </c>
      <c r="C118" s="89" t="s">
        <v>516</v>
      </c>
      <c r="D118" s="89" t="str">
        <f>Steel_Production_and_Targets[[#This Row],[Mt 2023]]</f>
        <v>&lt; 3</v>
      </c>
      <c r="E118" s="89" t="s">
        <v>768</v>
      </c>
      <c r="F118" s="89" t="s">
        <v>768</v>
      </c>
      <c r="G118" s="89"/>
      <c r="H118" s="89"/>
      <c r="I118" s="89"/>
      <c r="J118" s="89"/>
      <c r="K118" s="89" t="s">
        <v>47</v>
      </c>
      <c r="L118" s="89" t="s">
        <v>47</v>
      </c>
      <c r="M118" s="89" t="s">
        <v>121</v>
      </c>
      <c r="N118" s="89" t="s">
        <v>121</v>
      </c>
      <c r="O118" s="148" t="s">
        <v>47</v>
      </c>
      <c r="P118" s="148" t="s">
        <v>47</v>
      </c>
      <c r="Q118" s="89" t="s">
        <v>47</v>
      </c>
      <c r="R118" s="89" t="s">
        <v>121</v>
      </c>
      <c r="S118" s="89" t="s">
        <v>47</v>
      </c>
      <c r="T118" s="89"/>
      <c r="U118" s="89">
        <v>2024</v>
      </c>
      <c r="V118" s="89"/>
      <c r="W118" s="89"/>
      <c r="X118" s="40" t="s">
        <v>6167</v>
      </c>
    </row>
    <row r="119" spans="1:24" x14ac:dyDescent="0.2">
      <c r="A119" s="89" t="s">
        <v>4647</v>
      </c>
      <c r="B119" s="89" t="s">
        <v>49</v>
      </c>
      <c r="C119" s="89" t="s">
        <v>516</v>
      </c>
      <c r="D119" s="89" t="str">
        <f>Steel_Production_and_Targets[[#This Row],[Mt 2023]]</f>
        <v>&lt; 3</v>
      </c>
      <c r="E119" s="89" t="s">
        <v>768</v>
      </c>
      <c r="F119" s="89" t="s">
        <v>768</v>
      </c>
      <c r="G119" s="89"/>
      <c r="H119" s="89"/>
      <c r="I119" s="89"/>
      <c r="J119" s="89"/>
      <c r="K119" s="89" t="s">
        <v>47</v>
      </c>
      <c r="L119" s="89" t="s">
        <v>428</v>
      </c>
      <c r="M119" s="89" t="s">
        <v>48</v>
      </c>
      <c r="N119" s="89" t="s">
        <v>48</v>
      </c>
      <c r="O119" s="148" t="s">
        <v>47</v>
      </c>
      <c r="P119" s="148" t="s">
        <v>7129</v>
      </c>
      <c r="Q119" s="89" t="s">
        <v>47</v>
      </c>
      <c r="R119" s="89" t="s">
        <v>48</v>
      </c>
      <c r="S119" s="149">
        <v>44368</v>
      </c>
      <c r="T119" s="89"/>
      <c r="U119" s="89">
        <v>2023</v>
      </c>
      <c r="V119" s="89" t="s">
        <v>256</v>
      </c>
      <c r="W119" s="89"/>
      <c r="X119" s="40" t="s">
        <v>6167</v>
      </c>
    </row>
    <row r="120" spans="1:24" x14ac:dyDescent="0.2">
      <c r="A120" s="89" t="s">
        <v>6684</v>
      </c>
      <c r="B120" s="89" t="s">
        <v>6124</v>
      </c>
      <c r="C120" s="89" t="s">
        <v>516</v>
      </c>
      <c r="D120" s="89" t="str">
        <f>Steel_Production_and_Targets[[#This Row],[Mt 2023]]</f>
        <v>&lt; 3</v>
      </c>
      <c r="E120" s="89" t="s">
        <v>768</v>
      </c>
      <c r="F120" s="89" t="s">
        <v>768</v>
      </c>
      <c r="G120" s="89"/>
      <c r="H120" s="89"/>
      <c r="I120" s="89"/>
      <c r="J120" s="89"/>
      <c r="K120" s="89" t="s">
        <v>47</v>
      </c>
      <c r="L120" s="89" t="s">
        <v>47</v>
      </c>
      <c r="M120" s="89" t="s">
        <v>468</v>
      </c>
      <c r="N120" s="89" t="s">
        <v>468</v>
      </c>
      <c r="O120" s="148" t="s">
        <v>47</v>
      </c>
      <c r="P120" s="148" t="s">
        <v>47</v>
      </c>
      <c r="Q120" s="89" t="s">
        <v>47</v>
      </c>
      <c r="R120" s="89" t="s">
        <v>468</v>
      </c>
      <c r="S120" s="149" t="s">
        <v>446</v>
      </c>
      <c r="T120" s="89" t="s">
        <v>490</v>
      </c>
      <c r="U120" s="89">
        <v>2023</v>
      </c>
      <c r="V120" s="89"/>
      <c r="W120" s="89"/>
      <c r="X120" s="40" t="s">
        <v>6167</v>
      </c>
    </row>
    <row r="121" spans="1:24" x14ac:dyDescent="0.2">
      <c r="A121" s="89" t="s">
        <v>7505</v>
      </c>
      <c r="B121" s="89" t="s">
        <v>220</v>
      </c>
      <c r="C121" s="89" t="s">
        <v>516</v>
      </c>
      <c r="D121" s="89" t="str">
        <f>Steel_Production_and_Targets[[#This Row],[Mt 2023]]</f>
        <v>&lt; 3</v>
      </c>
      <c r="E121" s="89" t="s">
        <v>768</v>
      </c>
      <c r="F121" s="89" t="s">
        <v>768</v>
      </c>
      <c r="G121" s="89"/>
      <c r="H121" s="89"/>
      <c r="I121" s="89"/>
      <c r="J121" s="89"/>
      <c r="K121" s="89" t="s">
        <v>47</v>
      </c>
      <c r="L121" s="89" t="s">
        <v>428</v>
      </c>
      <c r="M121" t="s">
        <v>7694</v>
      </c>
      <c r="N121" t="s">
        <v>7694</v>
      </c>
      <c r="O121" s="148" t="s">
        <v>47</v>
      </c>
      <c r="P121" s="148" t="s">
        <v>7129</v>
      </c>
      <c r="Q121" s="89" t="s">
        <v>47</v>
      </c>
      <c r="R121" t="s">
        <v>7694</v>
      </c>
      <c r="S121" s="149">
        <v>45055</v>
      </c>
      <c r="T121" s="89"/>
      <c r="U121" s="149">
        <v>45617</v>
      </c>
      <c r="V121" t="s">
        <v>7694</v>
      </c>
      <c r="W121" s="89"/>
      <c r="X121" s="40" t="s">
        <v>6167</v>
      </c>
    </row>
    <row r="122" spans="1:24" x14ac:dyDescent="0.2">
      <c r="A122" s="89" t="s">
        <v>7443</v>
      </c>
      <c r="B122" s="89" t="s">
        <v>444</v>
      </c>
      <c r="C122" s="89" t="s">
        <v>516</v>
      </c>
      <c r="D122" s="89" t="str">
        <f>Steel_Production_and_Targets[[#This Row],[Mt 2023]]</f>
        <v>&lt; 3</v>
      </c>
      <c r="E122" s="89" t="s">
        <v>768</v>
      </c>
      <c r="F122" s="89" t="s">
        <v>768</v>
      </c>
      <c r="G122" s="89"/>
      <c r="H122" s="89"/>
      <c r="I122" s="89"/>
      <c r="J122" s="89"/>
      <c r="K122" s="89" t="s">
        <v>446</v>
      </c>
      <c r="L122" s="89" t="s">
        <v>446</v>
      </c>
      <c r="M122" s="157"/>
      <c r="N122" s="157"/>
      <c r="O122" s="148" t="s">
        <v>446</v>
      </c>
      <c r="P122" s="148" t="s">
        <v>446</v>
      </c>
      <c r="Q122" s="89" t="s">
        <v>446</v>
      </c>
      <c r="R122" s="157"/>
      <c r="S122" s="149" t="s">
        <v>446</v>
      </c>
      <c r="T122" s="89"/>
      <c r="U122" s="149">
        <v>45617</v>
      </c>
      <c r="V122" t="s">
        <v>7693</v>
      </c>
      <c r="W122" s="89"/>
      <c r="X122" s="40" t="s">
        <v>6167</v>
      </c>
    </row>
    <row r="123" spans="1:24" x14ac:dyDescent="0.2">
      <c r="A123" s="89" t="s">
        <v>7557</v>
      </c>
      <c r="B123" s="89" t="s">
        <v>6105</v>
      </c>
      <c r="C123" s="89" t="s">
        <v>516</v>
      </c>
      <c r="D123" s="89" t="str">
        <f>Steel_Production_and_Targets[[#This Row],[Mt 2023]]</f>
        <v>&lt; 3</v>
      </c>
      <c r="E123" s="89" t="s">
        <v>768</v>
      </c>
      <c r="F123" s="89" t="s">
        <v>768</v>
      </c>
      <c r="G123" s="89"/>
      <c r="H123" s="89"/>
      <c r="I123" s="89"/>
      <c r="J123" s="89"/>
      <c r="K123" s="89" t="s">
        <v>446</v>
      </c>
      <c r="L123" s="89" t="s">
        <v>446</v>
      </c>
      <c r="M123" s="89"/>
      <c r="N123" s="89"/>
      <c r="O123" s="148" t="s">
        <v>446</v>
      </c>
      <c r="P123" s="148" t="s">
        <v>446</v>
      </c>
      <c r="Q123" s="89" t="s">
        <v>446</v>
      </c>
      <c r="R123" s="157"/>
      <c r="S123" s="149" t="s">
        <v>446</v>
      </c>
      <c r="T123" s="89"/>
      <c r="U123" s="149">
        <v>45617</v>
      </c>
      <c r="V123" t="s">
        <v>7695</v>
      </c>
      <c r="W123" s="89"/>
      <c r="X123" s="40" t="s">
        <v>6167</v>
      </c>
    </row>
    <row r="124" spans="1:24" x14ac:dyDescent="0.2">
      <c r="A124" s="89" t="s">
        <v>375</v>
      </c>
      <c r="B124" s="89" t="s">
        <v>106</v>
      </c>
      <c r="C124" s="89" t="s">
        <v>516</v>
      </c>
      <c r="D124" s="89"/>
      <c r="E124" s="89"/>
      <c r="F124" s="89"/>
      <c r="G124" s="89"/>
      <c r="H124" s="89"/>
      <c r="I124" s="89"/>
      <c r="J124" s="89"/>
      <c r="K124" s="89" t="s">
        <v>47</v>
      </c>
      <c r="L124" s="89" t="s">
        <v>47</v>
      </c>
      <c r="M124" s="89" t="s">
        <v>6746</v>
      </c>
      <c r="N124" s="89" t="s">
        <v>6746</v>
      </c>
      <c r="O124" s="148" t="s">
        <v>47</v>
      </c>
      <c r="P124" s="148" t="s">
        <v>47</v>
      </c>
      <c r="Q124" s="89" t="s">
        <v>260</v>
      </c>
      <c r="R124" s="89" t="s">
        <v>6746</v>
      </c>
      <c r="S124" s="149">
        <v>45252</v>
      </c>
      <c r="T124" s="89"/>
      <c r="U124" s="89">
        <v>2024</v>
      </c>
      <c r="V124" s="89"/>
      <c r="W124" s="89"/>
      <c r="X124" s="40" t="s">
        <v>6167</v>
      </c>
    </row>
    <row r="125" spans="1:24" x14ac:dyDescent="0.2">
      <c r="A125" s="89" t="s">
        <v>133</v>
      </c>
      <c r="B125" s="89" t="s">
        <v>106</v>
      </c>
      <c r="C125" s="89" t="s">
        <v>516</v>
      </c>
      <c r="D125" s="89"/>
      <c r="E125" s="89"/>
      <c r="F125" s="89"/>
      <c r="G125" s="89"/>
      <c r="H125" s="89"/>
      <c r="I125" s="89"/>
      <c r="J125" s="89"/>
      <c r="K125" s="89" t="s">
        <v>6767</v>
      </c>
      <c r="L125" s="89" t="s">
        <v>47</v>
      </c>
      <c r="M125" s="89" t="s">
        <v>6768</v>
      </c>
      <c r="N125" s="89" t="s">
        <v>6768</v>
      </c>
      <c r="O125" s="148" t="s">
        <v>521</v>
      </c>
      <c r="P125" s="148" t="s">
        <v>47</v>
      </c>
      <c r="Q125" s="89" t="s">
        <v>283</v>
      </c>
      <c r="R125" s="89" t="s">
        <v>6768</v>
      </c>
      <c r="S125" s="149">
        <v>45167</v>
      </c>
      <c r="T125" s="89"/>
      <c r="U125" s="149">
        <v>45405</v>
      </c>
      <c r="V125" s="89"/>
      <c r="W125" s="89"/>
      <c r="X125" s="40" t="s">
        <v>6167</v>
      </c>
    </row>
    <row r="126" spans="1:24" ht="13.9" customHeight="1" x14ac:dyDescent="0.2">
      <c r="A126" s="89" t="s">
        <v>257</v>
      </c>
      <c r="B126" s="89" t="s">
        <v>258</v>
      </c>
      <c r="C126" s="89" t="s">
        <v>516</v>
      </c>
      <c r="D126" s="89"/>
      <c r="E126" s="89"/>
      <c r="F126" s="89"/>
      <c r="G126" s="89"/>
      <c r="H126" s="89"/>
      <c r="I126" s="89"/>
      <c r="J126" s="89"/>
      <c r="K126" s="89" t="s">
        <v>330</v>
      </c>
      <c r="L126" s="89" t="s">
        <v>428</v>
      </c>
      <c r="M126" s="89" t="s">
        <v>259</v>
      </c>
      <c r="N126" s="89" t="s">
        <v>259</v>
      </c>
      <c r="O126" s="148" t="s">
        <v>521</v>
      </c>
      <c r="P126" s="148" t="s">
        <v>7129</v>
      </c>
      <c r="Q126" s="89" t="s">
        <v>260</v>
      </c>
      <c r="R126" s="89" t="s">
        <v>259</v>
      </c>
      <c r="S126" s="149" t="s">
        <v>47</v>
      </c>
      <c r="T126" s="89"/>
      <c r="U126" s="89">
        <v>2023</v>
      </c>
      <c r="V126" s="89" t="s">
        <v>259</v>
      </c>
      <c r="W126" s="89"/>
      <c r="X126" s="40" t="s">
        <v>6167</v>
      </c>
    </row>
    <row r="127" spans="1:24" x14ac:dyDescent="0.2">
      <c r="A127" s="89" t="s">
        <v>268</v>
      </c>
      <c r="B127" s="89" t="s">
        <v>66</v>
      </c>
      <c r="C127" s="89" t="s">
        <v>516</v>
      </c>
      <c r="D127" s="89"/>
      <c r="E127" s="89"/>
      <c r="F127" s="89"/>
      <c r="G127" s="89"/>
      <c r="H127" s="89"/>
      <c r="I127" s="89"/>
      <c r="J127" s="89"/>
      <c r="K127" s="89" t="s">
        <v>47</v>
      </c>
      <c r="L127" s="89" t="s">
        <v>428</v>
      </c>
      <c r="M127" s="89" t="s">
        <v>269</v>
      </c>
      <c r="N127" s="89" t="s">
        <v>269</v>
      </c>
      <c r="O127" s="148" t="s">
        <v>47</v>
      </c>
      <c r="P127" s="148" t="s">
        <v>7129</v>
      </c>
      <c r="Q127" s="89" t="s">
        <v>47</v>
      </c>
      <c r="R127" s="89" t="s">
        <v>269</v>
      </c>
      <c r="S127" s="149" t="s">
        <v>47</v>
      </c>
      <c r="T127" s="89"/>
      <c r="U127" s="89">
        <v>2023</v>
      </c>
      <c r="V127" s="89" t="s">
        <v>269</v>
      </c>
      <c r="W127" s="89"/>
      <c r="X127" s="40" t="s">
        <v>6167</v>
      </c>
    </row>
    <row r="128" spans="1:24" x14ac:dyDescent="0.2">
      <c r="A128" s="89" t="s">
        <v>157</v>
      </c>
      <c r="B128" s="89" t="s">
        <v>131</v>
      </c>
      <c r="C128" s="89" t="s">
        <v>516</v>
      </c>
      <c r="D128" s="89"/>
      <c r="E128" s="89"/>
      <c r="F128" s="89" t="s">
        <v>7707</v>
      </c>
      <c r="G128" s="89"/>
      <c r="H128" s="89"/>
      <c r="I128" s="89"/>
      <c r="J128" s="89"/>
      <c r="K128" s="89" t="s">
        <v>6773</v>
      </c>
      <c r="L128" s="89" t="s">
        <v>6772</v>
      </c>
      <c r="M128" s="89" t="s">
        <v>6774</v>
      </c>
      <c r="N128" s="89" t="s">
        <v>6771</v>
      </c>
      <c r="O128" s="148" t="s">
        <v>521</v>
      </c>
      <c r="P128" s="148" t="s">
        <v>7131</v>
      </c>
      <c r="Q128" s="89" t="s">
        <v>260</v>
      </c>
      <c r="R128" s="89" t="s">
        <v>6775</v>
      </c>
      <c r="S128" s="149">
        <v>44970</v>
      </c>
      <c r="T128" s="89"/>
      <c r="U128" s="149">
        <v>45439</v>
      </c>
      <c r="V128" s="89"/>
      <c r="W128" s="89"/>
      <c r="X128" s="40" t="s">
        <v>6167</v>
      </c>
    </row>
    <row r="129" spans="1:24" x14ac:dyDescent="0.2">
      <c r="A129" s="89" t="s">
        <v>7363</v>
      </c>
      <c r="B129" s="89" t="s">
        <v>106</v>
      </c>
      <c r="C129" s="89" t="s">
        <v>516</v>
      </c>
      <c r="D129" s="89"/>
      <c r="E129" s="89"/>
      <c r="F129" s="89" t="s">
        <v>7707</v>
      </c>
      <c r="G129" s="89"/>
      <c r="H129" s="89"/>
      <c r="I129" s="89"/>
      <c r="J129" s="89"/>
      <c r="K129" s="89" t="s">
        <v>446</v>
      </c>
      <c r="L129" s="89" t="s">
        <v>446</v>
      </c>
      <c r="M129" s="89"/>
      <c r="N129" s="89"/>
      <c r="O129" s="148" t="s">
        <v>446</v>
      </c>
      <c r="P129" s="148" t="s">
        <v>446</v>
      </c>
      <c r="Q129" s="89" t="s">
        <v>446</v>
      </c>
      <c r="R129" s="89"/>
      <c r="S129" s="149" t="s">
        <v>446</v>
      </c>
      <c r="T129" s="89"/>
      <c r="U129" s="149">
        <v>45617</v>
      </c>
      <c r="V129" t="s">
        <v>7697</v>
      </c>
      <c r="W129" t="s">
        <v>7696</v>
      </c>
      <c r="X129" s="40" t="s">
        <v>6167</v>
      </c>
    </row>
    <row r="130" spans="1:24" x14ac:dyDescent="0.2">
      <c r="A130" s="89" t="s">
        <v>612</v>
      </c>
      <c r="B130" s="89" t="s">
        <v>43</v>
      </c>
      <c r="C130" s="89" t="s">
        <v>516</v>
      </c>
      <c r="D130" s="89"/>
      <c r="E130" s="89"/>
      <c r="F130" s="89" t="s">
        <v>7707</v>
      </c>
      <c r="G130" s="89"/>
      <c r="H130" s="89"/>
      <c r="I130" s="89"/>
      <c r="J130" s="89"/>
      <c r="K130" s="89" t="s">
        <v>7709</v>
      </c>
      <c r="L130" s="89" t="s">
        <v>7710</v>
      </c>
      <c r="M130" t="s">
        <v>7708</v>
      </c>
      <c r="N130" t="s">
        <v>7708</v>
      </c>
      <c r="O130" s="148" t="s">
        <v>521</v>
      </c>
      <c r="P130" s="148" t="s">
        <v>7129</v>
      </c>
      <c r="Q130" s="89" t="s">
        <v>260</v>
      </c>
      <c r="R130" t="s">
        <v>7708</v>
      </c>
      <c r="S130" s="149" t="s">
        <v>47</v>
      </c>
      <c r="T130" s="89"/>
      <c r="U130" s="149">
        <v>45617</v>
      </c>
      <c r="V130" t="s">
        <v>7708</v>
      </c>
      <c r="W130" s="89"/>
      <c r="X130" s="40" t="s">
        <v>6167</v>
      </c>
    </row>
    <row r="131" spans="1:24" x14ac:dyDescent="0.2">
      <c r="A131" s="89" t="s">
        <v>7568</v>
      </c>
      <c r="B131" s="89" t="s">
        <v>297</v>
      </c>
      <c r="C131" s="89" t="s">
        <v>516</v>
      </c>
      <c r="D131" s="89"/>
      <c r="E131" s="89"/>
      <c r="F131" s="89" t="s">
        <v>7707</v>
      </c>
      <c r="G131" s="89"/>
      <c r="H131" s="89"/>
      <c r="I131" s="89"/>
      <c r="J131" s="89"/>
      <c r="K131" s="89" t="s">
        <v>446</v>
      </c>
      <c r="L131" s="89" t="s">
        <v>446</v>
      </c>
      <c r="M131" s="89"/>
      <c r="N131" s="89"/>
      <c r="O131" s="148" t="s">
        <v>446</v>
      </c>
      <c r="P131" s="148" t="s">
        <v>446</v>
      </c>
      <c r="Q131" s="89" t="s">
        <v>446</v>
      </c>
      <c r="R131" s="89"/>
      <c r="S131" s="149" t="s">
        <v>446</v>
      </c>
      <c r="T131" s="89"/>
      <c r="U131" s="149"/>
      <c r="V131" t="s">
        <v>7706</v>
      </c>
      <c r="W131" s="89"/>
      <c r="X131" s="40" t="s">
        <v>6167</v>
      </c>
    </row>
    <row r="132" spans="1:24" x14ac:dyDescent="0.2">
      <c r="A132" s="89" t="s">
        <v>7578</v>
      </c>
      <c r="B132" s="89" t="s">
        <v>614</v>
      </c>
      <c r="C132" s="89" t="s">
        <v>516</v>
      </c>
      <c r="D132" s="89"/>
      <c r="E132" s="89"/>
      <c r="F132" s="89" t="s">
        <v>7579</v>
      </c>
      <c r="G132" s="89"/>
      <c r="H132" s="89"/>
      <c r="I132" s="89"/>
      <c r="J132" s="89"/>
      <c r="K132" s="89" t="s">
        <v>7699</v>
      </c>
      <c r="L132" s="89" t="s">
        <v>7700</v>
      </c>
      <c r="M132" t="s">
        <v>7698</v>
      </c>
      <c r="N132" t="s">
        <v>7698</v>
      </c>
      <c r="O132" s="148" t="s">
        <v>522</v>
      </c>
      <c r="P132" s="148" t="s">
        <v>7129</v>
      </c>
      <c r="Q132" s="89" t="s">
        <v>260</v>
      </c>
      <c r="R132" t="s">
        <v>7698</v>
      </c>
      <c r="S132" s="149">
        <v>45447</v>
      </c>
      <c r="T132" s="89"/>
      <c r="U132" s="149">
        <v>45617</v>
      </c>
      <c r="V132" t="s">
        <v>7698</v>
      </c>
      <c r="W132" s="89"/>
      <c r="X132" s="40" t="s">
        <v>6167</v>
      </c>
    </row>
    <row r="133" spans="1:24" x14ac:dyDescent="0.2">
      <c r="A133" s="89" t="s">
        <v>7650</v>
      </c>
      <c r="B133" s="89" t="s">
        <v>199</v>
      </c>
      <c r="C133" s="89" t="s">
        <v>516</v>
      </c>
      <c r="D133" s="89"/>
      <c r="E133" s="89"/>
      <c r="F133" s="89" t="s">
        <v>6430</v>
      </c>
      <c r="G133" s="89"/>
      <c r="H133" s="89"/>
      <c r="I133" s="89"/>
      <c r="J133" s="89"/>
      <c r="K133" s="89" t="s">
        <v>7711</v>
      </c>
      <c r="L133" s="89" t="s">
        <v>7710</v>
      </c>
      <c r="M133" t="s">
        <v>7712</v>
      </c>
      <c r="N133" t="s">
        <v>7712</v>
      </c>
      <c r="O133" s="148" t="s">
        <v>521</v>
      </c>
      <c r="P133" s="148" t="s">
        <v>7129</v>
      </c>
      <c r="Q133" s="89" t="s">
        <v>283</v>
      </c>
      <c r="R133" t="s">
        <v>7712</v>
      </c>
      <c r="S133" s="149">
        <v>45369</v>
      </c>
      <c r="T133" s="89"/>
      <c r="U133" s="149">
        <v>45617</v>
      </c>
      <c r="V133" t="s">
        <v>7712</v>
      </c>
      <c r="W133" t="s">
        <v>7713</v>
      </c>
      <c r="X133" s="40" t="s">
        <v>6167</v>
      </c>
    </row>
    <row r="134" spans="1:24" x14ac:dyDescent="0.2">
      <c r="A134" s="89" t="s">
        <v>7355</v>
      </c>
      <c r="B134" s="89" t="s">
        <v>131</v>
      </c>
      <c r="C134" s="89" t="s">
        <v>517</v>
      </c>
      <c r="D134" s="89">
        <v>0</v>
      </c>
      <c r="E134" s="89">
        <v>0</v>
      </c>
      <c r="F134" s="89">
        <v>0</v>
      </c>
      <c r="G134" s="89"/>
      <c r="H134" s="89"/>
      <c r="I134" s="89"/>
      <c r="J134" s="89"/>
      <c r="K134" s="89" t="s">
        <v>486</v>
      </c>
      <c r="L134" s="89" t="s">
        <v>486</v>
      </c>
      <c r="M134" s="89"/>
      <c r="N134" s="89" t="s">
        <v>486</v>
      </c>
      <c r="O134" s="148" t="s">
        <v>486</v>
      </c>
      <c r="P134" s="148" t="s">
        <v>486</v>
      </c>
      <c r="Q134" s="89" t="s">
        <v>486</v>
      </c>
      <c r="R134" s="89"/>
      <c r="S134" s="89" t="s">
        <v>486</v>
      </c>
      <c r="T134" s="89" t="s">
        <v>490</v>
      </c>
      <c r="U134" s="89">
        <v>2023</v>
      </c>
      <c r="V134" s="89"/>
      <c r="W134" s="89"/>
      <c r="X134" s="40" t="s">
        <v>6167</v>
      </c>
    </row>
    <row r="135" spans="1:24" x14ac:dyDescent="0.2">
      <c r="A135" s="89" t="s">
        <v>110</v>
      </c>
      <c r="B135" s="89" t="s">
        <v>444</v>
      </c>
      <c r="C135" s="89" t="s">
        <v>517</v>
      </c>
      <c r="D135" s="89">
        <v>0</v>
      </c>
      <c r="E135" s="89">
        <v>0</v>
      </c>
      <c r="F135" s="89">
        <v>0</v>
      </c>
      <c r="G135" s="89"/>
      <c r="H135" s="89"/>
      <c r="I135" s="89"/>
      <c r="J135" s="89"/>
      <c r="K135" s="89" t="s">
        <v>486</v>
      </c>
      <c r="L135" s="89" t="s">
        <v>486</v>
      </c>
      <c r="M135" s="89"/>
      <c r="N135" s="89" t="s">
        <v>486</v>
      </c>
      <c r="O135" s="148" t="s">
        <v>486</v>
      </c>
      <c r="P135" s="148" t="s">
        <v>486</v>
      </c>
      <c r="Q135" s="89" t="s">
        <v>486</v>
      </c>
      <c r="R135" s="89"/>
      <c r="S135" s="89" t="s">
        <v>486</v>
      </c>
      <c r="T135" s="89" t="s">
        <v>6430</v>
      </c>
      <c r="U135" s="89">
        <v>2023</v>
      </c>
      <c r="V135" s="89"/>
      <c r="W135" s="89"/>
      <c r="X135" s="40" t="s">
        <v>6167</v>
      </c>
    </row>
    <row r="136" spans="1:24" x14ac:dyDescent="0.2">
      <c r="A136" s="89" t="s">
        <v>465</v>
      </c>
      <c r="B136" s="89" t="s">
        <v>300</v>
      </c>
      <c r="C136" s="89" t="s">
        <v>517</v>
      </c>
      <c r="D136" s="89">
        <v>0</v>
      </c>
      <c r="E136" s="89">
        <v>0</v>
      </c>
      <c r="F136" s="89">
        <v>0</v>
      </c>
      <c r="G136" s="89"/>
      <c r="H136" s="89"/>
      <c r="I136" s="89"/>
      <c r="J136" s="89"/>
      <c r="K136" s="89" t="s">
        <v>486</v>
      </c>
      <c r="L136" s="89" t="s">
        <v>486</v>
      </c>
      <c r="M136" s="89"/>
      <c r="N136" s="89" t="s">
        <v>486</v>
      </c>
      <c r="O136" s="148" t="s">
        <v>486</v>
      </c>
      <c r="P136" s="148" t="s">
        <v>486</v>
      </c>
      <c r="Q136" s="89" t="s">
        <v>486</v>
      </c>
      <c r="R136" s="89"/>
      <c r="S136" s="89" t="s">
        <v>486</v>
      </c>
      <c r="T136" s="89" t="s">
        <v>490</v>
      </c>
      <c r="U136" s="89">
        <v>2023</v>
      </c>
      <c r="V136" s="89"/>
      <c r="W136" s="89"/>
      <c r="X136" s="40" t="s">
        <v>6167</v>
      </c>
    </row>
    <row r="137" spans="1:24" x14ac:dyDescent="0.2">
      <c r="A137" s="89" t="s">
        <v>464</v>
      </c>
      <c r="B137" s="89" t="s">
        <v>53</v>
      </c>
      <c r="C137" s="89" t="s">
        <v>517</v>
      </c>
      <c r="D137" s="89">
        <v>0</v>
      </c>
      <c r="E137" s="89">
        <v>0</v>
      </c>
      <c r="F137" s="89">
        <v>0</v>
      </c>
      <c r="G137" s="89"/>
      <c r="H137" s="89"/>
      <c r="I137" s="89"/>
      <c r="J137" s="89"/>
      <c r="K137" s="89" t="s">
        <v>486</v>
      </c>
      <c r="L137" s="89" t="s">
        <v>486</v>
      </c>
      <c r="M137" s="89"/>
      <c r="N137" s="89" t="s">
        <v>486</v>
      </c>
      <c r="O137" s="148" t="s">
        <v>486</v>
      </c>
      <c r="P137" s="148" t="s">
        <v>486</v>
      </c>
      <c r="Q137" s="89" t="s">
        <v>486</v>
      </c>
      <c r="R137" s="89"/>
      <c r="S137" s="89" t="s">
        <v>486</v>
      </c>
      <c r="T137" s="89" t="s">
        <v>490</v>
      </c>
      <c r="U137" s="89">
        <v>2023</v>
      </c>
      <c r="V137" s="89"/>
      <c r="W137" s="89"/>
      <c r="X137" s="40" t="s">
        <v>6167</v>
      </c>
    </row>
    <row r="138" spans="1:24" x14ac:dyDescent="0.2">
      <c r="A138" s="89" t="s">
        <v>526</v>
      </c>
      <c r="B138" s="89" t="s">
        <v>79</v>
      </c>
      <c r="C138" s="89" t="s">
        <v>517</v>
      </c>
      <c r="D138" s="89">
        <v>0</v>
      </c>
      <c r="E138" s="89">
        <v>0</v>
      </c>
      <c r="F138" s="89">
        <v>0</v>
      </c>
      <c r="G138" s="89"/>
      <c r="H138" s="89"/>
      <c r="I138" s="89"/>
      <c r="J138" s="89"/>
      <c r="K138" s="89" t="s">
        <v>486</v>
      </c>
      <c r="L138" s="89" t="s">
        <v>486</v>
      </c>
      <c r="M138" s="89"/>
      <c r="N138" s="89" t="s">
        <v>486</v>
      </c>
      <c r="O138" s="148" t="s">
        <v>486</v>
      </c>
      <c r="P138" s="148" t="s">
        <v>486</v>
      </c>
      <c r="Q138" s="89" t="s">
        <v>486</v>
      </c>
      <c r="R138" s="89"/>
      <c r="S138" s="89" t="s">
        <v>486</v>
      </c>
      <c r="T138" s="89" t="s">
        <v>490</v>
      </c>
      <c r="U138" s="89">
        <v>2023</v>
      </c>
      <c r="V138" s="89"/>
      <c r="W138" s="89"/>
      <c r="X138" s="40" t="s">
        <v>6167</v>
      </c>
    </row>
    <row r="139" spans="1:24" x14ac:dyDescent="0.2">
      <c r="A139" s="89" t="s">
        <v>649</v>
      </c>
      <c r="B139" s="89" t="s">
        <v>648</v>
      </c>
      <c r="C139" s="89" t="s">
        <v>517</v>
      </c>
      <c r="D139" s="89">
        <v>0</v>
      </c>
      <c r="E139" s="89">
        <v>0</v>
      </c>
      <c r="F139" s="89">
        <v>0</v>
      </c>
      <c r="G139" s="89"/>
      <c r="H139" s="89"/>
      <c r="I139" s="89"/>
      <c r="J139" s="89"/>
      <c r="K139" s="89" t="s">
        <v>486</v>
      </c>
      <c r="L139" s="89" t="s">
        <v>486</v>
      </c>
      <c r="M139" s="89"/>
      <c r="N139" s="89" t="s">
        <v>486</v>
      </c>
      <c r="O139" s="148" t="s">
        <v>486</v>
      </c>
      <c r="P139" s="148" t="s">
        <v>486</v>
      </c>
      <c r="Q139" s="89" t="s">
        <v>486</v>
      </c>
      <c r="R139" s="89"/>
      <c r="S139" s="89" t="s">
        <v>486</v>
      </c>
      <c r="T139" s="89" t="s">
        <v>490</v>
      </c>
      <c r="U139" s="89">
        <v>2023</v>
      </c>
      <c r="V139" s="89"/>
      <c r="W139" s="89"/>
      <c r="X139" s="40" t="s">
        <v>6167</v>
      </c>
    </row>
    <row r="140" spans="1:24" x14ac:dyDescent="0.2">
      <c r="A140" s="89" t="s">
        <v>130</v>
      </c>
      <c r="B140" s="89" t="s">
        <v>131</v>
      </c>
      <c r="C140" s="89" t="s">
        <v>517</v>
      </c>
      <c r="D140" s="89">
        <v>0</v>
      </c>
      <c r="E140" s="89">
        <v>0</v>
      </c>
      <c r="F140" s="89">
        <v>0</v>
      </c>
      <c r="G140" s="89"/>
      <c r="H140" s="89"/>
      <c r="I140" s="89"/>
      <c r="J140" s="89"/>
      <c r="K140" s="89" t="s">
        <v>486</v>
      </c>
      <c r="L140" s="89" t="s">
        <v>486</v>
      </c>
      <c r="M140" s="89"/>
      <c r="N140" s="89" t="s">
        <v>486</v>
      </c>
      <c r="O140" s="148" t="s">
        <v>486</v>
      </c>
      <c r="P140" s="148" t="s">
        <v>486</v>
      </c>
      <c r="Q140" s="89" t="s">
        <v>486</v>
      </c>
      <c r="R140" s="89"/>
      <c r="S140" s="89" t="s">
        <v>486</v>
      </c>
      <c r="T140" s="89" t="s">
        <v>6430</v>
      </c>
      <c r="U140" s="89">
        <v>2023</v>
      </c>
      <c r="V140" s="89"/>
      <c r="W140" s="89"/>
      <c r="X140" s="40" t="s">
        <v>6167</v>
      </c>
    </row>
    <row r="141" spans="1:24" x14ac:dyDescent="0.2">
      <c r="A141" s="89" t="s">
        <v>6650</v>
      </c>
      <c r="B141" s="89" t="s">
        <v>444</v>
      </c>
      <c r="C141" s="89" t="s">
        <v>517</v>
      </c>
      <c r="D141" s="89">
        <v>0</v>
      </c>
      <c r="E141" s="89">
        <v>0</v>
      </c>
      <c r="F141" s="89">
        <v>0</v>
      </c>
      <c r="G141" s="89"/>
      <c r="H141" s="89"/>
      <c r="I141" s="89"/>
      <c r="J141" s="89"/>
      <c r="K141" s="89" t="s">
        <v>486</v>
      </c>
      <c r="L141" s="89" t="s">
        <v>486</v>
      </c>
      <c r="M141" s="89"/>
      <c r="N141" s="89" t="s">
        <v>486</v>
      </c>
      <c r="O141" s="148" t="s">
        <v>486</v>
      </c>
      <c r="P141" s="148" t="s">
        <v>486</v>
      </c>
      <c r="Q141" s="89" t="s">
        <v>486</v>
      </c>
      <c r="R141" s="89"/>
      <c r="S141" s="89" t="s">
        <v>486</v>
      </c>
      <c r="T141" s="89" t="s">
        <v>6430</v>
      </c>
      <c r="U141" s="89">
        <v>2023</v>
      </c>
      <c r="V141" s="89"/>
      <c r="W141" s="89"/>
      <c r="X141" s="40" t="s">
        <v>6167</v>
      </c>
    </row>
    <row r="142" spans="1:24" x14ac:dyDescent="0.2">
      <c r="A142" s="89" t="s">
        <v>7168</v>
      </c>
      <c r="B142" s="89" t="s">
        <v>106</v>
      </c>
      <c r="C142" s="89" t="s">
        <v>517</v>
      </c>
      <c r="D142" s="89">
        <v>0</v>
      </c>
      <c r="E142" s="89">
        <v>0</v>
      </c>
      <c r="F142" s="89">
        <v>0</v>
      </c>
      <c r="G142" s="89"/>
      <c r="H142" s="89"/>
      <c r="I142" s="89"/>
      <c r="J142" s="89"/>
      <c r="K142" s="89" t="s">
        <v>486</v>
      </c>
      <c r="L142" s="89" t="s">
        <v>486</v>
      </c>
      <c r="M142" s="89"/>
      <c r="N142" s="89" t="s">
        <v>486</v>
      </c>
      <c r="O142" s="148" t="s">
        <v>486</v>
      </c>
      <c r="P142" s="148" t="s">
        <v>486</v>
      </c>
      <c r="Q142" s="89" t="s">
        <v>486</v>
      </c>
      <c r="R142" s="89"/>
      <c r="S142" s="89" t="s">
        <v>486</v>
      </c>
      <c r="T142" s="89" t="s">
        <v>490</v>
      </c>
      <c r="U142" s="149">
        <v>45533</v>
      </c>
      <c r="V142" t="s">
        <v>7169</v>
      </c>
      <c r="W142" s="89"/>
      <c r="X142" s="40" t="s">
        <v>6167</v>
      </c>
    </row>
    <row r="143" spans="1:24" x14ac:dyDescent="0.2">
      <c r="A143" s="1" t="s">
        <v>7500</v>
      </c>
      <c r="B143" s="89" t="s">
        <v>106</v>
      </c>
      <c r="C143" s="89" t="s">
        <v>517</v>
      </c>
      <c r="D143" s="89">
        <v>0</v>
      </c>
      <c r="E143" s="89">
        <v>0</v>
      </c>
      <c r="F143" s="89">
        <v>0</v>
      </c>
      <c r="G143" s="169"/>
      <c r="H143" s="169"/>
      <c r="I143" s="169"/>
      <c r="J143" s="169"/>
      <c r="K143" s="89" t="s">
        <v>486</v>
      </c>
      <c r="L143" s="89" t="s">
        <v>486</v>
      </c>
      <c r="M143" s="89"/>
      <c r="N143" s="89" t="s">
        <v>486</v>
      </c>
      <c r="O143" s="148" t="s">
        <v>486</v>
      </c>
      <c r="P143" s="148" t="s">
        <v>486</v>
      </c>
      <c r="Q143" s="89" t="s">
        <v>486</v>
      </c>
      <c r="R143" s="89"/>
      <c r="S143" s="89" t="s">
        <v>486</v>
      </c>
      <c r="T143" s="89" t="s">
        <v>490</v>
      </c>
      <c r="U143" s="170">
        <v>45614</v>
      </c>
      <c r="V143" t="s">
        <v>7491</v>
      </c>
      <c r="W143" s="169"/>
      <c r="X143" s="40" t="s">
        <v>6167</v>
      </c>
    </row>
  </sheetData>
  <phoneticPr fontId="11" type="noConversion"/>
  <conditionalFormatting sqref="A144:A1048576 A1:A142">
    <cfRule type="duplicateValues" dxfId="23" priority="2"/>
  </conditionalFormatting>
  <conditionalFormatting sqref="K1:L1048576 O1:Q1048576 S1:S1048576">
    <cfRule type="cellIs" dxfId="22" priority="1" operator="equal">
      <formula>"Not available"</formula>
    </cfRule>
  </conditionalFormatting>
  <dataValidations count="2">
    <dataValidation type="list" allowBlank="1" showInputMessage="1" showErrorMessage="1" sqref="P117:P118 O2:O143" xr:uid="{43996A1E-130A-4A3F-9062-BBAE3B1D0474}">
      <formula1>INDIRECT("climate_2030[Options]")</formula1>
    </dataValidation>
    <dataValidation type="list" allowBlank="1" showInputMessage="1" showErrorMessage="1" sqref="P2:P116 P119:P143" xr:uid="{B998305C-346C-4F83-8865-B72A75C435C0}">
      <formula1>INDIRECT("climate_2050[Options]")</formula1>
    </dataValidation>
  </dataValidations>
  <pageMargins left="0.7" right="0.7" top="0.75" bottom="0.75" header="0.3" footer="0.3"/>
  <pageSetup orientation="portrait"/>
  <ignoredErrors>
    <ignoredError sqref="E112:E123 E106 E62:E98" calculatedColumn="1"/>
  </ignoredErrors>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04972-224D-47D0-A1C1-638A86407DD1}">
  <dimension ref="A1:A28"/>
  <sheetViews>
    <sheetView workbookViewId="0"/>
  </sheetViews>
  <sheetFormatPr defaultRowHeight="12.75" x14ac:dyDescent="0.2"/>
  <cols>
    <col min="1" max="1" width="27.7109375" bestFit="1" customWidth="1"/>
  </cols>
  <sheetData>
    <row r="1" spans="1:1" x14ac:dyDescent="0.2">
      <c r="A1" t="s">
        <v>687</v>
      </c>
    </row>
    <row r="3" spans="1:1" x14ac:dyDescent="0.2">
      <c r="A3" t="s">
        <v>629</v>
      </c>
    </row>
    <row r="4" spans="1:1" x14ac:dyDescent="0.2">
      <c r="A4" t="s">
        <v>7383</v>
      </c>
    </row>
    <row r="5" spans="1:1" x14ac:dyDescent="0.2">
      <c r="A5" t="s">
        <v>7445</v>
      </c>
    </row>
    <row r="6" spans="1:1" x14ac:dyDescent="0.2">
      <c r="A6" t="s">
        <v>592</v>
      </c>
    </row>
    <row r="7" spans="1:1" x14ac:dyDescent="0.2">
      <c r="A7" t="s">
        <v>329</v>
      </c>
    </row>
    <row r="8" spans="1:1" x14ac:dyDescent="0.2">
      <c r="A8" t="s">
        <v>518</v>
      </c>
    </row>
    <row r="9" spans="1:1" x14ac:dyDescent="0.2">
      <c r="A9" t="s">
        <v>7779</v>
      </c>
    </row>
    <row r="10" spans="1:1" x14ac:dyDescent="0.2">
      <c r="A10" t="s">
        <v>7440</v>
      </c>
    </row>
    <row r="11" spans="1:1" x14ac:dyDescent="0.2">
      <c r="A11" t="s">
        <v>675</v>
      </c>
    </row>
    <row r="12" spans="1:1" x14ac:dyDescent="0.2">
      <c r="A12" t="s">
        <v>7384</v>
      </c>
    </row>
    <row r="13" spans="1:1" x14ac:dyDescent="0.2">
      <c r="A13" t="s">
        <v>6423</v>
      </c>
    </row>
    <row r="14" spans="1:1" x14ac:dyDescent="0.2">
      <c r="A14" t="s">
        <v>6652</v>
      </c>
    </row>
    <row r="16" spans="1:1" x14ac:dyDescent="0.2">
      <c r="A16" t="s">
        <v>678</v>
      </c>
    </row>
    <row r="17" spans="1:1" x14ac:dyDescent="0.2">
      <c r="A17" t="s">
        <v>679</v>
      </c>
    </row>
    <row r="18" spans="1:1" x14ac:dyDescent="0.2">
      <c r="A18" t="s">
        <v>6143</v>
      </c>
    </row>
    <row r="19" spans="1:1" x14ac:dyDescent="0.2">
      <c r="A19" t="s">
        <v>676</v>
      </c>
    </row>
    <row r="20" spans="1:1" x14ac:dyDescent="0.2">
      <c r="A20" t="s">
        <v>697</v>
      </c>
    </row>
    <row r="21" spans="1:1" x14ac:dyDescent="0.2">
      <c r="A21" t="s">
        <v>6680</v>
      </c>
    </row>
    <row r="22" spans="1:1" x14ac:dyDescent="0.2">
      <c r="A22" t="s">
        <v>6308</v>
      </c>
    </row>
    <row r="23" spans="1:1" x14ac:dyDescent="0.2">
      <c r="A23" t="s">
        <v>7492</v>
      </c>
    </row>
    <row r="24" spans="1:1" x14ac:dyDescent="0.2">
      <c r="A24" t="s">
        <v>7582</v>
      </c>
    </row>
    <row r="25" spans="1:1" x14ac:dyDescent="0.2">
      <c r="A25" t="s">
        <v>6163</v>
      </c>
    </row>
    <row r="26" spans="1:1" x14ac:dyDescent="0.2">
      <c r="A26" t="s">
        <v>7581</v>
      </c>
    </row>
    <row r="27" spans="1:1" x14ac:dyDescent="0.2">
      <c r="A27" t="s">
        <v>677</v>
      </c>
    </row>
    <row r="28" spans="1:1" x14ac:dyDescent="0.2">
      <c r="A28" t="s">
        <v>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B0C1-6776-4406-95A7-2DE1F59C4952}">
  <dimension ref="A1:G65"/>
  <sheetViews>
    <sheetView workbookViewId="0"/>
  </sheetViews>
  <sheetFormatPr defaultRowHeight="12.75" x14ac:dyDescent="0.2"/>
  <cols>
    <col min="1" max="1" width="34.42578125" bestFit="1" customWidth="1"/>
    <col min="2" max="2" width="15.140625" bestFit="1" customWidth="1"/>
    <col min="3" max="3" width="7.28515625" bestFit="1" customWidth="1"/>
    <col min="4" max="4" width="8.140625" bestFit="1" customWidth="1"/>
    <col min="5" max="5" width="11" bestFit="1" customWidth="1"/>
    <col min="6" max="7" width="9.28515625" bestFit="1" customWidth="1"/>
  </cols>
  <sheetData>
    <row r="1" spans="1:7" x14ac:dyDescent="0.2">
      <c r="A1" t="s">
        <v>29</v>
      </c>
      <c r="B1" t="s">
        <v>698</v>
      </c>
      <c r="C1" t="s">
        <v>7005</v>
      </c>
      <c r="D1" t="s">
        <v>7006</v>
      </c>
      <c r="E1" t="s">
        <v>7007</v>
      </c>
      <c r="F1" t="s">
        <v>7008</v>
      </c>
      <c r="G1" t="s">
        <v>7009</v>
      </c>
    </row>
    <row r="2" spans="1:7" x14ac:dyDescent="0.2">
      <c r="A2" t="s">
        <v>429</v>
      </c>
      <c r="B2" t="s">
        <v>97</v>
      </c>
      <c r="C2">
        <v>130.77000000000001</v>
      </c>
      <c r="D2">
        <v>131.84</v>
      </c>
      <c r="E2" t="s">
        <v>6636</v>
      </c>
      <c r="F2">
        <v>1</v>
      </c>
      <c r="G2">
        <v>1</v>
      </c>
    </row>
    <row r="3" spans="1:7" x14ac:dyDescent="0.2">
      <c r="A3" t="s">
        <v>52</v>
      </c>
      <c r="B3" t="s">
        <v>258</v>
      </c>
      <c r="C3">
        <v>68.52</v>
      </c>
      <c r="D3">
        <v>68.89</v>
      </c>
      <c r="E3" t="s">
        <v>6636</v>
      </c>
      <c r="F3">
        <v>2</v>
      </c>
      <c r="G3">
        <v>2</v>
      </c>
    </row>
    <row r="4" spans="1:7" x14ac:dyDescent="0.2">
      <c r="A4" t="s">
        <v>430</v>
      </c>
      <c r="B4" t="s">
        <v>97</v>
      </c>
      <c r="C4">
        <v>55.89</v>
      </c>
      <c r="D4">
        <v>55.65</v>
      </c>
      <c r="F4">
        <v>3</v>
      </c>
      <c r="G4">
        <v>3</v>
      </c>
    </row>
    <row r="5" spans="1:7" x14ac:dyDescent="0.2">
      <c r="A5" t="s">
        <v>7016</v>
      </c>
      <c r="B5" t="s">
        <v>143</v>
      </c>
      <c r="C5">
        <v>43.66</v>
      </c>
      <c r="D5">
        <v>44.37</v>
      </c>
      <c r="F5">
        <v>4</v>
      </c>
      <c r="G5">
        <v>4</v>
      </c>
    </row>
    <row r="6" spans="1:7" x14ac:dyDescent="0.2">
      <c r="A6" t="s">
        <v>394</v>
      </c>
      <c r="B6" t="s">
        <v>97</v>
      </c>
      <c r="C6">
        <v>41.34</v>
      </c>
      <c r="D6">
        <v>41</v>
      </c>
      <c r="F6">
        <v>5</v>
      </c>
      <c r="G6">
        <v>6</v>
      </c>
    </row>
    <row r="7" spans="1:7" x14ac:dyDescent="0.2">
      <c r="A7" t="s">
        <v>393</v>
      </c>
      <c r="B7" t="s">
        <v>97</v>
      </c>
      <c r="C7">
        <v>40.54</v>
      </c>
      <c r="D7">
        <v>41.45</v>
      </c>
      <c r="F7">
        <v>6</v>
      </c>
      <c r="G7">
        <v>5</v>
      </c>
    </row>
    <row r="8" spans="1:7" x14ac:dyDescent="0.2">
      <c r="A8" t="s">
        <v>699</v>
      </c>
      <c r="B8" t="s">
        <v>168</v>
      </c>
      <c r="C8">
        <v>38.44</v>
      </c>
      <c r="D8">
        <v>38.64</v>
      </c>
      <c r="F8">
        <v>7</v>
      </c>
      <c r="G8">
        <v>7</v>
      </c>
    </row>
    <row r="9" spans="1:7" x14ac:dyDescent="0.2">
      <c r="A9" t="s">
        <v>395</v>
      </c>
      <c r="B9" t="s">
        <v>97</v>
      </c>
      <c r="C9">
        <v>36.99</v>
      </c>
      <c r="D9">
        <v>36.56</v>
      </c>
      <c r="F9">
        <v>8</v>
      </c>
      <c r="G9">
        <v>8</v>
      </c>
    </row>
    <row r="10" spans="1:7" x14ac:dyDescent="0.2">
      <c r="A10" t="s">
        <v>396</v>
      </c>
      <c r="B10" t="s">
        <v>97</v>
      </c>
      <c r="C10">
        <v>33.58</v>
      </c>
      <c r="D10">
        <v>33.82</v>
      </c>
      <c r="F10">
        <v>9</v>
      </c>
      <c r="G10">
        <v>9</v>
      </c>
    </row>
    <row r="11" spans="1:7" x14ac:dyDescent="0.2">
      <c r="A11" t="s">
        <v>207</v>
      </c>
      <c r="B11" t="s">
        <v>273</v>
      </c>
      <c r="C11">
        <v>29.5</v>
      </c>
      <c r="D11">
        <v>30.18</v>
      </c>
      <c r="F11">
        <v>10</v>
      </c>
      <c r="G11">
        <v>10</v>
      </c>
    </row>
    <row r="12" spans="1:7" x14ac:dyDescent="0.2">
      <c r="A12" t="s">
        <v>598</v>
      </c>
      <c r="B12" t="s">
        <v>97</v>
      </c>
      <c r="C12">
        <v>28.26</v>
      </c>
      <c r="D12">
        <v>27.9</v>
      </c>
      <c r="F12">
        <v>11</v>
      </c>
      <c r="G12">
        <v>12</v>
      </c>
    </row>
    <row r="13" spans="1:7" x14ac:dyDescent="0.2">
      <c r="A13" t="s">
        <v>402</v>
      </c>
      <c r="B13" t="s">
        <v>273</v>
      </c>
      <c r="C13">
        <v>26.15</v>
      </c>
      <c r="D13">
        <v>23.38</v>
      </c>
      <c r="F13">
        <v>12</v>
      </c>
      <c r="G13">
        <v>15</v>
      </c>
    </row>
    <row r="14" spans="1:7" x14ac:dyDescent="0.2">
      <c r="A14" t="s">
        <v>398</v>
      </c>
      <c r="B14" t="s">
        <v>143</v>
      </c>
      <c r="C14">
        <v>25.09</v>
      </c>
      <c r="D14">
        <v>26.2</v>
      </c>
      <c r="F14">
        <v>13</v>
      </c>
      <c r="G14">
        <v>14</v>
      </c>
    </row>
    <row r="15" spans="1:7" x14ac:dyDescent="0.2">
      <c r="A15" t="s">
        <v>601</v>
      </c>
      <c r="B15" t="s">
        <v>97</v>
      </c>
      <c r="C15">
        <v>24.8</v>
      </c>
      <c r="D15">
        <v>26.43</v>
      </c>
      <c r="F15">
        <v>14</v>
      </c>
      <c r="G15">
        <v>13</v>
      </c>
    </row>
    <row r="16" spans="1:7" x14ac:dyDescent="0.2">
      <c r="A16" t="s">
        <v>399</v>
      </c>
      <c r="B16" t="s">
        <v>444</v>
      </c>
      <c r="C16">
        <v>21.2</v>
      </c>
      <c r="D16">
        <v>20.6</v>
      </c>
      <c r="F16">
        <v>15</v>
      </c>
      <c r="G16">
        <v>16</v>
      </c>
    </row>
    <row r="17" spans="1:7" x14ac:dyDescent="0.2">
      <c r="A17" t="s">
        <v>400</v>
      </c>
      <c r="B17" t="s">
        <v>97</v>
      </c>
      <c r="C17">
        <v>19.559999999999999</v>
      </c>
      <c r="D17">
        <v>19.7</v>
      </c>
      <c r="F17">
        <v>16</v>
      </c>
      <c r="G17">
        <v>17</v>
      </c>
    </row>
    <row r="18" spans="1:7" x14ac:dyDescent="0.2">
      <c r="A18" t="s">
        <v>397</v>
      </c>
      <c r="B18" t="s">
        <v>97</v>
      </c>
      <c r="C18">
        <v>19.45</v>
      </c>
      <c r="D18">
        <v>29.42</v>
      </c>
      <c r="F18">
        <v>17</v>
      </c>
      <c r="G18">
        <v>11</v>
      </c>
    </row>
    <row r="19" spans="1:7" x14ac:dyDescent="0.2">
      <c r="A19" t="s">
        <v>272</v>
      </c>
      <c r="B19" t="s">
        <v>168</v>
      </c>
      <c r="C19">
        <v>19.239999999999998</v>
      </c>
      <c r="D19">
        <v>18.77</v>
      </c>
      <c r="F19">
        <v>18</v>
      </c>
      <c r="G19">
        <v>18</v>
      </c>
    </row>
    <row r="20" spans="1:7" x14ac:dyDescent="0.2">
      <c r="A20" t="s">
        <v>403</v>
      </c>
      <c r="B20" t="s">
        <v>273</v>
      </c>
      <c r="C20">
        <v>19.18</v>
      </c>
      <c r="D20">
        <v>17.93</v>
      </c>
      <c r="F20">
        <v>19</v>
      </c>
      <c r="G20">
        <v>20</v>
      </c>
    </row>
    <row r="21" spans="1:7" x14ac:dyDescent="0.2">
      <c r="A21" t="s">
        <v>412</v>
      </c>
      <c r="B21" t="s">
        <v>97</v>
      </c>
      <c r="C21">
        <v>18.66</v>
      </c>
      <c r="D21">
        <v>15.63</v>
      </c>
      <c r="F21">
        <v>20</v>
      </c>
      <c r="G21">
        <v>22</v>
      </c>
    </row>
    <row r="22" spans="1:7" x14ac:dyDescent="0.2">
      <c r="A22" t="s">
        <v>401</v>
      </c>
      <c r="B22" t="s">
        <v>97</v>
      </c>
      <c r="C22">
        <v>18.62</v>
      </c>
      <c r="D22">
        <v>18.21</v>
      </c>
      <c r="F22">
        <v>21</v>
      </c>
      <c r="G22">
        <v>19</v>
      </c>
    </row>
    <row r="23" spans="1:7" x14ac:dyDescent="0.2">
      <c r="A23" t="s">
        <v>432</v>
      </c>
      <c r="B23" t="s">
        <v>444</v>
      </c>
      <c r="C23">
        <v>17.27</v>
      </c>
      <c r="D23">
        <v>16.8</v>
      </c>
      <c r="F23">
        <v>22</v>
      </c>
      <c r="G23">
        <v>21</v>
      </c>
    </row>
    <row r="24" spans="1:7" x14ac:dyDescent="0.2">
      <c r="A24" t="s">
        <v>416</v>
      </c>
      <c r="B24" t="s">
        <v>97</v>
      </c>
      <c r="C24">
        <v>16.28</v>
      </c>
      <c r="D24">
        <v>13.92</v>
      </c>
      <c r="F24">
        <v>23</v>
      </c>
      <c r="G24">
        <v>32</v>
      </c>
    </row>
    <row r="25" spans="1:7" x14ac:dyDescent="0.2">
      <c r="A25" t="s">
        <v>431</v>
      </c>
      <c r="B25" t="s">
        <v>444</v>
      </c>
      <c r="C25">
        <v>15.75</v>
      </c>
      <c r="D25">
        <v>14.49</v>
      </c>
      <c r="F25">
        <v>24</v>
      </c>
      <c r="G25">
        <v>26</v>
      </c>
    </row>
    <row r="26" spans="1:7" x14ac:dyDescent="0.2">
      <c r="A26" t="s">
        <v>405</v>
      </c>
      <c r="B26" t="s">
        <v>97</v>
      </c>
      <c r="C26">
        <v>15.2</v>
      </c>
      <c r="D26">
        <v>14.18</v>
      </c>
      <c r="F26">
        <v>25</v>
      </c>
      <c r="G26">
        <v>28</v>
      </c>
    </row>
    <row r="27" spans="1:7" x14ac:dyDescent="0.2">
      <c r="A27" t="s">
        <v>407</v>
      </c>
      <c r="B27" t="s">
        <v>700</v>
      </c>
      <c r="C27">
        <v>14.82</v>
      </c>
      <c r="D27">
        <v>14.86</v>
      </c>
      <c r="F27">
        <v>26</v>
      </c>
      <c r="G27">
        <v>25</v>
      </c>
    </row>
    <row r="28" spans="1:7" x14ac:dyDescent="0.2">
      <c r="A28" t="s">
        <v>406</v>
      </c>
      <c r="B28" t="s">
        <v>97</v>
      </c>
      <c r="C28">
        <v>14.51</v>
      </c>
      <c r="D28">
        <v>13.97</v>
      </c>
      <c r="F28">
        <v>27</v>
      </c>
      <c r="G28">
        <v>29</v>
      </c>
    </row>
    <row r="29" spans="1:7" x14ac:dyDescent="0.2">
      <c r="A29" t="s">
        <v>404</v>
      </c>
      <c r="B29" t="s">
        <v>162</v>
      </c>
      <c r="C29">
        <v>14.24</v>
      </c>
      <c r="D29" t="s">
        <v>7012</v>
      </c>
      <c r="F29">
        <v>28</v>
      </c>
      <c r="G29">
        <v>24</v>
      </c>
    </row>
    <row r="30" spans="1:7" x14ac:dyDescent="0.2">
      <c r="A30" t="s">
        <v>410</v>
      </c>
      <c r="B30" t="s">
        <v>97</v>
      </c>
      <c r="C30">
        <v>14.17</v>
      </c>
      <c r="D30">
        <v>15.03</v>
      </c>
      <c r="F30">
        <v>29</v>
      </c>
      <c r="G30">
        <v>23</v>
      </c>
    </row>
    <row r="31" spans="1:7" x14ac:dyDescent="0.2">
      <c r="A31" t="s">
        <v>408</v>
      </c>
      <c r="B31" t="s">
        <v>97</v>
      </c>
      <c r="C31">
        <v>13.63</v>
      </c>
      <c r="D31">
        <v>13.95</v>
      </c>
      <c r="F31">
        <v>30</v>
      </c>
      <c r="G31">
        <v>31</v>
      </c>
    </row>
    <row r="32" spans="1:7" x14ac:dyDescent="0.2">
      <c r="A32" t="s">
        <v>417</v>
      </c>
      <c r="B32" t="s">
        <v>97</v>
      </c>
      <c r="C32">
        <v>13.12</v>
      </c>
      <c r="D32">
        <v>14.21</v>
      </c>
      <c r="F32">
        <v>31</v>
      </c>
      <c r="G32">
        <v>27</v>
      </c>
    </row>
    <row r="33" spans="1:7" x14ac:dyDescent="0.2">
      <c r="A33" t="s">
        <v>411</v>
      </c>
      <c r="B33" t="s">
        <v>162</v>
      </c>
      <c r="C33">
        <v>12.99</v>
      </c>
      <c r="D33">
        <v>11.69</v>
      </c>
      <c r="F33">
        <v>32</v>
      </c>
      <c r="G33">
        <v>37</v>
      </c>
    </row>
    <row r="34" spans="1:7" x14ac:dyDescent="0.2">
      <c r="A34" t="s">
        <v>409</v>
      </c>
      <c r="B34" t="s">
        <v>43</v>
      </c>
      <c r="C34">
        <v>12.74</v>
      </c>
      <c r="D34">
        <v>13.9</v>
      </c>
      <c r="F34">
        <v>33</v>
      </c>
      <c r="G34">
        <v>33</v>
      </c>
    </row>
    <row r="35" spans="1:7" x14ac:dyDescent="0.2">
      <c r="A35" t="s">
        <v>265</v>
      </c>
      <c r="B35" t="s">
        <v>701</v>
      </c>
      <c r="C35">
        <v>12.58</v>
      </c>
      <c r="D35">
        <v>13.96</v>
      </c>
      <c r="F35">
        <v>34</v>
      </c>
      <c r="G35">
        <v>30</v>
      </c>
    </row>
    <row r="36" spans="1:7" x14ac:dyDescent="0.2">
      <c r="A36" t="s">
        <v>424</v>
      </c>
      <c r="B36" t="s">
        <v>97</v>
      </c>
      <c r="C36">
        <v>12.34</v>
      </c>
      <c r="D36">
        <v>11.18</v>
      </c>
      <c r="F36">
        <v>35</v>
      </c>
      <c r="G36">
        <v>38</v>
      </c>
    </row>
    <row r="37" spans="1:7" x14ac:dyDescent="0.2">
      <c r="A37" t="s">
        <v>414</v>
      </c>
      <c r="B37" t="s">
        <v>97</v>
      </c>
      <c r="C37">
        <v>11.92</v>
      </c>
      <c r="D37">
        <v>12.23</v>
      </c>
      <c r="F37">
        <v>36</v>
      </c>
      <c r="G37">
        <v>35</v>
      </c>
    </row>
    <row r="38" spans="1:7" x14ac:dyDescent="0.2">
      <c r="A38" t="s">
        <v>415</v>
      </c>
      <c r="B38" t="s">
        <v>97</v>
      </c>
      <c r="C38">
        <v>11.86</v>
      </c>
      <c r="D38">
        <v>12.17</v>
      </c>
      <c r="F38">
        <v>37</v>
      </c>
      <c r="G38">
        <v>36</v>
      </c>
    </row>
    <row r="39" spans="1:7" x14ac:dyDescent="0.2">
      <c r="A39" t="s">
        <v>280</v>
      </c>
      <c r="B39" t="s">
        <v>162</v>
      </c>
      <c r="C39">
        <v>11.27</v>
      </c>
      <c r="D39">
        <v>10.69</v>
      </c>
      <c r="F39">
        <v>38</v>
      </c>
      <c r="G39">
        <v>41</v>
      </c>
    </row>
    <row r="40" spans="1:7" x14ac:dyDescent="0.2">
      <c r="A40" t="s">
        <v>421</v>
      </c>
      <c r="B40" t="s">
        <v>97</v>
      </c>
      <c r="C40">
        <v>11.24</v>
      </c>
      <c r="D40">
        <v>11.03</v>
      </c>
      <c r="F40">
        <v>39</v>
      </c>
      <c r="G40">
        <v>39</v>
      </c>
    </row>
    <row r="41" spans="1:7" x14ac:dyDescent="0.2">
      <c r="A41" t="s">
        <v>419</v>
      </c>
      <c r="B41" t="s">
        <v>97</v>
      </c>
      <c r="C41">
        <v>11</v>
      </c>
      <c r="D41">
        <v>11</v>
      </c>
      <c r="F41">
        <v>40</v>
      </c>
      <c r="G41">
        <v>40</v>
      </c>
    </row>
    <row r="42" spans="1:7" x14ac:dyDescent="0.2">
      <c r="A42" t="s">
        <v>418</v>
      </c>
      <c r="B42" t="s">
        <v>66</v>
      </c>
      <c r="C42">
        <v>10.35</v>
      </c>
      <c r="D42">
        <v>9.93</v>
      </c>
      <c r="F42">
        <v>41</v>
      </c>
      <c r="G42">
        <v>43</v>
      </c>
    </row>
    <row r="43" spans="1:7" x14ac:dyDescent="0.2">
      <c r="A43" t="s">
        <v>7010</v>
      </c>
      <c r="B43" t="s">
        <v>445</v>
      </c>
      <c r="C43">
        <v>10.33</v>
      </c>
      <c r="D43">
        <v>10.3</v>
      </c>
      <c r="F43">
        <v>42</v>
      </c>
      <c r="G43">
        <v>42</v>
      </c>
    </row>
    <row r="44" spans="1:7" x14ac:dyDescent="0.2">
      <c r="A44" t="s">
        <v>423</v>
      </c>
      <c r="B44" t="s">
        <v>444</v>
      </c>
      <c r="C44">
        <v>10.32</v>
      </c>
      <c r="D44">
        <v>9.73</v>
      </c>
      <c r="F44">
        <v>43</v>
      </c>
      <c r="G44">
        <v>44</v>
      </c>
    </row>
    <row r="45" spans="1:7" x14ac:dyDescent="0.2">
      <c r="A45" t="s">
        <v>413</v>
      </c>
      <c r="B45" t="s">
        <v>162</v>
      </c>
      <c r="C45">
        <v>10.09</v>
      </c>
      <c r="D45" t="s">
        <v>7013</v>
      </c>
      <c r="F45">
        <v>44</v>
      </c>
      <c r="G45">
        <v>34</v>
      </c>
    </row>
    <row r="46" spans="1:7" x14ac:dyDescent="0.2">
      <c r="A46" t="s">
        <v>422</v>
      </c>
      <c r="B46" t="s">
        <v>97</v>
      </c>
      <c r="C46">
        <v>9.43</v>
      </c>
      <c r="D46">
        <v>9.65</v>
      </c>
      <c r="F46">
        <v>45</v>
      </c>
      <c r="G46">
        <v>45</v>
      </c>
    </row>
    <row r="47" spans="1:7" x14ac:dyDescent="0.2">
      <c r="A47" t="s">
        <v>426</v>
      </c>
      <c r="B47" t="s">
        <v>97</v>
      </c>
      <c r="C47">
        <v>9.01</v>
      </c>
      <c r="D47">
        <v>9.01</v>
      </c>
      <c r="F47">
        <v>46</v>
      </c>
      <c r="G47">
        <v>46</v>
      </c>
    </row>
    <row r="48" spans="1:7" x14ac:dyDescent="0.2">
      <c r="A48" t="s">
        <v>599</v>
      </c>
      <c r="B48" t="s">
        <v>273</v>
      </c>
      <c r="C48">
        <v>7.9</v>
      </c>
      <c r="D48">
        <v>8.01</v>
      </c>
      <c r="F48">
        <v>47</v>
      </c>
      <c r="G48">
        <v>47</v>
      </c>
    </row>
    <row r="49" spans="1:7" x14ac:dyDescent="0.2">
      <c r="A49" t="s">
        <v>183</v>
      </c>
      <c r="B49" t="s">
        <v>131</v>
      </c>
      <c r="C49">
        <v>7.78</v>
      </c>
      <c r="D49">
        <v>7.29</v>
      </c>
      <c r="F49">
        <v>48</v>
      </c>
      <c r="G49">
        <v>53</v>
      </c>
    </row>
    <row r="50" spans="1:7" x14ac:dyDescent="0.2">
      <c r="A50" t="s">
        <v>600</v>
      </c>
      <c r="B50" t="s">
        <v>97</v>
      </c>
      <c r="C50">
        <v>7.53</v>
      </c>
      <c r="D50">
        <v>7.43</v>
      </c>
      <c r="F50">
        <v>49</v>
      </c>
      <c r="G50">
        <v>49</v>
      </c>
    </row>
    <row r="51" spans="1:7" x14ac:dyDescent="0.2">
      <c r="A51" t="s">
        <v>709</v>
      </c>
      <c r="B51" t="s">
        <v>97</v>
      </c>
      <c r="C51">
        <v>7.45</v>
      </c>
      <c r="D51">
        <v>6.36</v>
      </c>
      <c r="F51">
        <v>50</v>
      </c>
      <c r="G51">
        <v>56</v>
      </c>
    </row>
    <row r="52" spans="1:7" x14ac:dyDescent="0.2">
      <c r="A52" t="s">
        <v>703</v>
      </c>
      <c r="B52" t="s">
        <v>97</v>
      </c>
      <c r="C52">
        <v>7.29</v>
      </c>
      <c r="D52">
        <v>7.34</v>
      </c>
      <c r="F52">
        <v>51</v>
      </c>
      <c r="G52">
        <v>52</v>
      </c>
    </row>
    <row r="53" spans="1:7" x14ac:dyDescent="0.2">
      <c r="A53" t="s">
        <v>425</v>
      </c>
      <c r="B53" t="s">
        <v>471</v>
      </c>
      <c r="C53">
        <v>7.18</v>
      </c>
      <c r="D53">
        <v>7.79</v>
      </c>
      <c r="F53">
        <v>52</v>
      </c>
      <c r="G53">
        <v>48</v>
      </c>
    </row>
    <row r="54" spans="1:7" x14ac:dyDescent="0.2">
      <c r="A54" t="s">
        <v>7011</v>
      </c>
      <c r="B54" t="s">
        <v>97</v>
      </c>
      <c r="C54">
        <v>7.14</v>
      </c>
      <c r="D54">
        <v>6.05</v>
      </c>
      <c r="F54">
        <v>53</v>
      </c>
      <c r="G54">
        <v>59</v>
      </c>
    </row>
    <row r="55" spans="1:7" x14ac:dyDescent="0.2">
      <c r="A55" t="s">
        <v>729</v>
      </c>
      <c r="B55" t="s">
        <v>97</v>
      </c>
      <c r="C55">
        <v>7.12</v>
      </c>
      <c r="D55">
        <v>4.71</v>
      </c>
      <c r="F55">
        <v>54</v>
      </c>
      <c r="G55">
        <v>77</v>
      </c>
    </row>
    <row r="56" spans="1:7" x14ac:dyDescent="0.2">
      <c r="A56" t="s">
        <v>702</v>
      </c>
      <c r="B56" t="s">
        <v>238</v>
      </c>
      <c r="C56">
        <v>7.1</v>
      </c>
      <c r="D56">
        <v>7.42</v>
      </c>
      <c r="F56">
        <v>55</v>
      </c>
      <c r="G56">
        <v>51</v>
      </c>
    </row>
    <row r="57" spans="1:7" x14ac:dyDescent="0.2">
      <c r="A57" t="s">
        <v>718</v>
      </c>
      <c r="B57" t="s">
        <v>97</v>
      </c>
      <c r="C57">
        <v>6.8</v>
      </c>
      <c r="D57">
        <v>5.38</v>
      </c>
      <c r="F57">
        <v>56</v>
      </c>
      <c r="G57">
        <v>66</v>
      </c>
    </row>
    <row r="58" spans="1:7" x14ac:dyDescent="0.2">
      <c r="A58" t="s">
        <v>706</v>
      </c>
      <c r="B58" t="s">
        <v>97</v>
      </c>
      <c r="C58">
        <v>6.77</v>
      </c>
      <c r="D58">
        <v>6.59</v>
      </c>
      <c r="F58">
        <v>57</v>
      </c>
      <c r="G58">
        <v>54</v>
      </c>
    </row>
    <row r="59" spans="1:7" x14ac:dyDescent="0.2">
      <c r="A59" t="s">
        <v>704</v>
      </c>
      <c r="B59" t="s">
        <v>705</v>
      </c>
      <c r="C59">
        <v>6.7</v>
      </c>
      <c r="D59">
        <v>7.42</v>
      </c>
      <c r="F59">
        <v>58</v>
      </c>
      <c r="G59">
        <v>50</v>
      </c>
    </row>
    <row r="60" spans="1:7" x14ac:dyDescent="0.2">
      <c r="A60" t="s">
        <v>712</v>
      </c>
      <c r="B60" t="s">
        <v>106</v>
      </c>
      <c r="C60">
        <v>6.45</v>
      </c>
      <c r="D60">
        <v>5.94</v>
      </c>
      <c r="F60">
        <v>59</v>
      </c>
      <c r="G60">
        <v>59</v>
      </c>
    </row>
    <row r="61" spans="1:7" x14ac:dyDescent="0.2">
      <c r="A61" t="s">
        <v>719</v>
      </c>
      <c r="B61" t="s">
        <v>720</v>
      </c>
      <c r="C61">
        <v>6.17</v>
      </c>
      <c r="D61">
        <v>5.15</v>
      </c>
      <c r="F61">
        <v>60</v>
      </c>
      <c r="G61">
        <v>67</v>
      </c>
    </row>
    <row r="62" spans="1:7" x14ac:dyDescent="0.2">
      <c r="A62" t="s">
        <v>715</v>
      </c>
      <c r="B62" t="s">
        <v>97</v>
      </c>
      <c r="C62">
        <v>6.07</v>
      </c>
      <c r="D62">
        <v>5.7</v>
      </c>
      <c r="F62">
        <v>61</v>
      </c>
      <c r="G62">
        <v>63</v>
      </c>
    </row>
    <row r="63" spans="1:7" x14ac:dyDescent="0.2">
      <c r="A63" t="s">
        <v>710</v>
      </c>
      <c r="B63" t="s">
        <v>143</v>
      </c>
      <c r="C63">
        <v>6.03</v>
      </c>
      <c r="D63">
        <v>6.34</v>
      </c>
      <c r="F63">
        <v>62</v>
      </c>
      <c r="G63">
        <v>57</v>
      </c>
    </row>
    <row r="64" spans="1:7" x14ac:dyDescent="0.2">
      <c r="A64" t="s">
        <v>730</v>
      </c>
      <c r="B64" t="s">
        <v>471</v>
      </c>
      <c r="C64">
        <v>5.91</v>
      </c>
      <c r="D64">
        <v>4.71</v>
      </c>
      <c r="F64">
        <v>63</v>
      </c>
      <c r="G64">
        <v>78</v>
      </c>
    </row>
    <row r="65" spans="1:7" x14ac:dyDescent="0.2">
      <c r="A65" t="s">
        <v>711</v>
      </c>
      <c r="B65" t="s">
        <v>66</v>
      </c>
      <c r="C65">
        <v>5.71</v>
      </c>
      <c r="D65">
        <v>6.11</v>
      </c>
      <c r="F65">
        <v>64</v>
      </c>
      <c r="G65">
        <v>58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AF972-950A-49E9-9227-A89934BD2A45}">
  <dimension ref="A1:BG21"/>
  <sheetViews>
    <sheetView workbookViewId="0">
      <selection activeCell="C20" sqref="C14:C20"/>
    </sheetView>
  </sheetViews>
  <sheetFormatPr defaultColWidth="9.28515625" defaultRowHeight="12.75" outlineLevelCol="2" x14ac:dyDescent="0.2"/>
  <cols>
    <col min="1" max="1" width="18.5703125" customWidth="1"/>
    <col min="2" max="2" width="16.28515625" style="159" customWidth="1"/>
    <col min="3" max="3" width="30.42578125" style="6" customWidth="1"/>
    <col min="4" max="4" width="21.7109375" customWidth="1"/>
    <col min="5" max="5" width="27.28515625" customWidth="1"/>
    <col min="6" max="6" width="15.140625" customWidth="1"/>
    <col min="7" max="7" width="28.42578125" customWidth="1"/>
    <col min="8" max="8" width="13.28515625" customWidth="1"/>
    <col min="9" max="9" width="12.7109375" customWidth="1"/>
    <col min="10" max="10" width="15.140625" customWidth="1"/>
    <col min="11" max="11" width="17.85546875" customWidth="1"/>
    <col min="12" max="12" width="12.28515625" customWidth="1" outlineLevel="1"/>
    <col min="13" max="13" width="22.7109375" customWidth="1" outlineLevel="1"/>
    <col min="14" max="14" width="12.28515625" customWidth="1" outlineLevel="1"/>
    <col min="15" max="15" width="15.5703125" customWidth="1"/>
    <col min="16" max="17" width="10.28515625" customWidth="1"/>
    <col min="18" max="18" width="13.7109375" customWidth="1" outlineLevel="1"/>
    <col min="19" max="19" width="15.5703125" customWidth="1" outlineLevel="1"/>
    <col min="20" max="20" width="10.5703125" customWidth="1" outlineLevel="1"/>
    <col min="21" max="21" width="15.5703125" customWidth="1" outlineLevel="2"/>
    <col min="22" max="22" width="14.7109375" customWidth="1"/>
    <col min="23" max="24" width="13.42578125" customWidth="1"/>
    <col min="25" max="25" width="12.7109375" customWidth="1"/>
    <col min="26" max="26" width="15.42578125" customWidth="1" collapsed="1"/>
    <col min="27" max="27" width="15.42578125" customWidth="1" outlineLevel="1"/>
    <col min="28" max="28" width="12.7109375" customWidth="1" outlineLevel="1"/>
    <col min="29" max="29" width="26" customWidth="1" outlineLevel="1"/>
    <col min="30" max="30" width="14" customWidth="1" outlineLevel="1"/>
    <col min="31" max="31" width="19" style="58" customWidth="1"/>
    <col min="32" max="32" width="19" customWidth="1" outlineLevel="2"/>
    <col min="33" max="33" width="19" style="1" customWidth="1"/>
    <col min="34" max="34" width="18.28515625" style="88" customWidth="1" collapsed="1"/>
    <col min="35" max="35" width="18.28515625" style="88" customWidth="1"/>
    <col min="36" max="36" width="18.28515625" customWidth="1" outlineLevel="1"/>
    <col min="37" max="37" width="18.28515625" style="1" customWidth="1" outlineLevel="2"/>
    <col min="38" max="38" width="18.28515625" customWidth="1"/>
    <col min="39" max="39" width="18.28515625" style="59" customWidth="1"/>
    <col min="40" max="40" width="19" style="59" customWidth="1" outlineLevel="1"/>
    <col min="41" max="41" width="18.28515625" customWidth="1" outlineLevel="2" collapsed="1"/>
    <col min="42" max="42" width="20.28515625" customWidth="1" outlineLevel="1"/>
    <col min="43" max="43" width="14.28515625" customWidth="1"/>
    <col min="44" max="44" width="29.28515625" customWidth="1" outlineLevel="2"/>
    <col min="45" max="45" width="13.7109375" customWidth="1" outlineLevel="1"/>
    <col min="46" max="46" width="39" customWidth="1"/>
    <col min="47" max="48" width="13.7109375" customWidth="1"/>
    <col min="49" max="49" width="17.28515625" customWidth="1"/>
    <col min="50" max="50" width="16.140625" customWidth="1"/>
    <col min="51" max="52" width="17.42578125" customWidth="1"/>
    <col min="53" max="53" width="17.5703125" customWidth="1" collapsed="1"/>
    <col min="54" max="54" width="31.85546875" customWidth="1"/>
    <col min="55" max="55" width="18.7109375" customWidth="1"/>
    <col min="56" max="56" width="15.28515625" customWidth="1" collapsed="1"/>
    <col min="57" max="65" width="12.7109375" customWidth="1"/>
    <col min="66" max="66" width="19" customWidth="1"/>
    <col min="67" max="75" width="9.28515625" customWidth="1"/>
  </cols>
  <sheetData>
    <row r="1" spans="1:59" ht="7.9" customHeight="1" x14ac:dyDescent="0.2"/>
    <row r="2" spans="1:59" s="237" customFormat="1" ht="45" customHeight="1" x14ac:dyDescent="0.2">
      <c r="A2" s="250" t="s">
        <v>7784</v>
      </c>
      <c r="B2" s="250"/>
      <c r="C2" s="250"/>
      <c r="D2" s="250"/>
      <c r="AE2" s="238"/>
      <c r="AG2" s="239"/>
      <c r="AH2" s="240"/>
      <c r="AI2" s="240"/>
      <c r="AK2" s="239"/>
      <c r="AM2" s="241"/>
      <c r="AN2" s="241"/>
    </row>
    <row r="3" spans="1:59" ht="7.9" customHeight="1" x14ac:dyDescent="0.2"/>
    <row r="4" spans="1:59" s="94" customFormat="1" ht="25.15" customHeight="1" x14ac:dyDescent="0.2">
      <c r="B4" s="160"/>
      <c r="C4" s="146"/>
      <c r="H4" s="95" t="s">
        <v>6578</v>
      </c>
      <c r="I4" s="95"/>
      <c r="J4" s="95"/>
      <c r="K4" s="95"/>
      <c r="L4" s="95"/>
      <c r="M4" s="95"/>
      <c r="N4" s="95"/>
      <c r="O4" s="96" t="s">
        <v>6579</v>
      </c>
      <c r="P4" s="96"/>
      <c r="Q4" s="96"/>
      <c r="R4" s="96"/>
      <c r="S4" s="96"/>
      <c r="T4" s="96"/>
      <c r="U4" s="97"/>
      <c r="V4" s="97"/>
      <c r="W4" s="97"/>
      <c r="X4" s="249" t="s">
        <v>6580</v>
      </c>
      <c r="Y4" s="249"/>
      <c r="AE4" s="98"/>
      <c r="AG4" s="96" t="s">
        <v>6749</v>
      </c>
      <c r="AH4" s="99" t="s">
        <v>6581</v>
      </c>
      <c r="AI4" s="99"/>
      <c r="AJ4" s="95"/>
      <c r="AK4" s="95"/>
      <c r="AL4" s="95"/>
      <c r="AM4" s="95"/>
      <c r="AN4" s="95"/>
      <c r="AO4" s="95"/>
      <c r="AP4" s="95"/>
      <c r="AQ4" s="96" t="s">
        <v>6582</v>
      </c>
      <c r="AR4" s="96"/>
      <c r="AS4" s="96"/>
    </row>
    <row r="5" spans="1:59" s="107" customFormat="1" ht="26.45" customHeight="1" x14ac:dyDescent="0.2">
      <c r="A5" s="107" t="s">
        <v>363</v>
      </c>
      <c r="B5" s="161" t="s">
        <v>7770</v>
      </c>
      <c r="C5" s="108" t="s">
        <v>6666</v>
      </c>
      <c r="D5" s="107" t="s">
        <v>6470</v>
      </c>
      <c r="E5" s="107" t="s">
        <v>30</v>
      </c>
      <c r="F5" s="107" t="s">
        <v>35</v>
      </c>
      <c r="G5" s="107" t="s">
        <v>6073</v>
      </c>
      <c r="H5" s="107" t="s">
        <v>668</v>
      </c>
      <c r="I5" s="107" t="s">
        <v>670</v>
      </c>
      <c r="J5" s="107" t="s">
        <v>6226</v>
      </c>
      <c r="K5" s="107" t="s">
        <v>6137</v>
      </c>
      <c r="L5" s="107" t="s">
        <v>6136</v>
      </c>
      <c r="M5" s="107" t="s">
        <v>29</v>
      </c>
      <c r="N5" s="107" t="s">
        <v>608</v>
      </c>
      <c r="O5" s="107" t="s">
        <v>671</v>
      </c>
      <c r="P5" s="107" t="s">
        <v>686</v>
      </c>
      <c r="Q5" s="107" t="s">
        <v>6583</v>
      </c>
      <c r="R5" s="107" t="s">
        <v>682</v>
      </c>
      <c r="S5" s="107" t="s">
        <v>6139</v>
      </c>
      <c r="T5" s="107" t="s">
        <v>685</v>
      </c>
      <c r="U5" s="107" t="s">
        <v>528</v>
      </c>
      <c r="V5" s="107" t="s">
        <v>6471</v>
      </c>
      <c r="W5" s="107" t="s">
        <v>6472</v>
      </c>
      <c r="X5" s="107" t="s">
        <v>31</v>
      </c>
      <c r="Y5" s="107" t="s">
        <v>32</v>
      </c>
      <c r="Z5" s="107" t="s">
        <v>33</v>
      </c>
      <c r="AA5" s="107" t="s">
        <v>34</v>
      </c>
      <c r="AB5" s="107" t="s">
        <v>696</v>
      </c>
      <c r="AC5" s="107" t="s">
        <v>392</v>
      </c>
      <c r="AD5" s="107" t="s">
        <v>6138</v>
      </c>
      <c r="AE5" s="109" t="s">
        <v>37</v>
      </c>
      <c r="AF5" s="109" t="s">
        <v>36</v>
      </c>
      <c r="AG5" s="107" t="s">
        <v>6140</v>
      </c>
      <c r="AH5" s="109" t="s">
        <v>6584</v>
      </c>
      <c r="AI5" s="109" t="s">
        <v>38</v>
      </c>
      <c r="AJ5" s="107" t="s">
        <v>6141</v>
      </c>
      <c r="AK5" s="110" t="s">
        <v>527</v>
      </c>
      <c r="AL5" s="108" t="s">
        <v>6142</v>
      </c>
      <c r="AM5" s="107" t="s">
        <v>769</v>
      </c>
      <c r="AN5" s="107" t="s">
        <v>6072</v>
      </c>
      <c r="AO5" s="107" t="s">
        <v>6079</v>
      </c>
      <c r="AP5" s="107" t="s">
        <v>6078</v>
      </c>
      <c r="AQ5" s="107" t="s">
        <v>6077</v>
      </c>
      <c r="AR5" s="107" t="s">
        <v>390</v>
      </c>
      <c r="AS5" s="107" t="s">
        <v>39</v>
      </c>
      <c r="AT5" s="111" t="s">
        <v>40</v>
      </c>
      <c r="AU5" s="107" t="s">
        <v>6597</v>
      </c>
      <c r="AV5" s="107" t="s">
        <v>6360</v>
      </c>
      <c r="AW5" s="107" t="s">
        <v>6153</v>
      </c>
      <c r="AX5" s="107" t="s">
        <v>6154</v>
      </c>
      <c r="AY5" s="107" t="s">
        <v>6155</v>
      </c>
      <c r="AZ5" s="107" t="s">
        <v>6171</v>
      </c>
      <c r="BA5" s="107" t="s">
        <v>6174</v>
      </c>
      <c r="BB5" s="107" t="s">
        <v>6326</v>
      </c>
      <c r="BC5" s="107" t="s">
        <v>6610</v>
      </c>
    </row>
    <row r="6" spans="1:59" ht="51" x14ac:dyDescent="0.2">
      <c r="A6" s="68" t="str">
        <f t="shared" ref="A6:A11" si="0">"GST-Unqualified-" &amp; ROW()-5</f>
        <v>GST-Unqualified-1</v>
      </c>
      <c r="B6" s="221" t="s">
        <v>7365</v>
      </c>
      <c r="C6" s="222" t="s">
        <v>7376</v>
      </c>
      <c r="D6" s="68" t="s">
        <v>6448</v>
      </c>
      <c r="E6" s="211" t="s">
        <v>446</v>
      </c>
      <c r="F6" s="78" t="s">
        <v>672</v>
      </c>
      <c r="G6" s="78">
        <v>2028</v>
      </c>
      <c r="H6" s="78" t="s">
        <v>6163</v>
      </c>
      <c r="I6" s="68" t="s">
        <v>6665</v>
      </c>
      <c r="J6" s="89" t="s">
        <v>6951</v>
      </c>
      <c r="K6" s="89" t="s">
        <v>6952</v>
      </c>
      <c r="L6" s="89" t="s">
        <v>6450</v>
      </c>
      <c r="M6" s="78" t="s">
        <v>732</v>
      </c>
      <c r="N6" s="36" t="str">
        <f>IF(ISBLANK(M6), "", IFERROR(VLOOKUP(M6, '2. Company details'!A:F, 3, FALSE), "ADD NEW COMPANY MANUALLY"))</f>
        <v>Existing</v>
      </c>
      <c r="O6" s="78" t="s">
        <v>680</v>
      </c>
      <c r="P6" s="127">
        <f>IF(ISBLANK(M6), "", IFERROR(VLOOKUP(M6, '2. Company details'!A:X, 4, FALSE), "ADD NEW COMPANY MANUALLY"))</f>
        <v>3.5</v>
      </c>
      <c r="Q6" s="185" t="str">
        <f>IF(ISBLANK(M6), "", IFERROR(VLOOKUP(M6, '2. Company details'!A:X, 15, FALSE), "ADD NEW COMPANY MANUALLY"))</f>
        <v>Not stated</v>
      </c>
      <c r="R6" s="185" t="str">
        <f>IF(ISBLANK(M6), "", IFERROR(VLOOKUP(M6, '2. Company details'!A:X, 16, FALSE), "ADD NEW COMPANY MANUALLY"))</f>
        <v>Net zero by 2050</v>
      </c>
      <c r="S6" s="186" t="str">
        <f>IF(ISBLANK(M6), "", IFERROR(VLOOKUP(M6, '2. Company details'!A:X, 14, FALSE), "ADD NEW COMPANY MANUALLY"))</f>
        <v>https://www.metalloinvest.com/en/media/press-releases/550530/</v>
      </c>
      <c r="T6" s="184" t="str">
        <f t="shared" ref="T6" si="1">IF(OR(ISBLANK(N6), ISBLANK(R6)), "", IF(N6="Emerging", "Not applicable for emerging", IF(N6="Existing", IF(OR(ISNUMBER(SEARCH("Not", R6)), ISNUMBER(SEARCH("N/A", R6))), "No", "Yes"), "")))</f>
        <v>Yes</v>
      </c>
      <c r="U6" s="68" t="s">
        <v>569</v>
      </c>
      <c r="V6" s="52" t="s">
        <v>6518</v>
      </c>
      <c r="W6" s="52" t="s">
        <v>6519</v>
      </c>
      <c r="X6" s="68" t="s">
        <v>163</v>
      </c>
      <c r="Y6" s="212">
        <v>62.449127009999998</v>
      </c>
      <c r="Z6" s="212">
        <v>93.068359290000004</v>
      </c>
      <c r="AA6" s="68" t="s">
        <v>62</v>
      </c>
      <c r="AB6" s="78" t="s">
        <v>366</v>
      </c>
      <c r="AC6" s="68" t="s">
        <v>162</v>
      </c>
      <c r="AD6" s="68" t="s">
        <v>164</v>
      </c>
      <c r="AE6" s="67">
        <v>7</v>
      </c>
      <c r="AF6" s="67" t="s">
        <v>486</v>
      </c>
      <c r="AG6" s="89" t="s">
        <v>6952</v>
      </c>
      <c r="AH6" s="67" t="s">
        <v>486</v>
      </c>
      <c r="AI6" s="67" t="s">
        <v>486</v>
      </c>
      <c r="AJ6" s="39" t="s">
        <v>486</v>
      </c>
      <c r="AK6" s="202">
        <v>549</v>
      </c>
      <c r="AL6" s="89" t="s">
        <v>6451</v>
      </c>
      <c r="AM6" s="78" t="s">
        <v>530</v>
      </c>
      <c r="AN6" s="78" t="s">
        <v>6449</v>
      </c>
      <c r="AO6" s="78" t="s">
        <v>47</v>
      </c>
      <c r="AP6" s="78"/>
      <c r="AQ6" s="223" t="s">
        <v>6953</v>
      </c>
      <c r="AR6" s="89" t="s">
        <v>6954</v>
      </c>
      <c r="AS6" s="68" t="s">
        <v>165</v>
      </c>
      <c r="AT6" s="68" t="s">
        <v>6955</v>
      </c>
      <c r="AU6" s="224" t="e">
        <f>LEFT(Green_Steel_Projects[[#This Row],[Comments]],10)</f>
        <v>#VALUE!</v>
      </c>
      <c r="AV6" s="195">
        <v>45491</v>
      </c>
      <c r="AW6" s="89" t="s">
        <v>6951</v>
      </c>
      <c r="AX6" s="89" t="s">
        <v>6956</v>
      </c>
      <c r="AY6" s="89" t="s">
        <v>6957</v>
      </c>
      <c r="AZ6" s="89" t="s">
        <v>6958</v>
      </c>
      <c r="BA6" s="89" t="s">
        <v>6952</v>
      </c>
      <c r="BB6" s="68"/>
      <c r="BC6" s="89"/>
      <c r="BD6" s="61" t="s">
        <v>6265</v>
      </c>
      <c r="BE6" s="15"/>
    </row>
    <row r="7" spans="1:59" ht="38.25" x14ac:dyDescent="0.2">
      <c r="A7" s="68" t="str">
        <f t="shared" si="0"/>
        <v>GST-Unqualified-2</v>
      </c>
      <c r="B7" s="221" t="s">
        <v>7365</v>
      </c>
      <c r="C7" s="222" t="s">
        <v>6668</v>
      </c>
      <c r="D7" s="68" t="s">
        <v>6253</v>
      </c>
      <c r="E7" s="217" t="s">
        <v>446</v>
      </c>
      <c r="F7" s="78" t="s">
        <v>673</v>
      </c>
      <c r="G7" s="78">
        <v>2026</v>
      </c>
      <c r="H7" s="78" t="s">
        <v>677</v>
      </c>
      <c r="I7" s="68" t="s">
        <v>6254</v>
      </c>
      <c r="J7" s="89" t="s">
        <v>6256</v>
      </c>
      <c r="K7" s="89" t="s">
        <v>6256</v>
      </c>
      <c r="L7" s="89" t="s">
        <v>6256</v>
      </c>
      <c r="M7" s="78" t="s">
        <v>7016</v>
      </c>
      <c r="N7" s="36" t="str">
        <f>IF(ISBLANK(M7), "", IFERROR(VLOOKUP(M7, '2. Company details'!A:F, 3, FALSE), "ADD NEW COMPANY MANUALLY"))</f>
        <v>Existing</v>
      </c>
      <c r="O7" s="78" t="s">
        <v>681</v>
      </c>
      <c r="P7" s="127">
        <f>IF(ISBLANK(M7), "", IFERROR(VLOOKUP(M7, '2. Company details'!A:X, 4, FALSE), "ADD NEW COMPANY MANUALLY"))</f>
        <v>43.66</v>
      </c>
      <c r="Q7" s="185" t="str">
        <f>IF(ISBLANK(M7), "", IFERROR(VLOOKUP(M7, '2. Company details'!A:X, 15, FALSE), "ADD NEW COMPANY MANUALLY"))</f>
        <v>Has a 2030 goal</v>
      </c>
      <c r="R7" s="185" t="str">
        <f>IF(ISBLANK(M7), "", IFERROR(VLOOKUP(M7, '2. Company details'!A:X, 16, FALSE), "ADD NEW COMPANY MANUALLY"))</f>
        <v>Net zero by 2050</v>
      </c>
      <c r="S7" s="186" t="str">
        <f>IF(ISBLANK(M7), "", IFERROR(VLOOKUP(M7, '2. Company details'!A:X, 14, FALSE), "ADD NEW COMPANY MANUALLY"))</f>
        <v>https://web.archive.org/web/https://www.nipponsteel.com/en/csr/env/warming/zerocarbon.html</v>
      </c>
      <c r="T7" s="184" t="str">
        <f t="shared" ref="T7:T18" si="2">IF(OR(ISBLANK(N7), ISBLANK(R7)), "", IF(N7="Emerging", "Not applicable for emerging", IF(N7="Existing", IF(OR(ISNUMBER(SEARCH("Not", R7)), ISNUMBER(SEARCH("N/A", R7))), "No", "Yes"), "")))</f>
        <v>Yes</v>
      </c>
      <c r="U7" s="68" t="s">
        <v>1036</v>
      </c>
      <c r="V7" s="52" t="s">
        <v>6563</v>
      </c>
      <c r="W7" s="52" t="s">
        <v>6564</v>
      </c>
      <c r="X7" s="68" t="s">
        <v>6266</v>
      </c>
      <c r="Y7" s="212">
        <v>35.357011120961097</v>
      </c>
      <c r="Z7" s="212">
        <v>139.87064794873399</v>
      </c>
      <c r="AA7" s="68" t="s">
        <v>45</v>
      </c>
      <c r="AB7" s="78" t="s">
        <v>367</v>
      </c>
      <c r="AC7" s="68" t="s">
        <v>143</v>
      </c>
      <c r="AD7" s="89" t="s">
        <v>6255</v>
      </c>
      <c r="AE7" s="67" t="s">
        <v>47</v>
      </c>
      <c r="AF7" s="91" t="s">
        <v>47</v>
      </c>
      <c r="AG7" s="89" t="s">
        <v>6257</v>
      </c>
      <c r="AH7" s="67" t="s">
        <v>47</v>
      </c>
      <c r="AI7" s="67" t="s">
        <v>47</v>
      </c>
      <c r="AJ7" s="89" t="s">
        <v>6257</v>
      </c>
      <c r="AK7" s="202">
        <v>1300</v>
      </c>
      <c r="AL7" s="89" t="s">
        <v>6258</v>
      </c>
      <c r="AM7" s="78" t="s">
        <v>530</v>
      </c>
      <c r="AN7" s="78" t="s">
        <v>6074</v>
      </c>
      <c r="AO7" s="78" t="s">
        <v>47</v>
      </c>
      <c r="AP7" s="78"/>
      <c r="AQ7" s="195">
        <v>44966</v>
      </c>
      <c r="AR7" s="89" t="s">
        <v>6259</v>
      </c>
      <c r="AS7" s="68"/>
      <c r="AT7" s="68" t="s">
        <v>6260</v>
      </c>
      <c r="AU7" s="224" t="str">
        <f>LEFT(Green_Steel_Projects[[#This Row],[Comments]],10)</f>
        <v>2022-11-02</v>
      </c>
      <c r="AV7" s="195">
        <v>45348</v>
      </c>
      <c r="AW7" s="68" t="s">
        <v>6261</v>
      </c>
      <c r="AX7" s="89" t="s">
        <v>6262</v>
      </c>
      <c r="AY7" s="89" t="s">
        <v>6263</v>
      </c>
      <c r="AZ7" s="89" t="s">
        <v>6264</v>
      </c>
      <c r="BA7" s="68"/>
      <c r="BB7" s="68"/>
      <c r="BC7" s="89"/>
      <c r="BD7" s="61" t="s">
        <v>6265</v>
      </c>
      <c r="BE7" s="15"/>
    </row>
    <row r="8" spans="1:59" ht="25.5" x14ac:dyDescent="0.2">
      <c r="A8" s="68" t="str">
        <f t="shared" si="0"/>
        <v>GST-Unqualified-3</v>
      </c>
      <c r="B8" s="221" t="s">
        <v>7365</v>
      </c>
      <c r="C8" s="222" t="s">
        <v>6667</v>
      </c>
      <c r="D8" s="68" t="s">
        <v>607</v>
      </c>
      <c r="E8" s="211" t="s">
        <v>446</v>
      </c>
      <c r="F8" s="78" t="s">
        <v>672</v>
      </c>
      <c r="G8" s="78">
        <v>2027</v>
      </c>
      <c r="H8" s="78" t="s">
        <v>6163</v>
      </c>
      <c r="I8" s="68" t="s">
        <v>6463</v>
      </c>
      <c r="J8" s="214" t="s">
        <v>638</v>
      </c>
      <c r="K8" s="68" t="s">
        <v>640</v>
      </c>
      <c r="L8" s="68" t="s">
        <v>639</v>
      </c>
      <c r="M8" s="78" t="s">
        <v>4630</v>
      </c>
      <c r="N8" s="36" t="str">
        <f>IF(ISBLANK(M8), "", IFERROR(VLOOKUP(M8, '2. Company details'!A:F, 3, FALSE), "ADD NEW COMPANY MANUALLY"))</f>
        <v>Existing</v>
      </c>
      <c r="O8" s="78" t="s">
        <v>680</v>
      </c>
      <c r="P8" s="127" t="str">
        <f>IF(ISBLANK(M8), "", IFERROR(VLOOKUP(M8, '2. Company details'!A:X, 4, FALSE), "ADD NEW COMPANY MANUALLY"))</f>
        <v>&lt; 3</v>
      </c>
      <c r="Q8" s="185" t="str">
        <f>IF(ISBLANK(M8), "", IFERROR(VLOOKUP(M8, '2. Company details'!A:X, 15, FALSE), "ADD NEW COMPANY MANUALLY"))</f>
        <v>Not stated</v>
      </c>
      <c r="R8" s="185" t="str">
        <f>IF(ISBLANK(M8), "", IFERROR(VLOOKUP(M8, '2. Company details'!A:X, 16, FALSE), "ADD NEW COMPANY MANUALLY"))</f>
        <v>Not stated</v>
      </c>
      <c r="S8" s="186" t="str">
        <f>IF(ISBLANK(M8), "", IFERROR(VLOOKUP(M8, '2. Company details'!A:X, 14, FALSE), "ADD NEW COMPANY MANUALLY"))</f>
        <v>https://www.capacero.cl/cap_acero/site/edic/base/port/sustentabilidad_medioambiente.html</v>
      </c>
      <c r="T8" s="184" t="str">
        <f t="shared" si="2"/>
        <v>No</v>
      </c>
      <c r="U8" s="68" t="s">
        <v>636</v>
      </c>
      <c r="V8" s="52" t="s">
        <v>6619</v>
      </c>
      <c r="W8" s="52"/>
      <c r="X8" s="68" t="s">
        <v>613</v>
      </c>
      <c r="Y8" s="212">
        <v>27.4920142440055</v>
      </c>
      <c r="Z8" s="212">
        <v>49.210517100433002</v>
      </c>
      <c r="AA8" s="68" t="s">
        <v>618</v>
      </c>
      <c r="AB8" s="78" t="s">
        <v>368</v>
      </c>
      <c r="AC8" s="68" t="s">
        <v>614</v>
      </c>
      <c r="AD8" s="68" t="s">
        <v>637</v>
      </c>
      <c r="AE8" s="67">
        <v>5</v>
      </c>
      <c r="AF8" s="67">
        <v>5</v>
      </c>
      <c r="AG8" s="89" t="s">
        <v>6464</v>
      </c>
      <c r="AH8" s="67" t="s">
        <v>486</v>
      </c>
      <c r="AI8" s="67" t="s">
        <v>486</v>
      </c>
      <c r="AJ8" s="39" t="s">
        <v>486</v>
      </c>
      <c r="AK8" s="202">
        <v>4500</v>
      </c>
      <c r="AL8" s="203" t="s">
        <v>643</v>
      </c>
      <c r="AM8" s="78" t="s">
        <v>538</v>
      </c>
      <c r="AN8" s="78" t="s">
        <v>6074</v>
      </c>
      <c r="AO8" s="78">
        <v>2024</v>
      </c>
      <c r="AP8" s="78"/>
      <c r="AQ8" s="195">
        <v>45155</v>
      </c>
      <c r="AR8" s="68" t="s">
        <v>641</v>
      </c>
      <c r="AS8" s="68" t="s">
        <v>642</v>
      </c>
      <c r="AT8" s="68" t="s">
        <v>6468</v>
      </c>
      <c r="AU8" s="224" t="str">
        <f>LEFT(Green_Steel_Projects[[#This Row],[Comments]],10)</f>
        <v>2024-07-08</v>
      </c>
      <c r="AV8" s="195">
        <v>45359</v>
      </c>
      <c r="AW8" s="89" t="s">
        <v>6466</v>
      </c>
      <c r="AX8" s="89" t="s">
        <v>6467</v>
      </c>
      <c r="AY8" s="89" t="s">
        <v>6465</v>
      </c>
      <c r="AZ8" s="68"/>
      <c r="BA8" s="68"/>
      <c r="BB8" s="68"/>
      <c r="BC8" s="89"/>
      <c r="BD8" s="61" t="s">
        <v>6265</v>
      </c>
      <c r="BE8" s="15"/>
    </row>
    <row r="9" spans="1:59" ht="38.25" x14ac:dyDescent="0.2">
      <c r="A9" s="193" t="str">
        <f t="shared" si="0"/>
        <v>GST-Unqualified-4</v>
      </c>
      <c r="B9" s="221" t="s">
        <v>7366</v>
      </c>
      <c r="C9" s="108" t="s">
        <v>6668</v>
      </c>
      <c r="D9" s="222" t="s">
        <v>7470</v>
      </c>
      <c r="E9" s="217" t="s">
        <v>446</v>
      </c>
      <c r="F9" s="78" t="s">
        <v>674</v>
      </c>
      <c r="G9" s="78">
        <v>2024</v>
      </c>
      <c r="H9" s="78" t="s">
        <v>677</v>
      </c>
      <c r="I9" s="68" t="s">
        <v>7471</v>
      </c>
      <c r="J9" t="s">
        <v>7473</v>
      </c>
      <c r="K9" t="s">
        <v>7472</v>
      </c>
      <c r="L9" t="s">
        <v>7472</v>
      </c>
      <c r="M9" s="78" t="s">
        <v>425</v>
      </c>
      <c r="N9" s="36" t="str">
        <f>IF(ISBLANK(M9), "", IFERROR(VLOOKUP(M9, '2. Company details'!A:F, 3, FALSE), "ADD NEW COMPANY MANUALLY"))</f>
        <v>Existing</v>
      </c>
      <c r="O9" s="82" t="s">
        <v>681</v>
      </c>
      <c r="P9" s="127">
        <f>IF(ISBLANK(M9), "", IFERROR(VLOOKUP(M9, '2. Company details'!A:X, 4, FALSE), "ADD NEW COMPANY MANUALLY"))</f>
        <v>7.18</v>
      </c>
      <c r="Q9" s="185" t="str">
        <f>IF(ISBLANK(M9), "", IFERROR(VLOOKUP(M9, '2. Company details'!A:X, 15, FALSE), "ADD NEW COMPANY MANUALLY"))</f>
        <v>Not stated</v>
      </c>
      <c r="R9" s="185" t="str">
        <f>IF(ISBLANK(M9), "", IFERROR(VLOOKUP(M9, '2. Company details'!A:X, 16, FALSE), "ADD NEW COMPANY MANUALLY"))</f>
        <v>Net zero by 2050</v>
      </c>
      <c r="S9" s="186" t="str">
        <f>IF(ISBLANK(M9), "", IFERROR(VLOOKUP(M9, '2. Company details'!A:X, 14, FALSE), "ADD NEW COMPANY MANUALLY"))</f>
        <v>https://www.erdemir.com.tr/Sites/1/upload/files/2021_Integrated_Annual_Report_22-4944.pdf</v>
      </c>
      <c r="T9" s="184" t="str">
        <f t="shared" ref="T9:T11" si="3">IF(OR(ISBLANK(N9), ISBLANK(R9)), "", IF(N9="Emerging", "Not applicable for emerging", IF(N9="Existing", IF(OR(ISNUMBER(SEARCH("Not", R9)), ISNUMBER(SEARCH("N/A", R9))), "No", "Yes"), "")))</f>
        <v>Yes</v>
      </c>
      <c r="U9" s="68" t="s">
        <v>7478</v>
      </c>
      <c r="V9" s="52" t="s">
        <v>7753</v>
      </c>
      <c r="W9" t="s">
        <v>7476</v>
      </c>
      <c r="X9" s="68" t="s">
        <v>7477</v>
      </c>
      <c r="Y9" s="212">
        <v>41.261468999999998</v>
      </c>
      <c r="Z9" s="212">
        <v>31.420106000000001</v>
      </c>
      <c r="AA9" s="68" t="s">
        <v>45</v>
      </c>
      <c r="AB9" s="78" t="s">
        <v>366</v>
      </c>
      <c r="AC9" s="68" t="s">
        <v>471</v>
      </c>
      <c r="AD9" t="s">
        <v>7476</v>
      </c>
      <c r="AE9" s="67" t="s">
        <v>47</v>
      </c>
      <c r="AF9" s="67" t="s">
        <v>47</v>
      </c>
      <c r="AG9" t="s">
        <v>7472</v>
      </c>
      <c r="AH9" s="67" t="s">
        <v>486</v>
      </c>
      <c r="AI9" s="67" t="s">
        <v>47</v>
      </c>
      <c r="AJ9" t="s">
        <v>7472</v>
      </c>
      <c r="AK9" s="202" t="s">
        <v>47</v>
      </c>
      <c r="AL9" t="s">
        <v>7472</v>
      </c>
      <c r="AM9" s="78" t="s">
        <v>538</v>
      </c>
      <c r="AN9" s="78" t="s">
        <v>6074</v>
      </c>
      <c r="AO9" s="78" t="s">
        <v>47</v>
      </c>
      <c r="AP9" s="78"/>
      <c r="AQ9" s="195">
        <v>45583</v>
      </c>
      <c r="AR9" t="s">
        <v>7473</v>
      </c>
      <c r="AS9" s="68" t="s">
        <v>7475</v>
      </c>
      <c r="AT9" s="68" t="s">
        <v>7474</v>
      </c>
      <c r="AU9" s="224" t="str">
        <f>LEFT(Green_Steel_Projects[[#This Row],[Comments]],10)</f>
        <v>2024-02-29</v>
      </c>
      <c r="AV9" s="195">
        <v>45610</v>
      </c>
      <c r="AW9" t="s">
        <v>7473</v>
      </c>
      <c r="AX9" t="s">
        <v>7472</v>
      </c>
      <c r="AY9" s="89"/>
      <c r="AZ9" s="68"/>
      <c r="BA9" s="68"/>
      <c r="BB9" s="68"/>
      <c r="BC9" s="89"/>
      <c r="BD9" s="61" t="s">
        <v>6265</v>
      </c>
    </row>
    <row r="10" spans="1:59" ht="51" x14ac:dyDescent="0.2">
      <c r="A10" s="193" t="str">
        <f t="shared" si="0"/>
        <v>GST-Unqualified-5</v>
      </c>
      <c r="B10" s="221" t="s">
        <v>7366</v>
      </c>
      <c r="C10" s="108" t="s">
        <v>7368</v>
      </c>
      <c r="D10" s="68" t="s">
        <v>7500</v>
      </c>
      <c r="E10" t="s">
        <v>7491</v>
      </c>
      <c r="F10" s="78" t="s">
        <v>672</v>
      </c>
      <c r="G10" s="78">
        <v>2026</v>
      </c>
      <c r="H10" s="78" t="s">
        <v>7492</v>
      </c>
      <c r="I10" s="68" t="s">
        <v>7498</v>
      </c>
      <c r="J10" t="s">
        <v>7499</v>
      </c>
      <c r="K10" t="s">
        <v>7499</v>
      </c>
      <c r="L10" t="s">
        <v>7499</v>
      </c>
      <c r="M10" s="225" t="s">
        <v>7500</v>
      </c>
      <c r="N10" s="36" t="str">
        <f>IF(ISBLANK(M10), "", IFERROR(VLOOKUP(M10, '2. Company details'!A:F, 3, FALSE), "ADD NEW COMPANY MANUALLY"))</f>
        <v>Emerging</v>
      </c>
      <c r="O10" s="82" t="s">
        <v>680</v>
      </c>
      <c r="P10" s="127">
        <f>IF(ISBLANK(M10), "", IFERROR(VLOOKUP(M10, '2. Company details'!A:X, 4, FALSE), "ADD NEW COMPANY MANUALLY"))</f>
        <v>0</v>
      </c>
      <c r="Q10" s="185" t="str">
        <f>IF(ISBLANK(M10), "", IFERROR(VLOOKUP(M10, '2. Company details'!A:X, 15, FALSE), "ADD NEW COMPANY MANUALLY"))</f>
        <v>Not applicable</v>
      </c>
      <c r="R10" s="185" t="str">
        <f>IF(ISBLANK(M10), "", IFERROR(VLOOKUP(M10, '2. Company details'!A:X, 16, FALSE), "ADD NEW COMPANY MANUALLY"))</f>
        <v>Not applicable</v>
      </c>
      <c r="S10" s="186" t="str">
        <f>IF(ISBLANK(M10), "", IFERROR(VLOOKUP(M10, '2. Company details'!A:X, 14, FALSE), "ADD NEW COMPANY MANUALLY"))</f>
        <v>Not applicable</v>
      </c>
      <c r="T10" s="184" t="str">
        <f t="shared" si="3"/>
        <v>Not applicable for emerging</v>
      </c>
      <c r="U10" s="68" t="s">
        <v>7503</v>
      </c>
      <c r="V10" s="52" t="s">
        <v>41</v>
      </c>
      <c r="W10" s="52"/>
      <c r="X10" s="68" t="s">
        <v>7487</v>
      </c>
      <c r="Y10" s="212">
        <v>-33.736850354133701</v>
      </c>
      <c r="Z10" s="212">
        <v>150.69720659740699</v>
      </c>
      <c r="AA10" s="68" t="s">
        <v>45</v>
      </c>
      <c r="AB10" s="20" t="s">
        <v>7774</v>
      </c>
      <c r="AC10" s="68" t="s">
        <v>106</v>
      </c>
      <c r="AD10" s="68"/>
      <c r="AE10" s="67" t="s">
        <v>47</v>
      </c>
      <c r="AF10" s="67">
        <v>0.6</v>
      </c>
      <c r="AG10" t="s">
        <v>7499</v>
      </c>
      <c r="AH10" s="67" t="s">
        <v>486</v>
      </c>
      <c r="AI10" s="67" t="s">
        <v>486</v>
      </c>
      <c r="AJ10" s="35" t="s">
        <v>486</v>
      </c>
      <c r="AK10" s="202" t="s">
        <v>47</v>
      </c>
      <c r="AL10" t="s">
        <v>7501</v>
      </c>
      <c r="AM10" s="78" t="s">
        <v>529</v>
      </c>
      <c r="AN10" s="78" t="s">
        <v>6074</v>
      </c>
      <c r="AO10" s="78" t="s">
        <v>47</v>
      </c>
      <c r="AP10" s="78"/>
      <c r="AQ10" s="195">
        <v>45579</v>
      </c>
      <c r="AR10" t="s">
        <v>7501</v>
      </c>
      <c r="AS10" s="68" t="s">
        <v>6592</v>
      </c>
      <c r="AT10" s="68" t="s">
        <v>7502</v>
      </c>
      <c r="AU10" s="224" t="str">
        <f>LEFT(Green_Steel_Projects[[#This Row],[Comments]],10)</f>
        <v>2023-03-23</v>
      </c>
      <c r="AV10" s="195">
        <v>45614</v>
      </c>
      <c r="AW10" t="s">
        <v>7501</v>
      </c>
      <c r="AX10" t="s">
        <v>7499</v>
      </c>
      <c r="AY10" s="89"/>
      <c r="AZ10" s="68"/>
      <c r="BA10" s="68"/>
      <c r="BB10" s="68"/>
      <c r="BC10" s="89"/>
      <c r="BD10" s="61" t="s">
        <v>6265</v>
      </c>
    </row>
    <row r="11" spans="1:59" s="59" customFormat="1" ht="38.25" x14ac:dyDescent="0.2">
      <c r="A11" s="193" t="str">
        <f t="shared" si="0"/>
        <v>GST-Unqualified-6</v>
      </c>
      <c r="B11" s="221" t="s">
        <v>7366</v>
      </c>
      <c r="C11" s="108" t="s">
        <v>7370</v>
      </c>
      <c r="D11" s="68" t="s">
        <v>7369</v>
      </c>
      <c r="E11" s="217" t="s">
        <v>446</v>
      </c>
      <c r="F11" s="78" t="s">
        <v>672</v>
      </c>
      <c r="G11" s="78">
        <v>2027</v>
      </c>
      <c r="H11" s="78" t="s">
        <v>7393</v>
      </c>
      <c r="I11" s="68" t="s">
        <v>7380</v>
      </c>
      <c r="J11" t="s">
        <v>7375</v>
      </c>
      <c r="K11" t="s">
        <v>7374</v>
      </c>
      <c r="L11" t="s">
        <v>7372</v>
      </c>
      <c r="M11" s="225" t="s">
        <v>420</v>
      </c>
      <c r="N11" s="36" t="str">
        <f>IF(ISBLANK(M11), "", IFERROR(VLOOKUP(M11, '2. Company details'!A:F, 3, FALSE), "ADD NEW COMPANY MANUALLY"))</f>
        <v>Existing</v>
      </c>
      <c r="O11" s="82" t="s">
        <v>681</v>
      </c>
      <c r="P11" s="127">
        <f>IF(ISBLANK(M11), "", IFERROR(VLOOKUP(M11, '2. Company details'!A:X, 4, FALSE), "ADD NEW COMPANY MANUALLY"))</f>
        <v>3.26</v>
      </c>
      <c r="Q11" s="185" t="str">
        <f>IF(ISBLANK(M11), "", IFERROR(VLOOKUP(M11, '2. Company details'!A:X, 15, FALSE), "ADD NEW COMPANY MANUALLY"))</f>
        <v>Has a 2030 goal</v>
      </c>
      <c r="R11" s="185" t="str">
        <f>IF(ISBLANK(M11), "", IFERROR(VLOOKUP(M11, '2. Company details'!A:X, 16, FALSE), "ADD NEW COMPANY MANUALLY"))</f>
        <v>Not stated</v>
      </c>
      <c r="S11" s="186" t="str">
        <f>IF(ISBLANK(M11), "", IFERROR(VLOOKUP(M11, '2. Company details'!A:X, 14, FALSE), "ADD NEW COMPANY MANUALLY"))</f>
        <v>https://www.reuters.com/article/steel-metinvest-carbon-idCNL8N2TR57J</v>
      </c>
      <c r="T11" s="184" t="str">
        <f t="shared" si="3"/>
        <v>No</v>
      </c>
      <c r="U11" s="68" t="s">
        <v>7382</v>
      </c>
      <c r="V11" s="201" t="s">
        <v>7752</v>
      </c>
      <c r="W11" t="s">
        <v>7381</v>
      </c>
      <c r="X11" s="68" t="s">
        <v>7369</v>
      </c>
      <c r="Y11" s="212">
        <v>42.936520000000002</v>
      </c>
      <c r="Z11" s="212">
        <v>10.537794</v>
      </c>
      <c r="AA11" s="68" t="s">
        <v>45</v>
      </c>
      <c r="AB11" s="78" t="s">
        <v>366</v>
      </c>
      <c r="AC11" s="68" t="s">
        <v>220</v>
      </c>
      <c r="AD11" t="s">
        <v>7375</v>
      </c>
      <c r="AE11" s="67" t="s">
        <v>486</v>
      </c>
      <c r="AF11" s="67">
        <v>2.7</v>
      </c>
      <c r="AG11" s="35" t="s">
        <v>486</v>
      </c>
      <c r="AH11" s="67" t="s">
        <v>486</v>
      </c>
      <c r="AI11" s="67" t="s">
        <v>486</v>
      </c>
      <c r="AJ11" s="35" t="s">
        <v>486</v>
      </c>
      <c r="AK11" s="202">
        <v>2689</v>
      </c>
      <c r="AL11" t="s">
        <v>7373</v>
      </c>
      <c r="AM11" s="78" t="s">
        <v>529</v>
      </c>
      <c r="AN11" s="78" t="s">
        <v>6074</v>
      </c>
      <c r="AO11" s="78" t="s">
        <v>47</v>
      </c>
      <c r="AP11" s="78"/>
      <c r="AQ11" s="195">
        <v>45313</v>
      </c>
      <c r="AR11" t="s">
        <v>7372</v>
      </c>
      <c r="AS11" s="68" t="s">
        <v>7377</v>
      </c>
      <c r="AT11" s="68" t="s">
        <v>7761</v>
      </c>
      <c r="AU11" s="224" t="str">
        <f>LEFT(Green_Steel_Projects[[#This Row],[Comments]],10)</f>
        <v>2024-03-19</v>
      </c>
      <c r="AV11" s="195">
        <v>45604</v>
      </c>
      <c r="AW11" s="89" t="s">
        <v>7372</v>
      </c>
      <c r="AX11" t="s">
        <v>7373</v>
      </c>
      <c r="AY11" t="s">
        <v>7374</v>
      </c>
      <c r="AZ11" t="s">
        <v>7378</v>
      </c>
      <c r="BA11" t="s">
        <v>7379</v>
      </c>
      <c r="BB11" s="68"/>
      <c r="BC11" s="89"/>
      <c r="BD11" s="61" t="s">
        <v>6265</v>
      </c>
      <c r="BE11"/>
      <c r="BF11"/>
      <c r="BG11"/>
    </row>
    <row r="12" spans="1:59" ht="25.5" x14ac:dyDescent="0.2">
      <c r="A12" s="193" t="str">
        <f t="shared" ref="A12:A13" si="4">"GST-Unqualified-" &amp; ROW()-5</f>
        <v>GST-Unqualified-7</v>
      </c>
      <c r="B12" s="221" t="s">
        <v>7366</v>
      </c>
      <c r="C12" s="222" t="s">
        <v>6667</v>
      </c>
      <c r="D12" s="68" t="s">
        <v>7577</v>
      </c>
      <c r="E12" s="211" t="s">
        <v>446</v>
      </c>
      <c r="F12" s="78" t="s">
        <v>672</v>
      </c>
      <c r="G12" s="78">
        <v>2026</v>
      </c>
      <c r="H12" s="78" t="s">
        <v>7581</v>
      </c>
      <c r="I12" s="68" t="s">
        <v>7587</v>
      </c>
      <c r="J12" s="211" t="s">
        <v>7573</v>
      </c>
      <c r="K12" s="68" t="s">
        <v>7573</v>
      </c>
      <c r="L12" s="68" t="s">
        <v>7573</v>
      </c>
      <c r="M12" s="78" t="s">
        <v>7578</v>
      </c>
      <c r="N12" s="36" t="str">
        <f>IF(ISBLANK(M12), "", IFERROR(VLOOKUP(M12, '2. Company details'!A:F, 3, FALSE), "ADD NEW COMPANY MANUALLY"))</f>
        <v>Existing</v>
      </c>
      <c r="O12" s="82" t="s">
        <v>680</v>
      </c>
      <c r="P12" s="128">
        <f>IF(ISBLANK(M12), "", IFERROR(VLOOKUP(M12, '2. Company details'!A:X, 4, FALSE), "ADD NEW COMPANY MANUALLY"))</f>
        <v>0</v>
      </c>
      <c r="Q12" s="188" t="str">
        <f>IF(ISBLANK(M12), "", IFERROR(VLOOKUP(M12, '2. Company details'!A:X, 15, FALSE), "ADD NEW COMPANY MANUALLY"))</f>
        <v>Has a post-2030 goal</v>
      </c>
      <c r="R12" s="188" t="str">
        <f>IF(ISBLANK(M12), "", IFERROR(VLOOKUP(M12, '2. Company details'!A:X, 16, FALSE), "ADD NEW COMPANY MANUALLY"))</f>
        <v>Net zero by 2050</v>
      </c>
      <c r="S12" s="189" t="str">
        <f>IF(ISBLANK(M12), "", IFERROR(VLOOKUP(M12, '2. Company details'!A:X, 14, FALSE), "ADD NEW COMPANY MANUALLY"))</f>
        <v>https://web.archive.org/web/https://www.aramco.com/-/media/publications/corporate-reports/sustainability-reports/report-2023/english/2023-saudi-aramco-sustainability-report-full-en.pdf</v>
      </c>
      <c r="T12" s="187" t="str">
        <f t="shared" ref="T12:T13" si="5">IF(OR(ISBLANK(N12), ISBLANK(R12)), "", IF(N12="Emerging", "Not applicable for emerging", IF(N12="Existing", IF(OR(ISNUMBER(SEARCH("Not", R12)), ISNUMBER(SEARCH("N/A", R12))), "No", "Yes"), "")))</f>
        <v>Yes</v>
      </c>
      <c r="U12" s="52" t="s">
        <v>7758</v>
      </c>
      <c r="V12" s="201" t="s">
        <v>7757</v>
      </c>
      <c r="W12" t="s">
        <v>7759</v>
      </c>
      <c r="X12" s="68" t="s">
        <v>7549</v>
      </c>
      <c r="Y12" s="212">
        <v>27.481325124591301</v>
      </c>
      <c r="Z12" s="212">
        <v>49.119607220840898</v>
      </c>
      <c r="AA12" s="68" t="s">
        <v>138</v>
      </c>
      <c r="AB12" s="78" t="s">
        <v>368</v>
      </c>
      <c r="AC12" s="68" t="s">
        <v>614</v>
      </c>
      <c r="AD12" s="68" t="s">
        <v>7573</v>
      </c>
      <c r="AE12" s="67">
        <v>2.5</v>
      </c>
      <c r="AF12" s="67">
        <f>1.7</f>
        <v>1.7</v>
      </c>
      <c r="AG12" t="s">
        <v>7573</v>
      </c>
      <c r="AH12" s="67" t="s">
        <v>47</v>
      </c>
      <c r="AI12" s="67" t="s">
        <v>486</v>
      </c>
      <c r="AJ12" t="s">
        <v>7573</v>
      </c>
      <c r="AK12" s="202">
        <v>2000</v>
      </c>
      <c r="AL12" t="s">
        <v>7573</v>
      </c>
      <c r="AM12" s="78" t="s">
        <v>538</v>
      </c>
      <c r="AN12" s="78" t="s">
        <v>6074</v>
      </c>
      <c r="AO12" s="78" t="s">
        <v>47</v>
      </c>
      <c r="AP12" s="78"/>
      <c r="AQ12" s="195">
        <v>45499</v>
      </c>
      <c r="AR12" t="s">
        <v>7574</v>
      </c>
      <c r="AS12" s="68" t="s">
        <v>7576</v>
      </c>
      <c r="AT12" s="68" t="s">
        <v>7580</v>
      </c>
      <c r="AU12" s="196" t="str">
        <f>LEFT(Green_Steel_Projects[[#This Row],[Comments]],10)</f>
        <v>2022-10-17</v>
      </c>
      <c r="AV12" s="195">
        <v>45615</v>
      </c>
      <c r="AW12" t="s">
        <v>7573</v>
      </c>
      <c r="AX12" t="s">
        <v>7575</v>
      </c>
      <c r="AY12" t="s">
        <v>7574</v>
      </c>
      <c r="AZ12" s="68"/>
      <c r="BA12" s="68"/>
      <c r="BB12" s="68"/>
      <c r="BC12" s="89"/>
      <c r="BD12" s="61" t="s">
        <v>6265</v>
      </c>
      <c r="BE12" s="15"/>
    </row>
    <row r="13" spans="1:59" ht="25.5" x14ac:dyDescent="0.2">
      <c r="A13" s="193" t="str">
        <f t="shared" si="4"/>
        <v>GST-Unqualified-8</v>
      </c>
      <c r="B13" s="221" t="s">
        <v>7586</v>
      </c>
      <c r="C13" s="222" t="s">
        <v>6667</v>
      </c>
      <c r="D13" s="68" t="s">
        <v>7589</v>
      </c>
      <c r="E13" s="211" t="s">
        <v>446</v>
      </c>
      <c r="F13" s="78" t="s">
        <v>672</v>
      </c>
      <c r="G13" s="78">
        <v>2027</v>
      </c>
      <c r="H13" s="78" t="s">
        <v>6163</v>
      </c>
      <c r="I13" s="68" t="s">
        <v>7591</v>
      </c>
      <c r="J13" t="s">
        <v>7590</v>
      </c>
      <c r="K13" t="s">
        <v>7588</v>
      </c>
      <c r="L13" t="s">
        <v>7590</v>
      </c>
      <c r="M13" s="78" t="s">
        <v>710</v>
      </c>
      <c r="N13" s="36" t="str">
        <f>IF(ISBLANK(M13), "", IFERROR(VLOOKUP(M13, '2. Company details'!A:F, 3, FALSE), "ADD NEW COMPANY MANUALLY"))</f>
        <v>Existing</v>
      </c>
      <c r="O13" s="78" t="s">
        <v>680</v>
      </c>
      <c r="P13" s="127">
        <f>IF(ISBLANK(M13), "", IFERROR(VLOOKUP(M13, '2. Company details'!A:X, 4, FALSE), "ADD NEW COMPANY MANUALLY"))</f>
        <v>6.03</v>
      </c>
      <c r="Q13" s="185" t="str">
        <f>IF(ISBLANK(M13), "", IFERROR(VLOOKUP(M13, '2. Company details'!A:X, 15, FALSE), "ADD NEW COMPANY MANUALLY"))</f>
        <v>Has a 2030 goal</v>
      </c>
      <c r="R13" s="185" t="str">
        <f>IF(ISBLANK(M13), "", IFERROR(VLOOKUP(M13, '2. Company details'!A:X, 16, FALSE), "ADD NEW COMPANY MANUALLY"))</f>
        <v>Net zero by 2050</v>
      </c>
      <c r="S13" s="186" t="str">
        <f>IF(ISBLANK(M13), "", IFERROR(VLOOKUP(M13, '2. Company details'!A:X, 14, FALSE), "ADD NEW COMPANY MANUALLY"))</f>
        <v>https://www.kobelco.co.jp/english/sustainability/climate.html</v>
      </c>
      <c r="T13" s="184" t="str">
        <f t="shared" si="5"/>
        <v>Yes</v>
      </c>
      <c r="U13" s="68" t="s">
        <v>7756</v>
      </c>
      <c r="V13" s="52" t="s">
        <v>7755</v>
      </c>
      <c r="W13" s="52" t="s">
        <v>7760</v>
      </c>
      <c r="X13" s="68" t="s">
        <v>625</v>
      </c>
      <c r="Y13" s="212">
        <v>19.640298999999999</v>
      </c>
      <c r="Z13" s="212">
        <v>57.677866000000002</v>
      </c>
      <c r="AA13" s="68" t="s">
        <v>618</v>
      </c>
      <c r="AB13" s="78" t="s">
        <v>368</v>
      </c>
      <c r="AC13" s="68" t="s">
        <v>615</v>
      </c>
      <c r="AD13" t="s">
        <v>7590</v>
      </c>
      <c r="AE13" s="67">
        <v>5</v>
      </c>
      <c r="AF13" s="67" t="s">
        <v>486</v>
      </c>
      <c r="AG13" t="s">
        <v>7590</v>
      </c>
      <c r="AH13" s="67" t="s">
        <v>47</v>
      </c>
      <c r="AI13" s="67" t="s">
        <v>486</v>
      </c>
      <c r="AJ13" t="s">
        <v>7590</v>
      </c>
      <c r="AK13" s="202" t="s">
        <v>47</v>
      </c>
      <c r="AL13" t="s">
        <v>7590</v>
      </c>
      <c r="AM13" s="78" t="s">
        <v>530</v>
      </c>
      <c r="AN13" s="78" t="s">
        <v>6074</v>
      </c>
      <c r="AO13" s="78" t="s">
        <v>47</v>
      </c>
      <c r="AP13" s="78"/>
      <c r="AQ13" s="195">
        <v>45078</v>
      </c>
      <c r="AR13" t="s">
        <v>7590</v>
      </c>
      <c r="AS13" s="68" t="s">
        <v>7592</v>
      </c>
      <c r="AT13" s="68" t="s">
        <v>7593</v>
      </c>
      <c r="AU13" s="224" t="str">
        <f>LEFT(Green_Steel_Projects[[#This Row],[Comments]],10)</f>
        <v>2023-02-17</v>
      </c>
      <c r="AV13" s="195">
        <v>45615</v>
      </c>
      <c r="AW13" t="s">
        <v>7588</v>
      </c>
      <c r="AX13" t="s">
        <v>7590</v>
      </c>
      <c r="AY13" t="s">
        <v>7594</v>
      </c>
      <c r="AZ13" s="68"/>
      <c r="BA13" s="68"/>
      <c r="BB13" s="68"/>
      <c r="BC13" s="89"/>
      <c r="BD13" s="61" t="s">
        <v>6265</v>
      </c>
      <c r="BE13" s="15"/>
    </row>
    <row r="14" spans="1:59" ht="38.25" x14ac:dyDescent="0.2">
      <c r="A14" s="193" t="str">
        <f>"GST-Unqualified-" &amp; ROW()-5</f>
        <v>GST-Unqualified-9</v>
      </c>
      <c r="B14" s="221" t="s">
        <v>7366</v>
      </c>
      <c r="C14" s="222" t="s">
        <v>7607</v>
      </c>
      <c r="D14" s="68" t="s">
        <v>7608</v>
      </c>
      <c r="E14" t="s">
        <v>7609</v>
      </c>
      <c r="F14" s="78" t="s">
        <v>673</v>
      </c>
      <c r="G14" s="78" t="s">
        <v>47</v>
      </c>
      <c r="H14" s="78" t="s">
        <v>697</v>
      </c>
      <c r="I14" s="68" t="s">
        <v>7610</v>
      </c>
      <c r="J14" t="s">
        <v>7609</v>
      </c>
      <c r="K14" t="s">
        <v>7609</v>
      </c>
      <c r="L14" t="s">
        <v>7609</v>
      </c>
      <c r="M14" s="78" t="s">
        <v>425</v>
      </c>
      <c r="N14" s="36" t="str">
        <f>IF(ISBLANK(M14), "", IFERROR(VLOOKUP(M14, '2. Company details'!A:F, 3, FALSE), "ADD NEW COMPANY MANUALLY"))</f>
        <v>Existing</v>
      </c>
      <c r="O14" s="82" t="s">
        <v>681</v>
      </c>
      <c r="P14" s="128">
        <f>IF(ISBLANK(M14), "", IFERROR(VLOOKUP(M14, '2. Company details'!A:X, 4, FALSE), "ADD NEW COMPANY MANUALLY"))</f>
        <v>7.18</v>
      </c>
      <c r="Q14" s="188" t="str">
        <f>IF(ISBLANK(M14), "", IFERROR(VLOOKUP(M14, '2. Company details'!A:X, 15, FALSE), "ADD NEW COMPANY MANUALLY"))</f>
        <v>Not stated</v>
      </c>
      <c r="R14" s="188" t="str">
        <f>IF(ISBLANK(M14), "", IFERROR(VLOOKUP(M14, '2. Company details'!A:X, 16, FALSE), "ADD NEW COMPANY MANUALLY"))</f>
        <v>Net zero by 2050</v>
      </c>
      <c r="S14" s="189" t="str">
        <f>IF(ISBLANK(M14), "", IFERROR(VLOOKUP(M14, '2. Company details'!A:X, 14, FALSE), "ADD NEW COMPANY MANUALLY"))</f>
        <v>https://www.erdemir.com.tr/Sites/1/upload/files/2021_Integrated_Annual_Report_22-4944.pdf</v>
      </c>
      <c r="T14" s="190" t="str">
        <f>IF(OR(ISBLANK(N14), ISBLANK(R14)), "", IF(N14="Emerging", "Not applicable for emerging", IF(N14="Existing", IF(OR(ISNUMBER(SEARCH("Not", R14)), ISNUMBER(SEARCH("N/A", R14))), "No", "Yes"), "")))</f>
        <v>Yes</v>
      </c>
      <c r="U14" s="52" t="s">
        <v>1378</v>
      </c>
      <c r="V14" s="52" t="s">
        <v>7753</v>
      </c>
      <c r="W14" t="s">
        <v>7476</v>
      </c>
      <c r="X14" s="68" t="s">
        <v>7477</v>
      </c>
      <c r="Y14" s="212">
        <v>41.261468999999998</v>
      </c>
      <c r="Z14" s="212">
        <v>31.420106000000001</v>
      </c>
      <c r="AA14" s="68" t="s">
        <v>618</v>
      </c>
      <c r="AB14" s="78" t="s">
        <v>366</v>
      </c>
      <c r="AC14" s="68" t="s">
        <v>471</v>
      </c>
      <c r="AD14" t="s">
        <v>7609</v>
      </c>
      <c r="AE14" s="67" t="s">
        <v>47</v>
      </c>
      <c r="AF14" s="67" t="s">
        <v>47</v>
      </c>
      <c r="AG14" t="s">
        <v>7609</v>
      </c>
      <c r="AH14" s="67" t="s">
        <v>47</v>
      </c>
      <c r="AI14" s="67" t="s">
        <v>486</v>
      </c>
      <c r="AJ14" t="s">
        <v>7609</v>
      </c>
      <c r="AK14" s="202" t="s">
        <v>47</v>
      </c>
      <c r="AL14" t="s">
        <v>7609</v>
      </c>
      <c r="AM14" s="78" t="s">
        <v>529</v>
      </c>
      <c r="AN14" s="78" t="s">
        <v>6074</v>
      </c>
      <c r="AO14" s="78">
        <v>2022</v>
      </c>
      <c r="AP14" s="78">
        <v>2024</v>
      </c>
      <c r="AQ14" s="195">
        <v>45596</v>
      </c>
      <c r="AR14" t="s">
        <v>7611</v>
      </c>
      <c r="AS14" s="15" t="s">
        <v>41</v>
      </c>
      <c r="AT14" s="68" t="s">
        <v>7612</v>
      </c>
      <c r="AU14" s="196" t="str">
        <f>LEFT(Green_Steel_Projects[[#This Row],[Comments]],10)</f>
        <v>2024-02-29</v>
      </c>
      <c r="AV14" s="195">
        <v>45615</v>
      </c>
      <c r="AW14" t="s">
        <v>7613</v>
      </c>
      <c r="AX14" t="s">
        <v>7614</v>
      </c>
      <c r="AY14" t="s">
        <v>7615</v>
      </c>
      <c r="AZ14" s="68"/>
      <c r="BA14" s="68"/>
      <c r="BB14" s="68"/>
      <c r="BC14" s="89"/>
      <c r="BD14" s="61" t="s">
        <v>6265</v>
      </c>
    </row>
    <row r="15" spans="1:59" ht="102" x14ac:dyDescent="0.2">
      <c r="A15" s="193" t="str">
        <f>"GST-Unqualified-" &amp; ROW()-5</f>
        <v>GST-Unqualified-10</v>
      </c>
      <c r="B15" s="221" t="s">
        <v>7366</v>
      </c>
      <c r="C15" s="222" t="s">
        <v>7776</v>
      </c>
      <c r="D15" s="68" t="s">
        <v>7663</v>
      </c>
      <c r="E15" s="211" t="s">
        <v>446</v>
      </c>
      <c r="F15" s="78" t="s">
        <v>674</v>
      </c>
      <c r="G15" s="78" t="s">
        <v>47</v>
      </c>
      <c r="H15" s="78" t="s">
        <v>697</v>
      </c>
      <c r="I15" s="68" t="s">
        <v>7610</v>
      </c>
      <c r="J15" t="s">
        <v>7664</v>
      </c>
      <c r="K15" t="s">
        <v>7664</v>
      </c>
      <c r="L15" t="s">
        <v>7664</v>
      </c>
      <c r="M15" s="78" t="s">
        <v>403</v>
      </c>
      <c r="N15" s="36" t="str">
        <f>IF(ISBLANK(M15), "", IFERROR(VLOOKUP(M15, '2. Company details'!A:F, 3, FALSE), "ADD NEW COMPANY MANUALLY"))</f>
        <v>Existing</v>
      </c>
      <c r="O15" s="82" t="s">
        <v>681</v>
      </c>
      <c r="P15" s="128">
        <f>IF(ISBLANK(M15), "", IFERROR(VLOOKUP(M15, '2. Company details'!A:X, 4, FALSE), "ADD NEW COMPANY MANUALLY"))</f>
        <v>19.18</v>
      </c>
      <c r="Q15" s="188" t="str">
        <f>IF(ISBLANK(M15), "", IFERROR(VLOOKUP(M15, '2. Company details'!A:X, 15, FALSE), "ADD NEW COMPANY MANUALLY"))</f>
        <v>Not stated</v>
      </c>
      <c r="R15" s="188" t="str">
        <f>IF(ISBLANK(M15), "", IFERROR(VLOOKUP(M15, '2. Company details'!A:X, 16, FALSE), "ADD NEW COMPANY MANUALLY"))</f>
        <v>Net zero post-2050 goal</v>
      </c>
      <c r="S15" s="189" t="str">
        <f>IF(ISBLANK(M15), "", IFERROR(VLOOKUP(M15, '2. Company details'!A:X, 14, FALSE), "ADD NEW COMPANY MANUALLY"))</f>
        <v>https://web.archive.org/web/https://www.sail.co.in/sites/default/files/2024-05/SAIL%20Sustainability%20Report%202022-23.pdf</v>
      </c>
      <c r="T15" s="190" t="str">
        <f>IF(OR(ISBLANK(N15), ISBLANK(R15)), "", IF(N15="Emerging", "Not applicable for emerging", IF(N15="Existing", IF(OR(ISNUMBER(SEARCH("Not", R15)), ISNUMBER(SEARCH("N/A", R15))), "No", "Yes"), "")))</f>
        <v>Yes</v>
      </c>
      <c r="U15" s="52" t="s">
        <v>1336</v>
      </c>
      <c r="V15" s="52" t="s">
        <v>7754</v>
      </c>
      <c r="W15" t="s">
        <v>7668</v>
      </c>
      <c r="X15" s="68" t="s">
        <v>7669</v>
      </c>
      <c r="Y15" s="212">
        <v>22.210804</v>
      </c>
      <c r="Z15" s="212">
        <v>84.868949999999998</v>
      </c>
      <c r="AA15" s="68" t="s">
        <v>45</v>
      </c>
      <c r="AB15" s="78" t="s">
        <v>367</v>
      </c>
      <c r="AC15" s="68" t="s">
        <v>273</v>
      </c>
      <c r="AD15" t="s">
        <v>7665</v>
      </c>
      <c r="AE15" s="67" t="s">
        <v>47</v>
      </c>
      <c r="AF15" s="67" t="s">
        <v>47</v>
      </c>
      <c r="AG15" t="s">
        <v>7665</v>
      </c>
      <c r="AH15" s="67" t="s">
        <v>486</v>
      </c>
      <c r="AI15" s="67" t="s">
        <v>486</v>
      </c>
      <c r="AJ15" t="s">
        <v>7665</v>
      </c>
      <c r="AK15" s="183" t="s">
        <v>47</v>
      </c>
      <c r="AL15" t="s">
        <v>7665</v>
      </c>
      <c r="AM15" s="78" t="s">
        <v>529</v>
      </c>
      <c r="AN15" s="78" t="s">
        <v>6074</v>
      </c>
      <c r="AO15" s="78" t="s">
        <v>47</v>
      </c>
      <c r="AP15" s="78"/>
      <c r="AQ15" s="195">
        <v>45533</v>
      </c>
      <c r="AR15" t="s">
        <v>7664</v>
      </c>
      <c r="AS15" s="68" t="s">
        <v>100</v>
      </c>
      <c r="AT15" s="68" t="s">
        <v>7666</v>
      </c>
      <c r="AU15" s="196" t="str">
        <f>LEFT(Green_Steel_Projects[[#This Row],[Comments]],10)</f>
        <v>2024-01-10</v>
      </c>
      <c r="AV15" s="195">
        <v>45616</v>
      </c>
      <c r="AW15" t="s">
        <v>7664</v>
      </c>
      <c r="AX15" t="s">
        <v>7665</v>
      </c>
      <c r="AY15" t="s">
        <v>7667</v>
      </c>
      <c r="AZ15" s="68"/>
      <c r="BA15" s="68"/>
      <c r="BB15" s="68"/>
      <c r="BC15" s="89"/>
      <c r="BD15" s="61" t="s">
        <v>6265</v>
      </c>
    </row>
    <row r="16" spans="1:59" s="59" customFormat="1" ht="25.5" x14ac:dyDescent="0.2">
      <c r="A16" s="193" t="str">
        <f t="shared" ref="A16:A18" si="6">"GST-Unqualified-" &amp; ROW()-5</f>
        <v>GST-Unqualified-11</v>
      </c>
      <c r="B16" s="221" t="s">
        <v>7366</v>
      </c>
      <c r="C16" s="108" t="s">
        <v>7356</v>
      </c>
      <c r="D16" s="203" t="s">
        <v>7767</v>
      </c>
      <c r="E16" s="211" t="s">
        <v>446</v>
      </c>
      <c r="F16" s="78" t="s">
        <v>672</v>
      </c>
      <c r="G16" s="78">
        <v>2025</v>
      </c>
      <c r="H16" s="78" t="s">
        <v>47</v>
      </c>
      <c r="I16" s="68" t="s">
        <v>7751</v>
      </c>
      <c r="J16" t="s">
        <v>7359</v>
      </c>
      <c r="K16" t="s">
        <v>7359</v>
      </c>
      <c r="L16" t="s">
        <v>7359</v>
      </c>
      <c r="M16" s="78" t="s">
        <v>729</v>
      </c>
      <c r="N16" s="36" t="str">
        <f>IF(ISBLANK(M16), "", IFERROR(VLOOKUP(M16, '2. Company details'!A:F, 3, FALSE), "ADD NEW COMPANY MANUALLY"))</f>
        <v>Existing</v>
      </c>
      <c r="O16" s="82" t="s">
        <v>681</v>
      </c>
      <c r="P16" s="127">
        <f>IF(ISBLANK(M16), "", IFERROR(VLOOKUP(M16, '2. Company details'!A:X, 4, FALSE), "ADD NEW COMPANY MANUALLY"))</f>
        <v>0</v>
      </c>
      <c r="Q16" s="185">
        <f>IF(ISBLANK(M16), "", IFERROR(VLOOKUP(M16, '2. Company details'!A:X, 15, FALSE), "ADD NEW COMPANY MANUALLY"))</f>
        <v>0</v>
      </c>
      <c r="R16" s="185">
        <f>IF(ISBLANK(M16), "", IFERROR(VLOOKUP(M16, '2. Company details'!A:X, 16, FALSE), "ADD NEW COMPANY MANUALLY"))</f>
        <v>0</v>
      </c>
      <c r="S16" s="186">
        <f>IF(ISBLANK(M16), "", IFERROR(VLOOKUP(M16, '2. Company details'!A:X, 14, FALSE), "ADD NEW COMPANY MANUALLY"))</f>
        <v>0</v>
      </c>
      <c r="T16" s="184" t="str">
        <f t="shared" si="2"/>
        <v>Yes</v>
      </c>
      <c r="U16" s="68" t="s">
        <v>7765</v>
      </c>
      <c r="V16" s="52" t="s">
        <v>7764</v>
      </c>
      <c r="W16" s="52" t="s">
        <v>7766</v>
      </c>
      <c r="X16" s="68" t="s">
        <v>7762</v>
      </c>
      <c r="Y16" s="212">
        <v>39.638446294874598</v>
      </c>
      <c r="Z16" s="212">
        <v>118.165843368924</v>
      </c>
      <c r="AA16" s="68" t="s">
        <v>618</v>
      </c>
      <c r="AB16" s="78" t="s">
        <v>367</v>
      </c>
      <c r="AC16" s="68" t="s">
        <v>97</v>
      </c>
      <c r="AD16" t="s">
        <v>7359</v>
      </c>
      <c r="AE16" s="67" t="s">
        <v>486</v>
      </c>
      <c r="AF16" s="67" t="s">
        <v>486</v>
      </c>
      <c r="AG16" t="s">
        <v>7359</v>
      </c>
      <c r="AH16" s="67" t="s">
        <v>486</v>
      </c>
      <c r="AI16" s="67" t="s">
        <v>486</v>
      </c>
      <c r="AJ16" t="s">
        <v>7359</v>
      </c>
      <c r="AK16" s="183" t="s">
        <v>47</v>
      </c>
      <c r="AL16" t="s">
        <v>7359</v>
      </c>
      <c r="AM16" s="78" t="s">
        <v>529</v>
      </c>
      <c r="AN16" s="78" t="s">
        <v>6074</v>
      </c>
      <c r="AO16" s="78" t="s">
        <v>47</v>
      </c>
      <c r="AP16" s="78"/>
      <c r="AQ16" s="195">
        <v>45565</v>
      </c>
      <c r="AR16" t="s">
        <v>7359</v>
      </c>
      <c r="AS16" s="68" t="s">
        <v>7650</v>
      </c>
      <c r="AT16" s="68" t="s">
        <v>7763</v>
      </c>
      <c r="AU16" s="224" t="str">
        <f>LEFT(Green_Steel_Projects[[#This Row],[Comments]],10)</f>
        <v>2024-05-15</v>
      </c>
      <c r="AV16" s="195">
        <v>45617</v>
      </c>
      <c r="AW16" t="s">
        <v>7359</v>
      </c>
      <c r="AX16" s="89"/>
      <c r="AY16" s="89"/>
      <c r="AZ16" s="68"/>
      <c r="BA16" s="68"/>
      <c r="BB16" s="68"/>
      <c r="BC16" s="89"/>
      <c r="BD16" s="61" t="s">
        <v>6265</v>
      </c>
      <c r="BE16"/>
      <c r="BF16"/>
      <c r="BG16"/>
    </row>
    <row r="17" spans="1:59" s="59" customFormat="1" ht="51" x14ac:dyDescent="0.2">
      <c r="A17" s="193" t="str">
        <f t="shared" si="6"/>
        <v>GST-Unqualified-12</v>
      </c>
      <c r="B17" s="162" t="s">
        <v>7366</v>
      </c>
      <c r="C17" s="6" t="s">
        <v>7357</v>
      </c>
      <c r="D17" s="15" t="s">
        <v>446</v>
      </c>
      <c r="E17" s="211" t="s">
        <v>446</v>
      </c>
      <c r="F17" s="20"/>
      <c r="G17" s="20" t="s">
        <v>47</v>
      </c>
      <c r="H17" s="20" t="s">
        <v>47</v>
      </c>
      <c r="I17" s="15" t="s">
        <v>47</v>
      </c>
      <c r="J17" t="s">
        <v>7358</v>
      </c>
      <c r="K17" t="s">
        <v>7358</v>
      </c>
      <c r="L17" t="s">
        <v>7358</v>
      </c>
      <c r="M17" s="20" t="s">
        <v>207</v>
      </c>
      <c r="N17" s="36" t="str">
        <f>IF(ISBLANK(M17), "", IFERROR(VLOOKUP(M17, '2. Company details'!A:F, 3, FALSE), "ADD NEW COMPANY MANUALLY"))</f>
        <v>Existing</v>
      </c>
      <c r="O17" s="82" t="s">
        <v>47</v>
      </c>
      <c r="P17" s="127">
        <f>IF(ISBLANK(M17), "", IFERROR(VLOOKUP(M17, '2. Company details'!A:X, 4, FALSE), "ADD NEW COMPANY MANUALLY"))</f>
        <v>29.5</v>
      </c>
      <c r="Q17" s="185" t="str">
        <f>IF(ISBLANK(M17), "", IFERROR(VLOOKUP(M17, '2. Company details'!A:X, 15, FALSE), "ADD NEW COMPANY MANUALLY"))</f>
        <v>Has a 2030 goal</v>
      </c>
      <c r="R17" s="185" t="str">
        <f>IF(ISBLANK(M17), "", IFERROR(VLOOKUP(M17, '2. Company details'!A:X, 16, FALSE), "ADD NEW COMPANY MANUALLY"))</f>
        <v>Net zero before 2050</v>
      </c>
      <c r="S17" s="186" t="str">
        <f>IF(ISBLANK(M17), "", IFERROR(VLOOKUP(M17, '2. Company details'!A:X, 14, FALSE), "ADD NEW COMPANY MANUALLY"))</f>
        <v>https://web.archive.org/web/20240810113617/https://www.tatasteel.com/media/18370/tata-steel-ir-2022-23.pdf</v>
      </c>
      <c r="T17" s="184" t="str">
        <f t="shared" si="2"/>
        <v>Yes</v>
      </c>
      <c r="U17" s="15"/>
      <c r="V17" s="52" t="s">
        <v>41</v>
      </c>
      <c r="W17" s="52"/>
      <c r="X17" s="15"/>
      <c r="Y17" s="30"/>
      <c r="Z17" s="30"/>
      <c r="AA17" s="15" t="s">
        <v>47</v>
      </c>
      <c r="AB17" s="20" t="s">
        <v>366</v>
      </c>
      <c r="AC17" s="15" t="s">
        <v>47</v>
      </c>
      <c r="AD17" t="s">
        <v>7358</v>
      </c>
      <c r="AE17" s="67" t="s">
        <v>486</v>
      </c>
      <c r="AF17" s="67" t="s">
        <v>486</v>
      </c>
      <c r="AG17" t="s">
        <v>7358</v>
      </c>
      <c r="AH17" s="67" t="s">
        <v>486</v>
      </c>
      <c r="AI17" s="67" t="s">
        <v>486</v>
      </c>
      <c r="AJ17" t="s">
        <v>7358</v>
      </c>
      <c r="AK17" s="71" t="s">
        <v>47</v>
      </c>
      <c r="AL17" t="s">
        <v>7358</v>
      </c>
      <c r="AM17" s="20" t="s">
        <v>529</v>
      </c>
      <c r="AN17" s="20"/>
      <c r="AO17" s="20"/>
      <c r="AP17" s="20"/>
      <c r="AQ17" s="33">
        <v>45545</v>
      </c>
      <c r="AR17" t="s">
        <v>7358</v>
      </c>
      <c r="AS17" s="15" t="s">
        <v>7768</v>
      </c>
      <c r="AT17" s="15" t="s">
        <v>7769</v>
      </c>
      <c r="AU17" s="92" t="str">
        <f>LEFT(Green_Steel_Projects[[#This Row],[Comments]],10)</f>
        <v>2024-10-15</v>
      </c>
      <c r="AV17" s="33">
        <v>45617</v>
      </c>
      <c r="AW17" t="s">
        <v>7358</v>
      </c>
      <c r="AX17"/>
      <c r="AY17"/>
      <c r="AZ17" s="15"/>
      <c r="BA17" s="15"/>
      <c r="BB17" s="15"/>
      <c r="BC17" s="1"/>
      <c r="BD17" s="61" t="s">
        <v>6265</v>
      </c>
      <c r="BE17"/>
      <c r="BF17"/>
      <c r="BG17"/>
    </row>
    <row r="18" spans="1:59" s="59" customFormat="1" ht="25.5" x14ac:dyDescent="0.2">
      <c r="A18" s="193" t="str">
        <f t="shared" si="6"/>
        <v>GST-Unqualified-13</v>
      </c>
      <c r="B18" s="162" t="s">
        <v>7366</v>
      </c>
      <c r="C18" s="6" t="s">
        <v>7364</v>
      </c>
      <c r="D18" s="15" t="s">
        <v>7772</v>
      </c>
      <c r="E18" s="45" t="s">
        <v>446</v>
      </c>
      <c r="F18" s="20" t="s">
        <v>672</v>
      </c>
      <c r="G18" s="20" t="s">
        <v>47</v>
      </c>
      <c r="H18" s="20" t="s">
        <v>47</v>
      </c>
      <c r="I18" s="15" t="s">
        <v>47</v>
      </c>
      <c r="J18" t="s">
        <v>7771</v>
      </c>
      <c r="K18" s="15"/>
      <c r="L18" s="15"/>
      <c r="M18" s="20" t="s">
        <v>7773</v>
      </c>
      <c r="N18" s="36" t="str">
        <f>IF(ISBLANK(M18), "", IFERROR(VLOOKUP(M18, '2. Company details'!A:F, 3, FALSE), "ADD NEW COMPANY MANUALLY"))</f>
        <v>ADD NEW COMPANY MANUALLY</v>
      </c>
      <c r="O18" s="82" t="s">
        <v>47</v>
      </c>
      <c r="P18" s="127" t="str">
        <f>IF(ISBLANK(M18), "", IFERROR(VLOOKUP(M18, '2. Company details'!A:X, 4, FALSE), "ADD NEW COMPANY MANUALLY"))</f>
        <v>ADD NEW COMPANY MANUALLY</v>
      </c>
      <c r="Q18" s="185" t="str">
        <f>IF(ISBLANK(M18), "", IFERROR(VLOOKUP(M18, '2. Company details'!A:X, 15, FALSE), "ADD NEW COMPANY MANUALLY"))</f>
        <v>ADD NEW COMPANY MANUALLY</v>
      </c>
      <c r="R18" s="185" t="str">
        <f>IF(ISBLANK(M18), "", IFERROR(VLOOKUP(M18, '2. Company details'!A:X, 16, FALSE), "ADD NEW COMPANY MANUALLY"))</f>
        <v>ADD NEW COMPANY MANUALLY</v>
      </c>
      <c r="S18" s="186" t="str">
        <f>IF(ISBLANK(M18), "", IFERROR(VLOOKUP(M18, '2. Company details'!A:X, 14, FALSE), "ADD NEW COMPANY MANUALLY"))</f>
        <v>ADD NEW COMPANY MANUALLY</v>
      </c>
      <c r="T18" s="184" t="str">
        <f t="shared" si="2"/>
        <v/>
      </c>
      <c r="U18" s="15"/>
      <c r="V18" s="52" t="s">
        <v>41</v>
      </c>
      <c r="W18" s="52"/>
      <c r="X18" s="15"/>
      <c r="Y18" s="30"/>
      <c r="Z18" s="30"/>
      <c r="AA18" s="15" t="s">
        <v>47</v>
      </c>
      <c r="AB18" s="20" t="s">
        <v>7774</v>
      </c>
      <c r="AC18" s="15" t="s">
        <v>6129</v>
      </c>
      <c r="AD18" t="s">
        <v>7771</v>
      </c>
      <c r="AE18" s="67" t="s">
        <v>486</v>
      </c>
      <c r="AF18" s="67" t="s">
        <v>47</v>
      </c>
      <c r="AG18" t="s">
        <v>7771</v>
      </c>
      <c r="AH18" s="67" t="s">
        <v>486</v>
      </c>
      <c r="AI18" s="67" t="s">
        <v>486</v>
      </c>
      <c r="AJ18" t="s">
        <v>7771</v>
      </c>
      <c r="AK18" s="71" t="s">
        <v>47</v>
      </c>
      <c r="AL18" t="s">
        <v>7771</v>
      </c>
      <c r="AM18" s="20" t="s">
        <v>529</v>
      </c>
      <c r="AN18" s="20"/>
      <c r="AO18" s="20" t="s">
        <v>47</v>
      </c>
      <c r="AP18" s="20"/>
      <c r="AQ18" s="33">
        <v>45573</v>
      </c>
      <c r="AR18" t="s">
        <v>7771</v>
      </c>
      <c r="AS18" s="15" t="s">
        <v>41</v>
      </c>
      <c r="AT18" s="15" t="s">
        <v>7775</v>
      </c>
      <c r="AU18" s="92" t="str">
        <f>LEFT(Green_Steel_Projects[[#This Row],[Comments]],10)</f>
        <v>2024-10-07</v>
      </c>
      <c r="AV18" s="33">
        <v>45617</v>
      </c>
      <c r="AW18" t="s">
        <v>7771</v>
      </c>
      <c r="AX18"/>
      <c r="AY18"/>
      <c r="AZ18" s="15"/>
      <c r="BA18" s="15"/>
      <c r="BB18" s="15"/>
      <c r="BC18" s="1"/>
      <c r="BD18" s="61" t="s">
        <v>6265</v>
      </c>
      <c r="BE18"/>
      <c r="BF18"/>
      <c r="BG18"/>
    </row>
    <row r="19" spans="1:59" ht="25.5" x14ac:dyDescent="0.2">
      <c r="A19" s="193" t="str">
        <f>"GST-Unqualified-" &amp; ROW()-5</f>
        <v>GST-Unqualified-14</v>
      </c>
      <c r="B19" s="162" t="s">
        <v>7366</v>
      </c>
      <c r="C19" s="10" t="s">
        <v>7787</v>
      </c>
      <c r="D19" s="15" t="s">
        <v>7681</v>
      </c>
      <c r="E19" s="45" t="s">
        <v>446</v>
      </c>
      <c r="F19" s="78" t="s">
        <v>673</v>
      </c>
      <c r="G19" s="78">
        <v>2026</v>
      </c>
      <c r="H19" s="78" t="s">
        <v>678</v>
      </c>
      <c r="I19" s="68" t="s">
        <v>7685</v>
      </c>
      <c r="J19" s="89" t="s">
        <v>7684</v>
      </c>
      <c r="K19" s="89" t="s">
        <v>7684</v>
      </c>
      <c r="L19" s="89" t="s">
        <v>7684</v>
      </c>
      <c r="M19" s="78" t="s">
        <v>431</v>
      </c>
      <c r="N19" s="46" t="str">
        <f>IF(ISBLANK(M19), "", IFERROR(VLOOKUP(M19, '2. Company details'!A:F, 3, FALSE), "ADD NEW COMPANY MANUALLY"))</f>
        <v>Existing</v>
      </c>
      <c r="O19" s="145" t="s">
        <v>681</v>
      </c>
      <c r="P19" s="130">
        <f>IF(ISBLANK(M19), "", IFERROR(VLOOKUP(M19, '2. Company details'!A:X, 4, FALSE), "ADD NEW COMPANY MANUALLY"))</f>
        <v>15.75</v>
      </c>
      <c r="Q19" s="242" t="str">
        <f>IF(ISBLANK(M19), "", IFERROR(VLOOKUP(M19, '2. Company details'!A:X, 15, FALSE), "ADD NEW COMPANY MANUALLY"))</f>
        <v>Has a 2030 goal</v>
      </c>
      <c r="R19" s="242" t="str">
        <f>IF(ISBLANK(M19), "", IFERROR(VLOOKUP(M19, '2. Company details'!A:X, 16, FALSE), "ADD NEW COMPANY MANUALLY"))</f>
        <v>Net zero by 2050</v>
      </c>
      <c r="S19" s="243" t="str">
        <f>IF(ISBLANK(M19), "", IFERROR(VLOOKUP(M19, '2. Company details'!A:X, 14, FALSE), "ADD NEW COMPANY MANUALLY"))</f>
        <v>https://web.archive.org/web/https://www.ussteel.com/roadmap-to-2050</v>
      </c>
      <c r="T19" s="244" t="str">
        <f>IF(OR(ISBLANK(N19), ISBLANK(R19)), "", IF(N19="Emerging", "Not applicable for emerging", IF(N19="Existing", IF(OR(ISNUMBER(SEARCH("Not", R19)), ISNUMBER(SEARCH("N/A", R19))), "No", "Yes"), "")))</f>
        <v>Yes</v>
      </c>
      <c r="U19" s="52" t="s">
        <v>1078</v>
      </c>
      <c r="V19" s="201" t="s">
        <v>7737</v>
      </c>
      <c r="W19" s="89" t="s">
        <v>7682</v>
      </c>
      <c r="X19" s="68" t="s">
        <v>7683</v>
      </c>
      <c r="Y19" s="212">
        <v>41.620798999999998</v>
      </c>
      <c r="Z19" s="212">
        <v>-87.348265999999995</v>
      </c>
      <c r="AA19" s="68" t="s">
        <v>45</v>
      </c>
      <c r="AB19" s="218" t="s">
        <v>365</v>
      </c>
      <c r="AC19" s="68" t="s">
        <v>444</v>
      </c>
      <c r="AD19" s="89" t="s">
        <v>7684</v>
      </c>
      <c r="AE19" s="67" t="s">
        <v>486</v>
      </c>
      <c r="AF19" s="67" t="s">
        <v>486</v>
      </c>
      <c r="AG19" s="89" t="s">
        <v>7684</v>
      </c>
      <c r="AH19" s="67">
        <f>50000/10^6</f>
        <v>0.05</v>
      </c>
      <c r="AI19" s="67" t="s">
        <v>486</v>
      </c>
      <c r="AJ19" s="89" t="s">
        <v>7684</v>
      </c>
      <c r="AK19" s="87" t="s">
        <v>47</v>
      </c>
      <c r="AL19" s="89" t="s">
        <v>7684</v>
      </c>
      <c r="AM19" s="78" t="s">
        <v>538</v>
      </c>
      <c r="AN19" s="78" t="s">
        <v>6071</v>
      </c>
      <c r="AO19" s="78">
        <v>2024</v>
      </c>
      <c r="AP19" s="20"/>
      <c r="AQ19" s="195">
        <v>45405</v>
      </c>
      <c r="AR19" s="169" t="s">
        <v>7684</v>
      </c>
      <c r="AS19" s="68" t="s">
        <v>7686</v>
      </c>
      <c r="AT19" s="68" t="s">
        <v>7687</v>
      </c>
      <c r="AU19" s="246" t="str">
        <f>LEFT(Green_Steel_Projects[[#This Row],[Comments]],10)</f>
        <v>2023-06-01</v>
      </c>
      <c r="AV19" s="195">
        <v>45616</v>
      </c>
      <c r="AW19" s="169" t="s">
        <v>7688</v>
      </c>
      <c r="AX19" s="169" t="s">
        <v>7688</v>
      </c>
      <c r="AY19" s="68"/>
      <c r="AZ19" s="68"/>
      <c r="BA19" s="68"/>
      <c r="BB19" s="68"/>
      <c r="BC19" s="89"/>
      <c r="BD19" s="61" t="s">
        <v>6265</v>
      </c>
    </row>
    <row r="20" spans="1:59" ht="25.5" x14ac:dyDescent="0.2">
      <c r="A20" s="193" t="str">
        <f>"GST-Unqualified-" &amp; ROW()-5</f>
        <v>GST-Unqualified-15</v>
      </c>
      <c r="B20" s="162" t="s">
        <v>7366</v>
      </c>
      <c r="C20" s="6" t="s">
        <v>6667</v>
      </c>
      <c r="D20" s="15" t="s">
        <v>7534</v>
      </c>
      <c r="E20" s="45" t="s">
        <v>7536</v>
      </c>
      <c r="F20" s="78" t="s">
        <v>672</v>
      </c>
      <c r="G20" s="78">
        <v>2024</v>
      </c>
      <c r="H20" s="78" t="s">
        <v>7581</v>
      </c>
      <c r="I20" s="68" t="s">
        <v>7520</v>
      </c>
      <c r="J20" s="89" t="s">
        <v>7535</v>
      </c>
      <c r="K20" s="89" t="s">
        <v>7536</v>
      </c>
      <c r="L20" s="89" t="s">
        <v>7536</v>
      </c>
      <c r="M20" s="78" t="s">
        <v>730</v>
      </c>
      <c r="N20" s="46" t="str">
        <f>IF(ISBLANK(M20), "", IFERROR(VLOOKUP(M20, '2. Company details'!A:F, 3, FALSE), "ADD NEW COMPANY MANUALLY"))</f>
        <v>Existing</v>
      </c>
      <c r="O20" s="82" t="s">
        <v>681</v>
      </c>
      <c r="P20" s="130">
        <f>IF(ISBLANK(M20), "", IFERROR(VLOOKUP(M20, '2. Company details'!A:X, 4, FALSE), "ADD NEW COMPANY MANUALLY"))</f>
        <v>5.91</v>
      </c>
      <c r="Q20" s="242" t="str">
        <f>IF(ISBLANK(M20), "", IFERROR(VLOOKUP(M20, '2. Company details'!A:X, 15, FALSE), "ADD NEW COMPANY MANUALLY"))</f>
        <v>Not stated</v>
      </c>
      <c r="R20" s="242" t="str">
        <f>IF(ISBLANK(M20), "", IFERROR(VLOOKUP(M20, '2. Company details'!A:X, 16, FALSE), "ADD NEW COMPANY MANUALLY"))</f>
        <v>Not stated</v>
      </c>
      <c r="S20" s="243" t="str">
        <f>IF(ISBLANK(M20), "", IFERROR(VLOOKUP(M20, '2. Company details'!A:X, 14, FALSE), "ADD NEW COMPANY MANUALLY"))</f>
        <v>https://web.archive.org/web/https://www.tosyali-algerie.com/media/TOSYALI%20ALGERIE%20SUSTAINABILITY%20REPORT%202023.pdf</v>
      </c>
      <c r="T20" s="244" t="str">
        <f>IF(OR(ISBLANK(N20), ISBLANK(R20)), "", IF(N20="Emerging", "Not applicable for emerging", IF(N20="Existing", IF(OR(ISNUMBER(SEARCH("Not", R20)), ISNUMBER(SEARCH("N/A", R20))), "No", "Yes"), "")))</f>
        <v>No</v>
      </c>
      <c r="U20" s="52" t="s">
        <v>1396</v>
      </c>
      <c r="V20" s="201" t="s">
        <v>7742</v>
      </c>
      <c r="W20" s="89" t="s">
        <v>7714</v>
      </c>
      <c r="X20" s="68" t="s">
        <v>7542</v>
      </c>
      <c r="Y20" s="212">
        <v>35.773909396355101</v>
      </c>
      <c r="Z20" s="212">
        <v>0.25902127429419097</v>
      </c>
      <c r="AA20" s="68" t="s">
        <v>45</v>
      </c>
      <c r="AB20" s="218" t="s">
        <v>368</v>
      </c>
      <c r="AC20" s="68" t="s">
        <v>6083</v>
      </c>
      <c r="AD20" s="89" t="s">
        <v>7536</v>
      </c>
      <c r="AE20" s="67">
        <v>2.5</v>
      </c>
      <c r="AF20" s="67">
        <v>2.2000000000000002</v>
      </c>
      <c r="AG20" s="89" t="s">
        <v>7539</v>
      </c>
      <c r="AH20" s="67" t="s">
        <v>486</v>
      </c>
      <c r="AI20" s="67" t="s">
        <v>486</v>
      </c>
      <c r="AJ20" s="178" t="s">
        <v>486</v>
      </c>
      <c r="AK20" s="87" t="s">
        <v>47</v>
      </c>
      <c r="AL20" s="89" t="s">
        <v>7537</v>
      </c>
      <c r="AM20" s="78" t="s">
        <v>538</v>
      </c>
      <c r="AN20" s="78" t="s">
        <v>6076</v>
      </c>
      <c r="AO20" s="78">
        <v>2024</v>
      </c>
      <c r="AP20" s="20">
        <v>2024</v>
      </c>
      <c r="AQ20" s="195">
        <v>45194</v>
      </c>
      <c r="AR20" s="169" t="s">
        <v>7538</v>
      </c>
      <c r="AS20" s="68" t="s">
        <v>47</v>
      </c>
      <c r="AT20" s="68" t="s">
        <v>7541</v>
      </c>
      <c r="AU20" s="196" t="str">
        <f>LEFT(Green_Steel_Projects[[#This Row],[Comments]],10)</f>
        <v>2024-02-27</v>
      </c>
      <c r="AV20" s="170">
        <v>45617</v>
      </c>
      <c r="AW20" s="169" t="s">
        <v>7536</v>
      </c>
      <c r="AX20" s="169" t="s">
        <v>7540</v>
      </c>
      <c r="AY20" s="169" t="s">
        <v>7538</v>
      </c>
      <c r="AZ20" s="68"/>
      <c r="BA20" s="68"/>
      <c r="BB20" s="15"/>
      <c r="BC20" s="1"/>
    </row>
    <row r="21" spans="1:59" x14ac:dyDescent="0.2">
      <c r="O21" s="1"/>
    </row>
  </sheetData>
  <mergeCells count="2">
    <mergeCell ref="X4:Y4"/>
    <mergeCell ref="A2:D2"/>
  </mergeCells>
  <dataValidations count="9">
    <dataValidation type="list" allowBlank="1" showInputMessage="1" showErrorMessage="1" sqref="AB6:AB20" xr:uid="{3CB190F6-2321-4102-BF52-B9109DBF8FCB}">
      <formula1>INDIRECT("Continents_List[Options]")</formula1>
    </dataValidation>
    <dataValidation type="list" allowBlank="1" showInputMessage="1" showErrorMessage="1" promptTitle="Project scale" prompt="Select between Pilot, Demo or Full scale" sqref="F6:F20" xr:uid="{CEE1A94F-D16B-4CE2-8F0D-FD4C5061A750}">
      <formula1>INDIRECT("Scale_list[Options]")</formula1>
    </dataValidation>
    <dataValidation type="list" allowBlank="1" showInputMessage="1" showErrorMessage="1" promptTitle="Year online" prompt="Select the year this project is planned to be online" sqref="G6:G20" xr:uid="{07FAC529-9F22-4D9A-981F-50AC2E6D9369}">
      <formula1>INDIRECT("Years_list[Options]")</formula1>
    </dataValidation>
    <dataValidation type="list" allowBlank="1" showInputMessage="1" showErrorMessage="1" sqref="H6:H20" xr:uid="{E2AF801F-78E5-43AE-BBDE-79A3120F3168}">
      <formula1>INDIRECT("Technologies[Technology]")</formula1>
    </dataValidation>
    <dataValidation type="list" allowBlank="1" showInputMessage="1" showErrorMessage="1" sqref="O6:O20" xr:uid="{07C856B0-6317-4D53-A25C-462F0979A436}">
      <formula1>INDIRECT("Green_Brown[Options]")</formula1>
    </dataValidation>
    <dataValidation type="list" allowBlank="1" showInputMessage="1" showErrorMessage="1" sqref="AM6:AM20" xr:uid="{20EDB1F0-37C2-4BCB-9FAF-081430DF3B0F}">
      <formula1>INDIRECT("Business_proposed[Options]")</formula1>
    </dataValidation>
    <dataValidation type="list" allowBlank="1" showInputMessage="1" showErrorMessage="1" sqref="AN6:AN20" xr:uid="{FB4F0FCE-6B8D-4736-B410-51F372135BEF}">
      <formula1>INDIRECT("Project_Status[Options]")</formula1>
    </dataValidation>
    <dataValidation type="list" allowBlank="1" showInputMessage="1" showErrorMessage="1" sqref="AO6:AP20" xr:uid="{5A9147E0-4F8A-4E3D-8C63-91357998EBC6}">
      <formula1>INDIRECT("Years_list[Options]")</formula1>
    </dataValidation>
    <dataValidation type="list" errorStyle="warning" allowBlank="1" showInputMessage="1" showErrorMessage="1" error="This company has not been included before. Check spelling or add it in the table in the &quot;Steel Production&quot; sheet" sqref="M6:M20" xr:uid="{1D121EF1-425F-4E92-8BFD-967BEBCA0C89}">
      <formula1>INDIRECT("Steel_Production_and_Targets[Company]")</formula1>
    </dataValidation>
  </dataValidations>
  <pageMargins left="0.7" right="0.7" top="0.75" bottom="0.75" header="0.3" footer="0.3"/>
  <pageSetup orientation="portrait"/>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5716208-fd07-40ae-86e5-5d9688554af9">
      <Terms xmlns="http://schemas.microsoft.com/office/infopath/2007/PartnerControls"/>
    </lcf76f155ced4ddcb4097134ff3c332f>
    <TaxCatchAll xmlns="c1c296fd-8c4d-4d1f-8e0b-e9b64945545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600E8F991C10E44AE8C2D087EE4B72A" ma:contentTypeVersion="18" ma:contentTypeDescription="Skapa ett nytt dokument." ma:contentTypeScope="" ma:versionID="0fa200f9ab919171e66a9510ecac2107">
  <xsd:schema xmlns:xsd="http://www.w3.org/2001/XMLSchema" xmlns:xs="http://www.w3.org/2001/XMLSchema" xmlns:p="http://schemas.microsoft.com/office/2006/metadata/properties" xmlns:ns2="d5716208-fd07-40ae-86e5-5d9688554af9" xmlns:ns3="c1c296fd-8c4d-4d1f-8e0b-e9b649455454" targetNamespace="http://schemas.microsoft.com/office/2006/metadata/properties" ma:root="true" ma:fieldsID="a944a120e4191fa64d252d50151ebf3e" ns2:_="" ns3:_="">
    <xsd:import namespace="d5716208-fd07-40ae-86e5-5d9688554af9"/>
    <xsd:import namespace="c1c296fd-8c4d-4d1f-8e0b-e9b6494554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716208-fd07-40ae-86e5-5d9688554a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markeringar" ma:readOnly="false" ma:fieldId="{5cf76f15-5ced-4ddc-b409-7134ff3c332f}" ma:taxonomyMulti="true" ma:sspId="ec5b9f97-a3a9-4673-b973-1f963bf50aa6"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c296fd-8c4d-4d1f-8e0b-e9b649455454" elementFormDefault="qualified">
    <xsd:import namespace="http://schemas.microsoft.com/office/2006/documentManagement/types"/>
    <xsd:import namespace="http://schemas.microsoft.com/office/infopath/2007/PartnerControls"/>
    <xsd:element name="SharedWithUsers" ma:index="17"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lat med information" ma:internalName="SharedWithDetails" ma:readOnly="true">
      <xsd:simpleType>
        <xsd:restriction base="dms:Note">
          <xsd:maxLength value="255"/>
        </xsd:restriction>
      </xsd:simpleType>
    </xsd:element>
    <xsd:element name="TaxCatchAll" ma:index="23" nillable="true" ma:displayName="Taxonomy Catch All Column" ma:hidden="true" ma:list="{46268571-c0c7-4019-8110-7b93281e7e1e}" ma:internalName="TaxCatchAll" ma:showField="CatchAllData" ma:web="c1c296fd-8c4d-4d1f-8e0b-e9b6494554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2 5 2 a 4 0 f c - 9 7 7 9 - 4 2 8 5 - 9 b 0 1 - b 8 2 e e a d b c e 6 1 "   x m l n s = " h t t p : / / s c h e m a s . m i c r o s o f t . c o m / D a t a M a s h u p " > A A A A A P 4 H A A B Q S w M E F A A C A A g A n G 6 D W T S H 2 2 q m A A A A 9 g A A A B I A H A B D b 2 5 m a W c v U G F j a 2 F n Z S 5 4 b W w g o h g A K K A U A A A A A A A A A A A A A A A A A A A A A A A A A A A A h Y + x D o I w G I R f h X S n L W C i k p 8 y G D d J T E i M a 1 M q N E I x t F D e z c F H 8 h X E K O r m e H f f J X f 3 6 w 3 S s a m 9 Q X Z G t T p B A a b I k 1 q 0 h d J l g n p 7 8 l c o Z b D n 4 s x L 6 U 2 w N v F o V I I q a y 8 x I c 4 5 7 C L c d i U J K Q 3 I M d v l o p I N 9 5 U 2 l m s h 0 a d V / G 8 h B o f X G B b i I F r g Y L n G F M h s Q q b 0 F w i n v c / 0 x 4 R N X 9 u + k 8 w M f r 4 F M k s g 7 w / s A V B L A w Q U A A I A C A C c b o 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G 6 D W V K 9 3 Z j 2 B A A A V R s A A B M A H A B G b 3 J t d W x h c y 9 T Z W N 0 a W 9 u M S 5 t I K I Y A C i g F A A A A A A A A A A A A A A A A A A A A A A A A A A A A O 1 Z b W / b N h D + H i D / g V C A w Q Z s w 1 b a D F g R D J m d J h 6 a L a g d F E M c G L R 0 d r h I p E Z S b b w g / 3 1 H S X 4 T q b y 2 R Q c 4 H / p y d 7 x 7 7 n Q 8 P r 0 q C D Q T n A z y 3 z v v d n d 2 d 9 Q 1 l R C S P e + M M k 6 G k g Y 3 j M 8 8 c k g i 0 L s 7 B H 8 G I p U B o O T 4 N o C o 1 U 2 l B K 4 / C X k z E e K m V r + 7 / I P G c J h 5 8 K 7 u L 7 u C a z S 4 a u T H 9 7 z u N e U z D D K c J 2 A 8 D + k k g h b G 4 m o q Z N w V U R p z o 1 S 1 P F b j 7 s 4 b Q n D N R S R m c 6 9 B N C q J h l t 9 f 1 / f 3 W H c 6 X k z n 6 6 I k w h i B E L l / H W J b b j 6 U T J c n m a g n E n l G B D 7 h H G o 3 Z W / c K O 6 R u s I c n f r g b E + o d I A 0 T i R I k y z X h q f 9 9 4 7 Q Z y H 0 1 Y G R N X e s w x O V j l V 8 7 q / j C 4 U S D U 6 R j n w o c D i q z M h K d q O B s f 9 U Z + H q d I 5 L q 6 Y C a N I k / R E k B r E a n Q C H N B 8 1 N 4 n 5 + k k Y g H N b S g P S U g 1 x T / Q a K 6 Y M h Y n E o O Q g c G d J w p y 1 E O j U Q 5 V j f y 2 7 4 / x l 0 5 z K J J m Z t g 8 z x J E k K 0 k n H r 1 B r n s L w t m Y h 1 6 n d a + d 1 U v + i B L t N 3 u Y N 6 5 1 7 v L f n j o L c S m c 0 z I V d u g / 1 h o r O k p 0 B D D r F q n 0 B T y 2 s I F I i g 0 R 1 E 0 C G h E p T r U M o U l h m f 1 o g O B a c z c p L P R l Q 2 y k P u W / E x X m L 6 p k L + 1 5 B 8 p L 7 q y z / X B m 5 b B t 3 b g 5 0 3 F E 6 9 I 9 s 3 H 2 a c c Y 6 J / 4 9 x z X 5 V H 7 r / L z 9 c b A 5 g X S O x U 0 u 9 Z Z S m i E Y 4 4 K p V f Y I L X o 1 q v s E 9 s 7 V 9 A J d G C T I A I H u G I s G u / G l C F Y a o g t B y t W Y W g K Y u U Z X I p Y X p F H s a T 2 7 h Q u e y e B s 3 M N 8 r n V f J M W l k 2 p 3 J x c j X 6 F i Y o z S 0 i F l M N x G / v t 6 t 1 b y 1 d n t f C A g f y D L S y H B T h r 6 k i Q W E 6 E z R S v 7 r S K B C S J K L c v q I X C Q 5 J c 0 u O z 8 i 5 s X A 1 o F F + Y T e M J H Q G B D / I T R n S B 5 H P X e v o B x T r N F z W k K f x B G R x h s + q d F 2 B 7 w v j J j M a B C m O a t f 3 4 x p 7 w 5 F U V 6 Q c 3 4 y K r q n E u t Z O a A E z 4 X D R l 6 a U q 6 o G N K E B 0 3 N S i 1 k U G Y k W n O N j n I A k c + z j e r l U + e v z S h c I T x F m s P x E s m d 4 6 c X u g T z r D L i Q J W u 7 d H / 6 R q l T C R Y e o 6 v E d D o P p Z j h 6 z r L H u R S Z m e f q p L o d j G F U / 9 R / G i H 6 N c M K 6 8 s 3 E K Q Z v G L S U S o U q B U 7 G q V P v 8 M S h s V G b B / T c 7 k Y t C z w B Y 1 X B o / 4 E e R k K k g E s q U 8 I H I R 5 x j m w Y Z j y D a v A 4 J v l f c 0 e i / p Q r 7 X C n T N I l w j b j l U M W a p v b k x Z u C H K p o N / P 1 y u k d B T r F t w e P S + 0 0 6 J m b K K b 4 9 z X Q t T n + N O O 4 G Y b L g p l p o l k M a 1 V z n i V 2 D h i b Z + T D n r Z Z X R 2 z R e l o T t J i h D 0 K 5 y N M w V Q Y u 8 6 m N W t K m 9 u s K f c f U t p U Z 0 3 p 4 D s r 5 c F L 2 P / J Y G i o i E r M v + U + w 4 t Y z a a L 7 0 N o f k d K z 6 a s Y g x / Z 7 q z 0 e d b s v O V y M 7 q u I P t l E e 7 m + 5 Y C H 4 A v r O a P V v C s y U 8 W 8 K z J T x b w v N K w m M q / k S + c 5 Q k w M P x U Z R t H a s 3 O a W l p 2 t z 0 y i T p 4 f X n X u e K 3 b N r 7 t X y d 8 C g N / 2 9 8 1 q 0 s 9 W k 9 l U a y a L 1 S Q x q 8 n / / + 6 1 O s F v t H t 9 B r V d b l 9 f s B v N 5 f Z N e u 6 C N J c f P H l B + v w d c 6 k k z 1 0 1 d 1 6 6 a 3 a z V m P z T 4 p z 0 j U m T b + 4 h F X l t 8 u Z d V z H r m b + v w D l Y l a N q I 7 3 7 j 9 Q S w E C L Q A U A A I A C A C c b o N Z N I f b a q Y A A A D 2 A A A A E g A A A A A A A A A A A A A A A A A A A A A A Q 2 9 u Z m l n L 1 B h Y 2 t h Z 2 U u e G 1 s U E s B A i 0 A F A A C A A g A n G 6 D W Q / K 6 a u k A A A A 6 Q A A A B M A A A A A A A A A A A A A A A A A 8 g A A A F t D b 2 5 0 Z W 5 0 X 1 R 5 c G V z X S 5 4 b W x Q S w E C L Q A U A A I A C A C c b o N Z U r 3 d m P Y E A A B V G w A A E w A A A A A A A A A A A A A A A A D j A Q A A R m 9 y b X V s Y X M v U 2 V j d G l v b j E u b V B L B Q Y A A A A A A w A D A M I A A A A m 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q w A A A A A A A G G 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J T I w V H J h Y 2 t 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Y T I 3 Y j Y z M i 0 1 M T U x L T Q 0 M T Q t Y T k 3 M C 0 2 Z m Y 2 M m I 1 M D Y x Z W 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M Y X N 0 V X B k Y X R l Z C I g V m F s d W U 9 I m Q y M D I 0 L T E y L T A z V D E y O j U y O j U x L j k z N D U 0 M j N a I i A v P j x F b n R y e S B U e X B l P S J G a W x s Q 2 9 s d W 1 u V H l w Z X M i I F Z h b H V l P S J z Q m c 9 P S I g L z 4 8 R W 5 0 c n k g V H l w Z T 0 i R m l s b E N v b H V t b k 5 h b W V z I i B W Y W x 1 Z T 0 i c 1 s m c X V v d D t U Z W N o b m 9 s b 2 d 5 J n F 1 b 3 Q 7 X S I g L z 4 8 R W 5 0 c n k g V H l w Z T 0 i R m l s b E V y c m 9 y Q 2 9 1 b n Q i I F Z h b H V l P S J s M C I g L z 4 8 R W 5 0 c n k g V H l w Z T 0 i R m l s b F N 0 Y X R 1 c y I g V m F s d W U 9 I n N D b 2 1 w b G V 0 Z S I g L z 4 8 R W 5 0 c n k g V H l w Z T 0 i R m l s b E V y c m 9 y Q 2 9 k Z S I g V m F s d W U 9 I n N V b m t u b 3 d u I i A v P j x F b n R y e S B U e X B l P S J G a W x s Q 2 9 1 b n Q i I F Z h b H V l P S J s N y 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N Y W l u I F R y Y W N r a W 5 n L 0 F 1 d G 9 S Z W 1 v d m V k Q 2 9 s d W 1 u c z E u e 1 R l Y 2 h u b 2 x v Z 3 k s M H 0 m c X V v d D t d L C Z x d W 9 0 O 0 N v b H V t b k N v d W 5 0 J n F 1 b 3 Q 7 O j E s J n F 1 b 3 Q 7 S 2 V 5 Q 2 9 s d W 1 u T m F t Z X M m c X V v d D s 6 W 1 0 s J n F 1 b 3 Q 7 Q 2 9 s d W 1 u S W R l b n R p d G l l c y Z x d W 9 0 O z p b J n F 1 b 3 Q 7 U 2 V j d G l v b j E v T W F p b i B U c m F j a 2 l u Z y 9 B d X R v U m V t b 3 Z l Z E N v b H V t b n M x L n t U Z W N o b m 9 s b 2 d 5 L D B 9 J n F 1 b 3 Q 7 X S w m c X V v d D t S Z W x h d G l v b n N o a X B J b m Z v J n F 1 b 3 Q 7 O l t d f S I g L z 4 8 L 1 N 0 Y W J s Z U V u d H J p Z X M + P C 9 J d G V t P j x J d G V t P j x J d G V t T G 9 j Y X R p b 2 4 + P E l 0 Z W 1 U e X B l P k Z v c m 1 1 b G E 8 L 0 l 0 Z W 1 U e X B l P j x J d G V t U G F 0 a D 5 T Z W N 0 a W 9 u M S 9 N Y W l u J T I w V H J h Y 2 t p b m c v U 2 9 1 c m N l P C 9 J d G V t U G F 0 a D 4 8 L 0 l 0 Z W 1 M b 2 N h d G l v b j 4 8 U 3 R h Y m x l R W 5 0 c m l l c y A v P j w v S X R l b T 4 8 S X R l b T 4 8 S X R l b U x v Y 2 F 0 a W 9 u P j x J d G V t V H l w Z T 5 G b 3 J t d W x h P C 9 J d G V t V H l w Z T 4 8 S X R l b V B h d G g + U 2 V j d G l v b j E v T W F p b i U y M F R y Y W N r a W 5 n L 0 N o Y W 5 n Z W Q l M j B U e X B l P C 9 J d G V t U G F 0 a D 4 8 L 0 l 0 Z W 1 M b 2 N h d G l v b j 4 8 U 3 R h Y m x l R W 5 0 c m l l c y A v P j w v S X R l b T 4 8 S X R l b T 4 8 S X R l b U x v Y 2 F 0 a W 9 u P j x J d G V t V H l w Z T 5 G b 3 J t d W x h P C 9 J d G V t V H l w Z T 4 8 S X R l b V B h d G g + U 2 V j d G l v b j E v Q 2 9 t c G x l b W V u d G F y e S U y M F R y Y W N r a W 5 n P C 9 J d G V t U G F 0 a D 4 8 L 0 l 0 Z W 1 M b 2 N h d G l v b j 4 8 U 3 R h Y m x l R W 5 0 c m l l c z 4 8 R W 5 0 c n k g V H l w Z T 0 i S X N Q c m l 2 Y X R l I i B W Y W x 1 Z T 0 i b D A i I C 8 + P E V u d H J 5 I F R 5 c G U 9 I l F 1 Z X J 5 S U Q i I F Z h b H V l P S J z N T A 1 M G Y x N 2 Q t N 2 F i Z S 0 0 Z j g w L W F k Z j k t Y m U 0 Y T d i N m I x M T c 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G F z d F V w Z G F 0 Z W Q i I F Z h b H V l P S J k M j A y N C 0 x M i 0 w M 1 Q x M j o 1 M j o 1 M S 4 5 N T Q 1 M z I 5 W i I g L z 4 8 R W 5 0 c n k g V H l w Z T 0 i R m l s b E N v b H V t b l R 5 c G V z I i B W Y W x 1 Z T 0 i c 0 J n P T 0 i I C 8 + P E V u d H J 5 I F R 5 c G U 9 I k Z p b G x D b 2 x 1 b W 5 O Y W 1 l c y I g V m F s d W U 9 I n N b J n F 1 b 3 Q 7 V G V j a G 5 v b G 9 n e S Z x d W 9 0 O 1 0 i I C 8 + P E V u d H J 5 I F R 5 c G U 9 I k Z p b G x F c n J v c k N v d W 5 0 I i B W Y W x 1 Z T 0 i b D A i I C 8 + P E V u d H J 5 I F R 5 c G U 9 I k Z p b G x T d G F 0 d X M i I F Z h b H V l P S J z Q 2 9 t c G x l d G U i I C 8 + P E V u d H J 5 I F R 5 c G U 9 I k Z p b G x F c n J v c k N v Z G U i I F Z h b H V l P S J z V W 5 r b m 9 3 b i I g L z 4 8 R W 5 0 c n k g V H l w Z T 0 i R m l s b E N v d W 5 0 I i B W Y W x 1 Z T 0 i b D E w 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0 N v b X B s Z W 1 l b n R h c n k g V H J h Y 2 t p b m c v Q X V 0 b 1 J l b W 9 2 Z W R D b 2 x 1 b W 5 z M S 5 7 V G V j a G 5 v b G 9 n e S w w f S Z x d W 9 0 O 1 0 s J n F 1 b 3 Q 7 Q 2 9 s d W 1 u Q 2 9 1 b n Q m c X V v d D s 6 M S w m c X V v d D t L Z X l D b 2 x 1 b W 5 O Y W 1 l c y Z x d W 9 0 O z p b X S w m c X V v d D t D b 2 x 1 b W 5 J Z G V u d G l 0 a W V z J n F 1 b 3 Q 7 O l s m c X V v d D t T Z W N 0 a W 9 u M S 9 D b 2 1 w b G V t Z W 5 0 Y X J 5 I F R y Y W N r a W 5 n L 0 F 1 d G 9 S Z W 1 v d m V k Q 2 9 s d W 1 u c z E u e 1 R l Y 2 h u b 2 x v Z 3 k s M H 0 m c X V v d D t d L C Z x d W 9 0 O 1 J l b G F 0 a W 9 u c 2 h p c E l u Z m 8 m c X V v d D s 6 W 1 1 9 I i A v P j w v U 3 R h Y m x l R W 5 0 c m l l c z 4 8 L 0 l 0 Z W 0 + P E l 0 Z W 0 + P E l 0 Z W 1 M b 2 N h d G l v b j 4 8 S X R l b V R 5 c G U + R m 9 y b X V s Y T w v S X R l b V R 5 c G U + P E l 0 Z W 1 Q Y X R o P l N l Y 3 R p b 2 4 x L 0 N v b X B s Z W 1 l b n R h c n k l M j B U c m F j a 2 l u Z y 9 T b 3 V y Y 2 U 8 L 0 l 0 Z W 1 Q Y X R o P j w v S X R l b U x v Y 2 F 0 a W 9 u P j x T d G F i b G V F b n R y a W V z I C 8 + P C 9 J d G V t P j x J d G V t P j x J d G V t T G 9 j Y X R p b 2 4 + P E l 0 Z W 1 U e X B l P k Z v c m 1 1 b G E 8 L 0 l 0 Z W 1 U e X B l P j x J d G V t U G F 0 a D 5 T Z W N 0 a W 9 u M S 9 D b 2 1 w b G V t Z W 5 0 Y X J 5 J T I w V H J h Y 2 t p b m c v Q 2 h h b m d l Z C U y M F R 5 c G U 8 L 0 l 0 Z W 1 Q Y X R o P j w v S X R l b U x v Y 2 F 0 a W 9 u P j x T d G F i b G V F b n R y a W V z I C 8 + P C 9 J d G V t P j x J d G V t P j x J d G V t T G 9 j Y X R p b 2 4 + P E l 0 Z W 1 U e X B l P k Z v c m 1 1 b G E 8 L 0 l 0 Z W 1 U e X B l P j x J d G V t U G F 0 a D 5 T Z W N 0 a W 9 u M S 9 U Z W N o b m 9 s b 2 d p Z X M 8 L 0 l 0 Z W 1 Q Y X R o P j w v S X R l b U x v Y 2 F 0 a W 9 u P j x T d G F i b G V F b n R y a W V z P j x F b n R y e S B U e X B l P S J J c 1 B y a X Z h d G U i I F Z h b H V l P S J s M C I g L z 4 8 R W 5 0 c n k g V H l w Z T 0 i U X V l c n l J R C I g V m F s d W U 9 I n M x O D N j N D J m Z i 0 w M T U y L T Q 5 O G Y t Y m F k Z S 0 1 N D A 3 N W Y w N z I 0 Y 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l Y 2 h u b 2 x v Z 2 l l c y I g L z 4 8 R W 5 0 c n k g V H l w Z T 0 i R m l s b G V k Q 2 9 t c G x l d G V S Z X N 1 b H R U b 1 d v c m t z a G V l d C I g V m F s d W U 9 I m w x I i A v P j x F b n R y e S B U e X B l P S J G a W x s T G F z d F V w Z G F 0 Z W Q i I F Z h b H V l P S J k M j A y N C 0 x M i 0 w M 1 Q x M j o 1 M j o 1 N S 4 1 N D k 5 O T E 2 W i I g L z 4 8 R W 5 0 c n k g V H l w Z T 0 i R m l s b E N v b H V t b l R 5 c G V z I i B W Y W x 1 Z T 0 i c 0 J n P T 0 i I C 8 + P E V u d H J 5 I F R 5 c G U 9 I k Z p b G x D b 2 x 1 b W 5 O Y W 1 l c y I g V m F s d W U 9 I n N b J n F 1 b 3 Q 7 V G V j a G 5 v b G 9 n e S Z x d W 9 0 O 1 0 i I C 8 + P E V u d H J 5 I F R 5 c G U 9 I k Z p b G x F c n J v c k N v d W 5 0 I i B W Y W x 1 Z T 0 i b D A i I C 8 + P E V u d H J 5 I F R 5 c G U 9 I k Z p b G x T d G F 0 d X M i I F Z h b H V l P S J z Q 2 9 t c G x l d G U i I C 8 + P E V u d H J 5 I F R 5 c G U 9 I k Z p b G x F c n J v c k N v Z G U i I F Z h b H V l P S J z V W 5 r b m 9 3 b i I g L z 4 8 R W 5 0 c n k g V H l w Z T 0 i R m l s b E N v d W 5 0 I i B W Y W x 1 Z T 0 i b D I 3 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1 R l Y 2 h u b 2 x v Z 2 l l c y 9 B d X R v U m V t b 3 Z l Z E N v b H V t b n M x L n t U Z W N o b m 9 s b 2 d 5 L D B 9 J n F 1 b 3 Q 7 X S w m c X V v d D t D b 2 x 1 b W 5 D b 3 V u d C Z x d W 9 0 O z o x L C Z x d W 9 0 O 0 t l e U N v b H V t b k 5 h b W V z J n F 1 b 3 Q 7 O l t d L C Z x d W 9 0 O 0 N v b H V t b k l k Z W 5 0 a X R p Z X M m c X V v d D s 6 W y Z x d W 9 0 O 1 N l Y 3 R p b 2 4 x L 1 R l Y 2 h u b 2 x v Z 2 l l c y 9 B d X R v U m V t b 3 Z l Z E N v b H V t b n M x L n t U Z W N o b m 9 s b 2 d 5 L D B 9 J n F 1 b 3 Q 7 X S w m c X V v d D t S Z W x h d G l v b n N o a X B J b m Z v J n F 1 b 3 Q 7 O l t d f S I g L z 4 8 L 1 N 0 Y W J s Z U V u d H J p Z X M + P C 9 J d G V t P j x J d G V t P j x J d G V t T G 9 j Y X R p b 2 4 + P E l 0 Z W 1 U e X B l P k Z v c m 1 1 b G E 8 L 0 l 0 Z W 1 U e X B l P j x J d G V t U G F 0 a D 5 T Z W N 0 a W 9 u M S 9 U Z W N o b m 9 s b 2 d p Z X M v U 2 9 1 c m N l P C 9 J d G V t U G F 0 a D 4 8 L 0 l 0 Z W 1 M b 2 N h d G l v b j 4 8 U 3 R h Y m x l R W 5 0 c m l l c y A v P j w v S X R l b T 4 8 S X R l b T 4 8 S X R l b U x v Y 2 F 0 a W 9 u P j x J d G V t V H l w Z T 5 G b 3 J t d W x h P C 9 J d G V t V H l w Z T 4 8 S X R l b V B h d G g + U 2 V j d G l v b j E v V 2 9 y Z H N 0 Z W V s X 3 B y b 2 R 1 Y 3 R p b 2 5 f U E R G P C 9 J d G V t U G F 0 a D 4 8 L 0 l 0 Z W 1 M b 2 N h d G l v b j 4 8 U 3 R h Y m x l R W 5 0 c m l l c z 4 8 R W 5 0 c n k g V H l w Z T 0 i S X N Q c m l 2 Y X R l I i B W Y W x 1 Z T 0 i b D A i I C 8 + P E V u d H J 5 I F R 5 c G U 9 I l F 1 Z X J 5 S U Q i I F Z h b H V l P S J z N j k x O D g 2 M D Y t N j V k Z C 0 0 Z D U w L W F i M j Q t M j Q 4 Y W E 4 Y z E 4 M m Y 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F y Z 2 V 0 T m F t Z U N 1 c 3 R v b W l 6 Z W Q i I F Z h b H V l P S J s M S I g L z 4 8 R W 5 0 c n k g V H l w Z T 0 i R m l s b E x h c 3 R V c G R h d G V k I i B W Y W x 1 Z T 0 i Z D I w M j Q t M T I t M D N U M T I 6 N T I 6 N T E u O T U 1 N T M z M V o i I C 8 + P E V u d H J 5 I F R 5 c G U 9 I k Z p b G x D b 2 x 1 b W 5 U e X B l c y I g V m F s d W U 9 I n N C Z 1 l H Q m d Z R E F 3 P T 0 i I C 8 + P E V u d H J 5 I F R 5 c G U 9 I k Z p b G x F c n J v c k N v Z G U i I F Z h b H V l P S J z V W 5 r b m 9 3 b i I g L z 4 8 R W 5 0 c n k g V H l w Z T 0 i Q W R k Z W R U b 0 R h d G F N b 2 R l b C I g V m F s d W U 9 I m w w I i A v P j x F b n R y e S B U e X B l P S J G a W x s Q 2 9 s d W 1 u T m F t Z X M i I F Z h b H V l P S J z W y Z x d W 9 0 O 0 N v b H V t b j E m c X V v d D s s J n F 1 b 3 Q 7 Q 2 9 s d W 1 u M i Z x d W 9 0 O y w m c X V v d D t N d C Z x d W 9 0 O y w m c X V v d D t D b 2 x 1 b W 4 0 J n F 1 b 3 Q 7 L C Z x d W 9 0 O 0 N v b H V t b j U m c X V v d D s s J n F 1 b 3 Q 7 U m F u a 2 l u Z y 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2 9 y Z H N 0 Z W V s X 3 B y b 2 R 1 Y 3 R p b 2 5 f U E R G L 0 F 1 d G 9 S Z W 1 v d m V k Q 2 9 s d W 1 u c z E u e 0 N v b H V t b j E s M H 0 m c X V v d D s s J n F 1 b 3 Q 7 U 2 V j d G l v b j E v V 2 9 y Z H N 0 Z W V s X 3 B y b 2 R 1 Y 3 R p b 2 5 f U E R G L 0 F 1 d G 9 S Z W 1 v d m V k Q 2 9 s d W 1 u c z E u e 0 N v b H V t b j I s M X 0 m c X V v d D s s J n F 1 b 3 Q 7 U 2 V j d G l v b j E v V 2 9 y Z H N 0 Z W V s X 3 B y b 2 R 1 Y 3 R p b 2 5 f U E R G L 0 F 1 d G 9 S Z W 1 v d m V k Q 2 9 s d W 1 u c z E u e 0 1 0 L D J 9 J n F 1 b 3 Q 7 L C Z x d W 9 0 O 1 N l Y 3 R p b 2 4 x L 1 d v c m R z d G V l b F 9 w c m 9 k d W N 0 a W 9 u X 1 B E R i 9 B d X R v U m V t b 3 Z l Z E N v b H V t b n M x L n t D b 2 x 1 b W 4 0 L D N 9 J n F 1 b 3 Q 7 L C Z x d W 9 0 O 1 N l Y 3 R p b 2 4 x L 1 d v c m R z d G V l b F 9 w c m 9 k d W N 0 a W 9 u X 1 B E R i 9 B d X R v U m V t b 3 Z l Z E N v b H V t b n M x L n t D b 2 x 1 b W 4 1 L D R 9 J n F 1 b 3 Q 7 L C Z x d W 9 0 O 1 N l Y 3 R p b 2 4 x L 1 d v c m R z d G V l b F 9 w c m 9 k d W N 0 a W 9 u X 1 B E R i 9 B d X R v U m V t b 3 Z l Z E N v b H V t b n M x L n t S Y W 5 r a W 5 n L D V 9 J n F 1 b 3 Q 7 L C Z x d W 9 0 O 1 N l Y 3 R p b 2 4 x L 1 d v c m R z d G V l b F 9 w c m 9 k d W N 0 a W 9 u X 1 B E R i 9 B d X R v U m V t b 3 Z l Z E N v b H V t b n M x L n t D b 2 x 1 b W 4 3 L D Z 9 J n F 1 b 3 Q 7 X S w m c X V v d D t D b 2 x 1 b W 5 D b 3 V u d C Z x d W 9 0 O z o 3 L C Z x d W 9 0 O 0 t l e U N v b H V t b k 5 h b W V z J n F 1 b 3 Q 7 O l t d L C Z x d W 9 0 O 0 N v b H V t b k l k Z W 5 0 a X R p Z X M m c X V v d D s 6 W y Z x d W 9 0 O 1 N l Y 3 R p b 2 4 x L 1 d v c m R z d G V l b F 9 w c m 9 k d W N 0 a W 9 u X 1 B E R i 9 B d X R v U m V t b 3 Z l Z E N v b H V t b n M x L n t D b 2 x 1 b W 4 x L D B 9 J n F 1 b 3 Q 7 L C Z x d W 9 0 O 1 N l Y 3 R p b 2 4 x L 1 d v c m R z d G V l b F 9 w c m 9 k d W N 0 a W 9 u X 1 B E R i 9 B d X R v U m V t b 3 Z l Z E N v b H V t b n M x L n t D b 2 x 1 b W 4 y L D F 9 J n F 1 b 3 Q 7 L C Z x d W 9 0 O 1 N l Y 3 R p b 2 4 x L 1 d v c m R z d G V l b F 9 w c m 9 k d W N 0 a W 9 u X 1 B E R i 9 B d X R v U m V t b 3 Z l Z E N v b H V t b n M x L n t N d C w y f S Z x d W 9 0 O y w m c X V v d D t T Z W N 0 a W 9 u M S 9 X b 3 J k c 3 R l Z W x f c H J v Z H V j d G l v b l 9 Q R E Y v Q X V 0 b 1 J l b W 9 2 Z W R D b 2 x 1 b W 5 z M S 5 7 Q 2 9 s d W 1 u N C w z f S Z x d W 9 0 O y w m c X V v d D t T Z W N 0 a W 9 u M S 9 X b 3 J k c 3 R l Z W x f c H J v Z H V j d G l v b l 9 Q R E Y v Q X V 0 b 1 J l b W 9 2 Z W R D b 2 x 1 b W 5 z M S 5 7 Q 2 9 s d W 1 u N S w 0 f S Z x d W 9 0 O y w m c X V v d D t T Z W N 0 a W 9 u M S 9 X b 3 J k c 3 R l Z W x f c H J v Z H V j d G l v b l 9 Q R E Y v Q X V 0 b 1 J l b W 9 2 Z W R D b 2 x 1 b W 5 z M S 5 7 U m F u a 2 l u Z y w 1 f S Z x d W 9 0 O y w m c X V v d D t T Z W N 0 a W 9 u M S 9 X b 3 J k c 3 R l Z W x f c H J v Z H V j d G l v b l 9 Q R E Y v Q X V 0 b 1 J l b W 9 2 Z W R D b 2 x 1 b W 5 z M S 5 7 Q 2 9 s d W 1 u N y w 2 f S Z x d W 9 0 O 1 0 s J n F 1 b 3 Q 7 U m V s Y X R p b 2 5 z a G l w S W 5 m b y Z x d W 9 0 O z p b X X 0 i I C 8 + P C 9 T d G F i b G V F b n R y a W V z P j w v S X R l b T 4 8 S X R l b T 4 8 S X R l b U x v Y 2 F 0 a W 9 u P j x J d G V t V H l w Z T 5 G b 3 J t d W x h P C 9 J d G V t V H l w Z T 4 8 S X R l b V B h d G g + U 2 V j d G l v b j E v V 2 9 y Z H N 0 Z W V s X 3 B y b 2 R 1 Y 3 R p b 2 5 f U E R G L 1 N v d X J j Z T w v S X R l b V B h d G g + P C 9 J d G V t T G 9 j Y X R p b 2 4 + P F N 0 Y W J s Z U V u d H J p Z X M g L z 4 8 L 0 l 0 Z W 0 + P E l 0 Z W 0 + P E l 0 Z W 1 M b 2 N h d G l v b j 4 8 S X R l b V R 5 c G U + R m 9 y b X V s Y T w v S X R l b V R 5 c G U + P E l 0 Z W 1 Q Y X R o P l N l Y 3 R p b 2 4 x L 1 d v c m R z d G V l b F 9 w c m 9 k d W N 0 a W 9 u X 1 B E R i 9 U Y W J s Z T A w M T w v S X R l b V B h d G g + P C 9 J d G V t T G 9 j Y X R p b 2 4 + P F N 0 Y W J s Z U V u d H J p Z X M g L z 4 8 L 0 l 0 Z W 0 + P E l 0 Z W 0 + P E l 0 Z W 1 M b 2 N h d G l v b j 4 8 S X R l b V R 5 c G U + R m 9 y b X V s Y T w v S X R l b V R 5 c G U + P E l 0 Z W 1 Q Y X R o P l N l Y 3 R p b 2 4 x L 1 d v c m R z d G V l b F 9 w c m 9 k d W N 0 a W 9 u X 1 B E R i 9 Q c m 9 t b 3 R l Z C U y M E h l Y W R l c n M 8 L 0 l 0 Z W 1 Q Y X R o P j w v S X R l b U x v Y 2 F 0 a W 9 u P j x T d G F i b G V F b n R y a W V z I C 8 + P C 9 J d G V t P j x J d G V t P j x J d G V t T G 9 j Y X R p b 2 4 + P E l 0 Z W 1 U e X B l P k Z v c m 1 1 b G E 8 L 0 l 0 Z W 1 U e X B l P j x J d G V t U G F 0 a D 5 T Z W N 0 a W 9 u M S 9 X b 3 J k c 3 R l Z W x f c H J v Z H V j d G l v b l 9 Q R E Y v Q 2 h h b m d l Z C U y M F R 5 c G U 8 L 0 l 0 Z W 1 Q Y X R o P j w v S X R l b U x v Y 2 F 0 a W 9 u P j x T d G F i b G V F b n R y a W V z I C 8 + P C 9 J d G V t P j x J d G V t P j x J d G V t T G 9 j Y X R p b 2 4 + P E l 0 Z W 1 U e X B l P k Z v c m 1 1 b G E 8 L 0 l 0 Z W 1 U e X B l P j x J d G V t U G F 0 a D 5 T Z W N 0 a W 9 u M S 9 H c m V l b l 9 T d G V l b F 9 Q c m 9 q Z W N 0 c z w v S X R l b V B h d G g + P C 9 J d G V t T G 9 j Y X R p b 2 4 + P F N 0 Y W J s Z U V u d H J p Z X M + P E V u d H J 5 I F R 5 c G U 9 I k l z U H J p d m F 0 Z S I g V m F s d W U 9 I m w w I i A v P j x F b n R y e S B U e X B l P S J G a W x s R W 5 h Y m x l Z C I g V m F s d W U 9 I m w w I i A v P j x F b n R y e S B U e X B l P S J R d W V y e U l E I i B W Y W x 1 Z T 0 i c 2 U 1 M D Q x Y T B j L T R l Y W U t N D k z Y i 1 i Z W U 3 L T I 0 Y j I x O D U z Z D c w M i I g L z 4 8 R W 5 0 c n k g V H l w Z T 0 i R m l s b G V k Q 2 9 t c G x l d G V S Z X N 1 b H R U b 1 d v c m t z a G V l d C I g V m F s d W U 9 I m w w I i A v P j x F b n R y e S B U e X B l P S J G a W x s T 2 J q Z W N 0 V H l w Z S I g V m F s d W U 9 I n N D b 2 5 u Z W N 0 a W 9 u T 2 5 s e S I g L z 4 8 R W 5 0 c n k g V H l w Z T 0 i R m l s b F R v R G F 0 Y U 1 v Z G V s R W 5 h Y m x l Z C I g V m F s d W U 9 I m w w I i A v P j x F b n R y e S B U e X B l P S J S Z X N 1 b H R U e X B l I i B W Y W x 1 Z T 0 i c 1 R h Y m x l I i A v P j x F b n R y e S B U e X B l P S J O Y X Z p Z 2 F 0 a W 9 u U 3 R l c E 5 h b W U i I F Z h b H V l P S J z T m F 2 a W d h d G l v b i I g L z 4 8 R W 5 0 c n k g V H l w Z T 0 i R m l s b E V y c m 9 y Q 2 9 k Z S I g V m F s d W U 9 I n N V b m t u b 3 d u I i A v P j x F b n R y e S B U e X B l P S J C d W Z m Z X J O Z X h 0 U m V m c m V z a C I g V m F s d W U 9 I m w x I i A v P j x F b n R y e S B U e X B l P S J B Z G R l Z F R v R G F 0 Y U 1 v Z G V s I i B W Y W x 1 Z T 0 i b D A i I C 8 + P E V u d H J 5 I F R 5 c G U 9 I k Z p b G x M Y X N 0 V X B k Y X R l Z C I g V m F s d W U 9 I m Q y M D I 0 L T E y L T A z V D E y O j U y O j U x L j k 1 N j U z M z F a I i A v P j x F b n R y e S B U e X B l P S J G a W x s U 3 R h d H V z I i B W Y W x 1 Z T 0 i c 0 N v b X B s Z X R l I i A v P j w v U 3 R h Y m x l R W 5 0 c m l l c z 4 8 L 0 l 0 Z W 0 + P E l 0 Z W 0 + P E l 0 Z W 1 M b 2 N h d G l v b j 4 8 S X R l b V R 5 c G U + R m 9 y b X V s Y T w v S X R l b V R 5 c G U + P E l 0 Z W 1 Q Y X R o P l N l Y 3 R p b 2 4 x L 0 d y Z W V u X 1 N 0 Z W V s X 1 B y b 2 p l Y 3 R z L 1 N v d X J j Z T w v S X R l b V B h d G g + P C 9 J d G V t T G 9 j Y X R p b 2 4 + P F N 0 Y W J s Z U V u d H J p Z X M g L z 4 8 L 0 l 0 Z W 0 + P E l 0 Z W 0 + P E l 0 Z W 1 M b 2 N h d G l v b j 4 8 S X R l b V R 5 c G U + R m 9 y b X V s Y T w v S X R l b V R 5 c G U + P E l 0 Z W 1 Q Y X R o P l N l Y 3 R p b 2 4 x L 0 d y Z W V u X 1 N 0 Z W V s X 1 B y b 2 p l Y 3 R z L 0 N o Y W 5 n Z W Q l M j B U e X B l P C 9 J d G V t U G F 0 a D 4 8 L 0 l 0 Z W 1 M b 2 N h d G l v b j 4 8 U 3 R h Y m x l R W 5 0 c m l l c y A v P j w v S X R l b T 4 8 S X R l b T 4 8 S X R l b U x v Y 2 F 0 a W 9 u P j x J d G V t V H l w Z T 5 G b 3 J t d W x h P C 9 J d G V t V H l w Z T 4 8 S X R l b V B h d G g + U 2 V j d G l v b j E v Q X B w Z W 5 k X 0 F s b F 9 w c m 9 q Z W N 0 c z w v S X R l b V B h d G g + P C 9 J d G V t T G 9 j Y X R p b 2 4 + P F N 0 Y W J s Z U V u d H J p Z X M + P E V u d H J 5 I F R 5 c G U 9 I k l z U H J p d m F 0 Z S I g V m F s d W U 9 I m w w I i A v P j x F b n R y e S B U e X B l P S J R d W V y e U l E I i B W Y W x 1 Z T 0 i c z B k Z W U 0 O W M 2 L T l m Z T I t N G E y N i 1 h N z g 5 L T k x Y j I z N z J l Z m V i 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Q t M T I t M D N U M T I 6 N T I 6 N T E u O T U 5 N T M z N F o i I C 8 + P E V u d H J 5 I F R 5 c G U 9 I k Z p b G x D b 2 x 1 b W 5 U e X B l c y I g V m F s d W U 9 I n N C Z 1 l H Q m d Z Q U J n W U d C Z 1 l H Q m d Z Q U F B Q U F C Z 1 l H Q m d B R 0 J R V U d C Z 1 l H Q m d B Q U J n W U F B Q V l H Q m d B R 0 J n W U d C Z 0 F B Q n d Z R 0 J n Q U h C Z 1 l H Q m d Z Q U F B W T 0 i I C 8 + P E V u d H J 5 I F R 5 c G U 9 I k Z p b G x D b 2 x 1 b W 5 O Y W 1 l c y I g V m F s d W U 9 I n N b J n F 1 b 3 Q 7 S W 5 0 Z X J u Y W w g S U Q m c X V v d D s s J n F 1 b 3 Q 7 T 2 x k I E l E J n F 1 b 3 Q 7 L C Z x d W 9 0 O 1 B y b 2 p l Y 3 Q g b m F t Z S Z x d W 9 0 O y w m c X V v d D t Q c m 9 q Z W N 0 I H d l Y n N p d G U m c X V v d D s s J n F 1 b 3 Q 7 U H J v a m V j d C B z Y 2 F s Z S Z x d W 9 0 O y w m c X V v d D t Z Z W F y I H R v I G J l I G 9 u b G l u Z S Z x d W 9 0 O y w m c X V v d D t U Z W N o b m 9 s b 2 d 5 I H R v I G J l I H V z Z W Q m c X V v d D s s J n F 1 b 3 Q 7 V G V j a G 5 v b G 9 n e S B k Z X R h a W x z J n F 1 b 3 Q 7 L C Z x d W 9 0 O 1 t y Z W Z d I F B y b 2 p l Y 3 Q g c 2 N h b G U m c X V v d D s s J n F 1 b 3 Q 7 W 3 J l Z l 0 g W W V h c i B 0 b y B i Z S B v b m x p b m U m c X V v d D s s J n F 1 b 3 Q 7 W 3 J l Z l 0 g V G V j a G 5 v b G 9 n e S B 0 b y B i Z S B 1 c 2 V k J n F 1 b 3 Q 7 L C Z x d W 9 0 O 0 N v b X B h b n k m c X V v d D s s J n F 1 b 3 Q 7 Q 2 9 t c G F u e S B 0 e X B l J n F 1 b 3 Q 7 L C Z x d W 9 0 O 1 B y b 2 p l Y 3 Q g d H l w Z S Z x d W 9 0 O y w m c X V v d D t D b 2 1 w Y W 5 5 I H B y b 2 R 1 Y 3 R p b 2 4 m c X V v d D s s J n F 1 b 3 Q 7 Q 2 x p b W F 0 Z S A y M D M w J n F 1 b 3 Q 7 L C Z x d W 9 0 O 0 N s a W 1 h d G U g M j A 1 M C Z x d W 9 0 O y w m c X V v d D t b c m V m X S B D b G l t Y X R l I H R h c m d l d H M m c X V v d D s s J n F 1 b 3 Q 7 Q 2 9 t c G F u e S B o Y X M g Y 2 x p b W F 0 Z S B n b 2 F s c z 8 m c X V v d D s s J n F 1 b 3 Q 7 U H J v Z H V j d G l v b i B w b G F u d C Z x d W 9 0 O y w m c X V v d D t P b G Q p I E d F T S B w b G F u d C B J R C Z x d W 9 0 O y w m c X V v d D t V c G R h d G V k I E d F T S B Q b G F u d C B J R C Z x d W 9 0 O y w m c X V v d D t H R U 0 g d 2 l r a S B w Y W d l I G x p b m s m c X V v d D s s J n F 1 b 3 Q 7 T G 9 j Y X R p b 2 4 m c X V v d D s s J n F 1 b 3 Q 7 T G F 0 a X R 1 Z G U m c X V v d D s s J n F 1 b 3 Q 7 T G 9 u Z 2 l 0 d W R l J n F 1 b 3 Q 7 L C Z x d W 9 0 O 0 N v b 3 J k a W 5 h d G U g Y W N j d X J h Y 3 k m c X V v d D s s J n F 1 b 3 Q 7 Q 2 9 u d G l u Z W 5 0 J n F 1 b 3 Q 7 L C Z x d W 9 0 O 0 N v d W 5 0 c n k m c X V v d D s s J n F 1 b 3 Q 7 W 3 J l Z l 0 g T G 9 j Y X R p b 2 4 m c X V v d D s s J n F 1 b 3 Q 7 V H l w Z S B v Z i B 0 c m F j a 2 l u Z y Z x d W 9 0 O y w m c X V v d D t J c m 9 u I H B y b 2 R 1 Y 3 R p b 2 4 g Y 2 F w Y W N p d H k g K G 1 p b G x p b 2 4 g d G 9 u b m V z I H B l c i B 5 Z W F y K S Z x d W 9 0 O y w m c X V v d D t T d G V l b C B w c m 9 k d W N 0 a W 9 u I G N h c G F j a X R 5 I C h t a W x s a W 9 u I H R v b m 5 l c y B w Z X I g e W V h c i k m c X V v d D s s J n F 1 b 3 Q 7 U 3 R h d G V z I G l y b 2 4 g X H U w M D I 2 I H N 0 Z W V s I G N h c G F j a X R 5 P y Z x d W 9 0 O y w m c X V v d D t b c m V m X S B J c m 9 u I G 9 y I H N 0 Z W V s I G N h c G F j a X R 5 J n F 1 b 3 Q 7 L C Z x d W 9 0 O 0 N P M i B j Y X B 0 d X J l I C h t a W x s a W 9 u I H R v b m 5 l c y B D T z I g c G V y I H l l Y X I p J n F 1 b 3 Q 7 L C Z x d W 9 0 O 0 h 5 Z H J v Z 2 V u I G d l b m V y Y X R p b 2 4 g Y 2 F w Y W N p d H k g K E 1 X K S Z x d W 9 0 O y w m c X V v d D t T d G F 0 Z X M g Q 0 M g X H U w M D I 2 I E g y I G N h c G F j a X R 5 P y Z x d W 9 0 O y w m c X V v d D t b c m V m X S B D Q y B v c i B I M i B j Y X B h Y 2 l 0 e S Z x d W 9 0 O y w m c X V v d D t Q c m 9 q Z W N 0 I G V 4 Z W N 1 d G l v b i B k Z X R h a W x z I G F z c 2 V z c 2 1 l b n Q m c X V v d D s s J n F 1 b 3 Q 7 S W 5 2 Z X N 0 b W V u d C B T a X p l I C h t I F V T R C k m c X V v d D s s J n F 1 b 3 Q 7 W 3 J l Z l 0 g S W 5 2 Z X N 0 b W V u d C Z x d W 9 0 O y w m c X V v d D t J b n Z l c 3 R t Z W 5 0 c y B k a X N j b G 9 z d X J l I G F z c 2 V z c 2 1 l b n Q m c X V v d D s s J n F 1 b 3 Q 7 U H J v a m V j d C B D b G F z c 2 l m a W N h d G l v b i A m c X V v d D s s J n F 1 b 3 Q 7 Q n V z a W 5 l c 3 M g c H J v c G 9 z Z W Q m c X V v d D s s J n F 1 b 3 Q 7 U H J v a m V j d C B z d G F 0 d X M m c X V v d D s s J n F 1 b 3 Q 7 Q 2 9 u c 3 R y d W N 0 a W 9 u I H l l Y X I m c X V v d D s s J n F 1 b 3 Q 7 Q W N 0 d W F s I H N 0 Y X J 0 I H l l Y X I m c X V v d D s s J n F 1 b 3 Q 7 R G F 0 Z S B v Z i B h b m 5 v d W 5 j Z W 1 l b n Q g K H l 5 e X k t b W 0 t Z G Q p J n F 1 b 3 Q 7 L C Z x d W 9 0 O 1 t y Z W Z d I E R h d G U g b 2 Y g Y W 5 u b 3 V u Y 2 V t Z W 5 0 I C A m c X V v d D s s J n F 1 b 3 Q 7 U G F y d G 5 l c n M m c X V v d D s s J n F 1 b 3 Q 7 Q 2 9 t b W V u d H M m c X V v d D s s J n F 1 b 3 Q 7 T G F z d G V z d C B w c m 9 q Z W N 0 I G 5 l d 3 M g K H l 5 e X k t b W 0 t Z G Q p J n F 1 b 3 Q 7 L C Z x d W 9 0 O 0 x h c 3 R s e S B 1 c G R h d G V k I C h 5 e X l 5 L W 1 t L W R k K S Z x d W 9 0 O y w m c X V v d D t S Z W Z l c m V u Y 2 V z I D E m c X V v d D s s J n F 1 b 3 Q 7 U m V m Z X J l b m N l c y A y J n F 1 b 3 Q 7 L C Z x d W 9 0 O 1 J l Z m V y Z W 5 j Z X M g M y Z x d W 9 0 O y w m c X V v d D t S Z W Z l c m V u Y 2 V z I D Q m c X V v d D s s J n F 1 b 3 Q 7 U m V m Z X J l b m N l c y A 1 J n F 1 b 3 Q 7 L C Z x d W 9 0 O 1 J l Z m V y Z W 5 j Z X M g N i Z x d W 9 0 O y w m c X V v d D t S Z W Z l c m V u Y 2 V z I D c m c X V v d D s s J n F 1 b 3 Q 7 Q X J j a G l 2 a W 5 n I E p 1 c 3 R p Z m l j Y X R p b 2 4 m c X V v d D t d I i A v P j x F b n R y e S B U e X B l P S J G a W x s R X J y b 3 J D b 3 V u d C I g V m F s d W U 9 I m w w I i A v P j x F b n R y e S B U e X B l P S J G a W x s U 3 R h d H V z I i B W Y W x 1 Z T 0 i c 0 N v b X B s Z X R l I i A v P j x F b n R y e S B U e X B l P S J G a W x s R X J y b 3 J D b 2 R l I i B W Y W x 1 Z T 0 i c 1 V u a 2 5 v d 2 4 i I C 8 + P E V u d H J 5 I F R 5 c G U 9 I k Z p b G x D b 3 V u d C I g V m F s d W U 9 I m w x M D I i I C 8 + P E V u d H J 5 I F R 5 c G U 9 I k F k Z G V k V G 9 E Y X R h T W 9 k Z W w i I F Z h b H V l P S J s M C I g L z 4 8 R W 5 0 c n k g V H l w Z T 0 i U m V s Y X R p b 2 5 z a G l w S W 5 m b 0 N v b n R h a W 5 l c i I g V m F s d W U 9 I n N 7 J n F 1 b 3 Q 7 Y 2 9 s d W 1 u Q 2 9 1 b n Q m c X V v d D s 6 N j I s J n F 1 b 3 Q 7 a 2 V 5 Q 2 9 s d W 1 u T m F t Z X M m c X V v d D s 6 W 1 0 s J n F 1 b 3 Q 7 c X V l c n l S Z W x h d G l v b n N o a X B z J n F 1 b 3 Q 7 O l t d L C Z x d W 9 0 O 2 N v b H V t b k l k Z W 5 0 a X R p Z X M m c X V v d D s 6 W y Z x d W 9 0 O 1 N l Y 3 R p b 2 4 x L 0 F w c G V u Z F 9 B b G x f c H J v a m V j d H M v Q X V 0 b 1 J l b W 9 2 Z W R D b 2 x 1 b W 5 z M S 5 7 S W 5 0 Z X J u Y W w g S U Q s M H 0 m c X V v d D s s J n F 1 b 3 Q 7 U 2 V j d G l v b j E v Q X B w Z W 5 k X 0 F s b F 9 w c m 9 q Z W N 0 c y 9 B d X R v U m V t b 3 Z l Z E N v b H V t b n M x L n t P b G Q g S U Q s M X 0 m c X V v d D s s J n F 1 b 3 Q 7 U 2 V j d G l v b j E v Q X B w Z W 5 k X 0 F s b F 9 w c m 9 q Z W N 0 c y 9 B d X R v U m V t b 3 Z l Z E N v b H V t b n M x L n t Q c m 9 q Z W N 0 I G 5 h b W U s M n 0 m c X V v d D s s J n F 1 b 3 Q 7 U 2 V j d G l v b j E v Q X B w Z W 5 k X 0 F s b F 9 w c m 9 q Z W N 0 c y 9 B d X R v U m V t b 3 Z l Z E N v b H V t b n M x L n t Q c m 9 q Z W N 0 I H d l Y n N p d G U s M 3 0 m c X V v d D s s J n F 1 b 3 Q 7 U 2 V j d G l v b j E v Q X B w Z W 5 k X 0 F s b F 9 w c m 9 q Z W N 0 c y 9 B d X R v U m V t b 3 Z l Z E N v b H V t b n M x L n t Q c m 9 q Z W N 0 I H N j Y W x l L D R 9 J n F 1 b 3 Q 7 L C Z x d W 9 0 O 1 N l Y 3 R p b 2 4 x L 0 F w c G V u Z F 9 B b G x f c H J v a m V j d H M v Q X V 0 b 1 J l b W 9 2 Z W R D b 2 x 1 b W 5 z M S 5 7 W W V h c i B 0 b y B i Z S B v b m x p b m U s N X 0 m c X V v d D s s J n F 1 b 3 Q 7 U 2 V j d G l v b j E v Q X B w Z W 5 k X 0 F s b F 9 w c m 9 q Z W N 0 c y 9 B d X R v U m V t b 3 Z l Z E N v b H V t b n M x L n t U Z W N o b m 9 s b 2 d 5 I H R v I G J l I H V z Z W Q s N n 0 m c X V v d D s s J n F 1 b 3 Q 7 U 2 V j d G l v b j E v Q X B w Z W 5 k X 0 F s b F 9 w c m 9 q Z W N 0 c y 9 B d X R v U m V t b 3 Z l Z E N v b H V t b n M x L n t U Z W N o b m 9 s b 2 d 5 I G R l d G F p b H M s N 3 0 m c X V v d D s s J n F 1 b 3 Q 7 U 2 V j d G l v b j E v Q X B w Z W 5 k X 0 F s b F 9 w c m 9 q Z W N 0 c y 9 B d X R v U m V t b 3 Z l Z E N v b H V t b n M x L n t b c m V m X S B Q c m 9 q Z W N 0 I H N j Y W x l L D h 9 J n F 1 b 3 Q 7 L C Z x d W 9 0 O 1 N l Y 3 R p b 2 4 x L 0 F w c G V u Z F 9 B b G x f c H J v a m V j d H M v Q X V 0 b 1 J l b W 9 2 Z W R D b 2 x 1 b W 5 z M S 5 7 W 3 J l Z l 0 g W W V h c i B 0 b y B i Z S B v b m x p b m U s O X 0 m c X V v d D s s J n F 1 b 3 Q 7 U 2 V j d G l v b j E v Q X B w Z W 5 k X 0 F s b F 9 w c m 9 q Z W N 0 c y 9 B d X R v U m V t b 3 Z l Z E N v b H V t b n M x L n t b c m V m X S B U Z W N o b m 9 s b 2 d 5 I H R v I G J l I H V z Z W Q s M T B 9 J n F 1 b 3 Q 7 L C Z x d W 9 0 O 1 N l Y 3 R p b 2 4 x L 0 F w c G V u Z F 9 B b G x f c H J v a m V j d H M v Q X V 0 b 1 J l b W 9 2 Z W R D b 2 x 1 b W 5 z M S 5 7 Q 2 9 t c G F u e S w x M X 0 m c X V v d D s s J n F 1 b 3 Q 7 U 2 V j d G l v b j E v Q X B w Z W 5 k X 0 F s b F 9 w c m 9 q Z W N 0 c y 9 B d X R v U m V t b 3 Z l Z E N v b H V t b n M x L n t D b 2 1 w Y W 5 5 I H R 5 c G U s M T J 9 J n F 1 b 3 Q 7 L C Z x d W 9 0 O 1 N l Y 3 R p b 2 4 x L 0 F w c G V u Z F 9 B b G x f c H J v a m V j d H M v Q X V 0 b 1 J l b W 9 2 Z W R D b 2 x 1 b W 5 z M S 5 7 U H J v a m V j d C B 0 e X B l L D E z f S Z x d W 9 0 O y w m c X V v d D t T Z W N 0 a W 9 u M S 9 B c H B l b m R f Q W x s X 3 B y b 2 p l Y 3 R z L 0 F 1 d G 9 S Z W 1 v d m V k Q 2 9 s d W 1 u c z E u e 0 N v b X B h b n k g c H J v Z H V j d G l v b i w x N H 0 m c X V v d D s s J n F 1 b 3 Q 7 U 2 V j d G l v b j E v Q X B w Z W 5 k X 0 F s b F 9 w c m 9 q Z W N 0 c y 9 B d X R v U m V t b 3 Z l Z E N v b H V t b n M x L n t D b G l t Y X R l I D I w M z A s M T V 9 J n F 1 b 3 Q 7 L C Z x d W 9 0 O 1 N l Y 3 R p b 2 4 x L 0 F w c G V u Z F 9 B b G x f c H J v a m V j d H M v Q X V 0 b 1 J l b W 9 2 Z W R D b 2 x 1 b W 5 z M S 5 7 Q 2 x p b W F 0 Z S A y M D U w L D E 2 f S Z x d W 9 0 O y w m c X V v d D t T Z W N 0 a W 9 u M S 9 B c H B l b m R f Q W x s X 3 B y b 2 p l Y 3 R z L 0 F 1 d G 9 S Z W 1 v d m V k Q 2 9 s d W 1 u c z E u e 1 t y Z W Z d I E N s a W 1 h d G U g d G F y Z 2 V 0 c y w x N 3 0 m c X V v d D s s J n F 1 b 3 Q 7 U 2 V j d G l v b j E v Q X B w Z W 5 k X 0 F s b F 9 w c m 9 q Z W N 0 c y 9 B d X R v U m V t b 3 Z l Z E N v b H V t b n M x L n t D b 2 1 w Y W 5 5 I G h h c y B j b G l t Y X R l I G d v Y W x z P y w x O H 0 m c X V v d D s s J n F 1 b 3 Q 7 U 2 V j d G l v b j E v Q X B w Z W 5 k X 0 F s b F 9 w c m 9 q Z W N 0 c y 9 B d X R v U m V t b 3 Z l Z E N v b H V t b n M x L n t Q c m 9 k d W N 0 a W 9 u I H B s Y W 5 0 L D E 5 f S Z x d W 9 0 O y w m c X V v d D t T Z W N 0 a W 9 u M S 9 B c H B l b m R f Q W x s X 3 B y b 2 p l Y 3 R z L 0 F 1 d G 9 S Z W 1 v d m V k Q 2 9 s d W 1 u c z E u e 0 9 s Z C k g R 0 V N I H B s Y W 5 0 I E l E L D I w f S Z x d W 9 0 O y w m c X V v d D t T Z W N 0 a W 9 u M S 9 B c H B l b m R f Q W x s X 3 B y b 2 p l Y 3 R z L 0 F 1 d G 9 S Z W 1 v d m V k Q 2 9 s d W 1 u c z E u e 1 V w Z G F 0 Z W Q g R 0 V N I F B s Y W 5 0 I E l E L D I x f S Z x d W 9 0 O y w m c X V v d D t T Z W N 0 a W 9 u M S 9 B c H B l b m R f Q W x s X 3 B y b 2 p l Y 3 R z L 0 F 1 d G 9 S Z W 1 v d m V k Q 2 9 s d W 1 u c z E u e 0 d F T S B 3 a W t p I H B h Z 2 U g b G l u a y w y M n 0 m c X V v d D s s J n F 1 b 3 Q 7 U 2 V j d G l v b j E v Q X B w Z W 5 k X 0 F s b F 9 w c m 9 q Z W N 0 c y 9 B d X R v U m V t b 3 Z l Z E N v b H V t b n M x L n t M b 2 N h d G l v b i w y M 3 0 m c X V v d D s s J n F 1 b 3 Q 7 U 2 V j d G l v b j E v Q X B w Z W 5 k X 0 F s b F 9 w c m 9 q Z W N 0 c y 9 B d X R v U m V t b 3 Z l Z E N v b H V t b n M x L n t M Y X R p d H V k Z S w y N H 0 m c X V v d D s s J n F 1 b 3 Q 7 U 2 V j d G l v b j E v Q X B w Z W 5 k X 0 F s b F 9 w c m 9 q Z W N 0 c y 9 B d X R v U m V t b 3 Z l Z E N v b H V t b n M x L n t M b 2 5 n a X R 1 Z G U s M j V 9 J n F 1 b 3 Q 7 L C Z x d W 9 0 O 1 N l Y 3 R p b 2 4 x L 0 F w c G V u Z F 9 B b G x f c H J v a m V j d H M v Q X V 0 b 1 J l b W 9 2 Z W R D b 2 x 1 b W 5 z M S 5 7 Q 2 9 v c m R p b m F 0 Z S B h Y 2 N 1 c m F j e S w y N n 0 m c X V v d D s s J n F 1 b 3 Q 7 U 2 V j d G l v b j E v Q X B w Z W 5 k X 0 F s b F 9 w c m 9 q Z W N 0 c y 9 B d X R v U m V t b 3 Z l Z E N v b H V t b n M x L n t D b 2 5 0 a W 5 l b n Q s M j d 9 J n F 1 b 3 Q 7 L C Z x d W 9 0 O 1 N l Y 3 R p b 2 4 x L 0 F w c G V u Z F 9 B b G x f c H J v a m V j d H M v Q X V 0 b 1 J l b W 9 2 Z W R D b 2 x 1 b W 5 z M S 5 7 Q 2 9 1 b n R y e S w y O H 0 m c X V v d D s s J n F 1 b 3 Q 7 U 2 V j d G l v b j E v Q X B w Z W 5 k X 0 F s b F 9 w c m 9 q Z W N 0 c y 9 B d X R v U m V t b 3 Z l Z E N v b H V t b n M x L n t b c m V m X S B M b 2 N h d G l v b i w y O X 0 m c X V v d D s s J n F 1 b 3 Q 7 U 2 V j d G l v b j E v Q X B w Z W 5 k X 0 F s b F 9 w c m 9 q Z W N 0 c y 9 B d X R v U m V t b 3 Z l Z E N v b H V t b n M x L n t U e X B l I G 9 m I H R y Y W N r a W 5 n L D M w f S Z x d W 9 0 O y w m c X V v d D t T Z W N 0 a W 9 u M S 9 B c H B l b m R f Q W x s X 3 B y b 2 p l Y 3 R z L 0 F 1 d G 9 S Z W 1 v d m V k Q 2 9 s d W 1 u c z E u e 0 l y b 2 4 g c H J v Z H V j d G l v b i B j Y X B h Y 2 l 0 e S A o b W l s b G l v b i B 0 b 2 5 u Z X M g c G V y I H l l Y X I p L D M x f S Z x d W 9 0 O y w m c X V v d D t T Z W N 0 a W 9 u M S 9 B c H B l b m R f Q W x s X 3 B y b 2 p l Y 3 R z L 0 F 1 d G 9 S Z W 1 v d m V k Q 2 9 s d W 1 u c z E u e 1 N 0 Z W V s I H B y b 2 R 1 Y 3 R p b 2 4 g Y 2 F w Y W N p d H k g K G 1 p b G x p b 2 4 g d G 9 u b m V z I H B l c i B 5 Z W F y K S w z M n 0 m c X V v d D s s J n F 1 b 3 Q 7 U 2 V j d G l v b j E v Q X B w Z W 5 k X 0 F s b F 9 w c m 9 q Z W N 0 c y 9 B d X R v U m V t b 3 Z l Z E N v b H V t b n M x L n t T d G F 0 Z X M g a X J v b i B c d T A w M j Y g c 3 R l Z W w g Y 2 F w Y W N p d H k / L D M z f S Z x d W 9 0 O y w m c X V v d D t T Z W N 0 a W 9 u M S 9 B c H B l b m R f Q W x s X 3 B y b 2 p l Y 3 R z L 0 F 1 d G 9 S Z W 1 v d m V k Q 2 9 s d W 1 u c z E u e 1 t y Z W Z d I E l y b 2 4 g b 3 I g c 3 R l Z W w g Y 2 F w Y W N p d H k s M z R 9 J n F 1 b 3 Q 7 L C Z x d W 9 0 O 1 N l Y 3 R p b 2 4 x L 0 F w c G V u Z F 9 B b G x f c H J v a m V j d H M v Q X V 0 b 1 J l b W 9 2 Z W R D b 2 x 1 b W 5 z M S 5 7 Q 0 8 y I G N h c H R 1 c m U g K G 1 p b G x p b 2 4 g d G 9 u b m V z I E N P M i B w Z X I g e W V h c i k s M z V 9 J n F 1 b 3 Q 7 L C Z x d W 9 0 O 1 N l Y 3 R p b 2 4 x L 0 F w c G V u Z F 9 B b G x f c H J v a m V j d H M v Q X V 0 b 1 J l b W 9 2 Z W R D b 2 x 1 b W 5 z M S 5 7 S H l k c m 9 n Z W 4 g Z 2 V u Z X J h d G l v b i B j Y X B h Y 2 l 0 e S A o T V c p L D M 2 f S Z x d W 9 0 O y w m c X V v d D t T Z W N 0 a W 9 u M S 9 B c H B l b m R f Q W x s X 3 B y b 2 p l Y 3 R z L 0 F 1 d G 9 S Z W 1 v d m V k Q 2 9 s d W 1 u c z E u e 1 N 0 Y X R l c y B D Q y B c d T A w M j Y g S D I g Y 2 F w Y W N p d H k / L D M 3 f S Z x d W 9 0 O y w m c X V v d D t T Z W N 0 a W 9 u M S 9 B c H B l b m R f Q W x s X 3 B y b 2 p l Y 3 R z L 0 F 1 d G 9 S Z W 1 v d m V k Q 2 9 s d W 1 u c z E u e 1 t y Z W Z d I E N D I G 9 y I E g y I G N h c G F j a X R 5 L D M 4 f S Z x d W 9 0 O y w m c X V v d D t T Z W N 0 a W 9 u M S 9 B c H B l b m R f Q W x s X 3 B y b 2 p l Y 3 R z L 0 F 1 d G 9 S Z W 1 v d m V k Q 2 9 s d W 1 u c z E u e 1 B y b 2 p l Y 3 Q g Z X h l Y 3 V 0 a W 9 u I G R l d G F p b H M g Y X N z Z X N z b W V u d C w z O X 0 m c X V v d D s s J n F 1 b 3 Q 7 U 2 V j d G l v b j E v Q X B w Z W 5 k X 0 F s b F 9 w c m 9 q Z W N 0 c y 9 B d X R v U m V t b 3 Z l Z E N v b H V t b n M x L n t J b n Z l c 3 R t Z W 5 0 I F N p e m U g K G 0 g V V N E K S w 0 M H 0 m c X V v d D s s J n F 1 b 3 Q 7 U 2 V j d G l v b j E v Q X B w Z W 5 k X 0 F s b F 9 w c m 9 q Z W N 0 c y 9 B d X R v U m V t b 3 Z l Z E N v b H V t b n M x L n t b c m V m X S B J b n Z l c 3 R t Z W 5 0 L D Q x f S Z x d W 9 0 O y w m c X V v d D t T Z W N 0 a W 9 u M S 9 B c H B l b m R f Q W x s X 3 B y b 2 p l Y 3 R z L 0 F 1 d G 9 S Z W 1 v d m V k Q 2 9 s d W 1 u c z E u e 0 l u d m V z d G 1 l b n R z I G R p c 2 N s b 3 N 1 c m U g Y X N z Z X N z b W V u d C w 0 M n 0 m c X V v d D s s J n F 1 b 3 Q 7 U 2 V j d G l v b j E v Q X B w Z W 5 k X 0 F s b F 9 w c m 9 q Z W N 0 c y 9 B d X R v U m V t b 3 Z l Z E N v b H V t b n M x L n t Q c m 9 q Z W N 0 I E N s Y X N z a W Z p Y 2 F 0 a W 9 u I C w 0 M 3 0 m c X V v d D s s J n F 1 b 3 Q 7 U 2 V j d G l v b j E v Q X B w Z W 5 k X 0 F s b F 9 w c m 9 q Z W N 0 c y 9 B d X R v U m V t b 3 Z l Z E N v b H V t b n M x L n t C d X N p b m V z c y B w c m 9 w b 3 N l Z C w 0 N H 0 m c X V v d D s s J n F 1 b 3 Q 7 U 2 V j d G l v b j E v Q X B w Z W 5 k X 0 F s b F 9 w c m 9 q Z W N 0 c y 9 B d X R v U m V t b 3 Z l Z E N v b H V t b n M x L n t Q c m 9 q Z W N 0 I H N 0 Y X R 1 c y w 0 N X 0 m c X V v d D s s J n F 1 b 3 Q 7 U 2 V j d G l v b j E v Q X B w Z W 5 k X 0 F s b F 9 w c m 9 q Z W N 0 c y 9 B d X R v U m V t b 3 Z l Z E N v b H V t b n M x L n t D b 2 5 z d H J 1 Y 3 R p b 2 4 g e W V h c i w 0 N n 0 m c X V v d D s s J n F 1 b 3 Q 7 U 2 V j d G l v b j E v Q X B w Z W 5 k X 0 F s b F 9 w c m 9 q Z W N 0 c y 9 B d X R v U m V t b 3 Z l Z E N v b H V t b n M x L n t B Y 3 R 1 Y W w g c 3 R h c n Q g e W V h c i w 0 N 3 0 m c X V v d D s s J n F 1 b 3 Q 7 U 2 V j d G l v b j E v Q X B w Z W 5 k X 0 F s b F 9 w c m 9 q Z W N 0 c y 9 B d X R v U m V t b 3 Z l Z E N v b H V t b n M x L n t E Y X R l I G 9 m I G F u b m 9 1 b m N l b W V u d C A o e X l 5 e S 1 t b S 1 k Z C k s N D h 9 J n F 1 b 3 Q 7 L C Z x d W 9 0 O 1 N l Y 3 R p b 2 4 x L 0 F w c G V u Z F 9 B b G x f c H J v a m V j d H M v Q X V 0 b 1 J l b W 9 2 Z W R D b 2 x 1 b W 5 z M S 5 7 W 3 J l Z l 0 g R G F 0 Z S B v Z i B h b m 5 v d W 5 j Z W 1 l b n Q g I C w 0 O X 0 m c X V v d D s s J n F 1 b 3 Q 7 U 2 V j d G l v b j E v Q X B w Z W 5 k X 0 F s b F 9 w c m 9 q Z W N 0 c y 9 B d X R v U m V t b 3 Z l Z E N v b H V t b n M x L n t Q Y X J 0 b m V y c y w 1 M H 0 m c X V v d D s s J n F 1 b 3 Q 7 U 2 V j d G l v b j E v Q X B w Z W 5 k X 0 F s b F 9 w c m 9 q Z W N 0 c y 9 B d X R v U m V t b 3 Z l Z E N v b H V t b n M x L n t D b 2 1 t Z W 5 0 c y w 1 M X 0 m c X V v d D s s J n F 1 b 3 Q 7 U 2 V j d G l v b j E v Q X B w Z W 5 k X 0 F s b F 9 w c m 9 q Z W N 0 c y 9 B d X R v U m V t b 3 Z l Z E N v b H V t b n M x L n t M Y X N 0 Z X N 0 I H B y b 2 p l Y 3 Q g b m V 3 c y A o e X l 5 e S 1 t b S 1 k Z C k s N T J 9 J n F 1 b 3 Q 7 L C Z x d W 9 0 O 1 N l Y 3 R p b 2 4 x L 0 F w c G V u Z F 9 B b G x f c H J v a m V j d H M v Q X V 0 b 1 J l b W 9 2 Z W R D b 2 x 1 b W 5 z M S 5 7 T G F z d G x 5 I H V w Z G F 0 Z W Q g K H l 5 e X k t b W 0 t Z G Q p L D U z f S Z x d W 9 0 O y w m c X V v d D t T Z W N 0 a W 9 u M S 9 B c H B l b m R f Q W x s X 3 B y b 2 p l Y 3 R z L 0 F 1 d G 9 S Z W 1 v d m V k Q 2 9 s d W 1 u c z E u e 1 J l Z m V y Z W 5 j Z X M g M S w 1 N H 0 m c X V v d D s s J n F 1 b 3 Q 7 U 2 V j d G l v b j E v Q X B w Z W 5 k X 0 F s b F 9 w c m 9 q Z W N 0 c y 9 B d X R v U m V t b 3 Z l Z E N v b H V t b n M x L n t S Z W Z l c m V u Y 2 V z I D I s N T V 9 J n F 1 b 3 Q 7 L C Z x d W 9 0 O 1 N l Y 3 R p b 2 4 x L 0 F w c G V u Z F 9 B b G x f c H J v a m V j d H M v Q X V 0 b 1 J l b W 9 2 Z W R D b 2 x 1 b W 5 z M S 5 7 U m V m Z X J l b m N l c y A z L D U 2 f S Z x d W 9 0 O y w m c X V v d D t T Z W N 0 a W 9 u M S 9 B c H B l b m R f Q W x s X 3 B y b 2 p l Y 3 R z L 0 F 1 d G 9 S Z W 1 v d m V k Q 2 9 s d W 1 u c z E u e 1 J l Z m V y Z W 5 j Z X M g N C w 1 N 3 0 m c X V v d D s s J n F 1 b 3 Q 7 U 2 V j d G l v b j E v Q X B w Z W 5 k X 0 F s b F 9 w c m 9 q Z W N 0 c y 9 B d X R v U m V t b 3 Z l Z E N v b H V t b n M x L n t S Z W Z l c m V u Y 2 V z I D U s N T h 9 J n F 1 b 3 Q 7 L C Z x d W 9 0 O 1 N l Y 3 R p b 2 4 x L 0 F w c G V u Z F 9 B b G x f c H J v a m V j d H M v Q X V 0 b 1 J l b W 9 2 Z W R D b 2 x 1 b W 5 z M S 5 7 U m V m Z X J l b m N l c y A 2 L D U 5 f S Z x d W 9 0 O y w m c X V v d D t T Z W N 0 a W 9 u M S 9 B c H B l b m R f Q W x s X 3 B y b 2 p l Y 3 R z L 0 F 1 d G 9 S Z W 1 v d m V k Q 2 9 s d W 1 u c z E u e 1 J l Z m V y Z W 5 j Z X M g N y w 2 M H 0 m c X V v d D s s J n F 1 b 3 Q 7 U 2 V j d G l v b j E v Q X B w Z W 5 k X 0 F s b F 9 w c m 9 q Z W N 0 c y 9 B d X R v U m V t b 3 Z l Z E N v b H V t b n M x L n t B c m N o a X Z p b m c g S n V z d G l m a W N h d G l v b i w 2 M X 0 m c X V v d D t d L C Z x d W 9 0 O 0 N v b H V t b k N v d W 5 0 J n F 1 b 3 Q 7 O j Y y L C Z x d W 9 0 O 0 t l e U N v b H V t b k 5 h b W V z J n F 1 b 3 Q 7 O l t d L C Z x d W 9 0 O 0 N v b H V t b k l k Z W 5 0 a X R p Z X M m c X V v d D s 6 W y Z x d W 9 0 O 1 N l Y 3 R p b 2 4 x L 0 F w c G V u Z F 9 B b G x f c H J v a m V j d H M v Q X V 0 b 1 J l b W 9 2 Z W R D b 2 x 1 b W 5 z M S 5 7 S W 5 0 Z X J u Y W w g S U Q s M H 0 m c X V v d D s s J n F 1 b 3 Q 7 U 2 V j d G l v b j E v Q X B w Z W 5 k X 0 F s b F 9 w c m 9 q Z W N 0 c y 9 B d X R v U m V t b 3 Z l Z E N v b H V t b n M x L n t P b G Q g S U Q s M X 0 m c X V v d D s s J n F 1 b 3 Q 7 U 2 V j d G l v b j E v Q X B w Z W 5 k X 0 F s b F 9 w c m 9 q Z W N 0 c y 9 B d X R v U m V t b 3 Z l Z E N v b H V t b n M x L n t Q c m 9 q Z W N 0 I G 5 h b W U s M n 0 m c X V v d D s s J n F 1 b 3 Q 7 U 2 V j d G l v b j E v Q X B w Z W 5 k X 0 F s b F 9 w c m 9 q Z W N 0 c y 9 B d X R v U m V t b 3 Z l Z E N v b H V t b n M x L n t Q c m 9 q Z W N 0 I H d l Y n N p d G U s M 3 0 m c X V v d D s s J n F 1 b 3 Q 7 U 2 V j d G l v b j E v Q X B w Z W 5 k X 0 F s b F 9 w c m 9 q Z W N 0 c y 9 B d X R v U m V t b 3 Z l Z E N v b H V t b n M x L n t Q c m 9 q Z W N 0 I H N j Y W x l L D R 9 J n F 1 b 3 Q 7 L C Z x d W 9 0 O 1 N l Y 3 R p b 2 4 x L 0 F w c G V u Z F 9 B b G x f c H J v a m V j d H M v Q X V 0 b 1 J l b W 9 2 Z W R D b 2 x 1 b W 5 z M S 5 7 W W V h c i B 0 b y B i Z S B v b m x p b m U s N X 0 m c X V v d D s s J n F 1 b 3 Q 7 U 2 V j d G l v b j E v Q X B w Z W 5 k X 0 F s b F 9 w c m 9 q Z W N 0 c y 9 B d X R v U m V t b 3 Z l Z E N v b H V t b n M x L n t U Z W N o b m 9 s b 2 d 5 I H R v I G J l I H V z Z W Q s N n 0 m c X V v d D s s J n F 1 b 3 Q 7 U 2 V j d G l v b j E v Q X B w Z W 5 k X 0 F s b F 9 w c m 9 q Z W N 0 c y 9 B d X R v U m V t b 3 Z l Z E N v b H V t b n M x L n t U Z W N o b m 9 s b 2 d 5 I G R l d G F p b H M s N 3 0 m c X V v d D s s J n F 1 b 3 Q 7 U 2 V j d G l v b j E v Q X B w Z W 5 k X 0 F s b F 9 w c m 9 q Z W N 0 c y 9 B d X R v U m V t b 3 Z l Z E N v b H V t b n M x L n t b c m V m X S B Q c m 9 q Z W N 0 I H N j Y W x l L D h 9 J n F 1 b 3 Q 7 L C Z x d W 9 0 O 1 N l Y 3 R p b 2 4 x L 0 F w c G V u Z F 9 B b G x f c H J v a m V j d H M v Q X V 0 b 1 J l b W 9 2 Z W R D b 2 x 1 b W 5 z M S 5 7 W 3 J l Z l 0 g W W V h c i B 0 b y B i Z S B v b m x p b m U s O X 0 m c X V v d D s s J n F 1 b 3 Q 7 U 2 V j d G l v b j E v Q X B w Z W 5 k X 0 F s b F 9 w c m 9 q Z W N 0 c y 9 B d X R v U m V t b 3 Z l Z E N v b H V t b n M x L n t b c m V m X S B U Z W N o b m 9 s b 2 d 5 I H R v I G J l I H V z Z W Q s M T B 9 J n F 1 b 3 Q 7 L C Z x d W 9 0 O 1 N l Y 3 R p b 2 4 x L 0 F w c G V u Z F 9 B b G x f c H J v a m V j d H M v Q X V 0 b 1 J l b W 9 2 Z W R D b 2 x 1 b W 5 z M S 5 7 Q 2 9 t c G F u e S w x M X 0 m c X V v d D s s J n F 1 b 3 Q 7 U 2 V j d G l v b j E v Q X B w Z W 5 k X 0 F s b F 9 w c m 9 q Z W N 0 c y 9 B d X R v U m V t b 3 Z l Z E N v b H V t b n M x L n t D b 2 1 w Y W 5 5 I H R 5 c G U s M T J 9 J n F 1 b 3 Q 7 L C Z x d W 9 0 O 1 N l Y 3 R p b 2 4 x L 0 F w c G V u Z F 9 B b G x f c H J v a m V j d H M v Q X V 0 b 1 J l b W 9 2 Z W R D b 2 x 1 b W 5 z M S 5 7 U H J v a m V j d C B 0 e X B l L D E z f S Z x d W 9 0 O y w m c X V v d D t T Z W N 0 a W 9 u M S 9 B c H B l b m R f Q W x s X 3 B y b 2 p l Y 3 R z L 0 F 1 d G 9 S Z W 1 v d m V k Q 2 9 s d W 1 u c z E u e 0 N v b X B h b n k g c H J v Z H V j d G l v b i w x N H 0 m c X V v d D s s J n F 1 b 3 Q 7 U 2 V j d G l v b j E v Q X B w Z W 5 k X 0 F s b F 9 w c m 9 q Z W N 0 c y 9 B d X R v U m V t b 3 Z l Z E N v b H V t b n M x L n t D b G l t Y X R l I D I w M z A s M T V 9 J n F 1 b 3 Q 7 L C Z x d W 9 0 O 1 N l Y 3 R p b 2 4 x L 0 F w c G V u Z F 9 B b G x f c H J v a m V j d H M v Q X V 0 b 1 J l b W 9 2 Z W R D b 2 x 1 b W 5 z M S 5 7 Q 2 x p b W F 0 Z S A y M D U w L D E 2 f S Z x d W 9 0 O y w m c X V v d D t T Z W N 0 a W 9 u M S 9 B c H B l b m R f Q W x s X 3 B y b 2 p l Y 3 R z L 0 F 1 d G 9 S Z W 1 v d m V k Q 2 9 s d W 1 u c z E u e 1 t y Z W Z d I E N s a W 1 h d G U g d G F y Z 2 V 0 c y w x N 3 0 m c X V v d D s s J n F 1 b 3 Q 7 U 2 V j d G l v b j E v Q X B w Z W 5 k X 0 F s b F 9 w c m 9 q Z W N 0 c y 9 B d X R v U m V t b 3 Z l Z E N v b H V t b n M x L n t D b 2 1 w Y W 5 5 I G h h c y B j b G l t Y X R l I G d v Y W x z P y w x O H 0 m c X V v d D s s J n F 1 b 3 Q 7 U 2 V j d G l v b j E v Q X B w Z W 5 k X 0 F s b F 9 w c m 9 q Z W N 0 c y 9 B d X R v U m V t b 3 Z l Z E N v b H V t b n M x L n t Q c m 9 k d W N 0 a W 9 u I H B s Y W 5 0 L D E 5 f S Z x d W 9 0 O y w m c X V v d D t T Z W N 0 a W 9 u M S 9 B c H B l b m R f Q W x s X 3 B y b 2 p l Y 3 R z L 0 F 1 d G 9 S Z W 1 v d m V k Q 2 9 s d W 1 u c z E u e 0 9 s Z C k g R 0 V N I H B s Y W 5 0 I E l E L D I w f S Z x d W 9 0 O y w m c X V v d D t T Z W N 0 a W 9 u M S 9 B c H B l b m R f Q W x s X 3 B y b 2 p l Y 3 R z L 0 F 1 d G 9 S Z W 1 v d m V k Q 2 9 s d W 1 u c z E u e 1 V w Z G F 0 Z W Q g R 0 V N I F B s Y W 5 0 I E l E L D I x f S Z x d W 9 0 O y w m c X V v d D t T Z W N 0 a W 9 u M S 9 B c H B l b m R f Q W x s X 3 B y b 2 p l Y 3 R z L 0 F 1 d G 9 S Z W 1 v d m V k Q 2 9 s d W 1 u c z E u e 0 d F T S B 3 a W t p I H B h Z 2 U g b G l u a y w y M n 0 m c X V v d D s s J n F 1 b 3 Q 7 U 2 V j d G l v b j E v Q X B w Z W 5 k X 0 F s b F 9 w c m 9 q Z W N 0 c y 9 B d X R v U m V t b 3 Z l Z E N v b H V t b n M x L n t M b 2 N h d G l v b i w y M 3 0 m c X V v d D s s J n F 1 b 3 Q 7 U 2 V j d G l v b j E v Q X B w Z W 5 k X 0 F s b F 9 w c m 9 q Z W N 0 c y 9 B d X R v U m V t b 3 Z l Z E N v b H V t b n M x L n t M Y X R p d H V k Z S w y N H 0 m c X V v d D s s J n F 1 b 3 Q 7 U 2 V j d G l v b j E v Q X B w Z W 5 k X 0 F s b F 9 w c m 9 q Z W N 0 c y 9 B d X R v U m V t b 3 Z l Z E N v b H V t b n M x L n t M b 2 5 n a X R 1 Z G U s M j V 9 J n F 1 b 3 Q 7 L C Z x d W 9 0 O 1 N l Y 3 R p b 2 4 x L 0 F w c G V u Z F 9 B b G x f c H J v a m V j d H M v Q X V 0 b 1 J l b W 9 2 Z W R D b 2 x 1 b W 5 z M S 5 7 Q 2 9 v c m R p b m F 0 Z S B h Y 2 N 1 c m F j e S w y N n 0 m c X V v d D s s J n F 1 b 3 Q 7 U 2 V j d G l v b j E v Q X B w Z W 5 k X 0 F s b F 9 w c m 9 q Z W N 0 c y 9 B d X R v U m V t b 3 Z l Z E N v b H V t b n M x L n t D b 2 5 0 a W 5 l b n Q s M j d 9 J n F 1 b 3 Q 7 L C Z x d W 9 0 O 1 N l Y 3 R p b 2 4 x L 0 F w c G V u Z F 9 B b G x f c H J v a m V j d H M v Q X V 0 b 1 J l b W 9 2 Z W R D b 2 x 1 b W 5 z M S 5 7 Q 2 9 1 b n R y e S w y O H 0 m c X V v d D s s J n F 1 b 3 Q 7 U 2 V j d G l v b j E v Q X B w Z W 5 k X 0 F s b F 9 w c m 9 q Z W N 0 c y 9 B d X R v U m V t b 3 Z l Z E N v b H V t b n M x L n t b c m V m X S B M b 2 N h d G l v b i w y O X 0 m c X V v d D s s J n F 1 b 3 Q 7 U 2 V j d G l v b j E v Q X B w Z W 5 k X 0 F s b F 9 w c m 9 q Z W N 0 c y 9 B d X R v U m V t b 3 Z l Z E N v b H V t b n M x L n t U e X B l I G 9 m I H R y Y W N r a W 5 n L D M w f S Z x d W 9 0 O y w m c X V v d D t T Z W N 0 a W 9 u M S 9 B c H B l b m R f Q W x s X 3 B y b 2 p l Y 3 R z L 0 F 1 d G 9 S Z W 1 v d m V k Q 2 9 s d W 1 u c z E u e 0 l y b 2 4 g c H J v Z H V j d G l v b i B j Y X B h Y 2 l 0 e S A o b W l s b G l v b i B 0 b 2 5 u Z X M g c G V y I H l l Y X I p L D M x f S Z x d W 9 0 O y w m c X V v d D t T Z W N 0 a W 9 u M S 9 B c H B l b m R f Q W x s X 3 B y b 2 p l Y 3 R z L 0 F 1 d G 9 S Z W 1 v d m V k Q 2 9 s d W 1 u c z E u e 1 N 0 Z W V s I H B y b 2 R 1 Y 3 R p b 2 4 g Y 2 F w Y W N p d H k g K G 1 p b G x p b 2 4 g d G 9 u b m V z I H B l c i B 5 Z W F y K S w z M n 0 m c X V v d D s s J n F 1 b 3 Q 7 U 2 V j d G l v b j E v Q X B w Z W 5 k X 0 F s b F 9 w c m 9 q Z W N 0 c y 9 B d X R v U m V t b 3 Z l Z E N v b H V t b n M x L n t T d G F 0 Z X M g a X J v b i B c d T A w M j Y g c 3 R l Z W w g Y 2 F w Y W N p d H k / L D M z f S Z x d W 9 0 O y w m c X V v d D t T Z W N 0 a W 9 u M S 9 B c H B l b m R f Q W x s X 3 B y b 2 p l Y 3 R z L 0 F 1 d G 9 S Z W 1 v d m V k Q 2 9 s d W 1 u c z E u e 1 t y Z W Z d I E l y b 2 4 g b 3 I g c 3 R l Z W w g Y 2 F w Y W N p d H k s M z R 9 J n F 1 b 3 Q 7 L C Z x d W 9 0 O 1 N l Y 3 R p b 2 4 x L 0 F w c G V u Z F 9 B b G x f c H J v a m V j d H M v Q X V 0 b 1 J l b W 9 2 Z W R D b 2 x 1 b W 5 z M S 5 7 Q 0 8 y I G N h c H R 1 c m U g K G 1 p b G x p b 2 4 g d G 9 u b m V z I E N P M i B w Z X I g e W V h c i k s M z V 9 J n F 1 b 3 Q 7 L C Z x d W 9 0 O 1 N l Y 3 R p b 2 4 x L 0 F w c G V u Z F 9 B b G x f c H J v a m V j d H M v Q X V 0 b 1 J l b W 9 2 Z W R D b 2 x 1 b W 5 z M S 5 7 S H l k c m 9 n Z W 4 g Z 2 V u Z X J h d G l v b i B j Y X B h Y 2 l 0 e S A o T V c p L D M 2 f S Z x d W 9 0 O y w m c X V v d D t T Z W N 0 a W 9 u M S 9 B c H B l b m R f Q W x s X 3 B y b 2 p l Y 3 R z L 0 F 1 d G 9 S Z W 1 v d m V k Q 2 9 s d W 1 u c z E u e 1 N 0 Y X R l c y B D Q y B c d T A w M j Y g S D I g Y 2 F w Y W N p d H k / L D M 3 f S Z x d W 9 0 O y w m c X V v d D t T Z W N 0 a W 9 u M S 9 B c H B l b m R f Q W x s X 3 B y b 2 p l Y 3 R z L 0 F 1 d G 9 S Z W 1 v d m V k Q 2 9 s d W 1 u c z E u e 1 t y Z W Z d I E N D I G 9 y I E g y I G N h c G F j a X R 5 L D M 4 f S Z x d W 9 0 O y w m c X V v d D t T Z W N 0 a W 9 u M S 9 B c H B l b m R f Q W x s X 3 B y b 2 p l Y 3 R z L 0 F 1 d G 9 S Z W 1 v d m V k Q 2 9 s d W 1 u c z E u e 1 B y b 2 p l Y 3 Q g Z X h l Y 3 V 0 a W 9 u I G R l d G F p b H M g Y X N z Z X N z b W V u d C w z O X 0 m c X V v d D s s J n F 1 b 3 Q 7 U 2 V j d G l v b j E v Q X B w Z W 5 k X 0 F s b F 9 w c m 9 q Z W N 0 c y 9 B d X R v U m V t b 3 Z l Z E N v b H V t b n M x L n t J b n Z l c 3 R t Z W 5 0 I F N p e m U g K G 0 g V V N E K S w 0 M H 0 m c X V v d D s s J n F 1 b 3 Q 7 U 2 V j d G l v b j E v Q X B w Z W 5 k X 0 F s b F 9 w c m 9 q Z W N 0 c y 9 B d X R v U m V t b 3 Z l Z E N v b H V t b n M x L n t b c m V m X S B J b n Z l c 3 R t Z W 5 0 L D Q x f S Z x d W 9 0 O y w m c X V v d D t T Z W N 0 a W 9 u M S 9 B c H B l b m R f Q W x s X 3 B y b 2 p l Y 3 R z L 0 F 1 d G 9 S Z W 1 v d m V k Q 2 9 s d W 1 u c z E u e 0 l u d m V z d G 1 l b n R z I G R p c 2 N s b 3 N 1 c m U g Y X N z Z X N z b W V u d C w 0 M n 0 m c X V v d D s s J n F 1 b 3 Q 7 U 2 V j d G l v b j E v Q X B w Z W 5 k X 0 F s b F 9 w c m 9 q Z W N 0 c y 9 B d X R v U m V t b 3 Z l Z E N v b H V t b n M x L n t Q c m 9 q Z W N 0 I E N s Y X N z a W Z p Y 2 F 0 a W 9 u I C w 0 M 3 0 m c X V v d D s s J n F 1 b 3 Q 7 U 2 V j d G l v b j E v Q X B w Z W 5 k X 0 F s b F 9 w c m 9 q Z W N 0 c y 9 B d X R v U m V t b 3 Z l Z E N v b H V t b n M x L n t C d X N p b m V z c y B w c m 9 w b 3 N l Z C w 0 N H 0 m c X V v d D s s J n F 1 b 3 Q 7 U 2 V j d G l v b j E v Q X B w Z W 5 k X 0 F s b F 9 w c m 9 q Z W N 0 c y 9 B d X R v U m V t b 3 Z l Z E N v b H V t b n M x L n t Q c m 9 q Z W N 0 I H N 0 Y X R 1 c y w 0 N X 0 m c X V v d D s s J n F 1 b 3 Q 7 U 2 V j d G l v b j E v Q X B w Z W 5 k X 0 F s b F 9 w c m 9 q Z W N 0 c y 9 B d X R v U m V t b 3 Z l Z E N v b H V t b n M x L n t D b 2 5 z d H J 1 Y 3 R p b 2 4 g e W V h c i w 0 N n 0 m c X V v d D s s J n F 1 b 3 Q 7 U 2 V j d G l v b j E v Q X B w Z W 5 k X 0 F s b F 9 w c m 9 q Z W N 0 c y 9 B d X R v U m V t b 3 Z l Z E N v b H V t b n M x L n t B Y 3 R 1 Y W w g c 3 R h c n Q g e W V h c i w 0 N 3 0 m c X V v d D s s J n F 1 b 3 Q 7 U 2 V j d G l v b j E v Q X B w Z W 5 k X 0 F s b F 9 w c m 9 q Z W N 0 c y 9 B d X R v U m V t b 3 Z l Z E N v b H V t b n M x L n t E Y X R l I G 9 m I G F u b m 9 1 b m N l b W V u d C A o e X l 5 e S 1 t b S 1 k Z C k s N D h 9 J n F 1 b 3 Q 7 L C Z x d W 9 0 O 1 N l Y 3 R p b 2 4 x L 0 F w c G V u Z F 9 B b G x f c H J v a m V j d H M v Q X V 0 b 1 J l b W 9 2 Z W R D b 2 x 1 b W 5 z M S 5 7 W 3 J l Z l 0 g R G F 0 Z S B v Z i B h b m 5 v d W 5 j Z W 1 l b n Q g I C w 0 O X 0 m c X V v d D s s J n F 1 b 3 Q 7 U 2 V j d G l v b j E v Q X B w Z W 5 k X 0 F s b F 9 w c m 9 q Z W N 0 c y 9 B d X R v U m V t b 3 Z l Z E N v b H V t b n M x L n t Q Y X J 0 b m V y c y w 1 M H 0 m c X V v d D s s J n F 1 b 3 Q 7 U 2 V j d G l v b j E v Q X B w Z W 5 k X 0 F s b F 9 w c m 9 q Z W N 0 c y 9 B d X R v U m V t b 3 Z l Z E N v b H V t b n M x L n t D b 2 1 t Z W 5 0 c y w 1 M X 0 m c X V v d D s s J n F 1 b 3 Q 7 U 2 V j d G l v b j E v Q X B w Z W 5 k X 0 F s b F 9 w c m 9 q Z W N 0 c y 9 B d X R v U m V t b 3 Z l Z E N v b H V t b n M x L n t M Y X N 0 Z X N 0 I H B y b 2 p l Y 3 Q g b m V 3 c y A o e X l 5 e S 1 t b S 1 k Z C k s N T J 9 J n F 1 b 3 Q 7 L C Z x d W 9 0 O 1 N l Y 3 R p b 2 4 x L 0 F w c G V u Z F 9 B b G x f c H J v a m V j d H M v Q X V 0 b 1 J l b W 9 2 Z W R D b 2 x 1 b W 5 z M S 5 7 T G F z d G x 5 I H V w Z G F 0 Z W Q g K H l 5 e X k t b W 0 t Z G Q p L D U z f S Z x d W 9 0 O y w m c X V v d D t T Z W N 0 a W 9 u M S 9 B c H B l b m R f Q W x s X 3 B y b 2 p l Y 3 R z L 0 F 1 d G 9 S Z W 1 v d m V k Q 2 9 s d W 1 u c z E u e 1 J l Z m V y Z W 5 j Z X M g M S w 1 N H 0 m c X V v d D s s J n F 1 b 3 Q 7 U 2 V j d G l v b j E v Q X B w Z W 5 k X 0 F s b F 9 w c m 9 q Z W N 0 c y 9 B d X R v U m V t b 3 Z l Z E N v b H V t b n M x L n t S Z W Z l c m V u Y 2 V z I D I s N T V 9 J n F 1 b 3 Q 7 L C Z x d W 9 0 O 1 N l Y 3 R p b 2 4 x L 0 F w c G V u Z F 9 B b G x f c H J v a m V j d H M v Q X V 0 b 1 J l b W 9 2 Z W R D b 2 x 1 b W 5 z M S 5 7 U m V m Z X J l b m N l c y A z L D U 2 f S Z x d W 9 0 O y w m c X V v d D t T Z W N 0 a W 9 u M S 9 B c H B l b m R f Q W x s X 3 B y b 2 p l Y 3 R z L 0 F 1 d G 9 S Z W 1 v d m V k Q 2 9 s d W 1 u c z E u e 1 J l Z m V y Z W 5 j Z X M g N C w 1 N 3 0 m c X V v d D s s J n F 1 b 3 Q 7 U 2 V j d G l v b j E v Q X B w Z W 5 k X 0 F s b F 9 w c m 9 q Z W N 0 c y 9 B d X R v U m V t b 3 Z l Z E N v b H V t b n M x L n t S Z W Z l c m V u Y 2 V z I D U s N T h 9 J n F 1 b 3 Q 7 L C Z x d W 9 0 O 1 N l Y 3 R p b 2 4 x L 0 F w c G V u Z F 9 B b G x f c H J v a m V j d H M v Q X V 0 b 1 J l b W 9 2 Z W R D b 2 x 1 b W 5 z M S 5 7 U m V m Z X J l b m N l c y A 2 L D U 5 f S Z x d W 9 0 O y w m c X V v d D t T Z W N 0 a W 9 u M S 9 B c H B l b m R f Q W x s X 3 B y b 2 p l Y 3 R z L 0 F 1 d G 9 S Z W 1 v d m V k Q 2 9 s d W 1 u c z E u e 1 J l Z m V y Z W 5 j Z X M g N y w 2 M H 0 m c X V v d D s s J n F 1 b 3 Q 7 U 2 V j d G l v b j E v Q X B w Z W 5 k X 0 F s b F 9 w c m 9 q Z W N 0 c y 9 B d X R v U m V t b 3 Z l Z E N v b H V t b n M x L n t B c m N o a X Z p b m c g S n V z d G l m a W N h d G l v b i w 2 M X 0 m c X V v d D t d L C Z x d W 9 0 O 1 J l b G F 0 a W 9 u c 2 h p c E l u Z m 8 m c X V v d D s 6 W 1 1 9 I i A v P j w v U 3 R h Y m x l R W 5 0 c m l l c z 4 8 L 0 l 0 Z W 0 + P E l 0 Z W 0 + P E l 0 Z W 1 M b 2 N h d G l v b j 4 8 S X R l b V R 5 c G U + R m 9 y b X V s Y T w v S X R l b V R 5 c G U + P E l 0 Z W 1 Q Y X R o P l N l Y 3 R p b 2 4 x L 0 F w c G V u Z F 9 B b G x f c H J v a m V j d H M v U 2 9 1 c m N l P C 9 J d G V t U G F 0 a D 4 8 L 0 l 0 Z W 1 M b 2 N h d G l v b j 4 8 U 3 R h Y m x l R W 5 0 c m l l c y A v P j w v S X R l b T 4 8 S X R l b T 4 8 S X R l b U x v Y 2 F 0 a W 9 u P j x J d G V t V H l w Z T 5 G b 3 J t d W x h P C 9 J d G V t V H l w Z T 4 8 S X R l b V B h d G g + U 2 V j d G l v b j E v Q X B w Z W 5 k X 0 F s b F 9 w c m 9 q Z W N 0 c y U y M C g y K T w v S X R l b V B h d G g + P C 9 J d G V t T G 9 j Y X R p b 2 4 + P F N 0 Y W J s Z U V u d H J p Z X M + P E V u d H J 5 I F R 5 c G U 9 I k l z U H J p d m F 0 Z S I g V m F s d W U 9 I m w w I i A v P j x F b n R y e S B U e X B l P S J R d W V y e U l E I i B W Y W x 1 Z T 0 i c 2 J k N W U z Z m F l L T F m N z M t N D g w O C 1 h Y T N m L T Y 5 Y j A 4 Z D N k Y m E w 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h c m d l d C I g V m F s d W U 9 I n N B c H B l b m R f Q W x s X 3 B y b 2 p l Y 3 R z X 1 8 y I i A v P j x F b n R y e S B U e X B l P S J M b 2 F k Z W R U b 0 F u Y W x 5 c 2 l z U 2 V y d m l j Z X M i I F Z h b H V l P S J s M C I g L z 4 8 R W 5 0 c n k g V H l w Z T 0 i R m l s b E V y c m 9 y Q 2 9 1 b n Q i I F Z h b H V l P S J s M i I g L z 4 8 R W 5 0 c n k g V H l w Z T 0 i R m l s b E V y c m 9 y Q 2 9 k Z S I g V m F s d W U 9 I n N V b m t u b 3 d u I i A v P j x F b n R y e S B U e X B l P S J G a W x s T G F z d F V w Z G F 0 Z W Q i I F Z h b H V l P S J k M j A y N C 0 x M i 0 w M 1 Q x M j o 1 M j o 1 N i 4 2 M D Q 0 M D c x W i I g L z 4 8 R W 5 0 c n k g V H l w Z T 0 i R m l s b E N v b H V t b l R 5 c G V z I i B W Y W x 1 Z T 0 i c 0 J n W U d C Z 1 l H Q U F Z R 0 J n W U d C Z 1 l H Q U F B Q U F B W U d C Z 0 F H Q l F V R 0 J n W U d B Q U F H Q m d B Q U J n W U d B Q V l H Q m d Z Q U F B Q U h C Z 1 l H Q U F j R 0 J n W U d C Z 0 F B Q U F B R y I g L z 4 8 R W 5 0 c n k g V H l w Z T 0 i R m l s b E N v d W 5 0 I i B W Y W x 1 Z T 0 i b D E y M S I g L z 4 8 R W 5 0 c n k g V H l w Z T 0 i R m l s b E N v b H V t b k 5 h b W V z I i B W Y W x 1 Z T 0 i c 1 s m c X V v d D t J b n R l c m 5 h b C B J R C Z x d W 9 0 O y w m c X V v d D t Q c m 9 q Z W N 0 I G 5 h b W U m c X V v d D s s J n F 1 b 3 Q 7 U H J v a m V j d C B 3 Z W J z a X R l J n F 1 b 3 Q 7 L C Z x d W 9 0 O 1 R l Y 2 h u b 2 x v Z 3 k g Y 2 F 0 Z W d v c n k m c X V v d D s s J n F 1 b 3 Q 7 Q W 5 u b 3 V u Y 2 V t Z W 5 0 I H R y Y W 5 z c G F y Z W 5 j e S Z x d W 9 0 O y w m c X V v d D t Q c m 9 q Z W N 0 I H N j Y W x l J n F 1 b 3 Q 7 L C Z x d W 9 0 O 1 l l Y X I g d G 8 g Y m U g b 2 5 s a W 5 l J n F 1 b 3 Q 7 L C Z x d W 9 0 O 1 R l Y 2 h u b 2 x v Z 3 k g d G 8 g Y m U g d X N l Z C Z x d W 9 0 O y w m c X V v d D t U Z W N o b m 9 s b 2 d 5 I G R l d G F p b H M m c X V v d D s s J n F 1 b 3 Q 7 W 3 J l Z l 0 g U H J v a m V j d C B z Y 2 F s Z S Z x d W 9 0 O y w m c X V v d D t b c m V m X S B Z Z W F y I H R v I G J l I G 9 u b G l u Z S Z x d W 9 0 O y w m c X V v d D t b c m V m X S B U Z W N o b m 9 s b 2 d 5 I H R v I G J l I H V z Z W Q m c X V v d D s s J n F 1 b 3 Q 7 Q 2 9 t c G F u e S Z x d W 9 0 O y w m c X V v d D t D b 2 1 w Y W 5 5 I H R 5 c G U m c X V v d D s s J n F 1 b 3 Q 7 U H J v a m V j d C B 0 e X B l J n F 1 b 3 Q 7 L C Z x d W 9 0 O 0 N v b X B h b n k g c H J v Z H V j d G l v b i Z x d W 9 0 O y w m c X V v d D t D b G l t Y X R l I D I w M z A m c X V v d D s s J n F 1 b 3 Q 7 Q 2 x p b W F 0 Z S A y M D U w J n F 1 b 3 Q 7 L C Z x d W 9 0 O 1 t y Z W Z d I E N s a W 1 h d G U g d G F y Z 2 V 0 c y Z x d W 9 0 O y w m c X V v d D t D b 2 1 w Y W 5 5 I G h h c y B j b G l t Y X R l I G d v Y W x z P y Z x d W 9 0 O y w m c X V v d D t Q c m 9 k d W N 0 a W 9 u I H B s Y W 5 0 J n F 1 b 3 Q 7 L C Z x d W 9 0 O 1 V w Z G F 0 Z W Q g R 0 V N I F B s Y W 5 0 I E l E J n F 1 b 3 Q 7 L C Z x d W 9 0 O 0 d F T S B 3 a W t p I H B h Z 2 U g b G l u a y Z x d W 9 0 O y w m c X V v d D t M b 2 N h d G l v b i Z x d W 9 0 O y w m c X V v d D t M Y X R p d H V k Z S Z x d W 9 0 O y w m c X V v d D t M b 2 5 n a X R 1 Z G U m c X V v d D s s J n F 1 b 3 Q 7 Q 2 9 v c m R p b m F 0 Z S B h Y 2 N 1 c m F j e S Z x d W 9 0 O y w m c X V v d D t D b 2 5 0 a W 5 l b n Q m c X V v d D s s J n F 1 b 3 Q 7 Q 2 9 1 b n R y e S Z x d W 9 0 O y w m c X V v d D t b c m V m X S B M b 2 N h d G l v b i Z x d W 9 0 O y w m c X V v d D t J c m 9 u I H B y b 2 R 1 Y 3 R p b 2 4 g Y 2 F w Y W N p d H k g K G 1 p b G x p b 2 4 g d G 9 u b m V z I H B l c i B 5 Z W F y K S Z x d W 9 0 O y w m c X V v d D t T d G V l b C B w c m 9 k d W N 0 a W 9 u I G N h c G F j a X R 5 I C h t a W x s a W 9 u I H R v b m 5 l c y B w Z X I g e W V h c i k m c X V v d D s s J n F 1 b 3 Q 7 U 3 R h d G V z I G l y b 2 4 g X H U w M D I 2 I H N 0 Z W V s I G N h c G F j a X R 5 P y Z x d W 9 0 O y w m c X V v d D t b c m V m X S B J c m 9 u I G 9 y I H N 0 Z W V s I G N h c G F j a X R 5 J n F 1 b 3 Q 7 L C Z x d W 9 0 O 0 N P M i B j Y X B 0 d X J l I C h t a W x s a W 9 u I H R v b m 5 l c y B D T z I g c G V y I H l l Y X I p J n F 1 b 3 Q 7 L C Z x d W 9 0 O 0 h 5 Z H J v Z 2 V u I G d l b m V y Y X R p b 2 4 g Y 2 F w Y W N p d H k g K E 1 X K S Z x d W 9 0 O y w m c X V v d D t T d G F 0 Z X M g Q 0 M g X H U w M D I 2 I E g y I G N h c G F j a X R 5 P y Z x d W 9 0 O y w m c X V v d D t b c m V m X S B D Q y B v c i B I M i B j Y X B h Y 2 l 0 e S Z x d W 9 0 O y w m c X V v d D t Q c m 9 q Z W N 0 I G V 4 Z W N 1 d G l v b i B k Z X R h a W x z I G F z c 2 V z c 2 1 l b n Q m c X V v d D s s J n F 1 b 3 Q 7 S W 5 2 Z X N 0 b W V u d C B T a X p l I C h t I F V T R C k m c X V v d D s s J n F 1 b 3 Q 7 W 3 J l Z l 0 g S W 5 2 Z X N 0 b W V u d C Z x d W 9 0 O y w m c X V v d D t J b n Z l c 3 R t Z W 5 0 c y B k a X N j b G 9 z d X J l I G F z c 2 V z c 2 1 l b n Q m c X V v d D s s J n F 1 b 3 Q 7 Q n V z a W 5 l c 3 M g c H J v c G 9 z Z W Q m c X V v d D s s J n F 1 b 3 Q 7 U H J v a m V j d C B z d G F 0 d X M m c X V v d D s s J n F 1 b 3 Q 7 Q 2 9 u c 3 R y d W N 0 a W 9 u I H l l Y X I m c X V v d D s s J n F 1 b 3 Q 7 R m l u Y W w g a W 5 2 Z X N 0 b W V u d C B k Z W N p c 2 l v b i A o c G x h b m 5 l Z C k m c X V v d D s s J n F 1 b 3 Q 7 Q W N 0 d W F s I H N 0 Y X J 0 I H l l Y X I m c X V v d D s s J n F 1 b 3 Q 7 R G F 0 Z S B v Z i B h b m 5 v d W 5 j Z W 1 l b n Q g K H l 5 e X k t b W 0 t Z G Q p J n F 1 b 3 Q 7 L C Z x d W 9 0 O 1 t y Z W Z d I E R h d G U g b 2 Y g Y W 5 u b 3 V u Y 2 V t Z W 5 0 I C A m c X V v d D s s J n F 1 b 3 Q 7 U G F y d G 5 l c n M m c X V v d D s s J n F 1 b 3 Q 7 Q 2 9 t b W V u d H M m c X V v d D s s J n F 1 b 3 Q 7 T G F z d G V z d C B w c m 9 q Z W N 0 I G 5 l d 3 M g K H l 5 e X k t b W 0 t Z G Q p J n F 1 b 3 Q 7 L C Z x d W 9 0 O 0 x h c 3 R s e S B 1 c G R h d G V k I C h 5 e X l 5 L W 1 t L W R k K S Z x d W 9 0 O y w m c X V v d D t S Z W Z l c m V u Y 2 V z I D E m c X V v d D s s J n F 1 b 3 Q 7 U m V m Z X J l b m N l c y A y J n F 1 b 3 Q 7 L C Z x d W 9 0 O 1 J l Z m V y Z W 5 j Z X M g M y Z x d W 9 0 O y w m c X V v d D t S Z W Z l c m V u Y 2 V z I D Q m c X V v d D s s J n F 1 b 3 Q 7 U m V m Z X J l b m N l c y A 1 J n F 1 b 3 Q 7 L C Z x d W 9 0 O 1 J l Z m V y Z W 5 j Z X M g N i Z x d W 9 0 O y w m c X V v d D t S Z W Z l c m V u Y 2 V z I D c m c X V v d D s s J n F 1 b 3 Q 7 U m V m Z X J l b m N l c y A 4 J n F 1 b 3 Q 7 L C Z x d W 9 0 O 1 J l Z m V y Z W 5 j Z X M g O S Z x d W 9 0 O y w m c X V v d D t K d X N 0 a W Z p Y 2 F 0 a W 9 u J n F 1 b 3 Q 7 X S I g L z 4 8 R W 5 0 c n k g V H l w Z T 0 i R m l s b F N 0 Y X R 1 c y I g V m F s d W U 9 I n N D b 2 1 w b G V 0 Z S I g L z 4 8 R W 5 0 c n k g V H l w Z T 0 i Q W R k Z W R U b 0 R h d G F N b 2 R l b C I g V m F s d W U 9 I m w w I i A v P j x F b n R y e S B U e X B l P S J S Z W x h d G l v b n N o a X B J b m Z v Q 2 9 u d G F p b m V y I i B W Y W x 1 Z T 0 i c 3 s m c X V v d D t j b 2 x 1 b W 5 D b 3 V u d C Z x d W 9 0 O z o 2 M y w m c X V v d D t r Z X l D b 2 x 1 b W 5 O Y W 1 l c y Z x d W 9 0 O z p b X S w m c X V v d D t x d W V y e V J l b G F 0 a W 9 u c 2 h p c H M m c X V v d D s 6 W 1 0 s J n F 1 b 3 Q 7 Y 2 9 s d W 1 u S W R l b n R p d G l l c y Z x d W 9 0 O z p b J n F 1 b 3 Q 7 U 2 V j d G l v b j E v Q X B w Z W 5 k X 0 F s b F 9 w c m 9 q Z W N 0 c y A o M i k v Q X V 0 b 1 J l b W 9 2 Z W R D b 2 x 1 b W 5 z M S 5 7 S W 5 0 Z X J u Y W w g S U Q s M H 0 m c X V v d D s s J n F 1 b 3 Q 7 U 2 V j d G l v b j E v Q X B w Z W 5 k X 0 F s b F 9 w c m 9 q Z W N 0 c y A o M i k v Q X V 0 b 1 J l b W 9 2 Z W R D b 2 x 1 b W 5 z M S 5 7 U H J v a m V j d C B u Y W 1 l L D F 9 J n F 1 b 3 Q 7 L C Z x d W 9 0 O 1 N l Y 3 R p b 2 4 x L 0 F w c G V u Z F 9 B b G x f c H J v a m V j d H M g K D I p L 0 F 1 d G 9 S Z W 1 v d m V k Q 2 9 s d W 1 u c z E u e 1 B y b 2 p l Y 3 Q g d 2 V i c 2 l 0 Z S w y f S Z x d W 9 0 O y w m c X V v d D t T Z W N 0 a W 9 u M S 9 B c H B l b m R f Q W x s X 3 B y b 2 p l Y 3 R z I C g y K S 9 B d X R v U m V t b 3 Z l Z E N v b H V t b n M x L n t U Z W N o b m 9 s b 2 d 5 I G N h d G V n b 3 J 5 L D N 9 J n F 1 b 3 Q 7 L C Z x d W 9 0 O 1 N l Y 3 R p b 2 4 x L 0 F w c G V u Z F 9 B b G x f c H J v a m V j d H M g K D I p L 0 F 1 d G 9 S Z W 1 v d m V k Q 2 9 s d W 1 u c z E u e 0 F u b m 9 1 b m N l b W V u d C B 0 c m F u c 3 B h c m V u Y 3 k s N H 0 m c X V v d D s s J n F 1 b 3 Q 7 U 2 V j d G l v b j E v Q X B w Z W 5 k X 0 F s b F 9 w c m 9 q Z W N 0 c y A o M i k v Q X V 0 b 1 J l b W 9 2 Z W R D b 2 x 1 b W 5 z M S 5 7 U H J v a m V j d C B z Y 2 F s Z S w 1 f S Z x d W 9 0 O y w m c X V v d D t T Z W N 0 a W 9 u M S 9 B c H B l b m R f Q W x s X 3 B y b 2 p l Y 3 R z I C g y K S 9 B d X R v U m V t b 3 Z l Z E N v b H V t b n M x L n t Z Z W F y I H R v I G J l I G 9 u b G l u Z S w 2 f S Z x d W 9 0 O y w m c X V v d D t T Z W N 0 a W 9 u M S 9 B c H B l b m R f Q W x s X 3 B y b 2 p l Y 3 R z I C g y K S 9 B d X R v U m V t b 3 Z l Z E N v b H V t b n M x L n t U Z W N o b m 9 s b 2 d 5 I H R v I G J l I H V z Z W Q s N 3 0 m c X V v d D s s J n F 1 b 3 Q 7 U 2 V j d G l v b j E v Q X B w Z W 5 k X 0 F s b F 9 w c m 9 q Z W N 0 c y A o M i k v Q X V 0 b 1 J l b W 9 2 Z W R D b 2 x 1 b W 5 z M S 5 7 V G V j a G 5 v b G 9 n e S B k Z X R h a W x z L D h 9 J n F 1 b 3 Q 7 L C Z x d W 9 0 O 1 N l Y 3 R p b 2 4 x L 0 F w c G V u Z F 9 B b G x f c H J v a m V j d H M g K D I p L 0 F 1 d G 9 S Z W 1 v d m V k Q 2 9 s d W 1 u c z E u e 1 t y Z W Z d I F B y b 2 p l Y 3 Q g c 2 N h b G U s O X 0 m c X V v d D s s J n F 1 b 3 Q 7 U 2 V j d G l v b j E v Q X B w Z W 5 k X 0 F s b F 9 w c m 9 q Z W N 0 c y A o M i k v Q X V 0 b 1 J l b W 9 2 Z W R D b 2 x 1 b W 5 z M S 5 7 W 3 J l Z l 0 g W W V h c i B 0 b y B i Z S B v b m x p b m U s M T B 9 J n F 1 b 3 Q 7 L C Z x d W 9 0 O 1 N l Y 3 R p b 2 4 x L 0 F w c G V u Z F 9 B b G x f c H J v a m V j d H M g K D I p L 0 F 1 d G 9 S Z W 1 v d m V k Q 2 9 s d W 1 u c z E u e 1 t y Z W Z d I F R l Y 2 h u b 2 x v Z 3 k g d G 8 g Y m U g d X N l Z C w x M X 0 m c X V v d D s s J n F 1 b 3 Q 7 U 2 V j d G l v b j E v Q X B w Z W 5 k X 0 F s b F 9 w c m 9 q Z W N 0 c y A o M i k v Q X V 0 b 1 J l b W 9 2 Z W R D b 2 x 1 b W 5 z M S 5 7 Q 2 9 t c G F u e S w x M n 0 m c X V v d D s s J n F 1 b 3 Q 7 U 2 V j d G l v b j E v Q X B w Z W 5 k X 0 F s b F 9 w c m 9 q Z W N 0 c y A o M i k v Q X V 0 b 1 J l b W 9 2 Z W R D b 2 x 1 b W 5 z M S 5 7 Q 2 9 t c G F u e S B 0 e X B l L D E z f S Z x d W 9 0 O y w m c X V v d D t T Z W N 0 a W 9 u M S 9 B c H B l b m R f Q W x s X 3 B y b 2 p l Y 3 R z I C g y K S 9 B d X R v U m V t b 3 Z l Z E N v b H V t b n M x L n t Q c m 9 q Z W N 0 I H R 5 c G U s M T R 9 J n F 1 b 3 Q 7 L C Z x d W 9 0 O 1 N l Y 3 R p b 2 4 x L 0 F w c G V u Z F 9 B b G x f c H J v a m V j d H M g K D I p L 0 F 1 d G 9 S Z W 1 v d m V k Q 2 9 s d W 1 u c z E u e 0 N v b X B h b n k g c H J v Z H V j d G l v b i w x N X 0 m c X V v d D s s J n F 1 b 3 Q 7 U 2 V j d G l v b j E v Q X B w Z W 5 k X 0 F s b F 9 w c m 9 q Z W N 0 c y A o M i k v Q X V 0 b 1 J l b W 9 2 Z W R D b 2 x 1 b W 5 z M S 5 7 Q 2 x p b W F 0 Z S A y M D M w L D E 2 f S Z x d W 9 0 O y w m c X V v d D t T Z W N 0 a W 9 u M S 9 B c H B l b m R f Q W x s X 3 B y b 2 p l Y 3 R z I C g y K S 9 B d X R v U m V t b 3 Z l Z E N v b H V t b n M x L n t D b G l t Y X R l I D I w N T A s M T d 9 J n F 1 b 3 Q 7 L C Z x d W 9 0 O 1 N l Y 3 R p b 2 4 x L 0 F w c G V u Z F 9 B b G x f c H J v a m V j d H M g K D I p L 0 F 1 d G 9 S Z W 1 v d m V k Q 2 9 s d W 1 u c z E u e 1 t y Z W Z d I E N s a W 1 h d G U g d G F y Z 2 V 0 c y w x O H 0 m c X V v d D s s J n F 1 b 3 Q 7 U 2 V j d G l v b j E v Q X B w Z W 5 k X 0 F s b F 9 w c m 9 q Z W N 0 c y A o M i k v Q X V 0 b 1 J l b W 9 2 Z W R D b 2 x 1 b W 5 z M S 5 7 Q 2 9 t c G F u e S B o Y X M g Y 2 x p b W F 0 Z S B n b 2 F s c z 8 s M T l 9 J n F 1 b 3 Q 7 L C Z x d W 9 0 O 1 N l Y 3 R p b 2 4 x L 0 F w c G V u Z F 9 B b G x f c H J v a m V j d H M g K D I p L 0 F 1 d G 9 S Z W 1 v d m V k Q 2 9 s d W 1 u c z E u e 1 B y b 2 R 1 Y 3 R p b 2 4 g c G x h b n Q s M j B 9 J n F 1 b 3 Q 7 L C Z x d W 9 0 O 1 N l Y 3 R p b 2 4 x L 0 F w c G V u Z F 9 B b G x f c H J v a m V j d H M g K D I p L 0 F 1 d G 9 S Z W 1 v d m V k Q 2 9 s d W 1 u c z E u e 1 V w Z G F 0 Z W Q g R 0 V N I F B s Y W 5 0 I E l E L D I x f S Z x d W 9 0 O y w m c X V v d D t T Z W N 0 a W 9 u M S 9 B c H B l b m R f Q W x s X 3 B y b 2 p l Y 3 R z I C g y K S 9 B d X R v U m V t b 3 Z l Z E N v b H V t b n M x L n t H R U 0 g d 2 l r a S B w Y W d l I G x p b m s s M j J 9 J n F 1 b 3 Q 7 L C Z x d W 9 0 O 1 N l Y 3 R p b 2 4 x L 0 F w c G V u Z F 9 B b G x f c H J v a m V j d H M g K D I p L 0 F 1 d G 9 S Z W 1 v d m V k Q 2 9 s d W 1 u c z E u e 0 x v Y 2 F 0 a W 9 u L D I z f S Z x d W 9 0 O y w m c X V v d D t T Z W N 0 a W 9 u M S 9 B c H B l b m R f Q W x s X 3 B y b 2 p l Y 3 R z I C g y K S 9 B d X R v U m V t b 3 Z l Z E N v b H V t b n M x L n t M Y X R p d H V k Z S w y N H 0 m c X V v d D s s J n F 1 b 3 Q 7 U 2 V j d G l v b j E v Q X B w Z W 5 k X 0 F s b F 9 w c m 9 q Z W N 0 c y A o M i k v Q X V 0 b 1 J l b W 9 2 Z W R D b 2 x 1 b W 5 z M S 5 7 T G 9 u Z 2 l 0 d W R l L D I 1 f S Z x d W 9 0 O y w m c X V v d D t T Z W N 0 a W 9 u M S 9 B c H B l b m R f Q W x s X 3 B y b 2 p l Y 3 R z I C g y K S 9 B d X R v U m V t b 3 Z l Z E N v b H V t b n M x L n t D b 2 9 y Z G l u Y X R l I G F j Y 3 V y Y W N 5 L D I 2 f S Z x d W 9 0 O y w m c X V v d D t T Z W N 0 a W 9 u M S 9 B c H B l b m R f Q W x s X 3 B y b 2 p l Y 3 R z I C g y K S 9 B d X R v U m V t b 3 Z l Z E N v b H V t b n M x L n t D b 2 5 0 a W 5 l b n Q s M j d 9 J n F 1 b 3 Q 7 L C Z x d W 9 0 O 1 N l Y 3 R p b 2 4 x L 0 F w c G V u Z F 9 B b G x f c H J v a m V j d H M g K D I p L 0 F 1 d G 9 S Z W 1 v d m V k Q 2 9 s d W 1 u c z E u e 0 N v d W 5 0 c n k s M j h 9 J n F 1 b 3 Q 7 L C Z x d W 9 0 O 1 N l Y 3 R p b 2 4 x L 0 F w c G V u Z F 9 B b G x f c H J v a m V j d H M g K D I p L 0 F 1 d G 9 S Z W 1 v d m V k Q 2 9 s d W 1 u c z E u e 1 t y Z W Z d I E x v Y 2 F 0 a W 9 u L D I 5 f S Z x d W 9 0 O y w m c X V v d D t T Z W N 0 a W 9 u M S 9 B c H B l b m R f Q W x s X 3 B y b 2 p l Y 3 R z I C g y K S 9 B d X R v U m V t b 3 Z l Z E N v b H V t b n M x L n t J c m 9 u I H B y b 2 R 1 Y 3 R p b 2 4 g Y 2 F w Y W N p d H k g K G 1 p b G x p b 2 4 g d G 9 u b m V z I H B l c i B 5 Z W F y K S w z M H 0 m c X V v d D s s J n F 1 b 3 Q 7 U 2 V j d G l v b j E v Q X B w Z W 5 k X 0 F s b F 9 w c m 9 q Z W N 0 c y A o M i k v Q X V 0 b 1 J l b W 9 2 Z W R D b 2 x 1 b W 5 z M S 5 7 U 3 R l Z W w g c H J v Z H V j d G l v b i B j Y X B h Y 2 l 0 e S A o b W l s b G l v b i B 0 b 2 5 u Z X M g c G V y I H l l Y X I p L D M x f S Z x d W 9 0 O y w m c X V v d D t T Z W N 0 a W 9 u M S 9 B c H B l b m R f Q W x s X 3 B y b 2 p l Y 3 R z I C g y K S 9 B d X R v U m V t b 3 Z l Z E N v b H V t b n M x L n t T d G F 0 Z X M g a X J v b i B c d T A w M j Y g c 3 R l Z W w g Y 2 F w Y W N p d H k / L D M y f S Z x d W 9 0 O y w m c X V v d D t T Z W N 0 a W 9 u M S 9 B c H B l b m R f Q W x s X 3 B y b 2 p l Y 3 R z I C g y K S 9 B d X R v U m V t b 3 Z l Z E N v b H V t b n M x L n t b c m V m X S B J c m 9 u I G 9 y I H N 0 Z W V s I G N h c G F j a X R 5 L D M z f S Z x d W 9 0 O y w m c X V v d D t T Z W N 0 a W 9 u M S 9 B c H B l b m R f Q W x s X 3 B y b 2 p l Y 3 R z I C g y K S 9 B d X R v U m V t b 3 Z l Z E N v b H V t b n M x L n t D T z I g Y 2 F w d H V y Z S A o b W l s b G l v b i B 0 b 2 5 u Z X M g Q 0 8 y I H B l c i B 5 Z W F y K S w z N H 0 m c X V v d D s s J n F 1 b 3 Q 7 U 2 V j d G l v b j E v Q X B w Z W 5 k X 0 F s b F 9 w c m 9 q Z W N 0 c y A o M i k v Q X V 0 b 1 J l b W 9 2 Z W R D b 2 x 1 b W 5 z M S 5 7 S H l k c m 9 n Z W 4 g Z 2 V u Z X J h d G l v b i B j Y X B h Y 2 l 0 e S A o T V c p L D M 1 f S Z x d W 9 0 O y w m c X V v d D t T Z W N 0 a W 9 u M S 9 B c H B l b m R f Q W x s X 3 B y b 2 p l Y 3 R z I C g y K S 9 B d X R v U m V t b 3 Z l Z E N v b H V t b n M x L n t T d G F 0 Z X M g Q 0 M g X H U w M D I 2 I E g y I G N h c G F j a X R 5 P y w z N n 0 m c X V v d D s s J n F 1 b 3 Q 7 U 2 V j d G l v b j E v Q X B w Z W 5 k X 0 F s b F 9 w c m 9 q Z W N 0 c y A o M i k v Q X V 0 b 1 J l b W 9 2 Z W R D b 2 x 1 b W 5 z M S 5 7 W 3 J l Z l 0 g Q 0 M g b 3 I g S D I g Y 2 F w Y W N p d H k s M z d 9 J n F 1 b 3 Q 7 L C Z x d W 9 0 O 1 N l Y 3 R p b 2 4 x L 0 F w c G V u Z F 9 B b G x f c H J v a m V j d H M g K D I p L 0 F 1 d G 9 S Z W 1 v d m V k Q 2 9 s d W 1 u c z E u e 1 B y b 2 p l Y 3 Q g Z X h l Y 3 V 0 a W 9 u I G R l d G F p b H M g Y X N z Z X N z b W V u d C w z O H 0 m c X V v d D s s J n F 1 b 3 Q 7 U 2 V j d G l v b j E v Q X B w Z W 5 k X 0 F s b F 9 w c m 9 q Z W N 0 c y A o M i k v Q X V 0 b 1 J l b W 9 2 Z W R D b 2 x 1 b W 5 z M S 5 7 S W 5 2 Z X N 0 b W V u d C B T a X p l I C h t I F V T R C k s M z l 9 J n F 1 b 3 Q 7 L C Z x d W 9 0 O 1 N l Y 3 R p b 2 4 x L 0 F w c G V u Z F 9 B b G x f c H J v a m V j d H M g K D I p L 0 F 1 d G 9 S Z W 1 v d m V k Q 2 9 s d W 1 u c z E u e 1 t y Z W Z d I E l u d m V z d G 1 l b n Q s N D B 9 J n F 1 b 3 Q 7 L C Z x d W 9 0 O 1 N l Y 3 R p b 2 4 x L 0 F w c G V u Z F 9 B b G x f c H J v a m V j d H M g K D I p L 0 F 1 d G 9 S Z W 1 v d m V k Q 2 9 s d W 1 u c z E u e 0 l u d m V z d G 1 l b n R z I G R p c 2 N s b 3 N 1 c m U g Y X N z Z X N z b W V u d C w 0 M X 0 m c X V v d D s s J n F 1 b 3 Q 7 U 2 V j d G l v b j E v Q X B w Z W 5 k X 0 F s b F 9 w c m 9 q Z W N 0 c y A o M i k v Q X V 0 b 1 J l b W 9 2 Z W R D b 2 x 1 b W 5 z M S 5 7 Q n V z a W 5 l c 3 M g c H J v c G 9 z Z W Q s N D J 9 J n F 1 b 3 Q 7 L C Z x d W 9 0 O 1 N l Y 3 R p b 2 4 x L 0 F w c G V u Z F 9 B b G x f c H J v a m V j d H M g K D I p L 0 F 1 d G 9 S Z W 1 v d m V k Q 2 9 s d W 1 u c z E u e 1 B y b 2 p l Y 3 Q g c 3 R h d H V z L D Q z f S Z x d W 9 0 O y w m c X V v d D t T Z W N 0 a W 9 u M S 9 B c H B l b m R f Q W x s X 3 B y b 2 p l Y 3 R z I C g y K S 9 B d X R v U m V t b 3 Z l Z E N v b H V t b n M x L n t D b 2 5 z d H J 1 Y 3 R p b 2 4 g e W V h c i w 0 N H 0 m c X V v d D s s J n F 1 b 3 Q 7 U 2 V j d G l v b j E v Q X B w Z W 5 k X 0 F s b F 9 w c m 9 q Z W N 0 c y A o M i k v Q X V 0 b 1 J l b W 9 2 Z W R D b 2 x 1 b W 5 z M S 5 7 R m l u Y W w g a W 5 2 Z X N 0 b W V u d C B k Z W N p c 2 l v b i A o c G x h b m 5 l Z C k s N D V 9 J n F 1 b 3 Q 7 L C Z x d W 9 0 O 1 N l Y 3 R p b 2 4 x L 0 F w c G V u Z F 9 B b G x f c H J v a m V j d H M g K D I p L 0 F 1 d G 9 S Z W 1 v d m V k Q 2 9 s d W 1 u c z E u e 0 F j d H V h b C B z d G F y d C B 5 Z W F y L D Q 2 f S Z x d W 9 0 O y w m c X V v d D t T Z W N 0 a W 9 u M S 9 B c H B l b m R f Q W x s X 3 B y b 2 p l Y 3 R z I C g y K S 9 B d X R v U m V t b 3 Z l Z E N v b H V t b n M x L n t E Y X R l I G 9 m I G F u b m 9 1 b m N l b W V u d C A o e X l 5 e S 1 t b S 1 k Z C k s N D d 9 J n F 1 b 3 Q 7 L C Z x d W 9 0 O 1 N l Y 3 R p b 2 4 x L 0 F w c G V u Z F 9 B b G x f c H J v a m V j d H M g K D I p L 0 F 1 d G 9 S Z W 1 v d m V k Q 2 9 s d W 1 u c z E u e 1 t y Z W Z d I E R h d G U g b 2 Y g Y W 5 u b 3 V u Y 2 V t Z W 5 0 I C A s N D h 9 J n F 1 b 3 Q 7 L C Z x d W 9 0 O 1 N l Y 3 R p b 2 4 x L 0 F w c G V u Z F 9 B b G x f c H J v a m V j d H M g K D I p L 0 F 1 d G 9 S Z W 1 v d m V k Q 2 9 s d W 1 u c z E u e 1 B h c n R u Z X J z L D Q 5 f S Z x d W 9 0 O y w m c X V v d D t T Z W N 0 a W 9 u M S 9 B c H B l b m R f Q W x s X 3 B y b 2 p l Y 3 R z I C g y K S 9 B d X R v U m V t b 3 Z l Z E N v b H V t b n M x L n t D b 2 1 t Z W 5 0 c y w 1 M H 0 m c X V v d D s s J n F 1 b 3 Q 7 U 2 V j d G l v b j E v Q X B w Z W 5 k X 0 F s b F 9 w c m 9 q Z W N 0 c y A o M i k v Q X V 0 b 1 J l b W 9 2 Z W R D b 2 x 1 b W 5 z M S 5 7 T G F z d G V z d C B w c m 9 q Z W N 0 I G 5 l d 3 M g K H l 5 e X k t b W 0 t Z G Q p L D U x f S Z x d W 9 0 O y w m c X V v d D t T Z W N 0 a W 9 u M S 9 B c H B l b m R f Q W x s X 3 B y b 2 p l Y 3 R z I C g y K S 9 B d X R v U m V t b 3 Z l Z E N v b H V t b n M x L n t M Y X N 0 b H k g d X B k Y X R l Z C A o e X l 5 e S 1 t b S 1 k Z C k s N T J 9 J n F 1 b 3 Q 7 L C Z x d W 9 0 O 1 N l Y 3 R p b 2 4 x L 0 F w c G V u Z F 9 B b G x f c H J v a m V j d H M g K D I p L 0 F 1 d G 9 S Z W 1 v d m V k Q 2 9 s d W 1 u c z E u e 1 J l Z m V y Z W 5 j Z X M g M S w 1 M 3 0 m c X V v d D s s J n F 1 b 3 Q 7 U 2 V j d G l v b j E v Q X B w Z W 5 k X 0 F s b F 9 w c m 9 q Z W N 0 c y A o M i k v Q X V 0 b 1 J l b W 9 2 Z W R D b 2 x 1 b W 5 z M S 5 7 U m V m Z X J l b m N l c y A y L D U 0 f S Z x d W 9 0 O y w m c X V v d D t T Z W N 0 a W 9 u M S 9 B c H B l b m R f Q W x s X 3 B y b 2 p l Y 3 R z I C g y K S 9 B d X R v U m V t b 3 Z l Z E N v b H V t b n M x L n t S Z W Z l c m V u Y 2 V z I D M s N T V 9 J n F 1 b 3 Q 7 L C Z x d W 9 0 O 1 N l Y 3 R p b 2 4 x L 0 F w c G V u Z F 9 B b G x f c H J v a m V j d H M g K D I p L 0 F 1 d G 9 S Z W 1 v d m V k Q 2 9 s d W 1 u c z E u e 1 J l Z m V y Z W 5 j Z X M g N C w 1 N n 0 m c X V v d D s s J n F 1 b 3 Q 7 U 2 V j d G l v b j E v Q X B w Z W 5 k X 0 F s b F 9 w c m 9 q Z W N 0 c y A o M i k v Q X V 0 b 1 J l b W 9 2 Z W R D b 2 x 1 b W 5 z M S 5 7 U m V m Z X J l b m N l c y A 1 L D U 3 f S Z x d W 9 0 O y w m c X V v d D t T Z W N 0 a W 9 u M S 9 B c H B l b m R f Q W x s X 3 B y b 2 p l Y 3 R z I C g y K S 9 B d X R v U m V t b 3 Z l Z E N v b H V t b n M x L n t S Z W Z l c m V u Y 2 V z I D Y s N T h 9 J n F 1 b 3 Q 7 L C Z x d W 9 0 O 1 N l Y 3 R p b 2 4 x L 0 F w c G V u Z F 9 B b G x f c H J v a m V j d H M g K D I p L 0 F 1 d G 9 S Z W 1 v d m V k Q 2 9 s d W 1 u c z E u e 1 J l Z m V y Z W 5 j Z X M g N y w 1 O X 0 m c X V v d D s s J n F 1 b 3 Q 7 U 2 V j d G l v b j E v Q X B w Z W 5 k X 0 F s b F 9 w c m 9 q Z W N 0 c y A o M i k v Q X V 0 b 1 J l b W 9 2 Z W R D b 2 x 1 b W 5 z M S 5 7 U m V m Z X J l b m N l c y A 4 L D Y w f S Z x d W 9 0 O y w m c X V v d D t T Z W N 0 a W 9 u M S 9 B c H B l b m R f Q W x s X 3 B y b 2 p l Y 3 R z I C g y K S 9 B d X R v U m V t b 3 Z l Z E N v b H V t b n M x L n t S Z W Z l c m V u Y 2 V z I D k s N j F 9 J n F 1 b 3 Q 7 L C Z x d W 9 0 O 1 N l Y 3 R p b 2 4 x L 0 F w c G V u Z F 9 B b G x f c H J v a m V j d H M g K D I p L 0 F 1 d G 9 S Z W 1 v d m V k Q 2 9 s d W 1 u c z E u e 0 p 1 c 3 R p Z m l j Y X R p b 2 4 s N j J 9 J n F 1 b 3 Q 7 X S w m c X V v d D t D b 2 x 1 b W 5 D b 3 V u d C Z x d W 9 0 O z o 2 M y w m c X V v d D t L Z X l D b 2 x 1 b W 5 O Y W 1 l c y Z x d W 9 0 O z p b X S w m c X V v d D t D b 2 x 1 b W 5 J Z G V u d G l 0 a W V z J n F 1 b 3 Q 7 O l s m c X V v d D t T Z W N 0 a W 9 u M S 9 B c H B l b m R f Q W x s X 3 B y b 2 p l Y 3 R z I C g y K S 9 B d X R v U m V t b 3 Z l Z E N v b H V t b n M x L n t J b n R l c m 5 h b C B J R C w w f S Z x d W 9 0 O y w m c X V v d D t T Z W N 0 a W 9 u M S 9 B c H B l b m R f Q W x s X 3 B y b 2 p l Y 3 R z I C g y K S 9 B d X R v U m V t b 3 Z l Z E N v b H V t b n M x L n t Q c m 9 q Z W N 0 I G 5 h b W U s M X 0 m c X V v d D s s J n F 1 b 3 Q 7 U 2 V j d G l v b j E v Q X B w Z W 5 k X 0 F s b F 9 w c m 9 q Z W N 0 c y A o M i k v Q X V 0 b 1 J l b W 9 2 Z W R D b 2 x 1 b W 5 z M S 5 7 U H J v a m V j d C B 3 Z W J z a X R l L D J 9 J n F 1 b 3 Q 7 L C Z x d W 9 0 O 1 N l Y 3 R p b 2 4 x L 0 F w c G V u Z F 9 B b G x f c H J v a m V j d H M g K D I p L 0 F 1 d G 9 S Z W 1 v d m V k Q 2 9 s d W 1 u c z E u e 1 R l Y 2 h u b 2 x v Z 3 k g Y 2 F 0 Z W d v c n k s M 3 0 m c X V v d D s s J n F 1 b 3 Q 7 U 2 V j d G l v b j E v Q X B w Z W 5 k X 0 F s b F 9 w c m 9 q Z W N 0 c y A o M i k v Q X V 0 b 1 J l b W 9 2 Z W R D b 2 x 1 b W 5 z M S 5 7 Q W 5 u b 3 V u Y 2 V t Z W 5 0 I H R y Y W 5 z c G F y Z W 5 j e S w 0 f S Z x d W 9 0 O y w m c X V v d D t T Z W N 0 a W 9 u M S 9 B c H B l b m R f Q W x s X 3 B y b 2 p l Y 3 R z I C g y K S 9 B d X R v U m V t b 3 Z l Z E N v b H V t b n M x L n t Q c m 9 q Z W N 0 I H N j Y W x l L D V 9 J n F 1 b 3 Q 7 L C Z x d W 9 0 O 1 N l Y 3 R p b 2 4 x L 0 F w c G V u Z F 9 B b G x f c H J v a m V j d H M g K D I p L 0 F 1 d G 9 S Z W 1 v d m V k Q 2 9 s d W 1 u c z E u e 1 l l Y X I g d G 8 g Y m U g b 2 5 s a W 5 l L D Z 9 J n F 1 b 3 Q 7 L C Z x d W 9 0 O 1 N l Y 3 R p b 2 4 x L 0 F w c G V u Z F 9 B b G x f c H J v a m V j d H M g K D I p L 0 F 1 d G 9 S Z W 1 v d m V k Q 2 9 s d W 1 u c z E u e 1 R l Y 2 h u b 2 x v Z 3 k g d G 8 g Y m U g d X N l Z C w 3 f S Z x d W 9 0 O y w m c X V v d D t T Z W N 0 a W 9 u M S 9 B c H B l b m R f Q W x s X 3 B y b 2 p l Y 3 R z I C g y K S 9 B d X R v U m V t b 3 Z l Z E N v b H V t b n M x L n t U Z W N o b m 9 s b 2 d 5 I G R l d G F p b H M s O H 0 m c X V v d D s s J n F 1 b 3 Q 7 U 2 V j d G l v b j E v Q X B w Z W 5 k X 0 F s b F 9 w c m 9 q Z W N 0 c y A o M i k v Q X V 0 b 1 J l b W 9 2 Z W R D b 2 x 1 b W 5 z M S 5 7 W 3 J l Z l 0 g U H J v a m V j d C B z Y 2 F s Z S w 5 f S Z x d W 9 0 O y w m c X V v d D t T Z W N 0 a W 9 u M S 9 B c H B l b m R f Q W x s X 3 B y b 2 p l Y 3 R z I C g y K S 9 B d X R v U m V t b 3 Z l Z E N v b H V t b n M x L n t b c m V m X S B Z Z W F y I H R v I G J l I G 9 u b G l u Z S w x M H 0 m c X V v d D s s J n F 1 b 3 Q 7 U 2 V j d G l v b j E v Q X B w Z W 5 k X 0 F s b F 9 w c m 9 q Z W N 0 c y A o M i k v Q X V 0 b 1 J l b W 9 2 Z W R D b 2 x 1 b W 5 z M S 5 7 W 3 J l Z l 0 g V G V j a G 5 v b G 9 n e S B 0 b y B i Z S B 1 c 2 V k L D E x f S Z x d W 9 0 O y w m c X V v d D t T Z W N 0 a W 9 u M S 9 B c H B l b m R f Q W x s X 3 B y b 2 p l Y 3 R z I C g y K S 9 B d X R v U m V t b 3 Z l Z E N v b H V t b n M x L n t D b 2 1 w Y W 5 5 L D E y f S Z x d W 9 0 O y w m c X V v d D t T Z W N 0 a W 9 u M S 9 B c H B l b m R f Q W x s X 3 B y b 2 p l Y 3 R z I C g y K S 9 B d X R v U m V t b 3 Z l Z E N v b H V t b n M x L n t D b 2 1 w Y W 5 5 I H R 5 c G U s M T N 9 J n F 1 b 3 Q 7 L C Z x d W 9 0 O 1 N l Y 3 R p b 2 4 x L 0 F w c G V u Z F 9 B b G x f c H J v a m V j d H M g K D I p L 0 F 1 d G 9 S Z W 1 v d m V k Q 2 9 s d W 1 u c z E u e 1 B y b 2 p l Y 3 Q g d H l w Z S w x N H 0 m c X V v d D s s J n F 1 b 3 Q 7 U 2 V j d G l v b j E v Q X B w Z W 5 k X 0 F s b F 9 w c m 9 q Z W N 0 c y A o M i k v Q X V 0 b 1 J l b W 9 2 Z W R D b 2 x 1 b W 5 z M S 5 7 Q 2 9 t c G F u e S B w c m 9 k d W N 0 a W 9 u L D E 1 f S Z x d W 9 0 O y w m c X V v d D t T Z W N 0 a W 9 u M S 9 B c H B l b m R f Q W x s X 3 B y b 2 p l Y 3 R z I C g y K S 9 B d X R v U m V t b 3 Z l Z E N v b H V t b n M x L n t D b G l t Y X R l I D I w M z A s M T Z 9 J n F 1 b 3 Q 7 L C Z x d W 9 0 O 1 N l Y 3 R p b 2 4 x L 0 F w c G V u Z F 9 B b G x f c H J v a m V j d H M g K D I p L 0 F 1 d G 9 S Z W 1 v d m V k Q 2 9 s d W 1 u c z E u e 0 N s a W 1 h d G U g M j A 1 M C w x N 3 0 m c X V v d D s s J n F 1 b 3 Q 7 U 2 V j d G l v b j E v Q X B w Z W 5 k X 0 F s b F 9 w c m 9 q Z W N 0 c y A o M i k v Q X V 0 b 1 J l b W 9 2 Z W R D b 2 x 1 b W 5 z M S 5 7 W 3 J l Z l 0 g Q 2 x p b W F 0 Z S B 0 Y X J n Z X R z L D E 4 f S Z x d W 9 0 O y w m c X V v d D t T Z W N 0 a W 9 u M S 9 B c H B l b m R f Q W x s X 3 B y b 2 p l Y 3 R z I C g y K S 9 B d X R v U m V t b 3 Z l Z E N v b H V t b n M x L n t D b 2 1 w Y W 5 5 I G h h c y B j b G l t Y X R l I G d v Y W x z P y w x O X 0 m c X V v d D s s J n F 1 b 3 Q 7 U 2 V j d G l v b j E v Q X B w Z W 5 k X 0 F s b F 9 w c m 9 q Z W N 0 c y A o M i k v Q X V 0 b 1 J l b W 9 2 Z W R D b 2 x 1 b W 5 z M S 5 7 U H J v Z H V j d G l v b i B w b G F u d C w y M H 0 m c X V v d D s s J n F 1 b 3 Q 7 U 2 V j d G l v b j E v Q X B w Z W 5 k X 0 F s b F 9 w c m 9 q Z W N 0 c y A o M i k v Q X V 0 b 1 J l b W 9 2 Z W R D b 2 x 1 b W 5 z M S 5 7 V X B k Y X R l Z C B H R U 0 g U G x h b n Q g S U Q s M j F 9 J n F 1 b 3 Q 7 L C Z x d W 9 0 O 1 N l Y 3 R p b 2 4 x L 0 F w c G V u Z F 9 B b G x f c H J v a m V j d H M g K D I p L 0 F 1 d G 9 S Z W 1 v d m V k Q 2 9 s d W 1 u c z E u e 0 d F T S B 3 a W t p I H B h Z 2 U g b G l u a y w y M n 0 m c X V v d D s s J n F 1 b 3 Q 7 U 2 V j d G l v b j E v Q X B w Z W 5 k X 0 F s b F 9 w c m 9 q Z W N 0 c y A o M i k v Q X V 0 b 1 J l b W 9 2 Z W R D b 2 x 1 b W 5 z M S 5 7 T G 9 j Y X R p b 2 4 s M j N 9 J n F 1 b 3 Q 7 L C Z x d W 9 0 O 1 N l Y 3 R p b 2 4 x L 0 F w c G V u Z F 9 B b G x f c H J v a m V j d H M g K D I p L 0 F 1 d G 9 S Z W 1 v d m V k Q 2 9 s d W 1 u c z E u e 0 x h d G l 0 d W R l L D I 0 f S Z x d W 9 0 O y w m c X V v d D t T Z W N 0 a W 9 u M S 9 B c H B l b m R f Q W x s X 3 B y b 2 p l Y 3 R z I C g y K S 9 B d X R v U m V t b 3 Z l Z E N v b H V t b n M x L n t M b 2 5 n a X R 1 Z G U s M j V 9 J n F 1 b 3 Q 7 L C Z x d W 9 0 O 1 N l Y 3 R p b 2 4 x L 0 F w c G V u Z F 9 B b G x f c H J v a m V j d H M g K D I p L 0 F 1 d G 9 S Z W 1 v d m V k Q 2 9 s d W 1 u c z E u e 0 N v b 3 J k a W 5 h d G U g Y W N j d X J h Y 3 k s M j Z 9 J n F 1 b 3 Q 7 L C Z x d W 9 0 O 1 N l Y 3 R p b 2 4 x L 0 F w c G V u Z F 9 B b G x f c H J v a m V j d H M g K D I p L 0 F 1 d G 9 S Z W 1 v d m V k Q 2 9 s d W 1 u c z E u e 0 N v b n R p b m V u d C w y N 3 0 m c X V v d D s s J n F 1 b 3 Q 7 U 2 V j d G l v b j E v Q X B w Z W 5 k X 0 F s b F 9 w c m 9 q Z W N 0 c y A o M i k v Q X V 0 b 1 J l b W 9 2 Z W R D b 2 x 1 b W 5 z M S 5 7 Q 2 9 1 b n R y e S w y O H 0 m c X V v d D s s J n F 1 b 3 Q 7 U 2 V j d G l v b j E v Q X B w Z W 5 k X 0 F s b F 9 w c m 9 q Z W N 0 c y A o M i k v Q X V 0 b 1 J l b W 9 2 Z W R D b 2 x 1 b W 5 z M S 5 7 W 3 J l Z l 0 g T G 9 j Y X R p b 2 4 s M j l 9 J n F 1 b 3 Q 7 L C Z x d W 9 0 O 1 N l Y 3 R p b 2 4 x L 0 F w c G V u Z F 9 B b G x f c H J v a m V j d H M g K D I p L 0 F 1 d G 9 S Z W 1 v d m V k Q 2 9 s d W 1 u c z E u e 0 l y b 2 4 g c H J v Z H V j d G l v b i B j Y X B h Y 2 l 0 e S A o b W l s b G l v b i B 0 b 2 5 u Z X M g c G V y I H l l Y X I p L D M w f S Z x d W 9 0 O y w m c X V v d D t T Z W N 0 a W 9 u M S 9 B c H B l b m R f Q W x s X 3 B y b 2 p l Y 3 R z I C g y K S 9 B d X R v U m V t b 3 Z l Z E N v b H V t b n M x L n t T d G V l b C B w c m 9 k d W N 0 a W 9 u I G N h c G F j a X R 5 I C h t a W x s a W 9 u I H R v b m 5 l c y B w Z X I g e W V h c i k s M z F 9 J n F 1 b 3 Q 7 L C Z x d W 9 0 O 1 N l Y 3 R p b 2 4 x L 0 F w c G V u Z F 9 B b G x f c H J v a m V j d H M g K D I p L 0 F 1 d G 9 S Z W 1 v d m V k Q 2 9 s d W 1 u c z E u e 1 N 0 Y X R l c y B p c m 9 u I F x 1 M D A y N i B z d G V l b C B j Y X B h Y 2 l 0 e T 8 s M z J 9 J n F 1 b 3 Q 7 L C Z x d W 9 0 O 1 N l Y 3 R p b 2 4 x L 0 F w c G V u Z F 9 B b G x f c H J v a m V j d H M g K D I p L 0 F 1 d G 9 S Z W 1 v d m V k Q 2 9 s d W 1 u c z E u e 1 t y Z W Z d I E l y b 2 4 g b 3 I g c 3 R l Z W w g Y 2 F w Y W N p d H k s M z N 9 J n F 1 b 3 Q 7 L C Z x d W 9 0 O 1 N l Y 3 R p b 2 4 x L 0 F w c G V u Z F 9 B b G x f c H J v a m V j d H M g K D I p L 0 F 1 d G 9 S Z W 1 v d m V k Q 2 9 s d W 1 u c z E u e 0 N P M i B j Y X B 0 d X J l I C h t a W x s a W 9 u I H R v b m 5 l c y B D T z I g c G V y I H l l Y X I p L D M 0 f S Z x d W 9 0 O y w m c X V v d D t T Z W N 0 a W 9 u M S 9 B c H B l b m R f Q W x s X 3 B y b 2 p l Y 3 R z I C g y K S 9 B d X R v U m V t b 3 Z l Z E N v b H V t b n M x L n t I e W R y b 2 d l b i B n Z W 5 l c m F 0 a W 9 u I G N h c G F j a X R 5 I C h N V y k s M z V 9 J n F 1 b 3 Q 7 L C Z x d W 9 0 O 1 N l Y 3 R p b 2 4 x L 0 F w c G V u Z F 9 B b G x f c H J v a m V j d H M g K D I p L 0 F 1 d G 9 S Z W 1 v d m V k Q 2 9 s d W 1 u c z E u e 1 N 0 Y X R l c y B D Q y B c d T A w M j Y g S D I g Y 2 F w Y W N p d H k / L D M 2 f S Z x d W 9 0 O y w m c X V v d D t T Z W N 0 a W 9 u M S 9 B c H B l b m R f Q W x s X 3 B y b 2 p l Y 3 R z I C g y K S 9 B d X R v U m V t b 3 Z l Z E N v b H V t b n M x L n t b c m V m X S B D Q y B v c i B I M i B j Y X B h Y 2 l 0 e S w z N 3 0 m c X V v d D s s J n F 1 b 3 Q 7 U 2 V j d G l v b j E v Q X B w Z W 5 k X 0 F s b F 9 w c m 9 q Z W N 0 c y A o M i k v Q X V 0 b 1 J l b W 9 2 Z W R D b 2 x 1 b W 5 z M S 5 7 U H J v a m V j d C B l e G V j d X R p b 2 4 g Z G V 0 Y W l s c y B h c 3 N l c 3 N t Z W 5 0 L D M 4 f S Z x d W 9 0 O y w m c X V v d D t T Z W N 0 a W 9 u M S 9 B c H B l b m R f Q W x s X 3 B y b 2 p l Y 3 R z I C g y K S 9 B d X R v U m V t b 3 Z l Z E N v b H V t b n M x L n t J b n Z l c 3 R t Z W 5 0 I F N p e m U g K G 0 g V V N E K S w z O X 0 m c X V v d D s s J n F 1 b 3 Q 7 U 2 V j d G l v b j E v Q X B w Z W 5 k X 0 F s b F 9 w c m 9 q Z W N 0 c y A o M i k v Q X V 0 b 1 J l b W 9 2 Z W R D b 2 x 1 b W 5 z M S 5 7 W 3 J l Z l 0 g S W 5 2 Z X N 0 b W V u d C w 0 M H 0 m c X V v d D s s J n F 1 b 3 Q 7 U 2 V j d G l v b j E v Q X B w Z W 5 k X 0 F s b F 9 w c m 9 q Z W N 0 c y A o M i k v Q X V 0 b 1 J l b W 9 2 Z W R D b 2 x 1 b W 5 z M S 5 7 S W 5 2 Z X N 0 b W V u d H M g Z G l z Y 2 x v c 3 V y Z S B h c 3 N l c 3 N t Z W 5 0 L D Q x f S Z x d W 9 0 O y w m c X V v d D t T Z W N 0 a W 9 u M S 9 B c H B l b m R f Q W x s X 3 B y b 2 p l Y 3 R z I C g y K S 9 B d X R v U m V t b 3 Z l Z E N v b H V t b n M x L n t C d X N p b m V z c y B w c m 9 w b 3 N l Z C w 0 M n 0 m c X V v d D s s J n F 1 b 3 Q 7 U 2 V j d G l v b j E v Q X B w Z W 5 k X 0 F s b F 9 w c m 9 q Z W N 0 c y A o M i k v Q X V 0 b 1 J l b W 9 2 Z W R D b 2 x 1 b W 5 z M S 5 7 U H J v a m V j d C B z d G F 0 d X M s N D N 9 J n F 1 b 3 Q 7 L C Z x d W 9 0 O 1 N l Y 3 R p b 2 4 x L 0 F w c G V u Z F 9 B b G x f c H J v a m V j d H M g K D I p L 0 F 1 d G 9 S Z W 1 v d m V k Q 2 9 s d W 1 u c z E u e 0 N v b n N 0 c n V j d G l v b i B 5 Z W F y L D Q 0 f S Z x d W 9 0 O y w m c X V v d D t T Z W N 0 a W 9 u M S 9 B c H B l b m R f Q W x s X 3 B y b 2 p l Y 3 R z I C g y K S 9 B d X R v U m V t b 3 Z l Z E N v b H V t b n M x L n t G a W 5 h b C B p b n Z l c 3 R t Z W 5 0 I G R l Y 2 l z a W 9 u I C h w b G F u b m V k K S w 0 N X 0 m c X V v d D s s J n F 1 b 3 Q 7 U 2 V j d G l v b j E v Q X B w Z W 5 k X 0 F s b F 9 w c m 9 q Z W N 0 c y A o M i k v Q X V 0 b 1 J l b W 9 2 Z W R D b 2 x 1 b W 5 z M S 5 7 Q W N 0 d W F s I H N 0 Y X J 0 I H l l Y X I s N D Z 9 J n F 1 b 3 Q 7 L C Z x d W 9 0 O 1 N l Y 3 R p b 2 4 x L 0 F w c G V u Z F 9 B b G x f c H J v a m V j d H M g K D I p L 0 F 1 d G 9 S Z W 1 v d m V k Q 2 9 s d W 1 u c z E u e 0 R h d G U g b 2 Y g Y W 5 u b 3 V u Y 2 V t Z W 5 0 I C h 5 e X l 5 L W 1 t L W R k K S w 0 N 3 0 m c X V v d D s s J n F 1 b 3 Q 7 U 2 V j d G l v b j E v Q X B w Z W 5 k X 0 F s b F 9 w c m 9 q Z W N 0 c y A o M i k v Q X V 0 b 1 J l b W 9 2 Z W R D b 2 x 1 b W 5 z M S 5 7 W 3 J l Z l 0 g R G F 0 Z S B v Z i B h b m 5 v d W 5 j Z W 1 l b n Q g I C w 0 O H 0 m c X V v d D s s J n F 1 b 3 Q 7 U 2 V j d G l v b j E v Q X B w Z W 5 k X 0 F s b F 9 w c m 9 q Z W N 0 c y A o M i k v Q X V 0 b 1 J l b W 9 2 Z W R D b 2 x 1 b W 5 z M S 5 7 U G F y d G 5 l c n M s N D l 9 J n F 1 b 3 Q 7 L C Z x d W 9 0 O 1 N l Y 3 R p b 2 4 x L 0 F w c G V u Z F 9 B b G x f c H J v a m V j d H M g K D I p L 0 F 1 d G 9 S Z W 1 v d m V k Q 2 9 s d W 1 u c z E u e 0 N v b W 1 l b n R z L D U w f S Z x d W 9 0 O y w m c X V v d D t T Z W N 0 a W 9 u M S 9 B c H B l b m R f Q W x s X 3 B y b 2 p l Y 3 R z I C g y K S 9 B d X R v U m V t b 3 Z l Z E N v b H V t b n M x L n t M Y X N 0 Z X N 0 I H B y b 2 p l Y 3 Q g b m V 3 c y A o e X l 5 e S 1 t b S 1 k Z C k s N T F 9 J n F 1 b 3 Q 7 L C Z x d W 9 0 O 1 N l Y 3 R p b 2 4 x L 0 F w c G V u Z F 9 B b G x f c H J v a m V j d H M g K D I p L 0 F 1 d G 9 S Z W 1 v d m V k Q 2 9 s d W 1 u c z E u e 0 x h c 3 R s e S B 1 c G R h d G V k I C h 5 e X l 5 L W 1 t L W R k K S w 1 M n 0 m c X V v d D s s J n F 1 b 3 Q 7 U 2 V j d G l v b j E v Q X B w Z W 5 k X 0 F s b F 9 w c m 9 q Z W N 0 c y A o M i k v Q X V 0 b 1 J l b W 9 2 Z W R D b 2 x 1 b W 5 z M S 5 7 U m V m Z X J l b m N l c y A x L D U z f S Z x d W 9 0 O y w m c X V v d D t T Z W N 0 a W 9 u M S 9 B c H B l b m R f Q W x s X 3 B y b 2 p l Y 3 R z I C g y K S 9 B d X R v U m V t b 3 Z l Z E N v b H V t b n M x L n t S Z W Z l c m V u Y 2 V z I D I s N T R 9 J n F 1 b 3 Q 7 L C Z x d W 9 0 O 1 N l Y 3 R p b 2 4 x L 0 F w c G V u Z F 9 B b G x f c H J v a m V j d H M g K D I p L 0 F 1 d G 9 S Z W 1 v d m V k Q 2 9 s d W 1 u c z E u e 1 J l Z m V y Z W 5 j Z X M g M y w 1 N X 0 m c X V v d D s s J n F 1 b 3 Q 7 U 2 V j d G l v b j E v Q X B w Z W 5 k X 0 F s b F 9 w c m 9 q Z W N 0 c y A o M i k v Q X V 0 b 1 J l b W 9 2 Z W R D b 2 x 1 b W 5 z M S 5 7 U m V m Z X J l b m N l c y A 0 L D U 2 f S Z x d W 9 0 O y w m c X V v d D t T Z W N 0 a W 9 u M S 9 B c H B l b m R f Q W x s X 3 B y b 2 p l Y 3 R z I C g y K S 9 B d X R v U m V t b 3 Z l Z E N v b H V t b n M x L n t S Z W Z l c m V u Y 2 V z I D U s N T d 9 J n F 1 b 3 Q 7 L C Z x d W 9 0 O 1 N l Y 3 R p b 2 4 x L 0 F w c G V u Z F 9 B b G x f c H J v a m V j d H M g K D I p L 0 F 1 d G 9 S Z W 1 v d m V k Q 2 9 s d W 1 u c z E u e 1 J l Z m V y Z W 5 j Z X M g N i w 1 O H 0 m c X V v d D s s J n F 1 b 3 Q 7 U 2 V j d G l v b j E v Q X B w Z W 5 k X 0 F s b F 9 w c m 9 q Z W N 0 c y A o M i k v Q X V 0 b 1 J l b W 9 2 Z W R D b 2 x 1 b W 5 z M S 5 7 U m V m Z X J l b m N l c y A 3 L D U 5 f S Z x d W 9 0 O y w m c X V v d D t T Z W N 0 a W 9 u M S 9 B c H B l b m R f Q W x s X 3 B y b 2 p l Y 3 R z I C g y K S 9 B d X R v U m V t b 3 Z l Z E N v b H V t b n M x L n t S Z W Z l c m V u Y 2 V z I D g s N j B 9 J n F 1 b 3 Q 7 L C Z x d W 9 0 O 1 N l Y 3 R p b 2 4 x L 0 F w c G V u Z F 9 B b G x f c H J v a m V j d H M g K D I p L 0 F 1 d G 9 S Z W 1 v d m V k Q 2 9 s d W 1 u c z E u e 1 J l Z m V y Z W 5 j Z X M g O S w 2 M X 0 m c X V v d D s s J n F 1 b 3 Q 7 U 2 V j d G l v b j E v Q X B w Z W 5 k X 0 F s b F 9 w c m 9 q Z W N 0 c y A o M i k v Q X V 0 b 1 J l b W 9 2 Z W R D b 2 x 1 b W 5 z M S 5 7 S n V z d G l m a W N h d G l v b i w 2 M n 0 m c X V v d D t d L C Z x d W 9 0 O 1 J l b G F 0 a W 9 u c 2 h p c E l u Z m 8 m c X V v d D s 6 W 1 1 9 I i A v P j w v U 3 R h Y m x l R W 5 0 c m l l c z 4 8 L 0 l 0 Z W 0 + P E l 0 Z W 0 + P E l 0 Z W 1 M b 2 N h d G l v b j 4 8 S X R l b V R 5 c G U + R m 9 y b X V s Y T w v S X R l b V R 5 c G U + P E l 0 Z W 1 Q Y X R o P l N l Y 3 R p b 2 4 x L 0 F w c G V u Z F 9 B b G x f c H J v a m V j d H M l M j A o M i k v U 2 9 1 c m N l P C 9 J d G V t U G F 0 a D 4 8 L 0 l 0 Z W 1 M b 2 N h d G l v b j 4 8 U 3 R h Y m x l R W 5 0 c m l l c y A v P j w v S X R l b T 4 8 S X R l b T 4 8 S X R l b U x v Y 2 F 0 a W 9 u P j x J d G V t V H l w Z T 5 G b 3 J t d W x h P C 9 J d G V t V H l w Z T 4 8 S X R l b V B h d G g + U 2 V j d G l v b j E v R 1 N U X 1 B y b 3 N w Z W N 0 a X Z 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N j O T R h Y j g t Y z N k M i 0 0 Z D k 1 L T g z O D U t O T g z M T h h Y j Q x M W Y 0 I i A v P j x F b n R y e S B U e X B l P S J O Y X Z p Z 2 F 0 a W 9 u U 3 R l c E 5 h b W U i I F Z h b H V l P S J z T m F 2 a W d h d G l v b i I g L z 4 8 R W 5 0 c n k g V H l w Z T 0 i T m F t Z V V w Z G F 0 Z W R B Z n R l c k Z p b G w i I F Z h b H V l P S J s M S I g L z 4 8 R W 5 0 c n k g V H l w Z T 0 i U m V z d W x 0 V H l w Z S I g V m F s d W U 9 I n N U Y W J s Z S I g L z 4 8 R W 5 0 c n k g V H l w Z T 0 i R m l s b G V k Q 2 9 t c G x l d G V S Z X N 1 b H R U b 1 d v c m t z a G V l d C I g V m F s d W U 9 I m w w I i A v P j x F b n R y e S B U e X B l P S J C d W Z m Z X J O Z X h 0 U m V m c m V z a C I g V m F s d W U 9 I m w x I i A v P j x F b n R y e S B U e X B l P S J G a W x s R X J y b 3 J D b 2 R l I i B W Y W x 1 Z T 0 i c 1 V u a 2 5 v d 2 4 i I C 8 + P E V u d H J 5 I F R 5 c G U 9 I k F k Z G V k V G 9 E Y X R h T W 9 k Z W w i I F Z h b H V l P S J s M C I g L z 4 8 R W 5 0 c n k g V H l w Z T 0 i R m l s b E x h c 3 R V c G R h d G V k I i B W Y W x 1 Z T 0 i Z D I w M j Q t M T I t M D N U M T I 6 N T I 6 N T E u O T U 4 N T M z M l o i I C 8 + P E V u d H J 5 I F R 5 c G U 9 I k Z p b G x T d G F 0 d X M i I F Z h b H V l P S J z Q 2 9 t c G x l d G U i I C 8 + P C 9 T d G F i b G V F b n R y a W V z P j w v S X R l b T 4 8 S X R l b T 4 8 S X R l b U x v Y 2 F 0 a W 9 u P j x J d G V t V H l w Z T 5 G b 3 J t d W x h P C 9 J d G V t V H l w Z T 4 8 S X R l b V B h d G g + U 2 V j d G l v b j E v R 1 N U X 1 B y b 3 N w Z W N 0 a X Z l L 1 N v d X J j Z T w v S X R l b V B h d G g + P C 9 J d G V t T G 9 j Y X R p b 2 4 + P F N 0 Y W J s Z U V u d H J p Z X M g L z 4 8 L 0 l 0 Z W 0 + P E l 0 Z W 0 + P E l 0 Z W 1 M b 2 N h d G l v b j 4 8 S X R l b V R 5 c G U + R m 9 y b X V s Y T w v S X R l b V R 5 c G U + P E l 0 Z W 1 Q Y X R o P l N l Y 3 R p b 2 4 x L 0 d T V F 9 Q c m 9 z c G V j d G l 2 Z S 9 D a G F u Z 2 V k J T I w V H l w Z T w v S X R l b V B h d G g + P C 9 J d G V t T G 9 j Y X R p b 2 4 + P F N 0 Y W J s Z U V u d H J p Z X M g L z 4 8 L 0 l 0 Z W 0 + P E l 0 Z W 0 + P E l 0 Z W 1 M b 2 N h d G l v b j 4 8 S X R l b V R 5 c G U + R m 9 y b X V s Y T w v S X R l b V R 5 c G U + P E l 0 Z W 1 Q Y X R o P l N l Y 3 R p b 2 4 x L z I w M j N f M j A y M i 1 U b 3 A t c 3 R l Z W w t c H J v Z H V j Z X J z J T I w c G R m P C 9 J d G V t U G F 0 a D 4 8 L 0 l 0 Z W 1 M b 2 N h d G l v b j 4 8 U 3 R h Y m x l R W 5 0 c m l l c z 4 8 R W 5 0 c n k g V H l w Z T 0 i S X N Q c m l 2 Y X R l I i B W Y W x 1 Z T 0 i b D A i I C 8 + P E V u d H J 5 I F R 5 c G U 9 I l F 1 Z X J 5 S U Q i I F Z h b H V l P S J z Z W Q 0 N m R j Y z g t N T V m N S 0 0 N D k 1 L T k 5 M z E t M j A x M T N i O D I z Z W U 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U 1 8 y M D I z X z I w M j J f V G 9 w X 3 N 0 Z W V s 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z I w M j N f M j A y M i 1 U b 3 A t c 3 R l Z W w t c H J v Z H V j Z X J z I H B k Z i 9 B d X R v U m V t b 3 Z l Z E N v b H V t b n M x L n t D b 2 1 w Y W 5 5 L D B 9 J n F 1 b 3 Q 7 L C Z x d W 9 0 O 1 N l Y 3 R p b 2 4 x L z I w M j N f M j A y M i 1 U b 3 A t c 3 R l Z W w t c H J v Z H V j Z X J z I H B k Z i 9 B d X R v U m V t b 3 Z l Z E N v b H V t b n M x L n t I Z W F k c X V h c n R l c n M s M X 0 m c X V v d D s s J n F 1 b 3 Q 7 U 2 V j d G l v b j E v M j A y M 1 8 y M D I y L V R v c C 1 z d G V l b C 1 w c m 9 k d W N l c n M g c G R m L 0 F 1 d G 9 S Z W 1 v d m V k Q 2 9 s d W 1 u c z E u e z I w M j M s M n 0 m c X V v d D s s J n F 1 b 3 Q 7 U 2 V j d G l v b j E v M j A y M 1 8 y M D I y L V R v c C 1 z d G V l b C 1 w c m 9 k d W N l c n M g c G R m L 0 F 1 d G 9 S Z W 1 v d m V k Q 2 9 s d W 1 u c z E u e z I w M j I s M 3 0 m c X V v d D s s J n F 1 b 3 Q 7 U 2 V j d G l v b j E v M j A y M 1 8 y M D I y L V R v c C 1 z d G V l b C 1 w c m 9 k d W N l c n M g c G R m L 0 F 1 d G 9 S Z W 1 v d m V k Q 2 9 s d W 1 u c z E u e 0 N v b H V t b j U s N H 0 m c X V v d D s s J n F 1 b 3 Q 7 U 2 V j d G l v b j E v M j A y M 1 8 y M D I y L V R v c C 1 z d G V l b C 1 w c m 9 k d W N l c n M g c G R m L 0 F 1 d G 9 S Z W 1 v d m V k Q 2 9 s d W 1 u c z E u e z I w M j N f M S w 1 f S Z x d W 9 0 O y w m c X V v d D t T Z W N 0 a W 9 u M S 8 y M D I z X z I w M j I t V G 9 w L X N 0 Z W V s L X B y b 2 R 1 Y 2 V y c y B w Z G Y v Q X V 0 b 1 J l b W 9 2 Z W R D b 2 x 1 b W 5 z M S 5 7 M j A y M l 8 y L D Z 9 J n F 1 b 3 Q 7 X S w m c X V v d D t D b 2 x 1 b W 5 D b 3 V u d C Z x d W 9 0 O z o 3 L C Z x d W 9 0 O 0 t l e U N v b H V t b k 5 h b W V z J n F 1 b 3 Q 7 O l t d L C Z x d W 9 0 O 0 N v b H V t b k l k Z W 5 0 a X R p Z X M m c X V v d D s 6 W y Z x d W 9 0 O 1 N l Y 3 R p b 2 4 x L z I w M j N f M j A y M i 1 U b 3 A t c 3 R l Z W w t c H J v Z H V j Z X J z I H B k Z i 9 B d X R v U m V t b 3 Z l Z E N v b H V t b n M x L n t D b 2 1 w Y W 5 5 L D B 9 J n F 1 b 3 Q 7 L C Z x d W 9 0 O 1 N l Y 3 R p b 2 4 x L z I w M j N f M j A y M i 1 U b 3 A t c 3 R l Z W w t c H J v Z H V j Z X J z I H B k Z i 9 B d X R v U m V t b 3 Z l Z E N v b H V t b n M x L n t I Z W F k c X V h c n R l c n M s M X 0 m c X V v d D s s J n F 1 b 3 Q 7 U 2 V j d G l v b j E v M j A y M 1 8 y M D I y L V R v c C 1 z d G V l b C 1 w c m 9 k d W N l c n M g c G R m L 0 F 1 d G 9 S Z W 1 v d m V k Q 2 9 s d W 1 u c z E u e z I w M j M s M n 0 m c X V v d D s s J n F 1 b 3 Q 7 U 2 V j d G l v b j E v M j A y M 1 8 y M D I y L V R v c C 1 z d G V l b C 1 w c m 9 k d W N l c n M g c G R m L 0 F 1 d G 9 S Z W 1 v d m V k Q 2 9 s d W 1 u c z E u e z I w M j I s M 3 0 m c X V v d D s s J n F 1 b 3 Q 7 U 2 V j d G l v b j E v M j A y M 1 8 y M D I y L V R v c C 1 z d G V l b C 1 w c m 9 k d W N l c n M g c G R m L 0 F 1 d G 9 S Z W 1 v d m V k Q 2 9 s d W 1 u c z E u e 0 N v b H V t b j U s N H 0 m c X V v d D s s J n F 1 b 3 Q 7 U 2 V j d G l v b j E v M j A y M 1 8 y M D I y L V R v c C 1 z d G V l b C 1 w c m 9 k d W N l c n M g c G R m L 0 F 1 d G 9 S Z W 1 v d m V k Q 2 9 s d W 1 u c z E u e z I w M j N f M S w 1 f S Z x d W 9 0 O y w m c X V v d D t T Z W N 0 a W 9 u M S 8 y M D I z X z I w M j I t V G 9 w L X N 0 Z W V s L X B y b 2 R 1 Y 2 V y c y B w Z G Y v Q X V 0 b 1 J l b W 9 2 Z W R D b 2 x 1 b W 5 z M S 5 7 M j A y M l 8 y L D Z 9 J n F 1 b 3 Q 7 X S w m c X V v d D t S Z W x h d G l v b n N o a X B J b m Z v J n F 1 b 3 Q 7 O l t d f S I g L z 4 8 R W 5 0 c n k g V H l w Z T 0 i R m l s b F N 0 Y X R 1 c y I g V m F s d W U 9 I n N D b 2 1 w b G V 0 Z S I g L z 4 8 R W 5 0 c n k g V H l w Z T 0 i R m l s b E N v b H V t b k 5 h b W V z I i B W Y W x 1 Z T 0 i c 1 s m c X V v d D t D b 2 1 w Y W 5 5 J n F 1 b 3 Q 7 L C Z x d W 9 0 O 0 h l Y W R x d W F y d G V y c y Z x d W 9 0 O y w m c X V v d D s y M D I z J n F 1 b 3 Q 7 L C Z x d W 9 0 O z I w M j I m c X V v d D s s J n F 1 b 3 Q 7 Q 2 9 s d W 1 u N S Z x d W 9 0 O y w m c X V v d D s y M D I z X z E m c X V v d D s s J n F 1 b 3 Q 7 M j A y M l 8 y J n F 1 b 3 Q 7 X S I g L z 4 8 R W 5 0 c n k g V H l w Z T 0 i R m l s b E N v b H V t b l R 5 c G V z I i B W Y W x 1 Z T 0 i c 0 J n W U d C Z 1 l E Q X c 9 P S I g L z 4 8 R W 5 0 c n k g V H l w Z T 0 i R m l s b E x h c 3 R V c G R h d G V k I i B W Y W x 1 Z T 0 i Z D I w M j Q t M D g t M T B U M D k 6 M D k 6 N D I u N z M 2 M j A 0 M 1 o i I C 8 + P E V u d H J 5 I F R 5 c G U 9 I k Z p b G x F c n J v c k N v d W 5 0 I i B W Y W x 1 Z T 0 i b D A i I C 8 + P E V u d H J 5 I F R 5 c G U 9 I k Z p b G x F c n J v c k N v Z G U i I F Z h b H V l P S J z V W 5 r b m 9 3 b i I g L z 4 8 R W 5 0 c n k g V H l w Z T 0 i R m l s b E N v d W 5 0 I i B W Y W x 1 Z T 0 i b D Y 0 I i A v P j x F b n R y e S B U e X B l P S J B Z G R l Z F R v R G F 0 Y U 1 v Z G V s I i B W Y W x 1 Z T 0 i b D A i I C 8 + P E V u d H J 5 I F R 5 c G U 9 I k Z p b G x U Y X J n Z X R O Y W 1 l Q 3 V z d G 9 t a X p l Z C I g V m F s d W U 9 I m w x I i A v P j w v U 3 R h Y m x l R W 5 0 c m l l c z 4 8 L 0 l 0 Z W 0 + P E l 0 Z W 0 + P E l 0 Z W 1 M b 2 N h d G l v b j 4 8 S X R l b V R 5 c G U + R m 9 y b X V s Y T w v S X R l b V R 5 c G U + P E l 0 Z W 1 Q Y X R o P l N l Y 3 R p b 2 4 x L z I w M j N f M j A y M i 1 U b 3 A t c 3 R l Z W w t c H J v Z H V j Z X J z J T I w c G R m L 1 N v d X J j Z T w v S X R l b V B h d G g + P C 9 J d G V t T G 9 j Y X R p b 2 4 + P F N 0 Y W J s Z U V u d H J p Z X M g L z 4 8 L 0 l 0 Z W 0 + P E l 0 Z W 0 + P E l 0 Z W 1 M b 2 N h d G l v b j 4 8 S X R l b V R 5 c G U + R m 9 y b X V s Y T w v S X R l b V R 5 c G U + P E l 0 Z W 1 Q Y X R o P l N l Y 3 R p b 2 4 x L z I w M j N f M j A y M i 1 U b 3 A t c 3 R l Z W w t c H J v Z H V j Z X J z J T I w c G R m L 1 R h Y m x l M D A x P C 9 J d G V t U G F 0 a D 4 8 L 0 l 0 Z W 1 M b 2 N h d G l v b j 4 8 U 3 R h Y m x l R W 5 0 c m l l c y A v P j w v S X R l b T 4 8 S X R l b T 4 8 S X R l b U x v Y 2 F 0 a W 9 u P j x J d G V t V H l w Z T 5 G b 3 J t d W x h P C 9 J d G V t V H l w Z T 4 8 S X R l b V B h d G g + U 2 V j d G l v b j E v M j A y M 1 8 y M D I y L V R v c C 1 z d G V l b C 1 w c m 9 k d W N l c n M l M j B w Z G Y v Q 2 h h b m d l Z C U y M F R 5 c G U 8 L 0 l 0 Z W 1 Q Y X R o P j w v S X R l b U x v Y 2 F 0 a W 9 u P j x T d G F i b G V F b n R y a W V z I C 8 + P C 9 J d G V t P j x J d G V t P j x J d G V t T G 9 j Y X R p b 2 4 + P E l 0 Z W 1 U e X B l P k Z v c m 1 1 b G E 8 L 0 l 0 Z W 1 U e X B l P j x J d G V t U G F 0 a D 5 T Z W N 0 a W 9 u M S 8 y M D I z X z I w M j I t V G 9 w L X N 0 Z W V s L X B y b 2 R 1 Y 2 V y c y U y M H B k Z i 9 Q c m 9 t b 3 R l Z C U y M E h l Y W R l c n M 8 L 0 l 0 Z W 1 Q Y X R o P j w v S X R l b U x v Y 2 F 0 a W 9 u P j x T d G F i b G V F b n R y a W V z I C 8 + P C 9 J d G V t P j x J d G V t P j x J d G V t T G 9 j Y X R p b 2 4 + P E l 0 Z W 1 U e X B l P k Z v c m 1 1 b G E 8 L 0 l 0 Z W 1 U e X B l P j x J d G V t U G F 0 a D 5 T Z W N 0 a W 9 u M S 8 y M D I z X z I w M j I t V G 9 w L X N 0 Z W V s L X B y b 2 R 1 Y 2 V y c y U y M H B k Z i 9 D a G F u Z 2 V k J T I w V H l w Z T E 8 L 0 l 0 Z W 1 Q Y X R o P j w v S X R l b U x v Y 2 F 0 a W 9 u P j x T d G F i b G V F b n R y a W V z I C 8 + P C 9 J d G V t P j w v S X R l b X M + P C 9 M b 2 N h b F B h Y 2 t h Z 2 V N Z X R h Z G F 0 Y U Z p b G U + F g A A A F B L B Q Y A A A A A A A A A A A A A A A A A A A A A A A A m A Q A A A Q A A A N C M n d 8 B F d E R j H o A w E / C l + s B A A A A e d V z X X G 2 E E + Y 4 j u K 4 g J 7 T w A A A A A C A A A A A A A Q Z g A A A A E A A C A A A A C G j G S 8 D h F g 7 Q r i i b j a r N d Y w L z I s U g z 5 b Q T W U a M f 5 j W k A A A A A A O g A A A A A I A A C A A A A D y x 0 C H s m 4 N x a E r V k d n W d R N k c j c e 2 0 k 9 o f f 9 w c R 8 G 5 0 4 l A A A A C v 9 H S 0 b R 9 8 j N u m P O p Z L i y p i S W K 9 b G M V 2 B x N T 5 A k 2 x V b q X 4 3 6 F 7 l m j 8 v 4 8 H A 2 8 i x l y g r Z l K t a h V w M 8 t U G b 8 W 4 C p w H 9 l + f e f M r w x u H 3 q N 5 L R v 0 A A A A C 1 H 2 J D U x S 4 L 0 R l T x 2 d o b r 8 W X J O D s P G X f I i E m Y w j D u 0 q + E v Q a 3 1 H a o t c a U L V V B b m l 0 m O 7 + y X p Y B p J N a r U o z l U u S < / D a t a M a s h u p > 
</file>

<file path=customXml/itemProps1.xml><?xml version="1.0" encoding="utf-8"?>
<ds:datastoreItem xmlns:ds="http://schemas.openxmlformats.org/officeDocument/2006/customXml" ds:itemID="{380A0761-1A87-4CC7-8B5E-7FC4E314BEA5}">
  <ds:schemaRefs>
    <ds:schemaRef ds:uri="http://purl.org/dc/dcmitype/"/>
    <ds:schemaRef ds:uri="c1c296fd-8c4d-4d1f-8e0b-e9b649455454"/>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d5716208-fd07-40ae-86e5-5d9688554af9"/>
    <ds:schemaRef ds:uri="http://www.w3.org/XML/1998/namespace"/>
  </ds:schemaRefs>
</ds:datastoreItem>
</file>

<file path=customXml/itemProps2.xml><?xml version="1.0" encoding="utf-8"?>
<ds:datastoreItem xmlns:ds="http://schemas.openxmlformats.org/officeDocument/2006/customXml" ds:itemID="{DB9ABB7F-2A58-4F45-8844-FE3DD83CD2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716208-fd07-40ae-86e5-5d9688554af9"/>
    <ds:schemaRef ds:uri="c1c296fd-8c4d-4d1f-8e0b-e9b6494554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EB1817-5270-49CD-BFD0-F28D3A394749}">
  <ds:schemaRefs>
    <ds:schemaRef ds:uri="http://schemas.microsoft.com/sharepoint/v3/contenttype/forms"/>
  </ds:schemaRefs>
</ds:datastoreItem>
</file>

<file path=customXml/itemProps4.xml><?xml version="1.0" encoding="utf-8"?>
<ds:datastoreItem xmlns:ds="http://schemas.openxmlformats.org/officeDocument/2006/customXml" ds:itemID="{85D2AD09-F2B4-4D89-A30D-66903B3299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 About</vt:lpstr>
      <vt:lpstr>1. Active projects </vt:lpstr>
      <vt:lpstr>Methanol projects</vt:lpstr>
      <vt:lpstr>1.1 Prospective projects </vt:lpstr>
      <vt:lpstr>1.2 Consolidate (1+1.1)</vt:lpstr>
      <vt:lpstr>2. Company details</vt:lpstr>
      <vt:lpstr>Technologies</vt:lpstr>
      <vt:lpstr>2023_2022-Top-steel</vt:lpstr>
      <vt:lpstr>3. Unqualified projects</vt:lpstr>
      <vt:lpstr>Dropdown tables</vt:lpstr>
      <vt:lpstr>GEM plants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Frederik Skou Fertin</dc:creator>
  <cp:keywords/>
  <dc:description/>
  <cp:lastModifiedBy>Frederik Skou Fertin</cp:lastModifiedBy>
  <cp:revision/>
  <dcterms:created xsi:type="dcterms:W3CDTF">2022-03-10T11:39:17Z</dcterms:created>
  <dcterms:modified xsi:type="dcterms:W3CDTF">2025-03-05T12:21:44Z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0x010100E600E8F991C10E44AE8C2D087EE4B72A</vt:lpwstr>
  </property>
  <property fmtid="{D5CDD505-2E9C-101B-9397-08002B2CF9AE}" pid="3" name="MediaServiceImageTags">
    <vt:lpwstr/>
  </property>
</Properties>
</file>