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.sharepoint.com/sites/EEMsection/Delte dokumenter/General/PtXMarkets/Carmen's work/"/>
    </mc:Choice>
  </mc:AlternateContent>
  <xr:revisionPtr revIDLastSave="4" documentId="13_ncr:1_{82125456-80CA-40ED-BBA2-F9667CFFB551}" xr6:coauthVersionLast="47" xr6:coauthVersionMax="47" xr10:uidLastSave="{B3705978-CA53-47F9-B2DF-63B013F886D4}"/>
  <bookViews>
    <workbookView xWindow="-120" yWindow="-120" windowWidth="29040" windowHeight="15720" activeTab="1" xr2:uid="{ABBE57A9-E82C-4941-A978-4E6DD40950D1}"/>
  </bookViews>
  <sheets>
    <sheet name="Energy con. national nav." sheetId="1" r:id="rId1"/>
    <sheet name="Energy con. international bunk." sheetId="4" r:id="rId2"/>
    <sheet name="Bunker forecast 1" sheetId="5" r:id="rId3"/>
    <sheet name="Bunker forecast 2" sheetId="6" r:id="rId4"/>
    <sheet name="Forecast int+nat" sheetId="7" r:id="rId5"/>
    <sheet name="Fuel comparison" sheetId="2" r:id="rId6"/>
    <sheet name="OVERLEAF" sheetId="3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7" l="1"/>
  <c r="P10" i="7"/>
  <c r="N8" i="7" l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K8" i="7" l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I22" i="7"/>
  <c r="M5" i="7" s="1"/>
  <c r="I8" i="7"/>
  <c r="L5" i="7" s="1"/>
  <c r="E2" i="6"/>
  <c r="T31" i="6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N29" i="6"/>
  <c r="O29" i="6" s="1"/>
  <c r="W28" i="6"/>
  <c r="W29" i="6" s="1"/>
  <c r="N28" i="6"/>
  <c r="P28" i="6" s="1"/>
  <c r="Q28" i="6" s="1"/>
  <c r="N27" i="6"/>
  <c r="P27" i="6" s="1"/>
  <c r="Q27" i="6" s="1"/>
  <c r="N26" i="6"/>
  <c r="P26" i="6" s="1"/>
  <c r="Q26" i="6" s="1"/>
  <c r="N25" i="6"/>
  <c r="P25" i="6" s="1"/>
  <c r="Q25" i="6" s="1"/>
  <c r="N24" i="6"/>
  <c r="N23" i="6"/>
  <c r="N22" i="6"/>
  <c r="N21" i="6"/>
  <c r="P21" i="6" s="1"/>
  <c r="Q21" i="6" s="1"/>
  <c r="N20" i="6"/>
  <c r="P20" i="6" s="1"/>
  <c r="Q20" i="6" s="1"/>
  <c r="R19" i="6"/>
  <c r="N19" i="6"/>
  <c r="P19" i="6" s="1"/>
  <c r="Q19" i="6" s="1"/>
  <c r="C19" i="6"/>
  <c r="C20" i="6" s="1"/>
  <c r="C21" i="6" s="1"/>
  <c r="C22" i="6" s="1"/>
  <c r="C23" i="6" s="1"/>
  <c r="C24" i="6" s="1"/>
  <c r="C25" i="6" s="1"/>
  <c r="C26" i="6" s="1"/>
  <c r="C27" i="6" s="1"/>
  <c r="C28" i="6" s="1"/>
  <c r="F31" i="6" s="1"/>
  <c r="N18" i="6"/>
  <c r="C18" i="6"/>
  <c r="N17" i="6"/>
  <c r="P17" i="6" s="1"/>
  <c r="Q17" i="6" s="1"/>
  <c r="N16" i="6"/>
  <c r="P16" i="6" s="1"/>
  <c r="Q16" i="6" s="1"/>
  <c r="N15" i="6"/>
  <c r="O15" i="6" s="1"/>
  <c r="P14" i="6"/>
  <c r="Q14" i="6" s="1"/>
  <c r="N14" i="6"/>
  <c r="O14" i="6" s="1"/>
  <c r="D12" i="6"/>
  <c r="D13" i="6" s="1"/>
  <c r="D14" i="6" s="1"/>
  <c r="D15" i="6" s="1"/>
  <c r="D16" i="6" s="1"/>
  <c r="D17" i="6" s="1"/>
  <c r="D18" i="6" s="1"/>
  <c r="J31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M28" i="5"/>
  <c r="M27" i="5"/>
  <c r="L27" i="5"/>
  <c r="M26" i="5"/>
  <c r="L26" i="5"/>
  <c r="K26" i="5"/>
  <c r="M25" i="5"/>
  <c r="L25" i="5"/>
  <c r="K25" i="5"/>
  <c r="J25" i="5"/>
  <c r="M21" i="5"/>
  <c r="M20" i="5"/>
  <c r="L20" i="5"/>
  <c r="M19" i="5"/>
  <c r="L19" i="5"/>
  <c r="K19" i="5"/>
  <c r="M18" i="5"/>
  <c r="L18" i="5"/>
  <c r="K18" i="5"/>
  <c r="J18" i="5"/>
  <c r="T14" i="5"/>
  <c r="M14" i="5"/>
  <c r="T13" i="5"/>
  <c r="S13" i="5"/>
  <c r="M13" i="5"/>
  <c r="L13" i="5"/>
  <c r="T12" i="5"/>
  <c r="S12" i="5"/>
  <c r="R12" i="5"/>
  <c r="M12" i="5"/>
  <c r="L12" i="5"/>
  <c r="K12" i="5"/>
  <c r="T11" i="5"/>
  <c r="S11" i="5"/>
  <c r="R11" i="5"/>
  <c r="Q11" i="5"/>
  <c r="M11" i="5"/>
  <c r="L11" i="5"/>
  <c r="K11" i="5"/>
  <c r="J11" i="5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K31" i="6" l="1"/>
  <c r="O16" i="6"/>
  <c r="M8" i="7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4" i="7" s="1"/>
  <c r="P22" i="6"/>
  <c r="Q22" i="6" s="1"/>
  <c r="P18" i="6"/>
  <c r="Q18" i="6" s="1"/>
  <c r="P23" i="6"/>
  <c r="Q23" i="6" s="1"/>
  <c r="P29" i="6"/>
  <c r="Q29" i="6" s="1"/>
  <c r="O18" i="6"/>
  <c r="P24" i="6"/>
  <c r="Q24" i="6" s="1"/>
  <c r="L8" i="7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4" i="7" s="1"/>
  <c r="G31" i="6"/>
  <c r="B19" i="6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E31" i="6"/>
  <c r="S19" i="6"/>
  <c r="H31" i="6"/>
  <c r="C29" i="6"/>
  <c r="C30" i="6" s="1"/>
  <c r="P15" i="6"/>
  <c r="Q15" i="6" s="1"/>
  <c r="O19" i="6"/>
  <c r="O20" i="6"/>
  <c r="O21" i="6"/>
  <c r="O22" i="6"/>
  <c r="O23" i="6"/>
  <c r="O24" i="6"/>
  <c r="O25" i="6"/>
  <c r="O26" i="6"/>
  <c r="O27" i="6"/>
  <c r="O28" i="6"/>
  <c r="O17" i="6"/>
  <c r="R20" i="6"/>
  <c r="W30" i="6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X28" i="6" s="1"/>
  <c r="S20" i="6" l="1"/>
  <c r="R21" i="6"/>
  <c r="S21" i="6" l="1"/>
  <c r="R22" i="6"/>
  <c r="S22" i="6" l="1"/>
  <c r="R23" i="6"/>
  <c r="S23" i="6" l="1"/>
  <c r="R24" i="6"/>
  <c r="S24" i="6" l="1"/>
  <c r="R25" i="6"/>
  <c r="S25" i="6" l="1"/>
  <c r="R26" i="6"/>
  <c r="S26" i="6" l="1"/>
  <c r="R27" i="6"/>
  <c r="S27" i="6" l="1"/>
  <c r="R28" i="6"/>
  <c r="S28" i="6" s="1"/>
</calcChain>
</file>

<file path=xl/sharedStrings.xml><?xml version="1.0" encoding="utf-8"?>
<sst xmlns="http://schemas.openxmlformats.org/spreadsheetml/2006/main" count="398" uniqueCount="172">
  <si>
    <t>MAN</t>
  </si>
  <si>
    <t>TECHNOLOGY</t>
  </si>
  <si>
    <t>COMBUSTION ENGINES</t>
  </si>
  <si>
    <t>SUB-TYPE</t>
  </si>
  <si>
    <t>METHANE (SYN-NG)</t>
  </si>
  <si>
    <t>AMMONIA</t>
  </si>
  <si>
    <t>METHANOL</t>
  </si>
  <si>
    <t>HYDROGEN (SHORT)</t>
  </si>
  <si>
    <t>FUEL CELLS</t>
  </si>
  <si>
    <t>BATTERIES</t>
  </si>
  <si>
    <t>Data extracted on 30/03/2022 17:15:17 from [ESTAT]</t>
  </si>
  <si>
    <t xml:space="preserve">Dataset: </t>
  </si>
  <si>
    <t>Complete energy balances [NRG_BAL_C__custom_2401770]</t>
  </si>
  <si>
    <t xml:space="preserve">Last updated: </t>
  </si>
  <si>
    <t>04/03/2022 11:00</t>
  </si>
  <si>
    <t>Time frequency</t>
  </si>
  <si>
    <t>Annual</t>
  </si>
  <si>
    <t>Energy balance</t>
  </si>
  <si>
    <t>Final consumption - transport sector - domestic navigation - energy use</t>
  </si>
  <si>
    <t>Unit of measure</t>
  </si>
  <si>
    <t>Gigawatt-hour</t>
  </si>
  <si>
    <t>Geopolitical entity (reporting)</t>
  </si>
  <si>
    <t>European Union - 27 countries (from 2020)</t>
  </si>
  <si>
    <t>TIME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</si>
  <si>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</si>
  <si>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</si>
  <si>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</si>
  <si>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</si>
  <si>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</si>
  <si>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</si>
  <si>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</si>
  <si>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</si>
  <si>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</si>
  <si>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</si>
  <si>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</si>
  <si>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</si>
  <si>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</si>
  <si>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</si>
  <si>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</si>
  <si>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</si>
  <si>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</si>
  <si>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</si>
  <si>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</si>
  <si>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</si>
  <si>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</si>
  <si>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</si>
  <si>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</si>
  <si>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</si>
  <si>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</si>
  <si>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</si>
  <si>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</si>
  <si>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</si>
  <si>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</si>
  <si>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</si>
  <si>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</si>
  <si>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SIEC (Labels)</t>
  </si>
  <si>
    <t/>
  </si>
  <si>
    <t>Total</t>
  </si>
  <si>
    <t>Solid fossil fuels</t>
  </si>
  <si>
    <t>Other bituminous coal</t>
  </si>
  <si>
    <t>Coke oven coke</t>
  </si>
  <si>
    <t>Oil and petroleum products (excluding biofuel portion)</t>
  </si>
  <si>
    <t>Liquefied petroleum gases</t>
  </si>
  <si>
    <t>Motor gasoline (excluding biofuel portion)</t>
  </si>
  <si>
    <t>Other kerosene</t>
  </si>
  <si>
    <t>Gas oil and diesel oil (excluding biofuel portion)</t>
  </si>
  <si>
    <t>Fuel oil</t>
  </si>
  <si>
    <t>Renewables and biofuels</t>
  </si>
  <si>
    <t>Primary solid biofuels</t>
  </si>
  <si>
    <t>Blended biogasoline</t>
  </si>
  <si>
    <t>Pure biodiesels</t>
  </si>
  <si>
    <t>Blended biodiesels</t>
  </si>
  <si>
    <t>Bioenergy</t>
  </si>
  <si>
    <t>Fossil energy</t>
  </si>
  <si>
    <t>Special value</t>
  </si>
  <si>
    <t>:</t>
  </si>
  <si>
    <t>not available</t>
  </si>
  <si>
    <t>Bioenergy share</t>
  </si>
  <si>
    <t>Bioenergy share (includ elec prod)</t>
  </si>
  <si>
    <t>Fossil energy share (includ elec prod)</t>
  </si>
  <si>
    <t>Data extracted on 26/04/2022 12:41:30 from [ESTAT]</t>
  </si>
  <si>
    <t>Complete energy balances [NRG_BAL_C__custom_2581350]</t>
  </si>
  <si>
    <t>14/04/2022 11:00</t>
  </si>
  <si>
    <t>International maritime bunkers</t>
  </si>
  <si>
    <t>Natural gas</t>
  </si>
  <si>
    <t>Kerosene-type jet fuel (excluding biofuel portion)</t>
  </si>
  <si>
    <t>Lubricants</t>
  </si>
  <si>
    <t>Other oil products n.e.c.</t>
  </si>
  <si>
    <t>Data extracted on 26/04/2022 17:45:12 from [ESTAT]</t>
  </si>
  <si>
    <t>GDP and main aggregates- international data cooperation annual data [NAIDA_10_GDP__custom_2585207]</t>
  </si>
  <si>
    <t>12/04/2022 23:00</t>
  </si>
  <si>
    <t>Current prices, million euro</t>
  </si>
  <si>
    <t>National accounts indicator (ESA 2010)</t>
  </si>
  <si>
    <t>Gross domestic product at market prices</t>
  </si>
  <si>
    <t>GEO (Labels)</t>
  </si>
  <si>
    <t>GDP world (current $)</t>
  </si>
  <si>
    <t>int mar bunkers (GWh/year)</t>
  </si>
  <si>
    <t>gross weigh of goods handed in all ports (Thousand tonnes)</t>
  </si>
  <si>
    <t>number of vessels in the main ports</t>
  </si>
  <si>
    <t>gross tonnage in main ports in thousand</t>
  </si>
  <si>
    <t>ini-2009</t>
  </si>
  <si>
    <t xml:space="preserve">GDP </t>
  </si>
  <si>
    <t>bunkers</t>
  </si>
  <si>
    <t>goods</t>
  </si>
  <si>
    <t>number</t>
  </si>
  <si>
    <t>GT</t>
  </si>
  <si>
    <t>ini-2019</t>
  </si>
  <si>
    <t>GDP</t>
  </si>
  <si>
    <t>2009-2014</t>
  </si>
  <si>
    <t>2014-2019</t>
  </si>
  <si>
    <t>*bigger and more efficient vessels, less steep good's curve</t>
  </si>
  <si>
    <t>2021</t>
  </si>
  <si>
    <t>*considering standard size of boats from 2005, the amount of energy the would consume</t>
  </si>
  <si>
    <t>*the amount of boats that would have to reach port to cover the GT in boat size from 2005</t>
  </si>
  <si>
    <t>Year</t>
  </si>
  <si>
    <t>Bunkers</t>
  </si>
  <si>
    <t>Bunkers (2009)</t>
  </si>
  <si>
    <t>GDP EU</t>
  </si>
  <si>
    <t>GDP EU(2009)</t>
  </si>
  <si>
    <t>GPD world</t>
  </si>
  <si>
    <t>Goods</t>
  </si>
  <si>
    <t>Goods (2009)</t>
  </si>
  <si>
    <t xml:space="preserve">Number </t>
  </si>
  <si>
    <t>EXPECTED NUMBER</t>
  </si>
  <si>
    <t>diff. Number</t>
  </si>
  <si>
    <t>EXPECTED BUNKER</t>
  </si>
  <si>
    <t>diff Bunker</t>
  </si>
  <si>
    <t>Bunkers with corrected growth</t>
  </si>
  <si>
    <t>diff bunker</t>
  </si>
  <si>
    <t>Equation year</t>
  </si>
  <si>
    <t>EFFICIENCY</t>
  </si>
  <si>
    <t>BUNKERS</t>
  </si>
  <si>
    <t>*for now assuming the linear growth from 2014 to 2019</t>
  </si>
  <si>
    <t>*EXCLUDED FROM ANALYSIS DUE TO COVID</t>
  </si>
  <si>
    <t>-</t>
  </si>
  <si>
    <t>*less but bigger boats</t>
  </si>
  <si>
    <t>*less energy consumption per boat</t>
  </si>
  <si>
    <t>increase %/year</t>
  </si>
  <si>
    <t>*considering the evolution of goods, the growth rate of bunkering should be 3,62 (regla de tres)</t>
  </si>
  <si>
    <t>Combution engines of methanol and ammonia</t>
  </si>
  <si>
    <t>ABS</t>
  </si>
  <si>
    <t xml:space="preserve">Ammonia </t>
  </si>
  <si>
    <t>Methanol</t>
  </si>
  <si>
    <t>LNG</t>
  </si>
  <si>
    <t>LHV (MJ/kg)</t>
  </si>
  <si>
    <t>Liquid hydrogen</t>
  </si>
  <si>
    <t>Compressed hydrogen</t>
  </si>
  <si>
    <t>Volumetric energy density (GJ/m^3)</t>
  </si>
  <si>
    <t>Storage pressure (bar)</t>
  </si>
  <si>
    <t>Storage temperature (ºC)</t>
  </si>
  <si>
    <t>Infrastructure availability</t>
  </si>
  <si>
    <t>Shipping availability</t>
  </si>
  <si>
    <t>FAME Biodiesel</t>
  </si>
  <si>
    <t>HVO Biodiesel</t>
  </si>
  <si>
    <t>biofuels for shipping</t>
  </si>
  <si>
    <t>Technology availability</t>
  </si>
  <si>
    <t>SNG</t>
  </si>
  <si>
    <t>Emissions on combustion (kg CO2/GJ)</t>
  </si>
  <si>
    <t>MGO</t>
  </si>
  <si>
    <t>Biodiesel</t>
  </si>
  <si>
    <t>SNG/biomethane</t>
  </si>
  <si>
    <t>Renewable methanol</t>
  </si>
  <si>
    <t>Green hydrogen</t>
  </si>
  <si>
    <t>Green ammonia</t>
  </si>
  <si>
    <t>Energy density</t>
  </si>
  <si>
    <t>Stability</t>
  </si>
  <si>
    <t>Scalability</t>
  </si>
  <si>
    <t>Environmentally friendly</t>
  </si>
  <si>
    <t>Availability</t>
  </si>
  <si>
    <t>x</t>
  </si>
  <si>
    <t>{Name 1}</t>
  </si>
  <si>
    <t>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</si>
</sst>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##########"/>
    <numFmt numFmtId="165" formatCode="#,##0.000"/>
    <numFmt numFmtId="166" formatCode="#,##0.##"/>
    <numFmt numFmtId="167" formatCode="#,##0.0"/>
    <numFmt numFmtId="168" formatCode="0.0"/>
    <numFmt numFmtId="169" formatCode="0.0000"/>
    <numFmt numFmtId="170" formatCode="0.000"/>
  </numFmts>
  <fonts count="6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4" borderId="0" xfId="0" applyFill="1"/>
    <xf numFmtId="0" fontId="2" fillId="5" borderId="1" xfId="0" applyFont="1" applyFill="1" applyBorder="1" applyAlignment="1">
      <alignment horizontal="left" vertical="center"/>
    </xf>
    <xf numFmtId="164" fontId="1" fillId="6" borderId="0" xfId="0" applyNumberFormat="1" applyFont="1" applyFill="1" applyAlignment="1">
      <alignment horizontal="right" vertical="center" shrinkToFit="1"/>
    </xf>
    <xf numFmtId="165" fontId="1" fillId="6" borderId="0" xfId="0" applyNumberFormat="1" applyFont="1" applyFill="1" applyAlignment="1">
      <alignment horizontal="right" vertical="center" shrinkToFit="1"/>
    </xf>
    <xf numFmtId="165" fontId="1" fillId="7" borderId="0" xfId="0" applyNumberFormat="1" applyFont="1" applyFill="1" applyAlignment="1">
      <alignment horizontal="right" vertical="center" shrinkToFit="1"/>
    </xf>
    <xf numFmtId="164" fontId="1" fillId="7" borderId="0" xfId="0" applyNumberFormat="1" applyFont="1" applyFill="1" applyAlignment="1">
      <alignment horizontal="right" vertical="center" shrinkToFit="1"/>
    </xf>
    <xf numFmtId="164" fontId="1" fillId="8" borderId="0" xfId="0" applyNumberFormat="1" applyFont="1" applyFill="1" applyAlignment="1">
      <alignment horizontal="right" vertical="center" shrinkToFit="1"/>
    </xf>
    <xf numFmtId="165" fontId="1" fillId="8" borderId="0" xfId="0" applyNumberFormat="1" applyFont="1" applyFill="1" applyAlignment="1">
      <alignment horizontal="right" vertical="center" shrinkToFit="1"/>
    </xf>
    <xf numFmtId="164" fontId="1" fillId="0" borderId="0" xfId="0" applyNumberFormat="1" applyFont="1" applyAlignment="1">
      <alignment horizontal="right" vertical="center" shrinkToFit="1"/>
    </xf>
    <xf numFmtId="165" fontId="1" fillId="0" borderId="0" xfId="0" applyNumberFormat="1" applyFont="1" applyAlignment="1">
      <alignment horizontal="right" vertical="center" shrinkToFit="1"/>
    </xf>
    <xf numFmtId="165" fontId="1" fillId="9" borderId="0" xfId="0" applyNumberFormat="1" applyFont="1" applyFill="1" applyAlignment="1">
      <alignment horizontal="right" vertical="center" shrinkToFit="1"/>
    </xf>
    <xf numFmtId="164" fontId="1" fillId="9" borderId="0" xfId="0" applyNumberFormat="1" applyFont="1" applyFill="1" applyAlignment="1">
      <alignment horizontal="right" vertical="center" shrinkToFi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  <xf numFmtId="166" fontId="2" fillId="0" borderId="0" xfId="0" applyNumberFormat="1" applyFont="1" applyAlignment="1">
      <alignment horizontal="left" vertical="center" shrinkToFit="1"/>
    </xf>
    <xf numFmtId="2" fontId="4" fillId="0" borderId="0" xfId="0" applyNumberFormat="1" applyFont="1" applyAlignment="1">
      <alignment horizontal="left"/>
    </xf>
    <xf numFmtId="167" fontId="1" fillId="8" borderId="0" xfId="0" applyNumberFormat="1" applyFont="1" applyFill="1" applyAlignment="1">
      <alignment horizontal="right" vertical="center" shrinkToFit="1"/>
    </xf>
    <xf numFmtId="0" fontId="0" fillId="0" borderId="0" xfId="0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2" fontId="0" fillId="11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0" fontId="0" fillId="12" borderId="2" xfId="0" applyFill="1" applyBorder="1" applyAlignment="1">
      <alignment horizontal="center"/>
    </xf>
    <xf numFmtId="1" fontId="0" fillId="12" borderId="0" xfId="0" applyNumberFormat="1" applyFill="1" applyAlignment="1">
      <alignment horizontal="center"/>
    </xf>
    <xf numFmtId="168" fontId="0" fillId="12" borderId="0" xfId="0" applyNumberFormat="1" applyFill="1" applyAlignment="1">
      <alignment horizontal="center"/>
    </xf>
    <xf numFmtId="2" fontId="0" fillId="12" borderId="2" xfId="0" applyNumberFormat="1" applyFill="1" applyBorder="1" applyAlignment="1">
      <alignment horizontal="center"/>
    </xf>
    <xf numFmtId="1" fontId="0" fillId="10" borderId="0" xfId="0" applyNumberFormat="1" applyFill="1"/>
    <xf numFmtId="2" fontId="0" fillId="10" borderId="2" xfId="0" applyNumberFormat="1" applyFill="1" applyBorder="1"/>
    <xf numFmtId="0" fontId="0" fillId="10" borderId="2" xfId="0" applyFill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" fontId="0" fillId="0" borderId="0" xfId="0" applyNumberFormat="1"/>
    <xf numFmtId="1" fontId="0" fillId="0" borderId="2" xfId="0" applyNumberFormat="1" applyBorder="1"/>
    <xf numFmtId="1" fontId="0" fillId="11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5" fillId="0" borderId="0" xfId="0" applyFont="1"/>
    <xf numFmtId="0" fontId="1" fillId="0" borderId="1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169" fontId="0" fillId="0" borderId="0" xfId="0" applyNumberFormat="1"/>
    <xf numFmtId="170" fontId="0" fillId="0" borderId="0" xfId="0" applyNumberFormat="1"/>
    <xf numFmtId="170" fontId="0" fillId="11" borderId="0" xfId="0" applyNumberForma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 Domestic</a:t>
            </a:r>
            <a:r>
              <a:rPr lang="es-ES" baseline="0"/>
              <a:t> Navigation (GWh/year)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[1]Navigation!$A$13</c:f>
              <c:strCache>
                <c:ptCount val="1"/>
                <c:pt idx="0">
                  <c:v>Solid fossil fuels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[1]Navigation!$B$10:$AF$10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[1]Navigation!$B$13:$AF$13</c:f>
              <c:numCache>
                <c:formatCode>General</c:formatCode>
                <c:ptCount val="31"/>
                <c:pt idx="0">
                  <c:v>60.67</c:v>
                </c:pt>
                <c:pt idx="1">
                  <c:v>20.332000000000001</c:v>
                </c:pt>
                <c:pt idx="2">
                  <c:v>12.954000000000001</c:v>
                </c:pt>
                <c:pt idx="3">
                  <c:v>6.2590000000000003</c:v>
                </c:pt>
                <c:pt idx="4">
                  <c:v>0</c:v>
                </c:pt>
                <c:pt idx="5">
                  <c:v>6.1020000000000003</c:v>
                </c:pt>
                <c:pt idx="6">
                  <c:v>6.6529999999999996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7-4529-9971-A73CA6426165}"/>
            </c:ext>
          </c:extLst>
        </c:ser>
        <c:ser>
          <c:idx val="1"/>
          <c:order val="1"/>
          <c:tx>
            <c:strRef>
              <c:f>[1]Navigation!$A$16</c:f>
              <c:strCache>
                <c:ptCount val="1"/>
                <c:pt idx="0">
                  <c:v>Oil and petroleum products (excluding biofuel portion)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[1]Navigation!$B$10:$AF$10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[1]Navigation!$B$16:$AF$16</c:f>
              <c:numCache>
                <c:formatCode>General</c:formatCode>
                <c:ptCount val="31"/>
                <c:pt idx="0">
                  <c:v>60375.557999999997</c:v>
                </c:pt>
                <c:pt idx="1">
                  <c:v>62342.067000000003</c:v>
                </c:pt>
                <c:pt idx="2">
                  <c:v>62661.73</c:v>
                </c:pt>
                <c:pt idx="3">
                  <c:v>60007.631000000001</c:v>
                </c:pt>
                <c:pt idx="4">
                  <c:v>61439.495000000003</c:v>
                </c:pt>
                <c:pt idx="5">
                  <c:v>59140.786</c:v>
                </c:pt>
                <c:pt idx="6">
                  <c:v>64457.163</c:v>
                </c:pt>
                <c:pt idx="7">
                  <c:v>62425.201999999997</c:v>
                </c:pt>
                <c:pt idx="8">
                  <c:v>62926.656000000003</c:v>
                </c:pt>
                <c:pt idx="9">
                  <c:v>68100.523000000001</c:v>
                </c:pt>
                <c:pt idx="10">
                  <c:v>60641.046999999999</c:v>
                </c:pt>
                <c:pt idx="11">
                  <c:v>62491.057999999997</c:v>
                </c:pt>
                <c:pt idx="12">
                  <c:v>61982.241000000002</c:v>
                </c:pt>
                <c:pt idx="13">
                  <c:v>65261.332000000002</c:v>
                </c:pt>
                <c:pt idx="14">
                  <c:v>66336.467000000004</c:v>
                </c:pt>
                <c:pt idx="15">
                  <c:v>65025.36</c:v>
                </c:pt>
                <c:pt idx="16">
                  <c:v>66660.607000000004</c:v>
                </c:pt>
                <c:pt idx="17">
                  <c:v>64991.856</c:v>
                </c:pt>
                <c:pt idx="18">
                  <c:v>63811.601999999999</c:v>
                </c:pt>
                <c:pt idx="19">
                  <c:v>61712.773000000001</c:v>
                </c:pt>
                <c:pt idx="20">
                  <c:v>58525.33</c:v>
                </c:pt>
                <c:pt idx="21">
                  <c:v>52259.281000000003</c:v>
                </c:pt>
                <c:pt idx="22">
                  <c:v>50611.322</c:v>
                </c:pt>
                <c:pt idx="23">
                  <c:v>45915.665000000001</c:v>
                </c:pt>
                <c:pt idx="24">
                  <c:v>42493.873</c:v>
                </c:pt>
                <c:pt idx="25">
                  <c:v>45187.286</c:v>
                </c:pt>
                <c:pt idx="26">
                  <c:v>47187.644</c:v>
                </c:pt>
                <c:pt idx="27">
                  <c:v>49592.777000000002</c:v>
                </c:pt>
                <c:pt idx="28">
                  <c:v>48035.245000000003</c:v>
                </c:pt>
                <c:pt idx="29">
                  <c:v>48991.074999999997</c:v>
                </c:pt>
                <c:pt idx="30">
                  <c:v>42178.364000000001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7-4529-9971-A73CA6426165}"/>
            </c:ext>
          </c:extLst>
        </c:ser>
        <c:ser>
          <c:idx val="2"/>
          <c:order val="2"/>
          <c:tx>
            <c:strRef>
              <c:f>[1]Navigation!$A$22</c:f>
              <c:strCache>
                <c:ptCount val="1"/>
                <c:pt idx="0">
                  <c:v>Renewables and biofuels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[1]Navigation!$B$10:$AF$10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[1]Navigation!$B$22:$AF$22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0.27800000000000002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14.955</c:v>
                </c:pt>
                <c:pt idx="19">
                  <c:v>33.167999999999999</c:v>
                </c:pt>
                <c:pt idx="20">
                  <c:v>25.547999999999998</c:v>
                </c:pt>
                <c:pt idx="21">
                  <c:v>43.381999999999998</c:v>
                </c:pt>
                <c:pt idx="22">
                  <c:v>43.83</c:v>
                </c:pt>
                <c:pt idx="23">
                  <c:v>36.174999999999997</c:v>
                </c:pt>
                <c:pt idx="24">
                  <c:v>54.08</c:v>
                </c:pt>
                <c:pt idx="25">
                  <c:v>46.820999999999998</c:v>
                </c:pt>
                <c:pt idx="26">
                  <c:v>90.680999999999997</c:v>
                </c:pt>
                <c:pt idx="27">
                  <c:v>99.045000000000002</c:v>
                </c:pt>
                <c:pt idx="28">
                  <c:v>125.49299999999999</c:v>
                </c:pt>
                <c:pt idx="29">
                  <c:v>186.512</c:v>
                </c:pt>
                <c:pt idx="30">
                  <c:v>215.447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7-4529-9971-A73CA642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0430719"/>
        <c:axId val="1010432383"/>
      </c:barChart>
      <c:catAx>
        <c:axId val="101043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0432383"/>
        <c:crosses val="autoZero"/>
        <c:auto val="1"/>
        <c:lblAlgn val="ctr"/>
        <c:lblOffset val="100"/>
        <c:noMultiLvlLbl val="0"/>
      </c:catAx>
      <c:valAx>
        <c:axId val="10104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043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Gross tonnage in the main ports (Thousands)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'[3]International Maritime Bunkers'!$A$11:$A$37</c:f>
              <c:strCach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strCache>
            </c:strRef>
          </c:cat>
          <c:val>
            <c:numRef>
              <c:f>'[3]International Maritime Bunkers'!$G$11:$G$35</c:f>
              <c:numCache>
                <c:formatCode>General</c:formatCode>
                <c:ptCount val="25"/>
                <c:pt idx="10">
                  <c:v>11538223</c:v>
                </c:pt>
                <c:pt idx="11">
                  <c:v>12062530</c:v>
                </c:pt>
                <c:pt idx="12">
                  <c:v>12864042</c:v>
                </c:pt>
                <c:pt idx="13">
                  <c:v>13183002</c:v>
                </c:pt>
                <c:pt idx="14">
                  <c:v>13274363</c:v>
                </c:pt>
                <c:pt idx="15">
                  <c:v>13739816</c:v>
                </c:pt>
                <c:pt idx="16">
                  <c:v>14077937</c:v>
                </c:pt>
                <c:pt idx="17">
                  <c:v>13905003</c:v>
                </c:pt>
                <c:pt idx="18">
                  <c:v>13711175</c:v>
                </c:pt>
                <c:pt idx="19">
                  <c:v>13679852</c:v>
                </c:pt>
                <c:pt idx="20">
                  <c:v>14280662</c:v>
                </c:pt>
                <c:pt idx="21">
                  <c:v>14911085</c:v>
                </c:pt>
                <c:pt idx="22">
                  <c:v>15447891</c:v>
                </c:pt>
                <c:pt idx="23">
                  <c:v>16173588</c:v>
                </c:pt>
                <c:pt idx="24">
                  <c:v>16190039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7-47FF-ADA2-CB59CF86F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182336"/>
        <c:axId val="2048180672"/>
      </c:lineChart>
      <c:catAx>
        <c:axId val="20481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8180672"/>
        <c:crosses val="autoZero"/>
        <c:auto val="1"/>
        <c:lblAlgn val="ctr"/>
        <c:lblOffset val="100"/>
        <c:noMultiLvlLbl val="0"/>
      </c:catAx>
      <c:valAx>
        <c:axId val="20481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81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GDP EU (M€)</a:t>
            </a:r>
            <a:endParaRPr lang="es-E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181035191649796"/>
                  <c:y val="9.78871647331448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'[3]Bunkers forecast'!$A$4:$A$28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'[3]Bunkers forecast'!$G$4:$G$28</c:f>
              <c:numCache>
                <c:formatCode>General</c:formatCode>
                <c:ptCount val="25"/>
                <c:pt idx="0">
                  <c:v>6337767.2000000002</c:v>
                </c:pt>
                <c:pt idx="1">
                  <c:v>6636555.0999999996</c:v>
                </c:pt>
                <c:pt idx="2">
                  <c:v>6819250.0999999996</c:v>
                </c:pt>
                <c:pt idx="3">
                  <c:v>7110925.9000000004</c:v>
                </c:pt>
                <c:pt idx="4">
                  <c:v>7430972.4000000004</c:v>
                </c:pt>
                <c:pt idx="5">
                  <c:v>7869397.2999999998</c:v>
                </c:pt>
                <c:pt idx="6">
                  <c:v>8241913.5</c:v>
                </c:pt>
                <c:pt idx="7">
                  <c:v>8538761.5999999996</c:v>
                </c:pt>
                <c:pt idx="8">
                  <c:v>8767546.8000000007</c:v>
                </c:pt>
                <c:pt idx="9">
                  <c:v>9167911.5</c:v>
                </c:pt>
                <c:pt idx="10">
                  <c:v>9560845.5</c:v>
                </c:pt>
                <c:pt idx="11">
                  <c:v>10112436.1</c:v>
                </c:pt>
                <c:pt idx="12">
                  <c:v>10738795.800000001</c:v>
                </c:pt>
                <c:pt idx="13">
                  <c:v>11085284.5</c:v>
                </c:pt>
                <c:pt idx="14">
                  <c:v>10587550.800000001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3-4DE4-8405-DC141916AADD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4593872748634457E-2"/>
                  <c:y val="0.16892153055438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'[3]Bunkers forecast'!$A$4:$A$28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'[3]Bunkers forecast'!$H$4:$H$28</c:f>
              <c:numCache>
                <c:formatCode>General</c:formatCode>
                <c:ptCount val="25"/>
                <c:pt idx="14">
                  <c:v>10587550.800000001</c:v>
                </c:pt>
                <c:pt idx="15">
                  <c:v>10980305.699999999</c:v>
                </c:pt>
                <c:pt idx="16">
                  <c:v>11323915.699999999</c:v>
                </c:pt>
                <c:pt idx="17">
                  <c:v>11391843.699999999</c:v>
                </c:pt>
                <c:pt idx="18">
                  <c:v>11520159.1</c:v>
                </c:pt>
                <c:pt idx="19">
                  <c:v>11783874.300000001</c:v>
                </c:pt>
                <c:pt idx="20">
                  <c:v>12214623.9</c:v>
                </c:pt>
                <c:pt idx="21">
                  <c:v>12552500</c:v>
                </c:pt>
                <c:pt idx="22">
                  <c:v>13076045.699999999</c:v>
                </c:pt>
                <c:pt idx="23">
                  <c:v>13531477</c:v>
                </c:pt>
                <c:pt idx="24">
                  <c:v>14017090.6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3-4DE4-8405-DC141916A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246032"/>
        <c:axId val="1957246864"/>
      </c:lineChart>
      <c:catAx>
        <c:axId val="195724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7246864"/>
        <c:crosses val="autoZero"/>
        <c:auto val="1"/>
        <c:lblAlgn val="ctr"/>
        <c:lblOffset val="100"/>
        <c:noMultiLvlLbl val="0"/>
      </c:catAx>
      <c:valAx>
        <c:axId val="19572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724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Gross weight of good in all ports (Thousand tonnes)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442711945850323"/>
                  <c:y val="5.47587612416262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'[3]Bunkers forecast'!$A$4:$A$28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'[3]Bunkers forecast'!$J$4:$J$28</c:f>
              <c:numCache>
                <c:formatCode>General</c:formatCode>
                <c:ptCount val="25"/>
                <c:pt idx="7">
                  <c:v>2792868</c:v>
                </c:pt>
                <c:pt idx="8">
                  <c:v>2914161</c:v>
                </c:pt>
                <c:pt idx="9">
                  <c:v>3021247</c:v>
                </c:pt>
                <c:pt idx="10">
                  <c:v>3157855</c:v>
                </c:pt>
                <c:pt idx="11">
                  <c:v>3276681</c:v>
                </c:pt>
                <c:pt idx="12">
                  <c:v>3384095</c:v>
                </c:pt>
                <c:pt idx="13">
                  <c:v>3383544</c:v>
                </c:pt>
                <c:pt idx="14">
                  <c:v>2965925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9-46E3-9401-CE140049E68F}"/>
            </c:ext>
          </c:extLst>
        </c:ser>
        <c:ser>
          <c:idx val="1"/>
          <c:order val="1"/>
          <c:tx>
            <c:v>2009 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87452931510614E-2"/>
                  <c:y val="0.13803927580702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'[3]Bunkers forecast'!$A$4:$A$28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'[3]Bunkers forecast'!$K$4:$K$28</c:f>
              <c:numCache>
                <c:formatCode>General</c:formatCode>
                <c:ptCount val="25"/>
                <c:pt idx="14">
                  <c:v>2965925</c:v>
                </c:pt>
                <c:pt idx="15">
                  <c:v>3159120</c:v>
                </c:pt>
                <c:pt idx="16">
                  <c:v>3266566</c:v>
                </c:pt>
                <c:pt idx="17">
                  <c:v>3241805</c:v>
                </c:pt>
                <c:pt idx="18">
                  <c:v>3215906</c:v>
                </c:pt>
                <c:pt idx="19">
                  <c:v>3287210</c:v>
                </c:pt>
                <c:pt idx="20">
                  <c:v>3343755</c:v>
                </c:pt>
                <c:pt idx="21">
                  <c:v>3376704</c:v>
                </c:pt>
                <c:pt idx="22">
                  <c:v>3476076</c:v>
                </c:pt>
                <c:pt idx="23">
                  <c:v>3584537</c:v>
                </c:pt>
                <c:pt idx="24">
                  <c:v>3587258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09-46E3-9401-CE140049E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246032"/>
        <c:axId val="1957246864"/>
      </c:lineChart>
      <c:catAx>
        <c:axId val="195724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7246864"/>
        <c:crosses val="autoZero"/>
        <c:auto val="1"/>
        <c:lblAlgn val="ctr"/>
        <c:lblOffset val="100"/>
        <c:noMultiLvlLbl val="0"/>
      </c:catAx>
      <c:valAx>
        <c:axId val="19572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724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International</a:t>
            </a:r>
            <a:r>
              <a:rPr lang="es-ES" baseline="0"/>
              <a:t> Maritime Bunkers (GWh/year)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246014873140857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'[3]Bunkers forecast'!$A$4:$A$28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'[3]Bunkers forecast'!$E$4:$E$28</c:f>
              <c:numCache>
                <c:formatCode>General</c:formatCode>
                <c:ptCount val="25"/>
                <c:pt idx="0">
                  <c:v>381433.772</c:v>
                </c:pt>
                <c:pt idx="1">
                  <c:v>401052.15500000003</c:v>
                </c:pt>
                <c:pt idx="2">
                  <c:v>430503.72600000002</c:v>
                </c:pt>
                <c:pt idx="3">
                  <c:v>450475.12800000003</c:v>
                </c:pt>
                <c:pt idx="4">
                  <c:v>433545.77600000001</c:v>
                </c:pt>
                <c:pt idx="5">
                  <c:v>469579.913</c:v>
                </c:pt>
                <c:pt idx="6">
                  <c:v>484017.50199999998</c:v>
                </c:pt>
                <c:pt idx="7">
                  <c:v>497937.571</c:v>
                </c:pt>
                <c:pt idx="8">
                  <c:v>512452.93599999999</c:v>
                </c:pt>
                <c:pt idx="9">
                  <c:v>538407.86699999997</c:v>
                </c:pt>
                <c:pt idx="10">
                  <c:v>548905.68000000005</c:v>
                </c:pt>
                <c:pt idx="11">
                  <c:v>585123.64199999999</c:v>
                </c:pt>
                <c:pt idx="12">
                  <c:v>610159.99</c:v>
                </c:pt>
                <c:pt idx="13">
                  <c:v>603459.446</c:v>
                </c:pt>
                <c:pt idx="14">
                  <c:v>538867.31200000003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9-42ED-89B2-C3EB18C31D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273622047244094E-2"/>
                  <c:y val="6.661672499270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'[3]Bunkers forecast'!$A$4:$A$28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'[3]Bunkers forecast'!$F$4:$F$28</c:f>
              <c:numCache>
                <c:formatCode>General</c:formatCode>
                <c:ptCount val="25"/>
                <c:pt idx="14">
                  <c:v>538867.31200000003</c:v>
                </c:pt>
                <c:pt idx="15">
                  <c:v>543139.40700000001</c:v>
                </c:pt>
                <c:pt idx="16">
                  <c:v>541238.93099999998</c:v>
                </c:pt>
                <c:pt idx="17">
                  <c:v>505776.85</c:v>
                </c:pt>
                <c:pt idx="18">
                  <c:v>477213.761</c:v>
                </c:pt>
                <c:pt idx="19">
                  <c:v>463327.68400000001</c:v>
                </c:pt>
                <c:pt idx="20">
                  <c:v>468847.21600000001</c:v>
                </c:pt>
                <c:pt idx="21">
                  <c:v>483136.24300000002</c:v>
                </c:pt>
                <c:pt idx="22">
                  <c:v>490523.28399999999</c:v>
                </c:pt>
                <c:pt idx="23">
                  <c:v>504991.734</c:v>
                </c:pt>
                <c:pt idx="24">
                  <c:v>501402.97100000002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9-42ED-89B2-C3EB18C31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300864"/>
        <c:axId val="2137302528"/>
      </c:lineChart>
      <c:catAx>
        <c:axId val="21373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7302528"/>
        <c:crosses val="autoZero"/>
        <c:auto val="1"/>
        <c:lblAlgn val="ctr"/>
        <c:lblOffset val="100"/>
        <c:noMultiLvlLbl val="0"/>
      </c:catAx>
      <c:valAx>
        <c:axId val="21373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73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GDP world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'[3]Bunkers forecast'!$A$4:$A$28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'[3]Bunkers forecast'!$I$4:$I$28</c:f>
              <c:numCache>
                <c:formatCode>General</c:formatCode>
                <c:ptCount val="25"/>
                <c:pt idx="0">
                  <c:v>228770430389179.75</c:v>
                </c:pt>
                <c:pt idx="1">
                  <c:v>235727879102555.31</c:v>
                </c:pt>
                <c:pt idx="2">
                  <c:v>235456677008413.03</c:v>
                </c:pt>
                <c:pt idx="3">
                  <c:v>234821804850129.91</c:v>
                </c:pt>
                <c:pt idx="4">
                  <c:v>241311773421721</c:v>
                </c:pt>
                <c:pt idx="5">
                  <c:v>249409030423864.5</c:v>
                </c:pt>
                <c:pt idx="6">
                  <c:v>248706539847777.88</c:v>
                </c:pt>
                <c:pt idx="7">
                  <c:v>258728600187199.75</c:v>
                </c:pt>
                <c:pt idx="8">
                  <c:v>291926509760542.69</c:v>
                </c:pt>
                <c:pt idx="9">
                  <c:v>331898400992730.63</c:v>
                </c:pt>
                <c:pt idx="10">
                  <c:v>363685002665862.38</c:v>
                </c:pt>
                <c:pt idx="11">
                  <c:v>399430313930104.69</c:v>
                </c:pt>
                <c:pt idx="12">
                  <c:v>457757195900437.13</c:v>
                </c:pt>
                <c:pt idx="13">
                  <c:v>511327871480055.19</c:v>
                </c:pt>
                <c:pt idx="14">
                  <c:v>485460081795548.25</c:v>
                </c:pt>
                <c:pt idx="15">
                  <c:v>538315708136537.94</c:v>
                </c:pt>
                <c:pt idx="16">
                  <c:v>602163223317568.5</c:v>
                </c:pt>
                <c:pt idx="17">
                  <c:v>618081128936400.88</c:v>
                </c:pt>
                <c:pt idx="18">
                  <c:v>640525125944541.25</c:v>
                </c:pt>
                <c:pt idx="19">
                  <c:v>658912833849718.75</c:v>
                </c:pt>
                <c:pt idx="20">
                  <c:v>618762429589746</c:v>
                </c:pt>
                <c:pt idx="21">
                  <c:v>626598607499279.38</c:v>
                </c:pt>
                <c:pt idx="22">
                  <c:v>671147424021441.88</c:v>
                </c:pt>
                <c:pt idx="23">
                  <c:v>713500314033374.5</c:v>
                </c:pt>
                <c:pt idx="24">
                  <c:v>724834910065021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5-4148-B8AA-070CB952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530767"/>
        <c:axId val="479532847"/>
      </c:lineChart>
      <c:catAx>
        <c:axId val="47953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9532847"/>
        <c:crosses val="autoZero"/>
        <c:auto val="1"/>
        <c:lblAlgn val="ctr"/>
        <c:lblOffset val="100"/>
        <c:noMultiLvlLbl val="0"/>
      </c:catAx>
      <c:valAx>
        <c:axId val="4795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953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</a:t>
            </a:r>
            <a:r>
              <a:rPr lang="es-ES" baseline="0"/>
              <a:t> reduction in bunkering (%)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925603781191972E-2"/>
                  <c:y val="-0.20381605096319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'[3]Bunkers forecast'!$A$18:$A$28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'[3]Bunkers forecast'!$Q$18:$Q$28</c:f>
              <c:numCache>
                <c:formatCode>General</c:formatCode>
                <c:ptCount val="11"/>
                <c:pt idx="0">
                  <c:v>-14.668505157211714</c:v>
                </c:pt>
                <c:pt idx="1">
                  <c:v>-16.905629802196572</c:v>
                </c:pt>
                <c:pt idx="2">
                  <c:v>-19.185142077990236</c:v>
                </c:pt>
                <c:pt idx="3">
                  <c:v>-23.540920724961879</c:v>
                </c:pt>
                <c:pt idx="4">
                  <c:v>-26.839024398448569</c:v>
                </c:pt>
                <c:pt idx="5">
                  <c:v>-28.805235973588033</c:v>
                </c:pt>
                <c:pt idx="6">
                  <c:v>-30.988064966511718</c:v>
                </c:pt>
                <c:pt idx="7">
                  <c:v>-31.891459258111372</c:v>
                </c:pt>
                <c:pt idx="8">
                  <c:v>-33.253017902188262</c:v>
                </c:pt>
                <c:pt idx="9">
                  <c:v>-34.367477359044059</c:v>
                </c:pt>
                <c:pt idx="10">
                  <c:v>-34.900116468693916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A-4FDC-8016-D195DD692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464560"/>
        <c:axId val="701474128"/>
      </c:lineChart>
      <c:catAx>
        <c:axId val="70146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1474128"/>
        <c:crosses val="autoZero"/>
        <c:auto val="1"/>
        <c:lblAlgn val="ctr"/>
        <c:lblOffset val="100"/>
        <c:noMultiLvlLbl val="0"/>
      </c:catAx>
      <c:valAx>
        <c:axId val="7014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14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884076990376201E-2"/>
                  <c:y val="-3.67045785943423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'Bunker forecast 2'!$A$23:$A$27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'Bunker forecast 2'!$F$23:$F$27</c:f>
              <c:numCache>
                <c:formatCode>0.00</c:formatCode>
                <c:ptCount val="5"/>
                <c:pt idx="0">
                  <c:v>463327.68400000001</c:v>
                </c:pt>
                <c:pt idx="1">
                  <c:v>468847.21600000001</c:v>
                </c:pt>
                <c:pt idx="2">
                  <c:v>483136.24300000002</c:v>
                </c:pt>
                <c:pt idx="3">
                  <c:v>490523.28399999999</c:v>
                </c:pt>
                <c:pt idx="4" formatCode="General">
                  <c:v>504991.734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6-42DD-81D2-51B35B49A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205328"/>
        <c:axId val="2055214480"/>
      </c:lineChart>
      <c:catAx>
        <c:axId val="20552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5214480"/>
        <c:crosses val="autoZero"/>
        <c:auto val="1"/>
        <c:lblAlgn val="ctr"/>
        <c:lblOffset val="100"/>
        <c:noMultiLvlLbl val="0"/>
      </c:catAx>
      <c:valAx>
        <c:axId val="20552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52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Bunker consumption (GWh/year)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884076990376201E-2"/>
                  <c:y val="-3.67045785943423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'Bunker forecast 2'!$A$23:$A$27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'Bunker forecast 2'!$F$23:$F$27</c:f>
              <c:numCache>
                <c:formatCode>0.00</c:formatCode>
                <c:ptCount val="5"/>
                <c:pt idx="0">
                  <c:v>463327.68400000001</c:v>
                </c:pt>
                <c:pt idx="1">
                  <c:v>468847.21600000001</c:v>
                </c:pt>
                <c:pt idx="2">
                  <c:v>483136.24300000002</c:v>
                </c:pt>
                <c:pt idx="3">
                  <c:v>490523.28399999999</c:v>
                </c:pt>
                <c:pt idx="4" formatCode="General">
                  <c:v>504991.734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B-413A-AD06-3BA8E32D2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205328"/>
        <c:axId val="2055214480"/>
      </c:lineChart>
      <c:catAx>
        <c:axId val="20552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5214480"/>
        <c:crosses val="autoZero"/>
        <c:auto val="1"/>
        <c:lblAlgn val="ctr"/>
        <c:lblOffset val="100"/>
        <c:noMultiLvlLbl val="0"/>
      </c:catAx>
      <c:valAx>
        <c:axId val="20552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52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[1]Navigation!$A$32</c:f>
              <c:strCache>
                <c:ptCount val="1"/>
                <c:pt idx="0">
                  <c:v>Bioenergy 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[1]Navigation!$B$10:$AF$10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[1]Navigation!$B$32:$AF$32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4.4851355589468705E-4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2.343068575671409E-2</c:v>
                </c:pt>
                <c:pt idx="19">
                  <c:v>5.371689128521015E-2</c:v>
                </c:pt>
                <c:pt idx="20">
                  <c:v>4.3633845360374519E-2</c:v>
                </c:pt>
                <c:pt idx="21">
                  <c:v>8.2944151428771415E-2</c:v>
                </c:pt>
                <c:pt idx="22">
                  <c:v>8.6526246590919176E-2</c:v>
                </c:pt>
                <c:pt idx="23">
                  <c:v>7.8723726377958436E-2</c:v>
                </c:pt>
                <c:pt idx="24">
                  <c:v>0.12710364703091592</c:v>
                </c:pt>
                <c:pt idx="25">
                  <c:v>0.10350817802150929</c:v>
                </c:pt>
                <c:pt idx="26">
                  <c:v>0.1918024762551872</c:v>
                </c:pt>
                <c:pt idx="27">
                  <c:v>0.19931851962757655</c:v>
                </c:pt>
                <c:pt idx="28">
                  <c:v>0.26057117314107603</c:v>
                </c:pt>
                <c:pt idx="29">
                  <c:v>0.37926218019223801</c:v>
                </c:pt>
                <c:pt idx="30">
                  <c:v>0.50820388598222777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F-487C-8442-80797F5FA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108063"/>
        <c:axId val="1011106399"/>
      </c:lineChart>
      <c:catAx>
        <c:axId val="101110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1106399"/>
        <c:crosses val="autoZero"/>
        <c:auto val="1"/>
        <c:lblAlgn val="ctr"/>
        <c:lblOffset val="100"/>
        <c:noMultiLvlLbl val="0"/>
      </c:catAx>
      <c:valAx>
        <c:axId val="10111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110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'[2]Maritime Bunkers'!$A$13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'[2]Maritime Bunkers'!$B$10:$AF$10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'[2]Maritime Bunkers'!$B$13:$AF$13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3.6579999999999999</c:v>
                </c:pt>
                <c:pt idx="24">
                  <c:v>6.0839999999999996</c:v>
                </c:pt>
                <c:pt idx="25">
                  <c:v>62.610999999999997</c:v>
                </c:pt>
                <c:pt idx="26">
                  <c:v>20.596</c:v>
                </c:pt>
                <c:pt idx="27">
                  <c:v>573.06200000000001</c:v>
                </c:pt>
                <c:pt idx="28">
                  <c:v>715.62199999999996</c:v>
                </c:pt>
                <c:pt idx="29">
                  <c:v>1656.9280000000001</c:v>
                </c:pt>
                <c:pt idx="30">
                  <c:v>2102.2730000000001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4-47CA-A322-0672CE34A645}"/>
            </c:ext>
          </c:extLst>
        </c:ser>
        <c:ser>
          <c:idx val="1"/>
          <c:order val="1"/>
          <c:tx>
            <c:strRef>
              <c:f>'[2]Maritime Bunkers'!$A$14</c:f>
              <c:strCache>
                <c:ptCount val="1"/>
                <c:pt idx="0">
                  <c:v>Oil and petroleum products (excluding biofuel portion)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'[2]Maritime Bunkers'!$B$10:$AF$10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'[2]Maritime Bunkers'!$B$14:$AF$14</c:f>
              <c:numCache>
                <c:formatCode>General</c:formatCode>
                <c:ptCount val="31"/>
                <c:pt idx="0">
                  <c:v>385778.641</c:v>
                </c:pt>
                <c:pt idx="1">
                  <c:v>382580.05800000002</c:v>
                </c:pt>
                <c:pt idx="2">
                  <c:v>386000.83799999999</c:v>
                </c:pt>
                <c:pt idx="3">
                  <c:v>384640.83500000002</c:v>
                </c:pt>
                <c:pt idx="4">
                  <c:v>379326.51500000001</c:v>
                </c:pt>
                <c:pt idx="5">
                  <c:v>381433.772</c:v>
                </c:pt>
                <c:pt idx="6">
                  <c:v>401052.15500000003</c:v>
                </c:pt>
                <c:pt idx="7">
                  <c:v>430503.72600000002</c:v>
                </c:pt>
                <c:pt idx="8">
                  <c:v>450475.12800000003</c:v>
                </c:pt>
                <c:pt idx="9">
                  <c:v>433545.77600000001</c:v>
                </c:pt>
                <c:pt idx="10">
                  <c:v>469579.913</c:v>
                </c:pt>
                <c:pt idx="11">
                  <c:v>484017.50199999998</c:v>
                </c:pt>
                <c:pt idx="12">
                  <c:v>497937.571</c:v>
                </c:pt>
                <c:pt idx="13">
                  <c:v>512452.93599999999</c:v>
                </c:pt>
                <c:pt idx="14">
                  <c:v>538407.86699999997</c:v>
                </c:pt>
                <c:pt idx="15">
                  <c:v>548905.68000000005</c:v>
                </c:pt>
                <c:pt idx="16">
                  <c:v>585123.64199999999</c:v>
                </c:pt>
                <c:pt idx="17">
                  <c:v>610159.99</c:v>
                </c:pt>
                <c:pt idx="18">
                  <c:v>603459.446</c:v>
                </c:pt>
                <c:pt idx="19">
                  <c:v>538867.31200000003</c:v>
                </c:pt>
                <c:pt idx="20">
                  <c:v>543139.40700000001</c:v>
                </c:pt>
                <c:pt idx="21">
                  <c:v>541238.93099999998</c:v>
                </c:pt>
                <c:pt idx="22">
                  <c:v>505776.85</c:v>
                </c:pt>
                <c:pt idx="23">
                  <c:v>477210.103</c:v>
                </c:pt>
                <c:pt idx="24">
                  <c:v>463321.59899999999</c:v>
                </c:pt>
                <c:pt idx="25">
                  <c:v>468784.60499999998</c:v>
                </c:pt>
                <c:pt idx="26">
                  <c:v>483115.647</c:v>
                </c:pt>
                <c:pt idx="27">
                  <c:v>489950.22200000001</c:v>
                </c:pt>
                <c:pt idx="28">
                  <c:v>504081.98700000002</c:v>
                </c:pt>
                <c:pt idx="29">
                  <c:v>499195.11700000003</c:v>
                </c:pt>
                <c:pt idx="30">
                  <c:v>448741.52799999999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34-47CA-A322-0672CE34A645}"/>
            </c:ext>
          </c:extLst>
        </c:ser>
        <c:ser>
          <c:idx val="2"/>
          <c:order val="2"/>
          <c:tx>
            <c:strRef>
              <c:f>'[2]Maritime Bunkers'!$A$20</c:f>
              <c:strCache>
                <c:ptCount val="1"/>
                <c:pt idx="0">
                  <c:v>Renewables and biofuels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'[2]Maritime Bunkers'!$B$10:$AF$10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'[2]Maritime Bunkers'!$B$20:$AF$20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194.125</c:v>
                </c:pt>
                <c:pt idx="29">
                  <c:v>550.928</c:v>
                </c:pt>
                <c:pt idx="30">
                  <c:v>2748.7849999999999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34-47CA-A322-0672CE34A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8742896"/>
        <c:axId val="1658742480"/>
      </c:barChart>
      <c:catAx>
        <c:axId val="16587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58742480"/>
        <c:crosses val="autoZero"/>
        <c:auto val="1"/>
        <c:lblAlgn val="ctr"/>
        <c:lblOffset val="100"/>
        <c:noMultiLvlLbl val="0"/>
      </c:catAx>
      <c:valAx>
        <c:axId val="16587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587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282152230971129E-3"/>
                  <c:y val="-4.32170457859434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strRef>
              <c:f>'[2]Maritime Bunkers'!$B$10:$AF$10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'[2]Maritime Bunkers'!$B$12:$AE$12</c:f>
              <c:numCache>
                <c:formatCode>General</c:formatCode>
                <c:ptCount val="30"/>
                <c:pt idx="0">
                  <c:v>385778.641</c:v>
                </c:pt>
                <c:pt idx="1">
                  <c:v>382580.05800000002</c:v>
                </c:pt>
                <c:pt idx="2">
                  <c:v>386000.83799999999</c:v>
                </c:pt>
                <c:pt idx="3">
                  <c:v>384640.83500000002</c:v>
                </c:pt>
                <c:pt idx="4">
                  <c:v>379326.51500000001</c:v>
                </c:pt>
                <c:pt idx="5">
                  <c:v>381433.772</c:v>
                </c:pt>
                <c:pt idx="6">
                  <c:v>401052.15500000003</c:v>
                </c:pt>
                <c:pt idx="7">
                  <c:v>430503.72600000002</c:v>
                </c:pt>
                <c:pt idx="8">
                  <c:v>450475.12800000003</c:v>
                </c:pt>
                <c:pt idx="9">
                  <c:v>433545.77600000001</c:v>
                </c:pt>
                <c:pt idx="10">
                  <c:v>469579.913</c:v>
                </c:pt>
                <c:pt idx="11">
                  <c:v>484017.50199999998</c:v>
                </c:pt>
                <c:pt idx="12">
                  <c:v>497937.571</c:v>
                </c:pt>
                <c:pt idx="13">
                  <c:v>512452.93599999999</c:v>
                </c:pt>
                <c:pt idx="14">
                  <c:v>538407.86699999997</c:v>
                </c:pt>
                <c:pt idx="15">
                  <c:v>548905.68000000005</c:v>
                </c:pt>
                <c:pt idx="16">
                  <c:v>585123.64199999999</c:v>
                </c:pt>
                <c:pt idx="17">
                  <c:v>610159.99</c:v>
                </c:pt>
                <c:pt idx="18">
                  <c:v>603459.446</c:v>
                </c:pt>
                <c:pt idx="19">
                  <c:v>538867.31200000003</c:v>
                </c:pt>
                <c:pt idx="20">
                  <c:v>543139.40700000001</c:v>
                </c:pt>
                <c:pt idx="21">
                  <c:v>541238.93099999998</c:v>
                </c:pt>
                <c:pt idx="22">
                  <c:v>505776.85</c:v>
                </c:pt>
                <c:pt idx="23">
                  <c:v>477213.761</c:v>
                </c:pt>
                <c:pt idx="24">
                  <c:v>463327.68400000001</c:v>
                </c:pt>
                <c:pt idx="25">
                  <c:v>468847.21600000001</c:v>
                </c:pt>
                <c:pt idx="26">
                  <c:v>483136.24300000002</c:v>
                </c:pt>
                <c:pt idx="27">
                  <c:v>490523.28399999999</c:v>
                </c:pt>
                <c:pt idx="28">
                  <c:v>504991.734</c:v>
                </c:pt>
                <c:pt idx="29">
                  <c:v>501402.97100000002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1-4F89-B567-E745DBD7E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852032"/>
        <c:axId val="2046854528"/>
      </c:lineChart>
      <c:catAx>
        <c:axId val="20468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6854528"/>
        <c:crosses val="autoZero"/>
        <c:auto val="1"/>
        <c:lblAlgn val="ctr"/>
        <c:lblOffset val="100"/>
        <c:noMultiLvlLbl val="0"/>
      </c:catAx>
      <c:valAx>
        <c:axId val="20468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685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'Energy con. international bunk.'!$B$10:$AF$10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'Energy con. international bunk.'!$B$12:$AF$12</c:f>
              <c:numCache>
                <c:formatCode>#,##0.000</c:formatCode>
                <c:ptCount val="31"/>
                <c:pt idx="0" formatCode="#,##0.##########">
                  <c:v>385778.641</c:v>
                </c:pt>
                <c:pt idx="1">
                  <c:v>382580.05800000002</c:v>
                </c:pt>
                <c:pt idx="2" formatCode="#,##0.##########">
                  <c:v>386000.83799999999</c:v>
                </c:pt>
                <c:pt idx="3" formatCode="#,##0.##########">
                  <c:v>384640.83500000002</c:v>
                </c:pt>
                <c:pt idx="4" formatCode="#,##0.##########">
                  <c:v>379326.51500000001</c:v>
                </c:pt>
                <c:pt idx="5" formatCode="#,##0.##########">
                  <c:v>381433.772</c:v>
                </c:pt>
                <c:pt idx="6" formatCode="#,##0.##########">
                  <c:v>401052.15500000003</c:v>
                </c:pt>
                <c:pt idx="7" formatCode="#,##0.##########">
                  <c:v>430503.72600000002</c:v>
                </c:pt>
                <c:pt idx="8" formatCode="#,##0.##########">
                  <c:v>450475.12800000003</c:v>
                </c:pt>
                <c:pt idx="9" formatCode="#,##0.##########">
                  <c:v>433545.77600000001</c:v>
                </c:pt>
                <c:pt idx="10" formatCode="#,##0.##########">
                  <c:v>469579.913</c:v>
                </c:pt>
                <c:pt idx="11">
                  <c:v>484017.50199999998</c:v>
                </c:pt>
                <c:pt idx="12" formatCode="#,##0.##########">
                  <c:v>497937.571</c:v>
                </c:pt>
                <c:pt idx="13" formatCode="#,##0.##########">
                  <c:v>512452.93599999999</c:v>
                </c:pt>
                <c:pt idx="14" formatCode="#,##0.##########">
                  <c:v>538407.86699999997</c:v>
                </c:pt>
                <c:pt idx="15" formatCode="#,##0.##########">
                  <c:v>548905.68000000005</c:v>
                </c:pt>
                <c:pt idx="16" formatCode="#,##0.##########">
                  <c:v>585123.64199999999</c:v>
                </c:pt>
                <c:pt idx="17" formatCode="#,##0.##########">
                  <c:v>610159.99</c:v>
                </c:pt>
                <c:pt idx="18" formatCode="#,##0.##########">
                  <c:v>603459.446</c:v>
                </c:pt>
                <c:pt idx="19" formatCode="#,##0.##########">
                  <c:v>538867.31200000003</c:v>
                </c:pt>
                <c:pt idx="20" formatCode="#,##0.##########">
                  <c:v>543139.40700000001</c:v>
                </c:pt>
                <c:pt idx="21">
                  <c:v>541238.93099999998</c:v>
                </c:pt>
                <c:pt idx="22" formatCode="#,##0.##########">
                  <c:v>505776.85</c:v>
                </c:pt>
                <c:pt idx="23" formatCode="#,##0.##########">
                  <c:v>477213.761</c:v>
                </c:pt>
                <c:pt idx="24" formatCode="#,##0.##########">
                  <c:v>463327.68400000001</c:v>
                </c:pt>
                <c:pt idx="25" formatCode="#,##0.##########">
                  <c:v>468847.21600000001</c:v>
                </c:pt>
                <c:pt idx="26" formatCode="#,##0.##########">
                  <c:v>483136.24300000002</c:v>
                </c:pt>
                <c:pt idx="27" formatCode="#,##0.##########">
                  <c:v>490523.28399999999</c:v>
                </c:pt>
                <c:pt idx="28" formatCode="#,##0.##########">
                  <c:v>504991.734</c:v>
                </c:pt>
                <c:pt idx="29" formatCode="#,##0.##########">
                  <c:v>501402.97100000002</c:v>
                </c:pt>
                <c:pt idx="30" formatCode="#,##0.##########">
                  <c:v>453592.58500000002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F-496D-8235-1EB8B36F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068544"/>
        <c:axId val="270066048"/>
      </c:lineChart>
      <c:catAx>
        <c:axId val="2700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70066048"/>
        <c:crosses val="autoZero"/>
        <c:auto val="1"/>
        <c:lblAlgn val="ctr"/>
        <c:lblOffset val="100"/>
        <c:noMultiLvlLbl val="0"/>
      </c:catAx>
      <c:valAx>
        <c:axId val="2700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7006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EU</a:t>
            </a:r>
            <a:r>
              <a:rPr lang="es-ES" baseline="0"/>
              <a:t> GDP (M€)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'[3]International Maritime Bunkers'!$A$11:$A$37</c:f>
              <c:strCach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strCache>
            </c:strRef>
          </c:cat>
          <c:val>
            <c:numRef>
              <c:f>'[3]International Maritime Bunkers'!$B$11:$B$37</c:f>
              <c:numCache>
                <c:formatCode>General</c:formatCode>
                <c:ptCount val="27"/>
                <c:pt idx="0">
                  <c:v>6337767.2000000002</c:v>
                </c:pt>
                <c:pt idx="1">
                  <c:v>6636555.0999999996</c:v>
                </c:pt>
                <c:pt idx="2">
                  <c:v>6819250.0999999996</c:v>
                </c:pt>
                <c:pt idx="3">
                  <c:v>7110925.9000000004</c:v>
                </c:pt>
                <c:pt idx="4">
                  <c:v>7430972.4000000004</c:v>
                </c:pt>
                <c:pt idx="5">
                  <c:v>7869397.2999999998</c:v>
                </c:pt>
                <c:pt idx="6">
                  <c:v>8241913.5</c:v>
                </c:pt>
                <c:pt idx="7">
                  <c:v>8538761.5999999996</c:v>
                </c:pt>
                <c:pt idx="8">
                  <c:v>8767546.8000000007</c:v>
                </c:pt>
                <c:pt idx="9">
                  <c:v>9167911.5</c:v>
                </c:pt>
                <c:pt idx="10">
                  <c:v>9560845.5</c:v>
                </c:pt>
                <c:pt idx="11">
                  <c:v>10112436.1</c:v>
                </c:pt>
                <c:pt idx="12">
                  <c:v>10738795.800000001</c:v>
                </c:pt>
                <c:pt idx="13">
                  <c:v>11085284.5</c:v>
                </c:pt>
                <c:pt idx="14">
                  <c:v>10587550.800000001</c:v>
                </c:pt>
                <c:pt idx="15">
                  <c:v>10980305.699999999</c:v>
                </c:pt>
                <c:pt idx="16">
                  <c:v>11323915.699999999</c:v>
                </c:pt>
                <c:pt idx="17">
                  <c:v>11391843.699999999</c:v>
                </c:pt>
                <c:pt idx="18">
                  <c:v>11520159.1</c:v>
                </c:pt>
                <c:pt idx="19">
                  <c:v>11783874.300000001</c:v>
                </c:pt>
                <c:pt idx="20">
                  <c:v>12214623.9</c:v>
                </c:pt>
                <c:pt idx="21">
                  <c:v>12552500</c:v>
                </c:pt>
                <c:pt idx="22">
                  <c:v>13076045.699999999</c:v>
                </c:pt>
                <c:pt idx="23">
                  <c:v>13531477</c:v>
                </c:pt>
                <c:pt idx="24">
                  <c:v>14017090.6</c:v>
                </c:pt>
                <c:pt idx="25">
                  <c:v>13399689.6</c:v>
                </c:pt>
                <c:pt idx="26">
                  <c:v>14447940.6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E-484A-BD09-20E8C9A41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182336"/>
        <c:axId val="2048180672"/>
      </c:lineChart>
      <c:catAx>
        <c:axId val="20481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8180672"/>
        <c:crosses val="autoZero"/>
        <c:auto val="1"/>
        <c:lblAlgn val="ctr"/>
        <c:lblOffset val="100"/>
        <c:noMultiLvlLbl val="0"/>
      </c:catAx>
      <c:valAx>
        <c:axId val="2048180672"/>
        <c:scaling>
          <c:orientation val="minMax"/>
          <c:max val="140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3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81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International</a:t>
            </a:r>
            <a:r>
              <a:rPr lang="es-ES" baseline="0"/>
              <a:t> Maritime Bunkers (GWh/year)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'[3]International Maritime Bunkers'!$A$11:$A$37</c:f>
              <c:strCach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strCache>
            </c:strRef>
          </c:cat>
          <c:val>
            <c:numRef>
              <c:f>'[3]International Maritime Bunkers'!$D$11:$D$35</c:f>
              <c:numCache>
                <c:formatCode>General</c:formatCode>
                <c:ptCount val="25"/>
                <c:pt idx="0">
                  <c:v>381433.772</c:v>
                </c:pt>
                <c:pt idx="1">
                  <c:v>401052.15500000003</c:v>
                </c:pt>
                <c:pt idx="2">
                  <c:v>430503.72600000002</c:v>
                </c:pt>
                <c:pt idx="3">
                  <c:v>450475.12800000003</c:v>
                </c:pt>
                <c:pt idx="4">
                  <c:v>433545.77600000001</c:v>
                </c:pt>
                <c:pt idx="5">
                  <c:v>469579.913</c:v>
                </c:pt>
                <c:pt idx="6">
                  <c:v>484017.50199999998</c:v>
                </c:pt>
                <c:pt idx="7">
                  <c:v>497937.571</c:v>
                </c:pt>
                <c:pt idx="8">
                  <c:v>512452.93599999999</c:v>
                </c:pt>
                <c:pt idx="9">
                  <c:v>538407.86699999997</c:v>
                </c:pt>
                <c:pt idx="10">
                  <c:v>548905.68000000005</c:v>
                </c:pt>
                <c:pt idx="11">
                  <c:v>585123.64199999999</c:v>
                </c:pt>
                <c:pt idx="12">
                  <c:v>610159.99</c:v>
                </c:pt>
                <c:pt idx="13">
                  <c:v>603459.446</c:v>
                </c:pt>
                <c:pt idx="14">
                  <c:v>538867.31200000003</c:v>
                </c:pt>
                <c:pt idx="15">
                  <c:v>543139.40700000001</c:v>
                </c:pt>
                <c:pt idx="16">
                  <c:v>541238.93099999998</c:v>
                </c:pt>
                <c:pt idx="17">
                  <c:v>505776.85</c:v>
                </c:pt>
                <c:pt idx="18">
                  <c:v>477213.761</c:v>
                </c:pt>
                <c:pt idx="19">
                  <c:v>463327.68400000001</c:v>
                </c:pt>
                <c:pt idx="20">
                  <c:v>468847.21600000001</c:v>
                </c:pt>
                <c:pt idx="21">
                  <c:v>483136.24300000002</c:v>
                </c:pt>
                <c:pt idx="22">
                  <c:v>490523.28399999999</c:v>
                </c:pt>
                <c:pt idx="23">
                  <c:v>504991.734</c:v>
                </c:pt>
                <c:pt idx="24">
                  <c:v>501402.97100000002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9-4408-859F-F933FD878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182336"/>
        <c:axId val="2048180672"/>
      </c:lineChart>
      <c:catAx>
        <c:axId val="20481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8180672"/>
        <c:crosses val="autoZero"/>
        <c:auto val="1"/>
        <c:lblAlgn val="ctr"/>
        <c:lblOffset val="100"/>
        <c:noMultiLvlLbl val="0"/>
      </c:catAx>
      <c:valAx>
        <c:axId val="2048180672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81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Gross weight of good in all ports (Thousand tonnes)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'[3]International Maritime Bunkers'!$A$11:$A$37</c:f>
              <c:strCach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strCache>
            </c:strRef>
          </c:cat>
          <c:val>
            <c:numRef>
              <c:f>'[3]International Maritime Bunkers'!$E$11:$E$35</c:f>
              <c:numCache>
                <c:formatCode>General</c:formatCode>
                <c:ptCount val="25"/>
                <c:pt idx="7">
                  <c:v>2792868</c:v>
                </c:pt>
                <c:pt idx="8">
                  <c:v>2914161</c:v>
                </c:pt>
                <c:pt idx="9">
                  <c:v>3021247</c:v>
                </c:pt>
                <c:pt idx="10">
                  <c:v>3157855</c:v>
                </c:pt>
                <c:pt idx="11">
                  <c:v>3276681</c:v>
                </c:pt>
                <c:pt idx="12">
                  <c:v>3384095</c:v>
                </c:pt>
                <c:pt idx="13">
                  <c:v>3383544</c:v>
                </c:pt>
                <c:pt idx="14">
                  <c:v>2965925</c:v>
                </c:pt>
                <c:pt idx="15">
                  <c:v>3159120</c:v>
                </c:pt>
                <c:pt idx="16">
                  <c:v>3266566</c:v>
                </c:pt>
                <c:pt idx="17">
                  <c:v>3241805</c:v>
                </c:pt>
                <c:pt idx="18">
                  <c:v>3215906</c:v>
                </c:pt>
                <c:pt idx="19">
                  <c:v>3287210</c:v>
                </c:pt>
                <c:pt idx="20">
                  <c:v>3343755</c:v>
                </c:pt>
                <c:pt idx="21">
                  <c:v>3376704</c:v>
                </c:pt>
                <c:pt idx="22">
                  <c:v>3476076</c:v>
                </c:pt>
                <c:pt idx="23">
                  <c:v>3584537</c:v>
                </c:pt>
                <c:pt idx="24">
                  <c:v>3587258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3-4796-9BD1-FB4D6CCC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182336"/>
        <c:axId val="2048180672"/>
      </c:lineChart>
      <c:catAx>
        <c:axId val="20481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8180672"/>
        <c:crosses val="autoZero"/>
        <c:auto val="1"/>
        <c:lblAlgn val="ctr"/>
        <c:lblOffset val="100"/>
        <c:noMultiLvlLbl val="0"/>
      </c:catAx>
      <c:valAx>
        <c:axId val="2048180672"/>
        <c:scaling>
          <c:orientation val="minMax"/>
          <c:max val="70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81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Number</a:t>
            </a:r>
            <a:r>
              <a:rPr lang="es-ES" baseline="0"/>
              <a:t> of vessels in the main ports (unit/year)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'[3]International Maritime Bunkers'!$A$11:$A$37</c:f>
              <c:strCach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strCache>
            </c:strRef>
          </c:cat>
          <c:val>
            <c:numRef>
              <c:f>'[3]International Maritime Bunkers'!$F$11:$F$35</c:f>
              <c:numCache>
                <c:formatCode>General</c:formatCode>
                <c:ptCount val="25"/>
                <c:pt idx="10">
                  <c:v>2054093</c:v>
                </c:pt>
                <c:pt idx="11">
                  <c:v>2126706</c:v>
                </c:pt>
                <c:pt idx="12">
                  <c:v>2175301</c:v>
                </c:pt>
                <c:pt idx="13">
                  <c:v>2158841</c:v>
                </c:pt>
                <c:pt idx="14">
                  <c:v>2074922</c:v>
                </c:pt>
                <c:pt idx="15">
                  <c:v>2134012</c:v>
                </c:pt>
                <c:pt idx="16">
                  <c:v>2181926</c:v>
                </c:pt>
                <c:pt idx="17">
                  <c:v>2096398</c:v>
                </c:pt>
                <c:pt idx="18">
                  <c:v>2016989</c:v>
                </c:pt>
                <c:pt idx="19">
                  <c:v>2068414</c:v>
                </c:pt>
                <c:pt idx="20">
                  <c:v>1991274</c:v>
                </c:pt>
                <c:pt idx="21">
                  <c:v>1989123</c:v>
                </c:pt>
                <c:pt idx="22">
                  <c:v>2026259</c:v>
                </c:pt>
                <c:pt idx="23">
                  <c:v>2189422</c:v>
                </c:pt>
                <c:pt idx="24">
                  <c:v>2226164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6-4BB5-A7C7-CF05A58B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182336"/>
        <c:axId val="2048180672"/>
      </c:lineChart>
      <c:catAx>
        <c:axId val="20481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8180672"/>
        <c:crosses val="autoZero"/>
        <c:auto val="1"/>
        <c:lblAlgn val="ctr"/>
        <c:lblOffset val="100"/>
        <c:noMultiLvlLbl val="0"/>
      </c:catAx>
      <c:valAx>
        <c:axId val="20481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81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287111</xdr:colOff>
      <xdr:row>26</xdr:row>
      <xdr:rowOff>40367</xdr:rowOff>
    </xdr:from>
    <xdr:to>
      <xdr:col>13</xdr:col>
      <xdr:colOff>607786</xdr:colOff>
      <xdr:row>47</xdr:row>
      <xdr:rowOff>18142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510631-B543-4F09-9A6C-4AA326948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904875</xdr:colOff>
      <xdr:row>34</xdr:row>
      <xdr:rowOff>149225</xdr:rowOff>
    </xdr:from>
    <xdr:to>
      <xdr:col>5</xdr:col>
      <xdr:colOff>593725</xdr:colOff>
      <xdr:row>49</xdr:row>
      <xdr:rowOff>130175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3C7B17-A451-4E7A-8332-C03C4C53B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1298574</xdr:colOff>
      <xdr:row>25</xdr:row>
      <xdr:rowOff>73024</xdr:rowOff>
    </xdr:from>
    <xdr:to>
      <xdr:col>9</xdr:col>
      <xdr:colOff>380999</xdr:colOff>
      <xdr:row>44</xdr:row>
      <xdr:rowOff>107949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B81E5C-68B4-4624-A6D3-EBA9849C2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587375</xdr:colOff>
      <xdr:row>27</xdr:row>
      <xdr:rowOff>53975</xdr:rowOff>
    </xdr:from>
    <xdr:to>
      <xdr:col>16</xdr:col>
      <xdr:colOff>269875</xdr:colOff>
      <xdr:row>42</xdr:row>
      <xdr:rowOff>34925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110DB1-D426-4C37-B62F-948060387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257175</xdr:colOff>
      <xdr:row>18</xdr:row>
      <xdr:rowOff>3175</xdr:rowOff>
    </xdr:from>
    <xdr:to>
      <xdr:col>28</xdr:col>
      <xdr:colOff>638175</xdr:colOff>
      <xdr:row>32</xdr:row>
      <xdr:rowOff>168275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3455D1-EB71-4672-3F60-11AA0FE3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338241</xdr:colOff>
      <xdr:row>32</xdr:row>
      <xdr:rowOff>89522</xdr:rowOff>
    </xdr:from>
    <xdr:to>
      <xdr:col>31</xdr:col>
      <xdr:colOff>285791</xdr:colOff>
      <xdr:row>56</xdr:row>
      <xdr:rowOff>87586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40DD9D-9C5A-4E63-B027-9D2AEDFB6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46181</xdr:colOff>
      <xdr:row>32</xdr:row>
      <xdr:rowOff>65148</xdr:rowOff>
    </xdr:from>
    <xdr:to>
      <xdr:col>23</xdr:col>
      <xdr:colOff>296303</xdr:colOff>
      <xdr:row>56</xdr:row>
      <xdr:rowOff>59707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C96739-931C-4B56-B2B3-43AC0879E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160192</xdr:colOff>
      <xdr:row>16</xdr:row>
      <xdr:rowOff>88034</xdr:rowOff>
    </xdr:from>
    <xdr:to>
      <xdr:col>20</xdr:col>
      <xdr:colOff>321826</xdr:colOff>
      <xdr:row>31</xdr:row>
      <xdr:rowOff>136195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29966F-2A33-46F8-85AD-FC217C726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317128</xdr:colOff>
      <xdr:row>5</xdr:row>
      <xdr:rowOff>130379</xdr:rowOff>
    </xdr:from>
    <xdr:to>
      <xdr:col>26</xdr:col>
      <xdr:colOff>561153</xdr:colOff>
      <xdr:row>20</xdr:row>
      <xdr:rowOff>43291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2E8571D-AA00-417A-889F-D7B97F27D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547584</xdr:colOff>
      <xdr:row>15</xdr:row>
      <xdr:rowOff>155824</xdr:rowOff>
    </xdr:from>
    <xdr:to>
      <xdr:col>33</xdr:col>
      <xdr:colOff>126546</xdr:colOff>
      <xdr:row>30</xdr:row>
      <xdr:rowOff>145432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AC877D1-0A30-4EED-A50F-3DBB715FC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29883</xdr:colOff>
      <xdr:row>33</xdr:row>
      <xdr:rowOff>14943</xdr:rowOff>
    </xdr:from>
    <xdr:to>
      <xdr:col>7</xdr:col>
      <xdr:colOff>39780</xdr:colOff>
      <xdr:row>44</xdr:row>
      <xdr:rowOff>154454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2B1581-CF09-4680-9D26-DCB539D37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109817</xdr:colOff>
      <xdr:row>33</xdr:row>
      <xdr:rowOff>43702</xdr:rowOff>
    </xdr:from>
    <xdr:to>
      <xdr:col>10</xdr:col>
      <xdr:colOff>774699</xdr:colOff>
      <xdr:row>47</xdr:row>
      <xdr:rowOff>51169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4296E5-4B17-4EAC-8EC8-2873DDF5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791881</xdr:colOff>
      <xdr:row>33</xdr:row>
      <xdr:rowOff>44825</xdr:rowOff>
    </xdr:from>
    <xdr:to>
      <xdr:col>15</xdr:col>
      <xdr:colOff>664880</xdr:colOff>
      <xdr:row>46</xdr:row>
      <xdr:rowOff>141942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2DA21-75C5-43BC-B07B-3D2150103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40</xdr:row>
      <xdr:rowOff>148289</xdr:rowOff>
    </xdr:from>
    <xdr:to>
      <xdr:col>7</xdr:col>
      <xdr:colOff>7471</xdr:colOff>
      <xdr:row>54</xdr:row>
      <xdr:rowOff>133349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5CD8F7-DED1-4946-A4AD-49EC08B3E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709705</xdr:colOff>
      <xdr:row>33</xdr:row>
      <xdr:rowOff>52294</xdr:rowOff>
    </xdr:from>
    <xdr:to>
      <xdr:col>20</xdr:col>
      <xdr:colOff>438726</xdr:colOff>
      <xdr:row>46</xdr:row>
      <xdr:rowOff>127000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32F58A8-803C-45CC-9815-C7F9DE798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860425</xdr:colOff>
      <xdr:row>21</xdr:row>
      <xdr:rowOff>34925</xdr:rowOff>
    </xdr:from>
    <xdr:to>
      <xdr:col>11</xdr:col>
      <xdr:colOff>365125</xdr:colOff>
      <xdr:row>36</xdr:row>
      <xdr:rowOff>15875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F7F0A30-E580-87DC-0A73-04AAAD84A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0</xdr:rowOff>
    </xdr:from>
    <xdr:to>
      <xdr:col>6</xdr:col>
      <xdr:colOff>6350</xdr:colOff>
      <xdr:row>13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F3425D-856B-47EE-9610-B99115D88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311150</xdr:colOff>
      <xdr:row>5</xdr:row>
      <xdr:rowOff>127609</xdr:rowOff>
    </xdr:from>
    <xdr:to>
      <xdr:col>14</xdr:col>
      <xdr:colOff>542081</xdr:colOff>
      <xdr:row>13</xdr:row>
      <xdr:rowOff>110869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B157F0-8EF6-9787-3010-99AB172D5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1600" y="1048359"/>
          <a:ext cx="4802931" cy="1456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730251</xdr:colOff>
      <xdr:row>6</xdr:row>
      <xdr:rowOff>31750</xdr:rowOff>
    </xdr:from>
    <xdr:to>
      <xdr:col>3</xdr:col>
      <xdr:colOff>1134479</xdr:colOff>
      <xdr:row>15</xdr:row>
      <xdr:rowOff>12171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14D9ED-EA13-4FF7-958A-D03651C45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4251" y="1136650"/>
          <a:ext cx="1147178" cy="1637771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7</xdr:row>
      <xdr:rowOff>10757</xdr:rowOff>
    </xdr:from>
    <xdr:to>
      <xdr:col>8</xdr:col>
      <xdr:colOff>566874</xdr:colOff>
      <xdr:row>15</xdr:row>
      <xdr:rowOff>81917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DB337A-ED58-3DE0-F5C6-57B0A6604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0200" y="1299807"/>
          <a:ext cx="3538674" cy="1544360"/>
        </a:xfrm>
        <a:prstGeom prst="rect">
          <a:avLst/>
        </a:prstGeom>
      </xdr:spPr>
    </xdr:pic>
    <xdr:clientData/>
  </xdr:twoCellAnchor>
  <xdr:twoCellAnchor editAs="oneCell">
    <xdr:from>
      <xdr:col>2</xdr:col>
      <xdr:colOff>400050</xdr:colOff>
      <xdr:row>17</xdr:row>
      <xdr:rowOff>89499</xdr:rowOff>
    </xdr:from>
    <xdr:to>
      <xdr:col>5</xdr:col>
      <xdr:colOff>237213</xdr:colOff>
      <xdr:row>28</xdr:row>
      <xdr:rowOff>62879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153538-038C-D95D-39DC-B50463B71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4050" y="3220049"/>
          <a:ext cx="2929613" cy="1999030"/>
        </a:xfrm>
        <a:prstGeom prst="rect">
          <a:avLst/>
        </a:prstGeom>
      </xdr:spPr>
    </xdr:pic>
    <xdr:clientData/>
  </xdr:twoCellAnchor>
  <xdr:twoCellAnchor editAs="oneCell">
    <xdr:from>
      <xdr:col>4</xdr:col>
      <xdr:colOff>279400</xdr:colOff>
      <xdr:row>46</xdr:row>
      <xdr:rowOff>63500</xdr:rowOff>
    </xdr:from>
    <xdr:to>
      <xdr:col>10</xdr:col>
      <xdr:colOff>678829</xdr:colOff>
      <xdr:row>53</xdr:row>
      <xdr:rowOff>31593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C702359-9E11-557E-6F31-860934D55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13400" y="8534400"/>
          <a:ext cx="4971429" cy="12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me/UNI/Thesis/Papers/Transport/Energy%20consumption%20(1990-2020)%20bue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me/UNI/Thesis/Papers/Transport/International%20aviation%20and%20navigation%20bunkers%20buen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me/UNI/Thesis/Papers/Transport/International%20navigation%20and%20aviation%20prediction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tudk-my.sharepoint.com/personal/s203679_dtu_dk/Documents/Dokumenter/Hydrogen%20demand%20model/Carmen's%20work/Energy%20consumption%20(1990-2020)%20bueno.xlsx" TargetMode="External"/><Relationship Id="rId1" Type="http://schemas.openxmlformats.org/officeDocument/2006/relationships/externalLinkPath" Target="https://dtudk-my.sharepoint.com/personal/s203679_dtu_dk/Documents/Dokumenter/Hydrogen%20demand%20model/Carmen's%20work/Energy%20consumption%20(1990-2020)%20buen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tudk-my.sharepoint.com/Users/carme/UNI/Thesis/Papers/Transport/International%20aviation%20and%20navigation%20bunkers%20bue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tructure"/>
      <sheetName val="Sheet 1"/>
      <sheetName val="Sheet 2"/>
      <sheetName val="Sheet 3"/>
      <sheetName val="Sheet 4"/>
      <sheetName val="Sheet 5"/>
      <sheetName val="Sheet 6"/>
      <sheetName val="Sheet 7"/>
      <sheetName val="Total"/>
      <sheetName val="Road"/>
      <sheetName val="Rail"/>
      <sheetName val="Aviation"/>
      <sheetName val="Navigation"/>
      <sheetName val="FOREC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B10" t="str">
            <v>1990</v>
          </cell>
        </row>
      </sheetData>
      <sheetData sheetId="11"/>
      <sheetData sheetId="12"/>
      <sheetData sheetId="13">
        <row r="10">
          <cell r="B10" t="str">
            <v>1990</v>
          </cell>
          <cell r="C10" t="str">
            <v>1991</v>
          </cell>
          <cell r="D10" t="str">
            <v>1992</v>
          </cell>
          <cell r="E10" t="str">
            <v>1993</v>
          </cell>
          <cell r="F10" t="str">
            <v>1994</v>
          </cell>
          <cell r="G10" t="str">
            <v>1995</v>
          </cell>
          <cell r="H10" t="str">
            <v>1996</v>
          </cell>
          <cell r="I10" t="str">
            <v>1997</v>
          </cell>
          <cell r="J10" t="str">
            <v>1998</v>
          </cell>
          <cell r="K10" t="str">
            <v>1999</v>
          </cell>
          <cell r="L10" t="str">
            <v>2000</v>
          </cell>
          <cell r="M10" t="str">
            <v>2001</v>
          </cell>
          <cell r="N10" t="str">
            <v>2002</v>
          </cell>
          <cell r="O10" t="str">
            <v>2003</v>
          </cell>
          <cell r="P10" t="str">
            <v>2004</v>
          </cell>
          <cell r="Q10" t="str">
            <v>2005</v>
          </cell>
          <cell r="R10" t="str">
            <v>2006</v>
          </cell>
          <cell r="S10" t="str">
            <v>2007</v>
          </cell>
          <cell r="T10" t="str">
            <v>2008</v>
          </cell>
          <cell r="U10" t="str">
            <v>2009</v>
          </cell>
          <cell r="V10" t="str">
            <v>2010</v>
          </cell>
          <cell r="W10" t="str">
            <v>2011</v>
          </cell>
          <cell r="X10" t="str">
            <v>2012</v>
          </cell>
          <cell r="Y10" t="str">
            <v>2013</v>
          </cell>
          <cell r="Z10" t="str">
            <v>2014</v>
          </cell>
          <cell r="AA10" t="str">
            <v>2015</v>
          </cell>
          <cell r="AB10" t="str">
            <v>2016</v>
          </cell>
          <cell r="AC10" t="str">
            <v>2017</v>
          </cell>
          <cell r="AD10" t="str">
            <v>2018</v>
          </cell>
          <cell r="AE10" t="str">
            <v>2019</v>
          </cell>
          <cell r="AF10" t="str">
            <v>2020</v>
          </cell>
        </row>
        <row r="13">
          <cell r="A13" t="str">
            <v>Solid fossil fuels</v>
          </cell>
          <cell r="B13">
            <v>60.67</v>
          </cell>
          <cell r="C13">
            <v>20.332000000000001</v>
          </cell>
          <cell r="D13">
            <v>12.954000000000001</v>
          </cell>
          <cell r="E13">
            <v>6.2590000000000003</v>
          </cell>
          <cell r="F13">
            <v>0</v>
          </cell>
          <cell r="G13">
            <v>6.1020000000000003</v>
          </cell>
          <cell r="H13">
            <v>6.6529999999999996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</row>
        <row r="16">
          <cell r="A16" t="str">
            <v>Oil and petroleum products (excluding biofuel portion)</v>
          </cell>
          <cell r="B16">
            <v>60375.557999999997</v>
          </cell>
          <cell r="C16">
            <v>62342.067000000003</v>
          </cell>
          <cell r="D16">
            <v>62661.73</v>
          </cell>
          <cell r="E16">
            <v>60007.631000000001</v>
          </cell>
          <cell r="F16">
            <v>61439.495000000003</v>
          </cell>
          <cell r="G16">
            <v>59140.786</v>
          </cell>
          <cell r="H16">
            <v>64457.163</v>
          </cell>
          <cell r="I16">
            <v>62425.201999999997</v>
          </cell>
          <cell r="J16">
            <v>62926.656000000003</v>
          </cell>
          <cell r="K16">
            <v>68100.523000000001</v>
          </cell>
          <cell r="L16">
            <v>60641.046999999999</v>
          </cell>
          <cell r="M16">
            <v>62491.057999999997</v>
          </cell>
          <cell r="N16">
            <v>61982.241000000002</v>
          </cell>
          <cell r="O16">
            <v>65261.332000000002</v>
          </cell>
          <cell r="P16">
            <v>66336.467000000004</v>
          </cell>
          <cell r="Q16">
            <v>65025.36</v>
          </cell>
          <cell r="R16">
            <v>66660.607000000004</v>
          </cell>
          <cell r="S16">
            <v>64991.856</v>
          </cell>
          <cell r="T16">
            <v>63811.601999999999</v>
          </cell>
          <cell r="U16">
            <v>61712.773000000001</v>
          </cell>
          <cell r="V16">
            <v>58525.33</v>
          </cell>
          <cell r="W16">
            <v>52259.281000000003</v>
          </cell>
          <cell r="X16">
            <v>50611.322</v>
          </cell>
          <cell r="Y16">
            <v>45915.665000000001</v>
          </cell>
          <cell r="Z16">
            <v>42493.873</v>
          </cell>
          <cell r="AA16">
            <v>45187.286</v>
          </cell>
          <cell r="AB16">
            <v>47187.644</v>
          </cell>
          <cell r="AC16">
            <v>49592.777000000002</v>
          </cell>
          <cell r="AD16">
            <v>48035.245000000003</v>
          </cell>
          <cell r="AE16">
            <v>48991.074999999997</v>
          </cell>
          <cell r="AF16">
            <v>42178.364000000001</v>
          </cell>
        </row>
        <row r="22">
          <cell r="A22" t="str">
            <v>Renewables and biofuels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0.27800000000000002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14.955</v>
          </cell>
          <cell r="U22">
            <v>33.167999999999999</v>
          </cell>
          <cell r="V22">
            <v>25.547999999999998</v>
          </cell>
          <cell r="W22">
            <v>43.381999999999998</v>
          </cell>
          <cell r="X22">
            <v>43.83</v>
          </cell>
          <cell r="Y22">
            <v>36.174999999999997</v>
          </cell>
          <cell r="Z22">
            <v>54.08</v>
          </cell>
          <cell r="AA22">
            <v>46.820999999999998</v>
          </cell>
          <cell r="AB22">
            <v>90.680999999999997</v>
          </cell>
          <cell r="AC22">
            <v>99.045000000000002</v>
          </cell>
          <cell r="AD22">
            <v>125.49299999999999</v>
          </cell>
          <cell r="AE22">
            <v>186.512</v>
          </cell>
          <cell r="AF22">
            <v>215.447</v>
          </cell>
        </row>
        <row r="32">
          <cell r="A32" t="str">
            <v>Bioenergy share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4.4851355589468705E-4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2.343068575671409E-2</v>
          </cell>
          <cell r="U32">
            <v>5.371689128521015E-2</v>
          </cell>
          <cell r="V32">
            <v>4.3633845360374519E-2</v>
          </cell>
          <cell r="W32">
            <v>8.2944151428771415E-2</v>
          </cell>
          <cell r="X32">
            <v>8.6526246590919176E-2</v>
          </cell>
          <cell r="Y32">
            <v>7.8723726377958436E-2</v>
          </cell>
          <cell r="Z32">
            <v>0.12710364703091592</v>
          </cell>
          <cell r="AA32">
            <v>0.10350817802150929</v>
          </cell>
          <cell r="AB32">
            <v>0.1918024762551872</v>
          </cell>
          <cell r="AC32">
            <v>0.19931851962757655</v>
          </cell>
          <cell r="AD32">
            <v>0.26057117314107603</v>
          </cell>
          <cell r="AE32">
            <v>0.37926218019223801</v>
          </cell>
          <cell r="AF32">
            <v>0.50820388598222777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tructure"/>
      <sheetName val="Sheet 1"/>
      <sheetName val="Sheet 2"/>
      <sheetName val="Maritime Bunkers"/>
      <sheetName val="International Aviation"/>
    </sheetNames>
    <sheetDataSet>
      <sheetData sheetId="0"/>
      <sheetData sheetId="1"/>
      <sheetData sheetId="2"/>
      <sheetData sheetId="3"/>
      <sheetData sheetId="4">
        <row r="10">
          <cell r="B10" t="str">
            <v>1990</v>
          </cell>
          <cell r="C10" t="str">
            <v>1991</v>
          </cell>
          <cell r="D10" t="str">
            <v>1992</v>
          </cell>
          <cell r="E10" t="str">
            <v>1993</v>
          </cell>
          <cell r="F10" t="str">
            <v>1994</v>
          </cell>
          <cell r="G10" t="str">
            <v>1995</v>
          </cell>
          <cell r="H10" t="str">
            <v>1996</v>
          </cell>
          <cell r="I10" t="str">
            <v>1997</v>
          </cell>
          <cell r="J10" t="str">
            <v>1998</v>
          </cell>
          <cell r="K10" t="str">
            <v>1999</v>
          </cell>
          <cell r="L10" t="str">
            <v>2000</v>
          </cell>
          <cell r="M10" t="str">
            <v>2001</v>
          </cell>
          <cell r="N10" t="str">
            <v>2002</v>
          </cell>
          <cell r="O10" t="str">
            <v>2003</v>
          </cell>
          <cell r="P10" t="str">
            <v>2004</v>
          </cell>
          <cell r="Q10" t="str">
            <v>2005</v>
          </cell>
          <cell r="R10" t="str">
            <v>2006</v>
          </cell>
          <cell r="S10" t="str">
            <v>2007</v>
          </cell>
          <cell r="T10" t="str">
            <v>2008</v>
          </cell>
          <cell r="U10" t="str">
            <v>2009</v>
          </cell>
          <cell r="V10" t="str">
            <v>2010</v>
          </cell>
          <cell r="W10" t="str">
            <v>2011</v>
          </cell>
          <cell r="X10" t="str">
            <v>2012</v>
          </cell>
          <cell r="Y10" t="str">
            <v>2013</v>
          </cell>
          <cell r="Z10" t="str">
            <v>2014</v>
          </cell>
          <cell r="AA10" t="str">
            <v>2015</v>
          </cell>
          <cell r="AB10" t="str">
            <v>2016</v>
          </cell>
          <cell r="AC10" t="str">
            <v>2017</v>
          </cell>
          <cell r="AD10" t="str">
            <v>2018</v>
          </cell>
          <cell r="AE10" t="str">
            <v>2019</v>
          </cell>
          <cell r="AF10" t="str">
            <v>2020</v>
          </cell>
        </row>
        <row r="12">
          <cell r="B12">
            <v>385778.641</v>
          </cell>
          <cell r="C12">
            <v>382580.05800000002</v>
          </cell>
          <cell r="D12">
            <v>386000.83799999999</v>
          </cell>
          <cell r="E12">
            <v>384640.83500000002</v>
          </cell>
          <cell r="F12">
            <v>379326.51500000001</v>
          </cell>
          <cell r="G12">
            <v>381433.772</v>
          </cell>
          <cell r="H12">
            <v>401052.15500000003</v>
          </cell>
          <cell r="I12">
            <v>430503.72600000002</v>
          </cell>
          <cell r="J12">
            <v>450475.12800000003</v>
          </cell>
          <cell r="K12">
            <v>433545.77600000001</v>
          </cell>
          <cell r="L12">
            <v>469579.913</v>
          </cell>
          <cell r="M12">
            <v>484017.50199999998</v>
          </cell>
          <cell r="N12">
            <v>497937.571</v>
          </cell>
          <cell r="O12">
            <v>512452.93599999999</v>
          </cell>
          <cell r="P12">
            <v>538407.86699999997</v>
          </cell>
          <cell r="Q12">
            <v>548905.68000000005</v>
          </cell>
          <cell r="R12">
            <v>585123.64199999999</v>
          </cell>
          <cell r="S12">
            <v>610159.99</v>
          </cell>
          <cell r="T12">
            <v>603459.446</v>
          </cell>
          <cell r="U12">
            <v>538867.31200000003</v>
          </cell>
          <cell r="V12">
            <v>543139.40700000001</v>
          </cell>
          <cell r="W12">
            <v>541238.93099999998</v>
          </cell>
          <cell r="X12">
            <v>505776.85</v>
          </cell>
          <cell r="Y12">
            <v>477213.761</v>
          </cell>
          <cell r="Z12">
            <v>463327.68400000001</v>
          </cell>
          <cell r="AA12">
            <v>468847.21600000001</v>
          </cell>
          <cell r="AB12">
            <v>483136.24300000002</v>
          </cell>
          <cell r="AC12">
            <v>490523.28399999999</v>
          </cell>
          <cell r="AD12">
            <v>504991.734</v>
          </cell>
          <cell r="AE12">
            <v>501402.97100000002</v>
          </cell>
        </row>
        <row r="13">
          <cell r="A13" t="str">
            <v>Natural gas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3.6579999999999999</v>
          </cell>
          <cell r="Z13">
            <v>6.0839999999999996</v>
          </cell>
          <cell r="AA13">
            <v>62.610999999999997</v>
          </cell>
          <cell r="AB13">
            <v>20.596</v>
          </cell>
          <cell r="AC13">
            <v>573.06200000000001</v>
          </cell>
          <cell r="AD13">
            <v>715.62199999999996</v>
          </cell>
          <cell r="AE13">
            <v>1656.9280000000001</v>
          </cell>
          <cell r="AF13">
            <v>2102.2730000000001</v>
          </cell>
        </row>
        <row r="14">
          <cell r="A14" t="str">
            <v>Oil and petroleum products (excluding biofuel portion)</v>
          </cell>
          <cell r="B14">
            <v>385778.641</v>
          </cell>
          <cell r="C14">
            <v>382580.05800000002</v>
          </cell>
          <cell r="D14">
            <v>386000.83799999999</v>
          </cell>
          <cell r="E14">
            <v>384640.83500000002</v>
          </cell>
          <cell r="F14">
            <v>379326.51500000001</v>
          </cell>
          <cell r="G14">
            <v>381433.772</v>
          </cell>
          <cell r="H14">
            <v>401052.15500000003</v>
          </cell>
          <cell r="I14">
            <v>430503.72600000002</v>
          </cell>
          <cell r="J14">
            <v>450475.12800000003</v>
          </cell>
          <cell r="K14">
            <v>433545.77600000001</v>
          </cell>
          <cell r="L14">
            <v>469579.913</v>
          </cell>
          <cell r="M14">
            <v>484017.50199999998</v>
          </cell>
          <cell r="N14">
            <v>497937.571</v>
          </cell>
          <cell r="O14">
            <v>512452.93599999999</v>
          </cell>
          <cell r="P14">
            <v>538407.86699999997</v>
          </cell>
          <cell r="Q14">
            <v>548905.68000000005</v>
          </cell>
          <cell r="R14">
            <v>585123.64199999999</v>
          </cell>
          <cell r="S14">
            <v>610159.99</v>
          </cell>
          <cell r="T14">
            <v>603459.446</v>
          </cell>
          <cell r="U14">
            <v>538867.31200000003</v>
          </cell>
          <cell r="V14">
            <v>543139.40700000001</v>
          </cell>
          <cell r="W14">
            <v>541238.93099999998</v>
          </cell>
          <cell r="X14">
            <v>505776.85</v>
          </cell>
          <cell r="Y14">
            <v>477210.103</v>
          </cell>
          <cell r="Z14">
            <v>463321.59899999999</v>
          </cell>
          <cell r="AA14">
            <v>468784.60499999998</v>
          </cell>
          <cell r="AB14">
            <v>483115.647</v>
          </cell>
          <cell r="AC14">
            <v>489950.22200000001</v>
          </cell>
          <cell r="AD14">
            <v>504081.98700000002</v>
          </cell>
          <cell r="AE14">
            <v>499195.11700000003</v>
          </cell>
          <cell r="AF14">
            <v>448741.52799999999</v>
          </cell>
        </row>
        <row r="20">
          <cell r="A20" t="str">
            <v>Renewables and biofuels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194.125</v>
          </cell>
          <cell r="AE20">
            <v>550.928</v>
          </cell>
          <cell r="AF20">
            <v>2748.7849999999999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tructure"/>
      <sheetName val="International Maritime Bunkers"/>
      <sheetName val="Bunkers forecast"/>
      <sheetName val="International Aviation"/>
    </sheetNames>
    <sheetDataSet>
      <sheetData sheetId="0"/>
      <sheetData sheetId="1"/>
      <sheetData sheetId="2">
        <row r="11">
          <cell r="A11" t="str">
            <v>1995</v>
          </cell>
          <cell r="B11">
            <v>6337767.2000000002</v>
          </cell>
          <cell r="D11">
            <v>381433.772</v>
          </cell>
          <cell r="E11"/>
          <cell r="F11"/>
          <cell r="G11"/>
        </row>
        <row r="12">
          <cell r="A12" t="str">
            <v>1996</v>
          </cell>
          <cell r="B12">
            <v>6636555.0999999996</v>
          </cell>
          <cell r="D12">
            <v>401052.15500000003</v>
          </cell>
          <cell r="E12"/>
          <cell r="F12"/>
          <cell r="G12"/>
        </row>
        <row r="13">
          <cell r="A13" t="str">
            <v>1997</v>
          </cell>
          <cell r="B13">
            <v>6819250.0999999996</v>
          </cell>
          <cell r="D13">
            <v>430503.72600000002</v>
          </cell>
          <cell r="E13"/>
          <cell r="F13"/>
          <cell r="G13"/>
        </row>
        <row r="14">
          <cell r="A14" t="str">
            <v>1998</v>
          </cell>
          <cell r="B14">
            <v>7110925.9000000004</v>
          </cell>
          <cell r="D14">
            <v>450475.12800000003</v>
          </cell>
          <cell r="E14"/>
          <cell r="F14"/>
          <cell r="G14"/>
        </row>
        <row r="15">
          <cell r="A15" t="str">
            <v>1999</v>
          </cell>
          <cell r="B15">
            <v>7430972.4000000004</v>
          </cell>
          <cell r="D15">
            <v>433545.77600000001</v>
          </cell>
          <cell r="E15"/>
          <cell r="F15"/>
          <cell r="G15"/>
        </row>
        <row r="16">
          <cell r="A16" t="str">
            <v>2000</v>
          </cell>
          <cell r="B16">
            <v>7869397.2999999998</v>
          </cell>
          <cell r="D16">
            <v>469579.913</v>
          </cell>
          <cell r="E16"/>
          <cell r="F16"/>
          <cell r="G16"/>
        </row>
        <row r="17">
          <cell r="A17" t="str">
            <v>2001</v>
          </cell>
          <cell r="B17">
            <v>8241913.5</v>
          </cell>
          <cell r="D17">
            <v>484017.50199999998</v>
          </cell>
          <cell r="E17"/>
          <cell r="F17"/>
          <cell r="G17"/>
        </row>
        <row r="18">
          <cell r="A18" t="str">
            <v>2002</v>
          </cell>
          <cell r="B18">
            <v>8538761.5999999996</v>
          </cell>
          <cell r="D18">
            <v>497937.571</v>
          </cell>
          <cell r="E18">
            <v>2792868</v>
          </cell>
          <cell r="F18"/>
          <cell r="G18"/>
        </row>
        <row r="19">
          <cell r="A19" t="str">
            <v>2003</v>
          </cell>
          <cell r="B19">
            <v>8767546.8000000007</v>
          </cell>
          <cell r="D19">
            <v>512452.93599999999</v>
          </cell>
          <cell r="E19">
            <v>2914161</v>
          </cell>
          <cell r="F19"/>
          <cell r="G19"/>
        </row>
        <row r="20">
          <cell r="A20" t="str">
            <v>2004</v>
          </cell>
          <cell r="B20">
            <v>9167911.5</v>
          </cell>
          <cell r="D20">
            <v>538407.86699999997</v>
          </cell>
          <cell r="E20">
            <v>3021247</v>
          </cell>
          <cell r="F20"/>
          <cell r="G20"/>
        </row>
        <row r="21">
          <cell r="A21" t="str">
            <v>2005</v>
          </cell>
          <cell r="B21">
            <v>9560845.5</v>
          </cell>
          <cell r="D21">
            <v>548905.68000000005</v>
          </cell>
          <cell r="E21">
            <v>3157855</v>
          </cell>
          <cell r="F21">
            <v>2054093</v>
          </cell>
          <cell r="G21">
            <v>11538223</v>
          </cell>
        </row>
        <row r="22">
          <cell r="A22" t="str">
            <v>2006</v>
          </cell>
          <cell r="B22">
            <v>10112436.1</v>
          </cell>
          <cell r="D22">
            <v>585123.64199999999</v>
          </cell>
          <cell r="E22">
            <v>3276681</v>
          </cell>
          <cell r="F22">
            <v>2126706</v>
          </cell>
          <cell r="G22">
            <v>12062530</v>
          </cell>
        </row>
        <row r="23">
          <cell r="A23" t="str">
            <v>2007</v>
          </cell>
          <cell r="B23">
            <v>10738795.800000001</v>
          </cell>
          <cell r="D23">
            <v>610159.99</v>
          </cell>
          <cell r="E23">
            <v>3384095</v>
          </cell>
          <cell r="F23">
            <v>2175301</v>
          </cell>
          <cell r="G23">
            <v>12864042</v>
          </cell>
        </row>
        <row r="24">
          <cell r="A24" t="str">
            <v>2008</v>
          </cell>
          <cell r="B24">
            <v>11085284.5</v>
          </cell>
          <cell r="D24">
            <v>603459.446</v>
          </cell>
          <cell r="E24">
            <v>3383544</v>
          </cell>
          <cell r="F24">
            <v>2158841</v>
          </cell>
          <cell r="G24">
            <v>13183002</v>
          </cell>
        </row>
        <row r="25">
          <cell r="A25" t="str">
            <v>2009</v>
          </cell>
          <cell r="B25">
            <v>10587550.800000001</v>
          </cell>
          <cell r="D25">
            <v>538867.31200000003</v>
          </cell>
          <cell r="E25">
            <v>2965925</v>
          </cell>
          <cell r="F25">
            <v>2074922</v>
          </cell>
          <cell r="G25">
            <v>13274363</v>
          </cell>
        </row>
        <row r="26">
          <cell r="A26" t="str">
            <v>2010</v>
          </cell>
          <cell r="B26">
            <v>10980305.699999999</v>
          </cell>
          <cell r="D26">
            <v>543139.40700000001</v>
          </cell>
          <cell r="E26">
            <v>3159120</v>
          </cell>
          <cell r="F26">
            <v>2134012</v>
          </cell>
          <cell r="G26">
            <v>13739816</v>
          </cell>
        </row>
        <row r="27">
          <cell r="A27" t="str">
            <v>2011</v>
          </cell>
          <cell r="B27">
            <v>11323915.699999999</v>
          </cell>
          <cell r="D27">
            <v>541238.93099999998</v>
          </cell>
          <cell r="E27">
            <v>3266566</v>
          </cell>
          <cell r="F27">
            <v>2181926</v>
          </cell>
          <cell r="G27">
            <v>14077937</v>
          </cell>
        </row>
        <row r="28">
          <cell r="A28" t="str">
            <v>2012</v>
          </cell>
          <cell r="B28">
            <v>11391843.699999999</v>
          </cell>
          <cell r="D28">
            <v>505776.85</v>
          </cell>
          <cell r="E28">
            <v>3241805</v>
          </cell>
          <cell r="F28">
            <v>2096398</v>
          </cell>
          <cell r="G28">
            <v>13905003</v>
          </cell>
        </row>
        <row r="29">
          <cell r="A29" t="str">
            <v>2013</v>
          </cell>
          <cell r="B29">
            <v>11520159.1</v>
          </cell>
          <cell r="D29">
            <v>477213.761</v>
          </cell>
          <cell r="E29">
            <v>3215906</v>
          </cell>
          <cell r="F29">
            <v>2016989</v>
          </cell>
          <cell r="G29">
            <v>13711175</v>
          </cell>
        </row>
        <row r="30">
          <cell r="A30" t="str">
            <v>2014</v>
          </cell>
          <cell r="B30">
            <v>11783874.300000001</v>
          </cell>
          <cell r="D30">
            <v>463327.68400000001</v>
          </cell>
          <cell r="E30">
            <v>3287210</v>
          </cell>
          <cell r="F30">
            <v>2068414</v>
          </cell>
          <cell r="G30">
            <v>13679852</v>
          </cell>
        </row>
        <row r="31">
          <cell r="A31" t="str">
            <v>2015</v>
          </cell>
          <cell r="B31">
            <v>12214623.9</v>
          </cell>
          <cell r="D31">
            <v>468847.21600000001</v>
          </cell>
          <cell r="E31">
            <v>3343755</v>
          </cell>
          <cell r="F31">
            <v>1991274</v>
          </cell>
          <cell r="G31">
            <v>14280662</v>
          </cell>
        </row>
        <row r="32">
          <cell r="A32" t="str">
            <v>2016</v>
          </cell>
          <cell r="B32">
            <v>12552500</v>
          </cell>
          <cell r="D32">
            <v>483136.24300000002</v>
          </cell>
          <cell r="E32">
            <v>3376704</v>
          </cell>
          <cell r="F32">
            <v>1989123</v>
          </cell>
          <cell r="G32">
            <v>14911085</v>
          </cell>
        </row>
        <row r="33">
          <cell r="A33" t="str">
            <v>2017</v>
          </cell>
          <cell r="B33">
            <v>13076045.699999999</v>
          </cell>
          <cell r="D33">
            <v>490523.28399999999</v>
          </cell>
          <cell r="E33">
            <v>3476076</v>
          </cell>
          <cell r="F33">
            <v>2026259</v>
          </cell>
          <cell r="G33">
            <v>15447891</v>
          </cell>
        </row>
        <row r="34">
          <cell r="A34" t="str">
            <v>2018</v>
          </cell>
          <cell r="B34">
            <v>13531477</v>
          </cell>
          <cell r="D34">
            <v>504991.734</v>
          </cell>
          <cell r="E34">
            <v>3584537</v>
          </cell>
          <cell r="F34">
            <v>2189422</v>
          </cell>
          <cell r="G34">
            <v>16173588</v>
          </cell>
        </row>
        <row r="35">
          <cell r="A35" t="str">
            <v>2019</v>
          </cell>
          <cell r="B35">
            <v>14017090.6</v>
          </cell>
          <cell r="D35">
            <v>501402.97100000002</v>
          </cell>
          <cell r="E35">
            <v>3587258</v>
          </cell>
          <cell r="F35">
            <v>2226164</v>
          </cell>
          <cell r="G35">
            <v>16190039</v>
          </cell>
        </row>
        <row r="36">
          <cell r="A36" t="str">
            <v>2020</v>
          </cell>
          <cell r="B36">
            <v>13399689.6</v>
          </cell>
        </row>
        <row r="37">
          <cell r="A37" t="str">
            <v>2021</v>
          </cell>
          <cell r="B37">
            <v>14447940.6</v>
          </cell>
        </row>
      </sheetData>
      <sheetData sheetId="3">
        <row r="4">
          <cell r="A4">
            <v>1995</v>
          </cell>
          <cell r="E4">
            <v>381433.772</v>
          </cell>
          <cell r="F4"/>
          <cell r="G4">
            <v>6337767.2000000002</v>
          </cell>
          <cell r="H4"/>
          <cell r="I4">
            <v>228770430389179.75</v>
          </cell>
          <cell r="J4"/>
          <cell r="K4"/>
        </row>
        <row r="5">
          <cell r="A5">
            <v>1996</v>
          </cell>
          <cell r="E5">
            <v>401052.15500000003</v>
          </cell>
          <cell r="F5"/>
          <cell r="G5">
            <v>6636555.0999999996</v>
          </cell>
          <cell r="H5"/>
          <cell r="I5">
            <v>235727879102555.31</v>
          </cell>
          <cell r="J5"/>
          <cell r="K5"/>
        </row>
        <row r="6">
          <cell r="A6">
            <v>1997</v>
          </cell>
          <cell r="E6">
            <v>430503.72600000002</v>
          </cell>
          <cell r="F6"/>
          <cell r="G6">
            <v>6819250.0999999996</v>
          </cell>
          <cell r="H6"/>
          <cell r="I6">
            <v>235456677008413.03</v>
          </cell>
          <cell r="J6"/>
          <cell r="K6"/>
        </row>
        <row r="7">
          <cell r="A7">
            <v>1998</v>
          </cell>
          <cell r="E7">
            <v>450475.12800000003</v>
          </cell>
          <cell r="F7"/>
          <cell r="G7">
            <v>7110925.9000000004</v>
          </cell>
          <cell r="H7"/>
          <cell r="I7">
            <v>234821804850129.91</v>
          </cell>
          <cell r="J7"/>
          <cell r="K7"/>
        </row>
        <row r="8">
          <cell r="A8">
            <v>1999</v>
          </cell>
          <cell r="E8">
            <v>433545.77600000001</v>
          </cell>
          <cell r="F8"/>
          <cell r="G8">
            <v>7430972.4000000004</v>
          </cell>
          <cell r="H8"/>
          <cell r="I8">
            <v>241311773421721</v>
          </cell>
          <cell r="J8"/>
          <cell r="K8"/>
        </row>
        <row r="9">
          <cell r="A9">
            <v>2000</v>
          </cell>
          <cell r="E9">
            <v>469579.913</v>
          </cell>
          <cell r="F9"/>
          <cell r="G9">
            <v>7869397.2999999998</v>
          </cell>
          <cell r="H9"/>
          <cell r="I9">
            <v>249409030423864.5</v>
          </cell>
          <cell r="J9"/>
          <cell r="K9"/>
        </row>
        <row r="10">
          <cell r="A10">
            <v>2001</v>
          </cell>
          <cell r="E10">
            <v>484017.50199999998</v>
          </cell>
          <cell r="F10"/>
          <cell r="G10">
            <v>8241913.5</v>
          </cell>
          <cell r="H10"/>
          <cell r="I10">
            <v>248706539847777.88</v>
          </cell>
          <cell r="J10"/>
          <cell r="K10"/>
        </row>
        <row r="11">
          <cell r="A11">
            <v>2002</v>
          </cell>
          <cell r="E11">
            <v>497937.571</v>
          </cell>
          <cell r="F11"/>
          <cell r="G11">
            <v>8538761.5999999996</v>
          </cell>
          <cell r="H11"/>
          <cell r="I11">
            <v>258728600187199.75</v>
          </cell>
          <cell r="J11">
            <v>2792868</v>
          </cell>
          <cell r="K11"/>
        </row>
        <row r="12">
          <cell r="A12">
            <v>2003</v>
          </cell>
          <cell r="E12">
            <v>512452.93599999999</v>
          </cell>
          <cell r="F12"/>
          <cell r="G12">
            <v>8767546.8000000007</v>
          </cell>
          <cell r="H12"/>
          <cell r="I12">
            <v>291926509760542.69</v>
          </cell>
          <cell r="J12">
            <v>2914161</v>
          </cell>
          <cell r="K12"/>
        </row>
        <row r="13">
          <cell r="A13">
            <v>2004</v>
          </cell>
          <cell r="E13">
            <v>538407.86699999997</v>
          </cell>
          <cell r="F13"/>
          <cell r="G13">
            <v>9167911.5</v>
          </cell>
          <cell r="H13"/>
          <cell r="I13">
            <v>331898400992730.63</v>
          </cell>
          <cell r="J13">
            <v>3021247</v>
          </cell>
          <cell r="K13"/>
        </row>
        <row r="14">
          <cell r="A14">
            <v>2005</v>
          </cell>
          <cell r="E14">
            <v>548905.68000000005</v>
          </cell>
          <cell r="F14"/>
          <cell r="G14">
            <v>9560845.5</v>
          </cell>
          <cell r="H14"/>
          <cell r="I14">
            <v>363685002665862.38</v>
          </cell>
          <cell r="J14">
            <v>3157855</v>
          </cell>
          <cell r="K14"/>
        </row>
        <row r="15">
          <cell r="A15">
            <v>2006</v>
          </cell>
          <cell r="E15">
            <v>585123.64199999999</v>
          </cell>
          <cell r="F15"/>
          <cell r="G15">
            <v>10112436.1</v>
          </cell>
          <cell r="H15"/>
          <cell r="I15">
            <v>399430313930104.69</v>
          </cell>
          <cell r="J15">
            <v>3276681</v>
          </cell>
          <cell r="K15"/>
        </row>
        <row r="16">
          <cell r="A16">
            <v>2007</v>
          </cell>
          <cell r="E16">
            <v>610159.99</v>
          </cell>
          <cell r="F16"/>
          <cell r="G16">
            <v>10738795.800000001</v>
          </cell>
          <cell r="H16"/>
          <cell r="I16">
            <v>457757195900437.13</v>
          </cell>
          <cell r="J16">
            <v>3384095</v>
          </cell>
          <cell r="K16"/>
        </row>
        <row r="17">
          <cell r="A17">
            <v>2008</v>
          </cell>
          <cell r="E17">
            <v>603459.446</v>
          </cell>
          <cell r="F17"/>
          <cell r="G17">
            <v>11085284.5</v>
          </cell>
          <cell r="H17"/>
          <cell r="I17">
            <v>511327871480055.19</v>
          </cell>
          <cell r="J17">
            <v>3383544</v>
          </cell>
          <cell r="K17"/>
        </row>
        <row r="18">
          <cell r="A18">
            <v>2009</v>
          </cell>
          <cell r="E18">
            <v>538867.31200000003</v>
          </cell>
          <cell r="F18">
            <v>538867.31200000003</v>
          </cell>
          <cell r="G18">
            <v>10587550.800000001</v>
          </cell>
          <cell r="H18">
            <v>10587550.800000001</v>
          </cell>
          <cell r="I18">
            <v>485460081795548.25</v>
          </cell>
          <cell r="J18">
            <v>2965925</v>
          </cell>
          <cell r="K18">
            <v>2965925</v>
          </cell>
          <cell r="Q18">
            <v>-14.668505157211714</v>
          </cell>
        </row>
        <row r="19">
          <cell r="A19">
            <v>2010</v>
          </cell>
          <cell r="E19"/>
          <cell r="F19">
            <v>543139.40700000001</v>
          </cell>
          <cell r="G19"/>
          <cell r="H19">
            <v>10980305.699999999</v>
          </cell>
          <cell r="I19">
            <v>538315708136537.94</v>
          </cell>
          <cell r="J19"/>
          <cell r="K19">
            <v>3159120</v>
          </cell>
          <cell r="Q19">
            <v>-16.905629802196572</v>
          </cell>
        </row>
        <row r="20">
          <cell r="A20">
            <v>2011</v>
          </cell>
          <cell r="E20"/>
          <cell r="F20">
            <v>541238.93099999998</v>
          </cell>
          <cell r="G20"/>
          <cell r="H20">
            <v>11323915.699999999</v>
          </cell>
          <cell r="I20">
            <v>602163223317568.5</v>
          </cell>
          <cell r="J20"/>
          <cell r="K20">
            <v>3266566</v>
          </cell>
          <cell r="Q20">
            <v>-19.185142077990236</v>
          </cell>
        </row>
        <row r="21">
          <cell r="A21">
            <v>2012</v>
          </cell>
          <cell r="E21"/>
          <cell r="F21">
            <v>505776.85</v>
          </cell>
          <cell r="G21"/>
          <cell r="H21">
            <v>11391843.699999999</v>
          </cell>
          <cell r="I21">
            <v>618081128936400.88</v>
          </cell>
          <cell r="J21"/>
          <cell r="K21">
            <v>3241805</v>
          </cell>
          <cell r="Q21">
            <v>-23.540920724961879</v>
          </cell>
        </row>
        <row r="22">
          <cell r="A22">
            <v>2013</v>
          </cell>
          <cell r="E22"/>
          <cell r="F22">
            <v>477213.761</v>
          </cell>
          <cell r="G22"/>
          <cell r="H22">
            <v>11520159.1</v>
          </cell>
          <cell r="I22">
            <v>640525125944541.25</v>
          </cell>
          <cell r="J22"/>
          <cell r="K22">
            <v>3215906</v>
          </cell>
          <cell r="Q22">
            <v>-26.839024398448569</v>
          </cell>
        </row>
        <row r="23">
          <cell r="A23">
            <v>2014</v>
          </cell>
          <cell r="E23"/>
          <cell r="F23">
            <v>463327.68400000001</v>
          </cell>
          <cell r="G23"/>
          <cell r="H23">
            <v>11783874.300000001</v>
          </cell>
          <cell r="I23">
            <v>658912833849718.75</v>
          </cell>
          <cell r="J23"/>
          <cell r="K23">
            <v>3287210</v>
          </cell>
          <cell r="Q23">
            <v>-28.805235973588033</v>
          </cell>
        </row>
        <row r="24">
          <cell r="A24">
            <v>2015</v>
          </cell>
          <cell r="E24"/>
          <cell r="F24">
            <v>468847.21600000001</v>
          </cell>
          <cell r="G24"/>
          <cell r="H24">
            <v>12214623.9</v>
          </cell>
          <cell r="I24">
            <v>618762429589746</v>
          </cell>
          <cell r="J24"/>
          <cell r="K24">
            <v>3343755</v>
          </cell>
          <cell r="Q24">
            <v>-30.988064966511718</v>
          </cell>
        </row>
        <row r="25">
          <cell r="A25">
            <v>2016</v>
          </cell>
          <cell r="E25"/>
          <cell r="F25">
            <v>483136.24300000002</v>
          </cell>
          <cell r="G25"/>
          <cell r="H25">
            <v>12552500</v>
          </cell>
          <cell r="I25">
            <v>626598607499279.38</v>
          </cell>
          <cell r="J25"/>
          <cell r="K25">
            <v>3376704</v>
          </cell>
          <cell r="Q25">
            <v>-31.891459258111372</v>
          </cell>
        </row>
        <row r="26">
          <cell r="A26">
            <v>2017</v>
          </cell>
          <cell r="E26"/>
          <cell r="F26">
            <v>490523.28399999999</v>
          </cell>
          <cell r="G26"/>
          <cell r="H26">
            <v>13076045.699999999</v>
          </cell>
          <cell r="I26">
            <v>671147424021441.88</v>
          </cell>
          <cell r="J26"/>
          <cell r="K26">
            <v>3476076</v>
          </cell>
          <cell r="Q26">
            <v>-33.253017902188262</v>
          </cell>
        </row>
        <row r="27">
          <cell r="A27">
            <v>2018</v>
          </cell>
          <cell r="E27"/>
          <cell r="F27">
            <v>504991.734</v>
          </cell>
          <cell r="G27"/>
          <cell r="H27">
            <v>13531477</v>
          </cell>
          <cell r="I27">
            <v>713500314033374.5</v>
          </cell>
          <cell r="J27"/>
          <cell r="K27">
            <v>3584537</v>
          </cell>
          <cell r="Q27">
            <v>-34.367477359044059</v>
          </cell>
        </row>
        <row r="28">
          <cell r="A28">
            <v>2019</v>
          </cell>
          <cell r="E28"/>
          <cell r="F28">
            <v>501402.97100000002</v>
          </cell>
          <cell r="G28"/>
          <cell r="H28">
            <v>14017090.6</v>
          </cell>
          <cell r="I28">
            <v>724834910065021</v>
          </cell>
          <cell r="J28"/>
          <cell r="K28">
            <v>3587258</v>
          </cell>
          <cell r="Q28">
            <v>-34.900116468693916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tructure"/>
      <sheetName val="Sheet 1"/>
      <sheetName val="Sheet 2"/>
      <sheetName val="Sheet 3"/>
      <sheetName val="Sheet 4"/>
      <sheetName val="Sheet 5"/>
      <sheetName val="Sheet 6"/>
      <sheetName val="Sheet 7"/>
      <sheetName val="Total"/>
      <sheetName val="Road"/>
      <sheetName val="Rail"/>
      <sheetName val="Aviation"/>
      <sheetName val="Navigation"/>
      <sheetName val="FOREC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B13">
            <v>60.67</v>
          </cell>
          <cell r="C13">
            <v>20.332000000000001</v>
          </cell>
          <cell r="D13">
            <v>12.954000000000001</v>
          </cell>
          <cell r="E13">
            <v>6.2590000000000003</v>
          </cell>
          <cell r="F13">
            <v>0</v>
          </cell>
          <cell r="G13">
            <v>6.1020000000000003</v>
          </cell>
          <cell r="H13">
            <v>6.6529999999999996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</row>
        <row r="16">
          <cell r="B16">
            <v>60375.557999999997</v>
          </cell>
          <cell r="C16">
            <v>62342.067000000003</v>
          </cell>
          <cell r="D16">
            <v>62661.73</v>
          </cell>
          <cell r="E16">
            <v>60007.631000000001</v>
          </cell>
          <cell r="F16">
            <v>61439.495000000003</v>
          </cell>
          <cell r="G16">
            <v>59140.786</v>
          </cell>
          <cell r="H16">
            <v>64457.163</v>
          </cell>
          <cell r="I16">
            <v>62425.201999999997</v>
          </cell>
          <cell r="J16">
            <v>62926.656000000003</v>
          </cell>
          <cell r="K16">
            <v>68100.523000000001</v>
          </cell>
          <cell r="L16">
            <v>60641.046999999999</v>
          </cell>
          <cell r="M16">
            <v>62491.057999999997</v>
          </cell>
          <cell r="N16">
            <v>61982.241000000002</v>
          </cell>
          <cell r="O16">
            <v>65261.332000000002</v>
          </cell>
          <cell r="P16">
            <v>66336.467000000004</v>
          </cell>
          <cell r="Q16">
            <v>65025.36</v>
          </cell>
          <cell r="R16">
            <v>66660.607000000004</v>
          </cell>
          <cell r="S16">
            <v>64991.856</v>
          </cell>
          <cell r="T16">
            <v>63811.601999999999</v>
          </cell>
          <cell r="U16">
            <v>61712.773000000001</v>
          </cell>
          <cell r="V16">
            <v>58525.33</v>
          </cell>
          <cell r="W16">
            <v>52259.281000000003</v>
          </cell>
          <cell r="X16">
            <v>50611.322</v>
          </cell>
          <cell r="Y16">
            <v>45915.665000000001</v>
          </cell>
          <cell r="Z16">
            <v>42493.873</v>
          </cell>
          <cell r="AA16">
            <v>45187.286</v>
          </cell>
          <cell r="AB16">
            <v>47187.644</v>
          </cell>
          <cell r="AC16">
            <v>49592.777000000002</v>
          </cell>
          <cell r="AD16">
            <v>48035.245000000003</v>
          </cell>
          <cell r="AE16">
            <v>48991.074999999997</v>
          </cell>
          <cell r="AF16">
            <v>42178.364000000001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0.27800000000000002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14.955</v>
          </cell>
          <cell r="U22">
            <v>33.167999999999999</v>
          </cell>
          <cell r="V22">
            <v>25.547999999999998</v>
          </cell>
          <cell r="W22">
            <v>43.381999999999998</v>
          </cell>
          <cell r="X22">
            <v>43.83</v>
          </cell>
          <cell r="Y22">
            <v>36.174999999999997</v>
          </cell>
          <cell r="Z22">
            <v>54.08</v>
          </cell>
          <cell r="AA22">
            <v>46.820999999999998</v>
          </cell>
          <cell r="AB22">
            <v>90.680999999999997</v>
          </cell>
          <cell r="AC22">
            <v>99.045000000000002</v>
          </cell>
          <cell r="AD22">
            <v>125.49299999999999</v>
          </cell>
          <cell r="AE22">
            <v>186.512</v>
          </cell>
          <cell r="AF22">
            <v>215.447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4.4851355589468705E-4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2.343068575671409E-2</v>
          </cell>
          <cell r="U32">
            <v>5.371689128521015E-2</v>
          </cell>
          <cell r="V32">
            <v>4.3633845360374519E-2</v>
          </cell>
          <cell r="W32">
            <v>8.2944151428771415E-2</v>
          </cell>
          <cell r="X32">
            <v>8.6526246590919176E-2</v>
          </cell>
          <cell r="Y32">
            <v>7.8723726377958436E-2</v>
          </cell>
          <cell r="Z32">
            <v>0.12710364703091592</v>
          </cell>
          <cell r="AA32">
            <v>0.10350817802150929</v>
          </cell>
          <cell r="AB32">
            <v>0.1918024762551872</v>
          </cell>
          <cell r="AC32">
            <v>0.19931851962757655</v>
          </cell>
          <cell r="AD32">
            <v>0.26057117314107603</v>
          </cell>
          <cell r="AE32">
            <v>0.37926218019223801</v>
          </cell>
          <cell r="AF32">
            <v>0.50820388598222777</v>
          </cell>
        </row>
      </sheetData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tructure"/>
      <sheetName val="Sheet 1"/>
      <sheetName val="Sheet 2"/>
      <sheetName val="Maritime Bunkers"/>
      <sheetName val="International Aviation"/>
    </sheetNames>
    <sheetDataSet>
      <sheetData sheetId="0"/>
      <sheetData sheetId="1"/>
      <sheetData sheetId="2"/>
      <sheetData sheetId="3"/>
      <sheetData sheetId="4"/>
      <sheetData sheetId="5">
        <row r="10">
          <cell r="B10" t="str">
            <v>1990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D87D6-C8D9-4F55-9C3E-91AC13233D93}">
  <dimension ref="A1:AF34"/>
  <sheetViews>
    <sheetView topLeftCell="A15" zoomScale="85" zoomScaleNormal="85" workbookViewId="0">
      <selection activeCell="B12" sqref="B12:AF12"/>
    </sheetView>
  </sheetViews>
  <sheetFormatPr defaultColWidth="8.7109375" defaultRowHeight="15" x14ac:dyDescent="0.25"/>
  <cols>
    <col min="1" max="1" width="29.85546875" customWidth="1"/>
    <col min="2" max="32" width="10" customWidth="1"/>
  </cols>
  <sheetData>
    <row r="1" spans="1:32" x14ac:dyDescent="0.25">
      <c r="A1" s="1" t="s">
        <v>10</v>
      </c>
    </row>
    <row r="2" spans="1:32" x14ac:dyDescent="0.25">
      <c r="A2" s="1" t="s">
        <v>11</v>
      </c>
      <c r="B2" s="2" t="s">
        <v>12</v>
      </c>
    </row>
    <row r="3" spans="1:32" x14ac:dyDescent="0.25">
      <c r="A3" s="1" t="s">
        <v>13</v>
      </c>
      <c r="B3" s="1" t="s">
        <v>14</v>
      </c>
    </row>
    <row r="5" spans="1:32" x14ac:dyDescent="0.25">
      <c r="A5" s="2" t="s">
        <v>15</v>
      </c>
      <c r="C5" s="1" t="s">
        <v>16</v>
      </c>
    </row>
    <row r="6" spans="1:32" x14ac:dyDescent="0.25">
      <c r="A6" s="2" t="s">
        <v>17</v>
      </c>
      <c r="C6" s="1" t="s">
        <v>18</v>
      </c>
    </row>
    <row r="7" spans="1:32" x14ac:dyDescent="0.25">
      <c r="A7" s="2" t="s">
        <v>19</v>
      </c>
      <c r="C7" s="1" t="s">
        <v>20</v>
      </c>
    </row>
    <row r="8" spans="1:32" x14ac:dyDescent="0.25">
      <c r="A8" s="2" t="s">
        <v>21</v>
      </c>
      <c r="C8" s="1" t="s">
        <v>22</v>
      </c>
    </row>
    <row r="10" spans="1:32" x14ac:dyDescent="0.25">
      <c r="A10" s="3" t="s">
        <v>23</v>
      </c>
      <c r="B10" s="4" t="s">
        <v>24</v>
      </c>
      <c r="C10" s="4" t="s">
        <v>25</v>
      </c>
      <c r="D10" s="4" t="s">
        <v>26</v>
      </c>
      <c r="E10" s="4" t="s">
        <v>27</v>
      </c>
      <c r="F10" s="4" t="s">
        <v>28</v>
      </c>
      <c r="G10" s="4" t="s">
        <v>29</v>
      </c>
      <c r="H10" s="4" t="s">
        <v>30</v>
      </c>
      <c r="I10" s="4" t="s">
        <v>31</v>
      </c>
      <c r="J10" s="4" t="s">
        <v>32</v>
      </c>
      <c r="K10" s="4" t="s">
        <v>33</v>
      </c>
      <c r="L10" s="4" t="s">
        <v>34</v>
      </c>
      <c r="M10" s="4" t="s">
        <v>35</v>
      </c>
      <c r="N10" s="4" t="s">
        <v>36</v>
      </c>
      <c r="O10" s="4" t="s">
        <v>37</v>
      </c>
      <c r="P10" s="4" t="s">
        <v>38</v>
      </c>
      <c r="Q10" s="4" t="s">
        <v>39</v>
      </c>
      <c r="R10" s="4" t="s">
        <v>40</v>
      </c>
      <c r="S10" s="4" t="s">
        <v>41</v>
      </c>
      <c r="T10" s="4" t="s">
        <v>42</v>
      </c>
      <c r="U10" s="4" t="s">
        <v>43</v>
      </c>
      <c r="V10" s="4" t="s">
        <v>44</v>
      </c>
      <c r="W10" s="4" t="s">
        <v>45</v>
      </c>
      <c r="X10" s="4" t="s">
        <v>46</v>
      </c>
      <c r="Y10" s="4" t="s">
        <v>47</v>
      </c>
      <c r="Z10" s="4" t="s">
        <v>48</v>
      </c>
      <c r="AA10" s="4" t="s">
        <v>49</v>
      </c>
      <c r="AB10" s="4" t="s">
        <v>50</v>
      </c>
      <c r="AC10" s="4" t="s">
        <v>51</v>
      </c>
      <c r="AD10" s="4" t="s">
        <v>52</v>
      </c>
      <c r="AE10" s="4" t="s">
        <v>53</v>
      </c>
      <c r="AF10" s="4" t="s">
        <v>54</v>
      </c>
    </row>
    <row r="11" spans="1:32" x14ac:dyDescent="0.25">
      <c r="A11" s="5" t="s">
        <v>55</v>
      </c>
      <c r="B11" s="6" t="s">
        <v>56</v>
      </c>
      <c r="C11" s="6" t="s">
        <v>56</v>
      </c>
      <c r="D11" s="6" t="s">
        <v>56</v>
      </c>
      <c r="E11" s="6" t="s">
        <v>56</v>
      </c>
      <c r="F11" s="6" t="s">
        <v>56</v>
      </c>
      <c r="G11" s="6" t="s">
        <v>56</v>
      </c>
      <c r="H11" s="6" t="s">
        <v>56</v>
      </c>
      <c r="I11" s="6" t="s">
        <v>56</v>
      </c>
      <c r="J11" s="6" t="s">
        <v>56</v>
      </c>
      <c r="K11" s="6" t="s">
        <v>56</v>
      </c>
      <c r="L11" s="6" t="s">
        <v>56</v>
      </c>
      <c r="M11" s="6" t="s">
        <v>56</v>
      </c>
      <c r="N11" s="6" t="s">
        <v>56</v>
      </c>
      <c r="O11" s="6" t="s">
        <v>56</v>
      </c>
      <c r="P11" s="6" t="s">
        <v>56</v>
      </c>
      <c r="Q11" s="6" t="s">
        <v>56</v>
      </c>
      <c r="R11" s="6" t="s">
        <v>56</v>
      </c>
      <c r="S11" s="6" t="s">
        <v>56</v>
      </c>
      <c r="T11" s="6" t="s">
        <v>56</v>
      </c>
      <c r="U11" s="6" t="s">
        <v>56</v>
      </c>
      <c r="V11" s="6" t="s">
        <v>56</v>
      </c>
      <c r="W11" s="6" t="s">
        <v>56</v>
      </c>
      <c r="X11" s="6" t="s">
        <v>56</v>
      </c>
      <c r="Y11" s="6" t="s">
        <v>56</v>
      </c>
      <c r="Z11" s="6" t="s">
        <v>56</v>
      </c>
      <c r="AA11" s="6" t="s">
        <v>56</v>
      </c>
      <c r="AB11" s="6" t="s">
        <v>56</v>
      </c>
      <c r="AC11" s="6" t="s">
        <v>56</v>
      </c>
      <c r="AD11" s="6" t="s">
        <v>56</v>
      </c>
      <c r="AE11" s="6" t="s">
        <v>56</v>
      </c>
      <c r="AF11" s="6" t="s">
        <v>56</v>
      </c>
    </row>
    <row r="12" spans="1:32" x14ac:dyDescent="0.25">
      <c r="A12" s="7" t="s">
        <v>57</v>
      </c>
      <c r="B12" s="8">
        <v>60436.228000000003</v>
      </c>
      <c r="C12" s="8">
        <v>62362.398000000001</v>
      </c>
      <c r="D12" s="8">
        <v>62674.684999999998</v>
      </c>
      <c r="E12" s="9">
        <v>60013.89</v>
      </c>
      <c r="F12" s="8">
        <v>61439.495000000003</v>
      </c>
      <c r="G12" s="8">
        <v>59146.887999999999</v>
      </c>
      <c r="H12" s="8">
        <v>64463.815999999999</v>
      </c>
      <c r="I12" s="8">
        <v>62425.201999999997</v>
      </c>
      <c r="J12" s="8">
        <v>62926.656000000003</v>
      </c>
      <c r="K12" s="8">
        <v>68100.523000000001</v>
      </c>
      <c r="L12" s="8">
        <v>60641.046999999999</v>
      </c>
      <c r="M12" s="8">
        <v>62491.057999999997</v>
      </c>
      <c r="N12" s="8">
        <v>61982.519</v>
      </c>
      <c r="O12" s="8">
        <v>65261.332000000002</v>
      </c>
      <c r="P12" s="8">
        <v>66336.467000000004</v>
      </c>
      <c r="Q12" s="9">
        <v>65025.36</v>
      </c>
      <c r="R12" s="8">
        <v>66660.607000000004</v>
      </c>
      <c r="S12" s="8">
        <v>64991.856</v>
      </c>
      <c r="T12" s="8">
        <v>63826.557000000001</v>
      </c>
      <c r="U12" s="8">
        <v>61745.940999999999</v>
      </c>
      <c r="V12" s="8">
        <v>58550.879000000001</v>
      </c>
      <c r="W12" s="8">
        <v>52302.663</v>
      </c>
      <c r="X12" s="9">
        <v>50655.15</v>
      </c>
      <c r="Y12" s="8">
        <v>45951.839</v>
      </c>
      <c r="Z12" s="8">
        <v>42547.953000000001</v>
      </c>
      <c r="AA12" s="8">
        <v>45234.107000000004</v>
      </c>
      <c r="AB12" s="8">
        <v>47278.326000000001</v>
      </c>
      <c r="AC12" s="9">
        <v>49691.82</v>
      </c>
      <c r="AD12" s="8">
        <v>48160.737999999998</v>
      </c>
      <c r="AE12" s="9">
        <v>49177.59</v>
      </c>
      <c r="AF12" s="8">
        <v>42393.811999999998</v>
      </c>
    </row>
    <row r="13" spans="1:32" x14ac:dyDescent="0.25">
      <c r="A13" s="7" t="s">
        <v>58</v>
      </c>
      <c r="B13" s="10">
        <v>60.67</v>
      </c>
      <c r="C13" s="11">
        <v>20.332000000000001</v>
      </c>
      <c r="D13" s="11">
        <v>12.954000000000001</v>
      </c>
      <c r="E13" s="11">
        <v>6.2590000000000003</v>
      </c>
      <c r="F13" s="10">
        <v>0</v>
      </c>
      <c r="G13" s="11">
        <v>6.1020000000000003</v>
      </c>
      <c r="H13" s="11">
        <v>6.6529999999999996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</row>
    <row r="14" spans="1:32" x14ac:dyDescent="0.25">
      <c r="A14" s="7" t="s">
        <v>59</v>
      </c>
      <c r="B14" s="12">
        <v>37.457999999999998</v>
      </c>
      <c r="C14" s="12">
        <v>12.486000000000001</v>
      </c>
      <c r="D14" s="12">
        <v>12.954000000000001</v>
      </c>
      <c r="E14" s="12">
        <v>6.2590000000000003</v>
      </c>
      <c r="F14" s="13">
        <v>0</v>
      </c>
      <c r="G14" s="12">
        <v>6.1020000000000003</v>
      </c>
      <c r="H14" s="12">
        <v>6.6529999999999996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</row>
    <row r="15" spans="1:32" x14ac:dyDescent="0.25">
      <c r="A15" s="7" t="s">
        <v>60</v>
      </c>
      <c r="B15" s="14">
        <v>23.212</v>
      </c>
      <c r="C15" s="14">
        <v>7.8460000000000001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</row>
    <row r="16" spans="1:32" x14ac:dyDescent="0.25">
      <c r="A16" s="7" t="s">
        <v>61</v>
      </c>
      <c r="B16" s="11">
        <v>60375.557999999997</v>
      </c>
      <c r="C16" s="11">
        <v>62342.067000000003</v>
      </c>
      <c r="D16" s="10">
        <v>62661.73</v>
      </c>
      <c r="E16" s="11">
        <v>60007.631000000001</v>
      </c>
      <c r="F16" s="11">
        <v>61439.495000000003</v>
      </c>
      <c r="G16" s="11">
        <v>59140.786</v>
      </c>
      <c r="H16" s="11">
        <v>64457.163</v>
      </c>
      <c r="I16" s="11">
        <v>62425.201999999997</v>
      </c>
      <c r="J16" s="11">
        <v>62926.656000000003</v>
      </c>
      <c r="K16" s="11">
        <v>68100.523000000001</v>
      </c>
      <c r="L16" s="11">
        <v>60641.046999999999</v>
      </c>
      <c r="M16" s="11">
        <v>62491.057999999997</v>
      </c>
      <c r="N16" s="11">
        <v>61982.241000000002</v>
      </c>
      <c r="O16" s="11">
        <v>65261.332000000002</v>
      </c>
      <c r="P16" s="11">
        <v>66336.467000000004</v>
      </c>
      <c r="Q16" s="10">
        <v>65025.36</v>
      </c>
      <c r="R16" s="11">
        <v>66660.607000000004</v>
      </c>
      <c r="S16" s="11">
        <v>64991.856</v>
      </c>
      <c r="T16" s="11">
        <v>63811.601999999999</v>
      </c>
      <c r="U16" s="11">
        <v>61712.773000000001</v>
      </c>
      <c r="V16" s="10">
        <v>58525.33</v>
      </c>
      <c r="W16" s="11">
        <v>52259.281000000003</v>
      </c>
      <c r="X16" s="11">
        <v>50611.322</v>
      </c>
      <c r="Y16" s="11">
        <v>45915.665000000001</v>
      </c>
      <c r="Z16" s="11">
        <v>42493.873</v>
      </c>
      <c r="AA16" s="11">
        <v>45187.286</v>
      </c>
      <c r="AB16" s="11">
        <v>47187.644</v>
      </c>
      <c r="AC16" s="11">
        <v>49592.777000000002</v>
      </c>
      <c r="AD16" s="11">
        <v>48035.245000000003</v>
      </c>
      <c r="AE16" s="11">
        <v>48991.074999999997</v>
      </c>
      <c r="AF16" s="11">
        <v>42178.364000000001</v>
      </c>
    </row>
    <row r="17" spans="1:32" x14ac:dyDescent="0.25">
      <c r="A17" s="7" t="s">
        <v>62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2">
        <v>13.138999999999999</v>
      </c>
      <c r="O17" s="13">
        <v>0</v>
      </c>
      <c r="P17" s="13">
        <v>0</v>
      </c>
      <c r="Q17" s="13">
        <v>0</v>
      </c>
      <c r="R17" s="13">
        <v>0</v>
      </c>
      <c r="S17" s="12">
        <v>13.371</v>
      </c>
      <c r="T17" s="12">
        <v>80.227000000000004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</row>
    <row r="18" spans="1:32" x14ac:dyDescent="0.25">
      <c r="A18" s="7" t="s">
        <v>63</v>
      </c>
      <c r="B18" s="14">
        <v>6061.6080000000002</v>
      </c>
      <c r="C18" s="14">
        <v>5716.8860000000004</v>
      </c>
      <c r="D18" s="14">
        <v>5496.0339999999997</v>
      </c>
      <c r="E18" s="14">
        <v>5582.1109999999999</v>
      </c>
      <c r="F18" s="14">
        <v>5630.9160000000002</v>
      </c>
      <c r="G18" s="14">
        <v>5912.3590000000004</v>
      </c>
      <c r="H18" s="14">
        <v>6096.5259999999998</v>
      </c>
      <c r="I18" s="14">
        <v>6047.6390000000001</v>
      </c>
      <c r="J18" s="14">
        <v>3616.3330000000001</v>
      </c>
      <c r="K18" s="14">
        <v>3616.4969999999998</v>
      </c>
      <c r="L18" s="15">
        <v>3563.33</v>
      </c>
      <c r="M18" s="14">
        <v>3280.2220000000002</v>
      </c>
      <c r="N18" s="14">
        <v>3366.3609999999999</v>
      </c>
      <c r="O18" s="14">
        <v>3432.9349999999999</v>
      </c>
      <c r="P18" s="14">
        <v>3934.7350000000001</v>
      </c>
      <c r="Q18" s="15">
        <v>3514.8</v>
      </c>
      <c r="R18" s="15">
        <v>3600.25</v>
      </c>
      <c r="S18" s="14">
        <v>3611.8330000000001</v>
      </c>
      <c r="T18" s="14">
        <v>3626.0709999999999</v>
      </c>
      <c r="U18" s="14">
        <v>3674.0219999999999</v>
      </c>
      <c r="V18" s="14">
        <v>3758.721</v>
      </c>
      <c r="W18" s="14">
        <v>3797.4459999999999</v>
      </c>
      <c r="X18" s="15">
        <v>3747.91</v>
      </c>
      <c r="Y18" s="14">
        <v>3823.4459999999999</v>
      </c>
      <c r="Z18" s="14">
        <v>3847.8969999999999</v>
      </c>
      <c r="AA18" s="14">
        <v>3957.4760000000001</v>
      </c>
      <c r="AB18" s="14">
        <v>3969.143</v>
      </c>
      <c r="AC18" s="14">
        <v>3999.143</v>
      </c>
      <c r="AD18" s="14">
        <v>3957.9830000000002</v>
      </c>
      <c r="AE18" s="15">
        <v>4048.44</v>
      </c>
      <c r="AF18" s="14">
        <v>3579.5970000000002</v>
      </c>
    </row>
    <row r="19" spans="1:32" x14ac:dyDescent="0.25">
      <c r="A19" s="7" t="s">
        <v>64</v>
      </c>
      <c r="B19" s="13">
        <v>36.5</v>
      </c>
      <c r="C19" s="13">
        <v>36.5</v>
      </c>
      <c r="D19" s="13">
        <v>36.5</v>
      </c>
      <c r="E19" s="12">
        <v>24.332999999999998</v>
      </c>
      <c r="F19" s="12">
        <v>24.332999999999998</v>
      </c>
      <c r="G19" s="12">
        <v>24.332999999999998</v>
      </c>
      <c r="H19" s="12">
        <v>24.332999999999998</v>
      </c>
      <c r="I19" s="12">
        <v>36.277000000000001</v>
      </c>
      <c r="J19" s="12">
        <v>24.332999999999998</v>
      </c>
      <c r="K19" s="13">
        <v>0</v>
      </c>
      <c r="L19" s="13">
        <v>107.5</v>
      </c>
      <c r="M19" s="12">
        <v>95.555999999999997</v>
      </c>
      <c r="N19" s="13">
        <v>0</v>
      </c>
      <c r="O19" s="13">
        <v>0</v>
      </c>
      <c r="P19" s="13">
        <v>0</v>
      </c>
      <c r="Q19" s="13">
        <v>0</v>
      </c>
      <c r="R19" s="12">
        <v>59.722000000000001</v>
      </c>
      <c r="S19" s="12">
        <v>71.667000000000002</v>
      </c>
      <c r="T19" s="12">
        <v>47.777999999999999</v>
      </c>
      <c r="U19" s="12">
        <v>59.722000000000001</v>
      </c>
      <c r="V19" s="12">
        <v>83.611000000000004</v>
      </c>
      <c r="W19" s="12">
        <v>71.667000000000002</v>
      </c>
      <c r="X19" s="12">
        <v>59.722000000000001</v>
      </c>
      <c r="Y19" s="12">
        <v>47.777999999999999</v>
      </c>
      <c r="Z19" s="12">
        <v>23.888999999999999</v>
      </c>
      <c r="AA19" s="12">
        <v>23.888999999999999</v>
      </c>
      <c r="AB19" s="12">
        <v>23.888999999999999</v>
      </c>
      <c r="AC19" s="12">
        <v>13.138999999999999</v>
      </c>
      <c r="AD19" s="12">
        <v>13.138999999999999</v>
      </c>
      <c r="AE19" s="12">
        <v>11.944000000000001</v>
      </c>
      <c r="AF19" s="12">
        <v>12.167</v>
      </c>
    </row>
    <row r="20" spans="1:32" x14ac:dyDescent="0.25">
      <c r="A20" s="7" t="s">
        <v>65</v>
      </c>
      <c r="B20" s="14">
        <v>39017.822</v>
      </c>
      <c r="C20" s="14">
        <v>40096.444000000003</v>
      </c>
      <c r="D20" s="14">
        <v>42458.678</v>
      </c>
      <c r="E20" s="15">
        <v>42111.45</v>
      </c>
      <c r="F20" s="15">
        <v>42093.8</v>
      </c>
      <c r="G20" s="15">
        <v>40548.949999999997</v>
      </c>
      <c r="H20" s="14">
        <v>41482.557999999997</v>
      </c>
      <c r="I20" s="14">
        <v>38491.553</v>
      </c>
      <c r="J20" s="14">
        <v>39195.207000000002</v>
      </c>
      <c r="K20" s="15">
        <v>44495.81</v>
      </c>
      <c r="L20" s="15">
        <v>41799.120000000003</v>
      </c>
      <c r="M20" s="15">
        <v>42603.76</v>
      </c>
      <c r="N20" s="14">
        <v>41980.101999999999</v>
      </c>
      <c r="O20" s="15">
        <v>43517.86</v>
      </c>
      <c r="P20" s="14">
        <v>45260.567999999999</v>
      </c>
      <c r="Q20" s="14">
        <v>45653.711000000003</v>
      </c>
      <c r="R20" s="14">
        <v>45045.913</v>
      </c>
      <c r="S20" s="14">
        <v>42313.228000000003</v>
      </c>
      <c r="T20" s="14">
        <v>42076.726999999999</v>
      </c>
      <c r="U20" s="14">
        <v>37271.241999999998</v>
      </c>
      <c r="V20" s="14">
        <v>38237.555</v>
      </c>
      <c r="W20" s="14">
        <v>35094.588000000003</v>
      </c>
      <c r="X20" s="14">
        <v>34856.851999999999</v>
      </c>
      <c r="Y20" s="14">
        <v>31157.641</v>
      </c>
      <c r="Z20" s="14">
        <v>28224.335999999999</v>
      </c>
      <c r="AA20" s="14">
        <v>30227.008999999998</v>
      </c>
      <c r="AB20" s="14">
        <v>29946.188999999998</v>
      </c>
      <c r="AC20" s="14">
        <v>30042.254000000001</v>
      </c>
      <c r="AD20" s="14">
        <v>28227.867999999999</v>
      </c>
      <c r="AE20" s="14">
        <v>28215.307000000001</v>
      </c>
      <c r="AF20" s="14">
        <v>25389.741000000002</v>
      </c>
    </row>
    <row r="21" spans="1:32" x14ac:dyDescent="0.25">
      <c r="A21" s="7" t="s">
        <v>66</v>
      </c>
      <c r="B21" s="12">
        <v>15259.626</v>
      </c>
      <c r="C21" s="12">
        <v>16492.238000000001</v>
      </c>
      <c r="D21" s="12">
        <v>14670.519</v>
      </c>
      <c r="E21" s="12">
        <v>12289.735000000001</v>
      </c>
      <c r="F21" s="12">
        <v>13690.442999999999</v>
      </c>
      <c r="G21" s="12">
        <v>12655.145</v>
      </c>
      <c r="H21" s="12">
        <v>16853.748</v>
      </c>
      <c r="I21" s="12">
        <v>17849.731</v>
      </c>
      <c r="J21" s="12">
        <v>20090.780999999999</v>
      </c>
      <c r="K21" s="12">
        <v>19988.216</v>
      </c>
      <c r="L21" s="12">
        <v>15171.097</v>
      </c>
      <c r="M21" s="12">
        <v>16511.519</v>
      </c>
      <c r="N21" s="12">
        <v>16622.638999999999</v>
      </c>
      <c r="O21" s="12">
        <v>18310.543000000001</v>
      </c>
      <c r="P21" s="12">
        <v>17141.163</v>
      </c>
      <c r="Q21" s="12">
        <v>15856.848</v>
      </c>
      <c r="R21" s="13">
        <v>17954.72</v>
      </c>
      <c r="S21" s="12">
        <v>18981.755000000001</v>
      </c>
      <c r="T21" s="12">
        <v>17980.798999999999</v>
      </c>
      <c r="U21" s="12">
        <v>20707.786</v>
      </c>
      <c r="V21" s="13">
        <v>16445.439999999999</v>
      </c>
      <c r="W21" s="12">
        <v>13295.581</v>
      </c>
      <c r="X21" s="12">
        <v>11946.834000000001</v>
      </c>
      <c r="Y21" s="12">
        <v>10886.798000000001</v>
      </c>
      <c r="Z21" s="13">
        <v>10397.75</v>
      </c>
      <c r="AA21" s="12">
        <v>10978.911</v>
      </c>
      <c r="AB21" s="12">
        <v>13248.424000000001</v>
      </c>
      <c r="AC21" s="12">
        <v>15538.239</v>
      </c>
      <c r="AD21" s="12">
        <v>15836.210999999999</v>
      </c>
      <c r="AE21" s="12">
        <v>16715.350999999999</v>
      </c>
      <c r="AF21" s="12">
        <v>13196.834999999999</v>
      </c>
    </row>
    <row r="22" spans="1:32" x14ac:dyDescent="0.25">
      <c r="A22" s="7" t="s">
        <v>67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1">
        <v>0.27800000000000002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1">
        <v>14.955</v>
      </c>
      <c r="U22" s="11">
        <v>33.167999999999999</v>
      </c>
      <c r="V22" s="11">
        <v>25.547999999999998</v>
      </c>
      <c r="W22" s="11">
        <v>43.381999999999998</v>
      </c>
      <c r="X22" s="10">
        <v>43.83</v>
      </c>
      <c r="Y22" s="11">
        <v>36.174999999999997</v>
      </c>
      <c r="Z22" s="10">
        <v>54.08</v>
      </c>
      <c r="AA22" s="11">
        <v>46.820999999999998</v>
      </c>
      <c r="AB22" s="11">
        <v>90.680999999999997</v>
      </c>
      <c r="AC22" s="11">
        <v>99.045000000000002</v>
      </c>
      <c r="AD22" s="11">
        <v>125.49299999999999</v>
      </c>
      <c r="AE22" s="11">
        <v>186.512</v>
      </c>
      <c r="AF22" s="11">
        <v>215.447</v>
      </c>
    </row>
    <row r="23" spans="1:32" x14ac:dyDescent="0.25">
      <c r="A23" s="7" t="s">
        <v>68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4">
        <v>0.27800000000000002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</row>
    <row r="24" spans="1:32" x14ac:dyDescent="0.25">
      <c r="A24" s="7" t="s">
        <v>69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2">
        <v>14.955</v>
      </c>
      <c r="U24" s="13">
        <v>22.89</v>
      </c>
      <c r="V24" s="12">
        <v>25.547999999999998</v>
      </c>
      <c r="W24" s="12">
        <v>22.744</v>
      </c>
      <c r="X24" s="12">
        <v>22.943000000000001</v>
      </c>
      <c r="Y24" s="12">
        <v>15.260999999999999</v>
      </c>
      <c r="Z24" s="12">
        <v>23.033000000000001</v>
      </c>
      <c r="AA24" s="12">
        <v>15.741</v>
      </c>
      <c r="AB24" s="12">
        <v>16.573</v>
      </c>
      <c r="AC24" s="12">
        <v>23.292000000000002</v>
      </c>
      <c r="AD24" s="12">
        <v>23.018000000000001</v>
      </c>
      <c r="AE24" s="12">
        <v>23.244</v>
      </c>
      <c r="AF24" s="12">
        <v>32.003</v>
      </c>
    </row>
    <row r="25" spans="1:32" x14ac:dyDescent="0.25">
      <c r="A25" s="7" t="s">
        <v>70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4">
        <v>8.2000000000000003E-2</v>
      </c>
      <c r="X25" s="14">
        <v>0.23599999999999999</v>
      </c>
      <c r="Y25" s="14">
        <v>0.252</v>
      </c>
      <c r="Z25" s="14">
        <v>0.13100000000000001</v>
      </c>
      <c r="AA25" s="14">
        <v>9.9000000000000005E-2</v>
      </c>
      <c r="AB25" s="15">
        <v>0</v>
      </c>
      <c r="AC25" s="15">
        <v>0</v>
      </c>
      <c r="AD25" s="15">
        <v>0</v>
      </c>
      <c r="AE25" s="14">
        <v>46.722999999999999</v>
      </c>
      <c r="AF25" s="14">
        <v>81.766000000000005</v>
      </c>
    </row>
    <row r="26" spans="1:32" x14ac:dyDescent="0.25">
      <c r="A26" s="7" t="s">
        <v>71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2">
        <v>10.278</v>
      </c>
      <c r="V26" s="13">
        <v>0</v>
      </c>
      <c r="W26" s="12">
        <v>20.556000000000001</v>
      </c>
      <c r="X26" s="12">
        <v>20.651</v>
      </c>
      <c r="Y26" s="12">
        <v>20.661999999999999</v>
      </c>
      <c r="Z26" s="12">
        <v>30.916</v>
      </c>
      <c r="AA26" s="12">
        <v>30.981000000000002</v>
      </c>
      <c r="AB26" s="12">
        <v>74.108000000000004</v>
      </c>
      <c r="AC26" s="12">
        <v>75.753</v>
      </c>
      <c r="AD26" s="12">
        <v>102.47499999999999</v>
      </c>
      <c r="AE26" s="12">
        <v>116.545</v>
      </c>
      <c r="AF26" s="12">
        <v>101.678</v>
      </c>
    </row>
    <row r="27" spans="1:32" x14ac:dyDescent="0.25">
      <c r="A27" s="7" t="s">
        <v>72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7">
        <v>0.27800000000000002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7">
        <v>14.955</v>
      </c>
      <c r="U27" s="17">
        <v>33.167999999999999</v>
      </c>
      <c r="V27" s="17">
        <v>25.547999999999998</v>
      </c>
      <c r="W27" s="17">
        <v>43.381999999999998</v>
      </c>
      <c r="X27" s="16">
        <v>43.83</v>
      </c>
      <c r="Y27" s="17">
        <v>36.174999999999997</v>
      </c>
      <c r="Z27" s="16">
        <v>54.08</v>
      </c>
      <c r="AA27" s="17">
        <v>46.820999999999998</v>
      </c>
      <c r="AB27" s="17">
        <v>90.680999999999997</v>
      </c>
      <c r="AC27" s="17">
        <v>99.045000000000002</v>
      </c>
      <c r="AD27" s="17">
        <v>125.49299999999999</v>
      </c>
      <c r="AE27" s="17">
        <v>186.512</v>
      </c>
      <c r="AF27" s="17">
        <v>215.447</v>
      </c>
    </row>
    <row r="28" spans="1:32" x14ac:dyDescent="0.25">
      <c r="A28" s="7" t="s">
        <v>73</v>
      </c>
      <c r="B28" s="17">
        <v>60436.228000000003</v>
      </c>
      <c r="C28" s="17">
        <v>62362.398000000001</v>
      </c>
      <c r="D28" s="17">
        <v>62674.684999999998</v>
      </c>
      <c r="E28" s="16">
        <v>60013.89</v>
      </c>
      <c r="F28" s="17">
        <v>61439.495000000003</v>
      </c>
      <c r="G28" s="17">
        <v>59146.887999999999</v>
      </c>
      <c r="H28" s="17">
        <v>64463.815999999999</v>
      </c>
      <c r="I28" s="17">
        <v>62425.201999999997</v>
      </c>
      <c r="J28" s="17">
        <v>62926.656000000003</v>
      </c>
      <c r="K28" s="17">
        <v>68100.523000000001</v>
      </c>
      <c r="L28" s="17">
        <v>60641.046999999999</v>
      </c>
      <c r="M28" s="17">
        <v>62491.057999999997</v>
      </c>
      <c r="N28" s="17">
        <v>61982.241000000002</v>
      </c>
      <c r="O28" s="17">
        <v>65261.332000000002</v>
      </c>
      <c r="P28" s="17">
        <v>66336.467000000004</v>
      </c>
      <c r="Q28" s="16">
        <v>65025.36</v>
      </c>
      <c r="R28" s="17">
        <v>66660.607000000004</v>
      </c>
      <c r="S28" s="17">
        <v>64991.856</v>
      </c>
      <c r="T28" s="17">
        <v>63811.601999999999</v>
      </c>
      <c r="U28" s="17">
        <v>61712.773000000001</v>
      </c>
      <c r="V28" s="16">
        <v>58525.33</v>
      </c>
      <c r="W28" s="17">
        <v>52259.281000000003</v>
      </c>
      <c r="X28" s="17">
        <v>50611.322</v>
      </c>
      <c r="Y28" s="17">
        <v>45915.665000000001</v>
      </c>
      <c r="Z28" s="17">
        <v>42493.873</v>
      </c>
      <c r="AA28" s="17">
        <v>45187.286</v>
      </c>
      <c r="AB28" s="17">
        <v>47187.644</v>
      </c>
      <c r="AC28" s="17">
        <v>49592.777000000002</v>
      </c>
      <c r="AD28" s="17">
        <v>48035.245000000003</v>
      </c>
      <c r="AE28" s="17">
        <v>48991.074999999997</v>
      </c>
      <c r="AF28" s="17">
        <v>42178.364000000001</v>
      </c>
    </row>
    <row r="30" spans="1:32" x14ac:dyDescent="0.25">
      <c r="A30" s="2" t="s">
        <v>74</v>
      </c>
    </row>
    <row r="31" spans="1:32" x14ac:dyDescent="0.25">
      <c r="A31" s="2" t="s">
        <v>75</v>
      </c>
      <c r="B31" s="1" t="s">
        <v>76</v>
      </c>
    </row>
    <row r="32" spans="1:32" x14ac:dyDescent="0.25">
      <c r="A32" s="7" t="s">
        <v>77</v>
      </c>
      <c r="B32" s="18">
        <f>B22/B12*100</f>
        <v>0</v>
      </c>
      <c r="C32" s="18">
        <f t="shared" ref="C32:AF32" si="0">C22/C12*100</f>
        <v>0</v>
      </c>
      <c r="D32" s="18">
        <f t="shared" si="0"/>
        <v>0</v>
      </c>
      <c r="E32" s="18">
        <f t="shared" si="0"/>
        <v>0</v>
      </c>
      <c r="F32" s="18">
        <f t="shared" si="0"/>
        <v>0</v>
      </c>
      <c r="G32" s="18">
        <f t="shared" si="0"/>
        <v>0</v>
      </c>
      <c r="H32" s="18">
        <f t="shared" si="0"/>
        <v>0</v>
      </c>
      <c r="I32" s="18">
        <f t="shared" si="0"/>
        <v>0</v>
      </c>
      <c r="J32" s="18">
        <f t="shared" si="0"/>
        <v>0</v>
      </c>
      <c r="K32" s="18">
        <f t="shared" si="0"/>
        <v>0</v>
      </c>
      <c r="L32" s="18">
        <f t="shared" si="0"/>
        <v>0</v>
      </c>
      <c r="M32" s="18">
        <f t="shared" si="0"/>
        <v>0</v>
      </c>
      <c r="N32" s="18">
        <f t="shared" si="0"/>
        <v>4.4851355589468705E-4</v>
      </c>
      <c r="O32" s="18">
        <f t="shared" si="0"/>
        <v>0</v>
      </c>
      <c r="P32" s="18">
        <f t="shared" si="0"/>
        <v>0</v>
      </c>
      <c r="Q32" s="18">
        <f t="shared" si="0"/>
        <v>0</v>
      </c>
      <c r="R32" s="18">
        <f t="shared" si="0"/>
        <v>0</v>
      </c>
      <c r="S32" s="18">
        <f t="shared" si="0"/>
        <v>0</v>
      </c>
      <c r="T32" s="18">
        <f t="shared" si="0"/>
        <v>2.343068575671409E-2</v>
      </c>
      <c r="U32" s="18">
        <f t="shared" si="0"/>
        <v>5.371689128521015E-2</v>
      </c>
      <c r="V32" s="18">
        <f t="shared" si="0"/>
        <v>4.3633845360374519E-2</v>
      </c>
      <c r="W32" s="18">
        <f t="shared" si="0"/>
        <v>8.2944151428771415E-2</v>
      </c>
      <c r="X32" s="18">
        <f t="shared" si="0"/>
        <v>8.6526246590919176E-2</v>
      </c>
      <c r="Y32" s="18">
        <f t="shared" si="0"/>
        <v>7.8723726377958436E-2</v>
      </c>
      <c r="Z32" s="18">
        <f t="shared" si="0"/>
        <v>0.12710364703091592</v>
      </c>
      <c r="AA32" s="18">
        <f t="shared" si="0"/>
        <v>0.10350817802150929</v>
      </c>
      <c r="AB32" s="18">
        <f t="shared" si="0"/>
        <v>0.1918024762551872</v>
      </c>
      <c r="AC32" s="18">
        <f t="shared" si="0"/>
        <v>0.19931851962757655</v>
      </c>
      <c r="AD32" s="18">
        <f t="shared" si="0"/>
        <v>0.26057117314107603</v>
      </c>
      <c r="AE32" s="18">
        <f t="shared" si="0"/>
        <v>0.37926218019223801</v>
      </c>
      <c r="AF32" s="18">
        <f t="shared" si="0"/>
        <v>0.50820388598222777</v>
      </c>
    </row>
    <row r="33" spans="1:32" x14ac:dyDescent="0.25">
      <c r="A33" s="7" t="s">
        <v>78</v>
      </c>
      <c r="B33" s="18">
        <f>B27/B12*100</f>
        <v>0</v>
      </c>
      <c r="C33" s="18">
        <f t="shared" ref="C33:AF33" si="1">C27/C12*100</f>
        <v>0</v>
      </c>
      <c r="D33" s="18">
        <f t="shared" si="1"/>
        <v>0</v>
      </c>
      <c r="E33" s="18">
        <f t="shared" si="1"/>
        <v>0</v>
      </c>
      <c r="F33" s="18">
        <f t="shared" si="1"/>
        <v>0</v>
      </c>
      <c r="G33" s="18">
        <f t="shared" si="1"/>
        <v>0</v>
      </c>
      <c r="H33" s="18">
        <f t="shared" si="1"/>
        <v>0</v>
      </c>
      <c r="I33" s="18">
        <f t="shared" si="1"/>
        <v>0</v>
      </c>
      <c r="J33" s="18">
        <f t="shared" si="1"/>
        <v>0</v>
      </c>
      <c r="K33" s="18">
        <f t="shared" si="1"/>
        <v>0</v>
      </c>
      <c r="L33" s="18">
        <f t="shared" si="1"/>
        <v>0</v>
      </c>
      <c r="M33" s="18">
        <f t="shared" si="1"/>
        <v>0</v>
      </c>
      <c r="N33" s="18">
        <f t="shared" si="1"/>
        <v>4.4851355589468705E-4</v>
      </c>
      <c r="O33" s="18">
        <f t="shared" si="1"/>
        <v>0</v>
      </c>
      <c r="P33" s="18">
        <f t="shared" si="1"/>
        <v>0</v>
      </c>
      <c r="Q33" s="18">
        <f t="shared" si="1"/>
        <v>0</v>
      </c>
      <c r="R33" s="18">
        <f t="shared" si="1"/>
        <v>0</v>
      </c>
      <c r="S33" s="18">
        <f t="shared" si="1"/>
        <v>0</v>
      </c>
      <c r="T33" s="18">
        <f t="shared" si="1"/>
        <v>2.343068575671409E-2</v>
      </c>
      <c r="U33" s="18">
        <f t="shared" si="1"/>
        <v>5.371689128521015E-2</v>
      </c>
      <c r="V33" s="18">
        <f t="shared" si="1"/>
        <v>4.3633845360374519E-2</v>
      </c>
      <c r="W33" s="18">
        <f t="shared" si="1"/>
        <v>8.2944151428771415E-2</v>
      </c>
      <c r="X33" s="18">
        <f t="shared" si="1"/>
        <v>8.6526246590919176E-2</v>
      </c>
      <c r="Y33" s="18">
        <f t="shared" si="1"/>
        <v>7.8723726377958436E-2</v>
      </c>
      <c r="Z33" s="18">
        <f t="shared" si="1"/>
        <v>0.12710364703091592</v>
      </c>
      <c r="AA33" s="18">
        <f t="shared" si="1"/>
        <v>0.10350817802150929</v>
      </c>
      <c r="AB33" s="18">
        <f t="shared" si="1"/>
        <v>0.1918024762551872</v>
      </c>
      <c r="AC33" s="18">
        <f t="shared" si="1"/>
        <v>0.19931851962757655</v>
      </c>
      <c r="AD33" s="18">
        <f t="shared" si="1"/>
        <v>0.26057117314107603</v>
      </c>
      <c r="AE33" s="18">
        <f t="shared" si="1"/>
        <v>0.37926218019223801</v>
      </c>
      <c r="AF33" s="18">
        <f t="shared" si="1"/>
        <v>0.50820388598222777</v>
      </c>
    </row>
    <row r="34" spans="1:32" x14ac:dyDescent="0.25">
      <c r="A34" s="7" t="s">
        <v>79</v>
      </c>
      <c r="B34" s="18">
        <f>B28/B12*100</f>
        <v>100</v>
      </c>
      <c r="C34" s="18">
        <f t="shared" ref="C34:AF34" si="2">C28/C12*100</f>
        <v>100</v>
      </c>
      <c r="D34" s="18">
        <f t="shared" si="2"/>
        <v>100</v>
      </c>
      <c r="E34" s="18">
        <f t="shared" si="2"/>
        <v>100</v>
      </c>
      <c r="F34" s="18">
        <f t="shared" si="2"/>
        <v>100</v>
      </c>
      <c r="G34" s="18">
        <f t="shared" si="2"/>
        <v>100</v>
      </c>
      <c r="H34" s="18">
        <f t="shared" si="2"/>
        <v>100</v>
      </c>
      <c r="I34" s="18">
        <f t="shared" si="2"/>
        <v>100</v>
      </c>
      <c r="J34" s="18">
        <f t="shared" si="2"/>
        <v>100</v>
      </c>
      <c r="K34" s="18">
        <f t="shared" si="2"/>
        <v>100</v>
      </c>
      <c r="L34" s="18">
        <f t="shared" si="2"/>
        <v>100</v>
      </c>
      <c r="M34" s="18">
        <f t="shared" si="2"/>
        <v>100</v>
      </c>
      <c r="N34" s="18">
        <f t="shared" si="2"/>
        <v>99.999551486444105</v>
      </c>
      <c r="O34" s="18">
        <f t="shared" si="2"/>
        <v>100</v>
      </c>
      <c r="P34" s="18">
        <f t="shared" si="2"/>
        <v>100</v>
      </c>
      <c r="Q34" s="18">
        <f t="shared" si="2"/>
        <v>100</v>
      </c>
      <c r="R34" s="18">
        <f t="shared" si="2"/>
        <v>100</v>
      </c>
      <c r="S34" s="18">
        <f t="shared" si="2"/>
        <v>100</v>
      </c>
      <c r="T34" s="18">
        <f t="shared" si="2"/>
        <v>99.976569314243278</v>
      </c>
      <c r="U34" s="18">
        <f t="shared" si="2"/>
        <v>99.946283108714795</v>
      </c>
      <c r="V34" s="18">
        <f t="shared" si="2"/>
        <v>99.956364446723327</v>
      </c>
      <c r="W34" s="18">
        <f t="shared" si="2"/>
        <v>99.917055848571238</v>
      </c>
      <c r="X34" s="18">
        <f t="shared" si="2"/>
        <v>99.91347770167495</v>
      </c>
      <c r="Y34" s="18">
        <f t="shared" si="2"/>
        <v>99.921278449813514</v>
      </c>
      <c r="Z34" s="18">
        <f t="shared" si="2"/>
        <v>99.872896352969079</v>
      </c>
      <c r="AA34" s="18">
        <f t="shared" si="2"/>
        <v>99.896491821978486</v>
      </c>
      <c r="AB34" s="18">
        <f t="shared" si="2"/>
        <v>99.8081954086107</v>
      </c>
      <c r="AC34" s="18">
        <f t="shared" si="2"/>
        <v>99.800685505179729</v>
      </c>
      <c r="AD34" s="18">
        <f t="shared" si="2"/>
        <v>99.739428826858926</v>
      </c>
      <c r="AE34" s="18">
        <f t="shared" si="2"/>
        <v>99.620731719468154</v>
      </c>
      <c r="AF34" s="18">
        <f t="shared" si="2"/>
        <v>99.491793755182954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95944-3EB2-497C-BA9A-A2581F5F9C4C}">
  <dimension ref="A1:AF26"/>
  <sheetViews>
    <sheetView tabSelected="1" topLeftCell="A3" zoomScale="70" zoomScaleNormal="70" workbookViewId="0">
      <selection activeCell="C48" sqref="C48"/>
    </sheetView>
  </sheetViews>
  <sheetFormatPr defaultColWidth="8.7109375" defaultRowHeight="15" x14ac:dyDescent="0.25"/>
  <cols>
    <col min="1" max="1" width="29.85546875" customWidth="1"/>
    <col min="2" max="32" width="10" customWidth="1"/>
  </cols>
  <sheetData>
    <row r="1" spans="1:32" x14ac:dyDescent="0.25">
      <c r="A1" s="1" t="s">
        <v>80</v>
      </c>
    </row>
    <row r="2" spans="1:32" x14ac:dyDescent="0.25">
      <c r="A2" s="1" t="s">
        <v>11</v>
      </c>
      <c r="B2" s="2" t="s">
        <v>81</v>
      </c>
    </row>
    <row r="3" spans="1:32" x14ac:dyDescent="0.25">
      <c r="A3" s="1" t="s">
        <v>13</v>
      </c>
      <c r="B3" s="1" t="s">
        <v>82</v>
      </c>
    </row>
    <row r="5" spans="1:32" x14ac:dyDescent="0.25">
      <c r="A5" s="2" t="s">
        <v>15</v>
      </c>
      <c r="C5" s="1" t="s">
        <v>16</v>
      </c>
    </row>
    <row r="6" spans="1:32" x14ac:dyDescent="0.25">
      <c r="A6" s="2" t="s">
        <v>17</v>
      </c>
      <c r="C6" s="1" t="s">
        <v>83</v>
      </c>
    </row>
    <row r="7" spans="1:32" x14ac:dyDescent="0.25">
      <c r="A7" s="2" t="s">
        <v>19</v>
      </c>
      <c r="C7" s="1" t="s">
        <v>20</v>
      </c>
    </row>
    <row r="8" spans="1:32" x14ac:dyDescent="0.25">
      <c r="A8" s="2" t="s">
        <v>21</v>
      </c>
      <c r="C8" s="1" t="s">
        <v>22</v>
      </c>
    </row>
    <row r="10" spans="1:32" x14ac:dyDescent="0.25">
      <c r="A10" s="3" t="s">
        <v>23</v>
      </c>
      <c r="B10" s="4" t="s">
        <v>24</v>
      </c>
      <c r="C10" s="4" t="s">
        <v>25</v>
      </c>
      <c r="D10" s="4" t="s">
        <v>26</v>
      </c>
      <c r="E10" s="4" t="s">
        <v>27</v>
      </c>
      <c r="F10" s="4" t="s">
        <v>28</v>
      </c>
      <c r="G10" s="4" t="s">
        <v>29</v>
      </c>
      <c r="H10" s="4" t="s">
        <v>30</v>
      </c>
      <c r="I10" s="4" t="s">
        <v>31</v>
      </c>
      <c r="J10" s="4" t="s">
        <v>32</v>
      </c>
      <c r="K10" s="4" t="s">
        <v>33</v>
      </c>
      <c r="L10" s="4" t="s">
        <v>34</v>
      </c>
      <c r="M10" s="4" t="s">
        <v>35</v>
      </c>
      <c r="N10" s="4" t="s">
        <v>36</v>
      </c>
      <c r="O10" s="4" t="s">
        <v>37</v>
      </c>
      <c r="P10" s="4" t="s">
        <v>38</v>
      </c>
      <c r="Q10" s="4" t="s">
        <v>39</v>
      </c>
      <c r="R10" s="4" t="s">
        <v>40</v>
      </c>
      <c r="S10" s="4" t="s">
        <v>41</v>
      </c>
      <c r="T10" s="4" t="s">
        <v>42</v>
      </c>
      <c r="U10" s="4" t="s">
        <v>43</v>
      </c>
      <c r="V10" s="4" t="s">
        <v>44</v>
      </c>
      <c r="W10" s="4" t="s">
        <v>45</v>
      </c>
      <c r="X10" s="4" t="s">
        <v>46</v>
      </c>
      <c r="Y10" s="4" t="s">
        <v>47</v>
      </c>
      <c r="Z10" s="4" t="s">
        <v>48</v>
      </c>
      <c r="AA10" s="4" t="s">
        <v>49</v>
      </c>
      <c r="AB10" s="4" t="s">
        <v>50</v>
      </c>
      <c r="AC10" s="4" t="s">
        <v>51</v>
      </c>
      <c r="AD10" s="4" t="s">
        <v>52</v>
      </c>
      <c r="AE10" s="4" t="s">
        <v>53</v>
      </c>
      <c r="AF10" s="4" t="s">
        <v>54</v>
      </c>
    </row>
    <row r="11" spans="1:32" x14ac:dyDescent="0.25">
      <c r="A11" s="5" t="s">
        <v>55</v>
      </c>
      <c r="B11" s="6" t="s">
        <v>56</v>
      </c>
      <c r="C11" s="6" t="s">
        <v>56</v>
      </c>
      <c r="D11" s="6" t="s">
        <v>56</v>
      </c>
      <c r="E11" s="6" t="s">
        <v>56</v>
      </c>
      <c r="F11" s="6" t="s">
        <v>56</v>
      </c>
      <c r="G11" s="6" t="s">
        <v>56</v>
      </c>
      <c r="H11" s="6" t="s">
        <v>56</v>
      </c>
      <c r="I11" s="6" t="s">
        <v>56</v>
      </c>
      <c r="J11" s="6" t="s">
        <v>56</v>
      </c>
      <c r="K11" s="6" t="s">
        <v>56</v>
      </c>
      <c r="L11" s="6" t="s">
        <v>56</v>
      </c>
      <c r="M11" s="6" t="s">
        <v>56</v>
      </c>
      <c r="N11" s="6" t="s">
        <v>56</v>
      </c>
      <c r="O11" s="6" t="s">
        <v>56</v>
      </c>
      <c r="P11" s="6" t="s">
        <v>56</v>
      </c>
      <c r="Q11" s="6" t="s">
        <v>56</v>
      </c>
      <c r="R11" s="6" t="s">
        <v>56</v>
      </c>
      <c r="S11" s="6" t="s">
        <v>56</v>
      </c>
      <c r="T11" s="6" t="s">
        <v>56</v>
      </c>
      <c r="U11" s="6" t="s">
        <v>56</v>
      </c>
      <c r="V11" s="6" t="s">
        <v>56</v>
      </c>
      <c r="W11" s="6" t="s">
        <v>56</v>
      </c>
      <c r="X11" s="6" t="s">
        <v>56</v>
      </c>
      <c r="Y11" s="6" t="s">
        <v>56</v>
      </c>
      <c r="Z11" s="6" t="s">
        <v>56</v>
      </c>
      <c r="AA11" s="6" t="s">
        <v>56</v>
      </c>
      <c r="AB11" s="6" t="s">
        <v>56</v>
      </c>
      <c r="AC11" s="6" t="s">
        <v>56</v>
      </c>
      <c r="AD11" s="6" t="s">
        <v>56</v>
      </c>
      <c r="AE11" s="6" t="s">
        <v>56</v>
      </c>
      <c r="AF11" s="6" t="s">
        <v>56</v>
      </c>
    </row>
    <row r="12" spans="1:32" x14ac:dyDescent="0.25">
      <c r="A12" s="7" t="s">
        <v>57</v>
      </c>
      <c r="B12" s="8">
        <v>385778.641</v>
      </c>
      <c r="C12" s="9">
        <v>382580.05800000002</v>
      </c>
      <c r="D12" s="8">
        <v>386000.83799999999</v>
      </c>
      <c r="E12" s="8">
        <v>384640.83500000002</v>
      </c>
      <c r="F12" s="8">
        <v>379326.51500000001</v>
      </c>
      <c r="G12" s="8">
        <v>381433.772</v>
      </c>
      <c r="H12" s="8">
        <v>401052.15500000003</v>
      </c>
      <c r="I12" s="8">
        <v>430503.72600000002</v>
      </c>
      <c r="J12" s="8">
        <v>450475.12800000003</v>
      </c>
      <c r="K12" s="8">
        <v>433545.77600000001</v>
      </c>
      <c r="L12" s="8">
        <v>469579.913</v>
      </c>
      <c r="M12" s="9">
        <v>484017.50199999998</v>
      </c>
      <c r="N12" s="8">
        <v>497937.571</v>
      </c>
      <c r="O12" s="8">
        <v>512452.93599999999</v>
      </c>
      <c r="P12" s="8">
        <v>538407.86699999997</v>
      </c>
      <c r="Q12" s="8">
        <v>548905.68000000005</v>
      </c>
      <c r="R12" s="8">
        <v>585123.64199999999</v>
      </c>
      <c r="S12" s="8">
        <v>610159.99</v>
      </c>
      <c r="T12" s="8">
        <v>603459.446</v>
      </c>
      <c r="U12" s="8">
        <v>538867.31200000003</v>
      </c>
      <c r="V12" s="8">
        <v>543139.40700000001</v>
      </c>
      <c r="W12" s="9">
        <v>541238.93099999998</v>
      </c>
      <c r="X12" s="8">
        <v>505776.85</v>
      </c>
      <c r="Y12" s="8">
        <v>477213.761</v>
      </c>
      <c r="Z12" s="8">
        <v>463327.68400000001</v>
      </c>
      <c r="AA12" s="8">
        <v>468847.21600000001</v>
      </c>
      <c r="AB12" s="8">
        <v>483136.24300000002</v>
      </c>
      <c r="AC12" s="8">
        <v>490523.28399999999</v>
      </c>
      <c r="AD12" s="8">
        <v>504991.734</v>
      </c>
      <c r="AE12" s="8">
        <v>501402.97100000002</v>
      </c>
      <c r="AF12" s="8">
        <v>453592.58500000002</v>
      </c>
    </row>
    <row r="13" spans="1:32" x14ac:dyDescent="0.25">
      <c r="A13" s="7" t="s">
        <v>84</v>
      </c>
      <c r="B13" s="10">
        <v>0</v>
      </c>
      <c r="C13" s="10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0">
        <v>0</v>
      </c>
      <c r="M13" s="10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0">
        <v>0</v>
      </c>
      <c r="W13" s="10">
        <v>0</v>
      </c>
      <c r="X13" s="11">
        <v>0</v>
      </c>
      <c r="Y13" s="11">
        <v>3.6579999999999999</v>
      </c>
      <c r="Z13" s="11">
        <v>6.0839999999999996</v>
      </c>
      <c r="AA13" s="11">
        <v>62.610999999999997</v>
      </c>
      <c r="AB13" s="11">
        <v>20.596</v>
      </c>
      <c r="AC13" s="11">
        <v>573.06200000000001</v>
      </c>
      <c r="AD13" s="11">
        <v>715.62199999999996</v>
      </c>
      <c r="AE13" s="11">
        <v>1656.9280000000001</v>
      </c>
      <c r="AF13" s="10">
        <v>2102.2730000000001</v>
      </c>
    </row>
    <row r="14" spans="1:32" x14ac:dyDescent="0.25">
      <c r="A14" s="7" t="s">
        <v>61</v>
      </c>
      <c r="B14" s="11">
        <v>385778.641</v>
      </c>
      <c r="C14" s="10">
        <v>382580.05800000002</v>
      </c>
      <c r="D14" s="11">
        <v>386000.83799999999</v>
      </c>
      <c r="E14" s="11">
        <v>384640.83500000002</v>
      </c>
      <c r="F14" s="11">
        <v>379326.51500000001</v>
      </c>
      <c r="G14" s="11">
        <v>381433.772</v>
      </c>
      <c r="H14" s="11">
        <v>401052.15500000003</v>
      </c>
      <c r="I14" s="11">
        <v>430503.72600000002</v>
      </c>
      <c r="J14" s="11">
        <v>450475.12800000003</v>
      </c>
      <c r="K14" s="11">
        <v>433545.77600000001</v>
      </c>
      <c r="L14" s="11">
        <v>469579.913</v>
      </c>
      <c r="M14" s="10">
        <v>484017.50199999998</v>
      </c>
      <c r="N14" s="11">
        <v>497937.571</v>
      </c>
      <c r="O14" s="11">
        <v>512452.93599999999</v>
      </c>
      <c r="P14" s="11">
        <v>538407.86699999997</v>
      </c>
      <c r="Q14" s="11">
        <v>548905.68000000005</v>
      </c>
      <c r="R14" s="11">
        <v>585123.64199999999</v>
      </c>
      <c r="S14" s="11">
        <v>610159.99</v>
      </c>
      <c r="T14" s="11">
        <v>603459.446</v>
      </c>
      <c r="U14" s="11">
        <v>538867.31200000003</v>
      </c>
      <c r="V14" s="11">
        <v>543139.40700000001</v>
      </c>
      <c r="W14" s="10">
        <v>541238.93099999998</v>
      </c>
      <c r="X14" s="11">
        <v>505776.85</v>
      </c>
      <c r="Y14" s="11">
        <v>477210.103</v>
      </c>
      <c r="Z14" s="11">
        <v>463321.59899999999</v>
      </c>
      <c r="AA14" s="11">
        <v>468784.60499999998</v>
      </c>
      <c r="AB14" s="11">
        <v>483115.647</v>
      </c>
      <c r="AC14" s="11">
        <v>489950.22200000001</v>
      </c>
      <c r="AD14" s="11">
        <v>504081.98700000002</v>
      </c>
      <c r="AE14" s="11">
        <v>499195.11700000003</v>
      </c>
      <c r="AF14" s="11">
        <v>448741.52799999999</v>
      </c>
    </row>
    <row r="15" spans="1:32" x14ac:dyDescent="0.25">
      <c r="A15" s="7" t="s">
        <v>85</v>
      </c>
      <c r="B15" s="14">
        <v>0</v>
      </c>
      <c r="C15" s="15">
        <v>0</v>
      </c>
      <c r="D15" s="14">
        <v>0</v>
      </c>
      <c r="E15" s="14">
        <v>73.5</v>
      </c>
      <c r="F15" s="14">
        <v>196</v>
      </c>
      <c r="G15" s="14">
        <v>159.25</v>
      </c>
      <c r="H15" s="14">
        <v>257.25</v>
      </c>
      <c r="I15" s="14">
        <v>171.5</v>
      </c>
      <c r="J15" s="14">
        <v>171.5</v>
      </c>
      <c r="K15" s="14">
        <v>24.5</v>
      </c>
      <c r="L15" s="14">
        <v>0</v>
      </c>
      <c r="M15" s="15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5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</row>
    <row r="16" spans="1:32" x14ac:dyDescent="0.25">
      <c r="A16" s="7" t="s">
        <v>65</v>
      </c>
      <c r="B16" s="12">
        <v>83818.625</v>
      </c>
      <c r="C16" s="12">
        <v>83663.297000000006</v>
      </c>
      <c r="D16" s="12">
        <v>88267.578999999998</v>
      </c>
      <c r="E16" s="12">
        <v>80083.540999999997</v>
      </c>
      <c r="F16" s="12">
        <v>76204.051000000007</v>
      </c>
      <c r="G16" s="13">
        <v>83272.217999999993</v>
      </c>
      <c r="H16" s="13">
        <v>88346.923999999999</v>
      </c>
      <c r="I16" s="12">
        <v>93316.891000000003</v>
      </c>
      <c r="J16" s="12">
        <v>91772.945000000007</v>
      </c>
      <c r="K16" s="12">
        <v>79132.019</v>
      </c>
      <c r="L16" s="12">
        <v>80818.281000000003</v>
      </c>
      <c r="M16" s="12">
        <v>77821.418000000005</v>
      </c>
      <c r="N16" s="12">
        <v>74531.907000000007</v>
      </c>
      <c r="O16" s="12">
        <v>71544.112999999998</v>
      </c>
      <c r="P16" s="12">
        <v>65622.266000000003</v>
      </c>
      <c r="Q16" s="13">
        <v>65312.67</v>
      </c>
      <c r="R16" s="13">
        <v>67811.184999999998</v>
      </c>
      <c r="S16" s="12">
        <v>64703.762000000002</v>
      </c>
      <c r="T16" s="12">
        <v>64792.491000000002</v>
      </c>
      <c r="U16" s="12">
        <v>66036.087</v>
      </c>
      <c r="V16" s="12">
        <v>70594.763000000006</v>
      </c>
      <c r="W16" s="12">
        <v>66470.979000000007</v>
      </c>
      <c r="X16" s="12">
        <v>65162.96</v>
      </c>
      <c r="Y16" s="12">
        <v>63940.506999999998</v>
      </c>
      <c r="Z16" s="12">
        <v>67624.763999999996</v>
      </c>
      <c r="AA16" s="13">
        <v>110379.693</v>
      </c>
      <c r="AB16" s="13">
        <v>109445.739</v>
      </c>
      <c r="AC16" s="12">
        <v>102158.648</v>
      </c>
      <c r="AD16" s="12">
        <v>101793.094</v>
      </c>
      <c r="AE16" s="12">
        <v>105813.754</v>
      </c>
      <c r="AF16" s="12">
        <v>117491.93399999999</v>
      </c>
    </row>
    <row r="17" spans="1:32" x14ac:dyDescent="0.25">
      <c r="A17" s="7" t="s">
        <v>66</v>
      </c>
      <c r="B17" s="12">
        <v>298913.57500000001</v>
      </c>
      <c r="C17" s="12">
        <v>295526.50900000002</v>
      </c>
      <c r="D17" s="12">
        <v>294367.51299999998</v>
      </c>
      <c r="E17" s="12">
        <v>301466.734</v>
      </c>
      <c r="F17" s="12">
        <v>299884.60100000002</v>
      </c>
      <c r="G17" s="12">
        <v>294843.41399999999</v>
      </c>
      <c r="H17" s="12">
        <v>309309.788</v>
      </c>
      <c r="I17" s="12">
        <v>333717.80699999997</v>
      </c>
      <c r="J17" s="12">
        <v>354837.489</v>
      </c>
      <c r="K17" s="12">
        <v>350709.83799999999</v>
      </c>
      <c r="L17" s="13">
        <v>384533.91</v>
      </c>
      <c r="M17" s="13">
        <v>401931.53</v>
      </c>
      <c r="N17" s="12">
        <v>419645.91399999999</v>
      </c>
      <c r="O17" s="12">
        <v>437653.63400000002</v>
      </c>
      <c r="P17" s="12">
        <v>469594.42800000001</v>
      </c>
      <c r="Q17" s="12">
        <v>480424.16899999999</v>
      </c>
      <c r="R17" s="12">
        <v>514434.826</v>
      </c>
      <c r="S17" s="12">
        <v>542008.38300000003</v>
      </c>
      <c r="T17" s="12">
        <v>536033.01899999997</v>
      </c>
      <c r="U17" s="12">
        <v>470356.40899999999</v>
      </c>
      <c r="V17" s="12">
        <v>470094.89899999998</v>
      </c>
      <c r="W17" s="12">
        <v>472803.087</v>
      </c>
      <c r="X17" s="12">
        <v>439158.48599999998</v>
      </c>
      <c r="Y17" s="12">
        <v>411974.85800000001</v>
      </c>
      <c r="Z17" s="12">
        <v>394549.266</v>
      </c>
      <c r="AA17" s="12">
        <v>356707.84499999997</v>
      </c>
      <c r="AB17" s="13">
        <v>371968.09</v>
      </c>
      <c r="AC17" s="13">
        <v>385789.76</v>
      </c>
      <c r="AD17" s="12">
        <v>400361.04399999999</v>
      </c>
      <c r="AE17" s="12">
        <v>391716.71399999998</v>
      </c>
      <c r="AF17" s="12">
        <v>329377.30200000003</v>
      </c>
    </row>
    <row r="18" spans="1:32" x14ac:dyDescent="0.25">
      <c r="A18" s="7" t="s">
        <v>86</v>
      </c>
      <c r="B18" s="12">
        <v>3046.444</v>
      </c>
      <c r="C18" s="12">
        <v>3390.2510000000002</v>
      </c>
      <c r="D18" s="13">
        <v>3365.75</v>
      </c>
      <c r="E18" s="12">
        <v>3017.056</v>
      </c>
      <c r="F18" s="12">
        <v>3041.8609999999999</v>
      </c>
      <c r="G18" s="12">
        <v>3158.8890000000001</v>
      </c>
      <c r="H18" s="12">
        <v>3026.5279999999998</v>
      </c>
      <c r="I18" s="12">
        <v>3085.3620000000001</v>
      </c>
      <c r="J18" s="12">
        <v>3481.0279999999998</v>
      </c>
      <c r="K18" s="12">
        <v>3500.7510000000002</v>
      </c>
      <c r="L18" s="12">
        <v>3970.8890000000001</v>
      </c>
      <c r="M18" s="12">
        <v>3940.723</v>
      </c>
      <c r="N18" s="12">
        <v>3648.0839999999998</v>
      </c>
      <c r="O18" s="12">
        <v>3199.3589999999999</v>
      </c>
      <c r="P18" s="12">
        <v>3046.0079999999998</v>
      </c>
      <c r="Q18" s="12">
        <v>3057.1770000000001</v>
      </c>
      <c r="R18" s="12">
        <v>2743.6320000000001</v>
      </c>
      <c r="S18" s="12">
        <v>3291.5129999999999</v>
      </c>
      <c r="T18" s="12">
        <v>2499.9389999999999</v>
      </c>
      <c r="U18" s="12">
        <v>2340.817</v>
      </c>
      <c r="V18" s="12">
        <v>2315.7489999999998</v>
      </c>
      <c r="W18" s="13">
        <v>1830.87</v>
      </c>
      <c r="X18" s="12">
        <v>1321.404</v>
      </c>
      <c r="Y18" s="12">
        <v>1160.7370000000001</v>
      </c>
      <c r="Z18" s="12">
        <v>1058.2370000000001</v>
      </c>
      <c r="AA18" s="12">
        <v>1697.066</v>
      </c>
      <c r="AB18" s="12">
        <v>1701.816</v>
      </c>
      <c r="AC18" s="12">
        <v>2001.712</v>
      </c>
      <c r="AD18" s="12">
        <v>1927.8150000000001</v>
      </c>
      <c r="AE18" s="12">
        <v>1664.6179999999999</v>
      </c>
      <c r="AF18" s="12">
        <v>1872.2729999999999</v>
      </c>
    </row>
    <row r="19" spans="1:32" x14ac:dyDescent="0.25">
      <c r="A19" s="7" t="s">
        <v>87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2">
        <v>111.667</v>
      </c>
      <c r="I19" s="12">
        <v>212.167</v>
      </c>
      <c r="J19" s="12">
        <v>212.167</v>
      </c>
      <c r="K19" s="12">
        <v>178.667</v>
      </c>
      <c r="L19" s="12">
        <v>256.83300000000003</v>
      </c>
      <c r="M19" s="12">
        <v>323.83300000000003</v>
      </c>
      <c r="N19" s="12">
        <v>111.667</v>
      </c>
      <c r="O19" s="12">
        <v>55.832999999999998</v>
      </c>
      <c r="P19" s="12">
        <v>145.167</v>
      </c>
      <c r="Q19" s="12">
        <v>111.667</v>
      </c>
      <c r="R19" s="13">
        <v>134</v>
      </c>
      <c r="S19" s="12">
        <v>156.333</v>
      </c>
      <c r="T19" s="13">
        <v>134</v>
      </c>
      <c r="U19" s="13">
        <v>134</v>
      </c>
      <c r="V19" s="13">
        <v>134</v>
      </c>
      <c r="W19" s="13">
        <v>134</v>
      </c>
      <c r="X19" s="13">
        <v>134</v>
      </c>
      <c r="Y19" s="13">
        <v>134</v>
      </c>
      <c r="Z19" s="12">
        <v>89.332999999999998</v>
      </c>
      <c r="AA19" s="13">
        <v>0</v>
      </c>
      <c r="AB19" s="13">
        <v>0</v>
      </c>
      <c r="AC19" s="13">
        <v>0.1</v>
      </c>
      <c r="AD19" s="12">
        <v>3.3000000000000002E-2</v>
      </c>
      <c r="AE19" s="12">
        <v>3.3000000000000002E-2</v>
      </c>
      <c r="AF19" s="12">
        <v>2.1999999999999999E-2</v>
      </c>
    </row>
    <row r="20" spans="1:32" x14ac:dyDescent="0.25">
      <c r="A20" s="7" t="s">
        <v>67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1">
        <v>0</v>
      </c>
      <c r="J20" s="11">
        <v>0</v>
      </c>
      <c r="K20" s="11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1">
        <v>0</v>
      </c>
      <c r="T20" s="11">
        <v>0</v>
      </c>
      <c r="U20" s="11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1">
        <v>0</v>
      </c>
      <c r="AD20" s="11">
        <v>194.125</v>
      </c>
      <c r="AE20" s="11">
        <v>550.928</v>
      </c>
      <c r="AF20" s="10">
        <v>2748.7849999999999</v>
      </c>
    </row>
    <row r="21" spans="1:32" x14ac:dyDescent="0.25">
      <c r="A21" s="7" t="s">
        <v>71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2">
        <v>0</v>
      </c>
      <c r="J21" s="12">
        <v>0</v>
      </c>
      <c r="K21" s="12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2">
        <v>0</v>
      </c>
      <c r="T21" s="12">
        <v>0</v>
      </c>
      <c r="U21" s="12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2">
        <v>0</v>
      </c>
      <c r="AD21" s="12">
        <v>194.125</v>
      </c>
      <c r="AE21" s="12">
        <v>550.928</v>
      </c>
      <c r="AF21" s="13">
        <v>2748.7849999999999</v>
      </c>
    </row>
    <row r="22" spans="1:32" x14ac:dyDescent="0.25">
      <c r="A22" s="7" t="s">
        <v>72</v>
      </c>
      <c r="B22" s="16">
        <v>0</v>
      </c>
      <c r="C22" s="16">
        <v>0</v>
      </c>
      <c r="D22" s="16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6">
        <v>0</v>
      </c>
      <c r="L22" s="16">
        <v>0</v>
      </c>
      <c r="M22" s="16">
        <v>0</v>
      </c>
      <c r="N22" s="16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6">
        <v>0</v>
      </c>
      <c r="V22" s="16">
        <v>0</v>
      </c>
      <c r="W22" s="16">
        <v>0</v>
      </c>
      <c r="X22" s="16">
        <v>0</v>
      </c>
      <c r="Y22" s="17">
        <v>0.01</v>
      </c>
      <c r="Z22" s="17">
        <v>2.3E-2</v>
      </c>
      <c r="AA22" s="17">
        <v>2.5999999999999999E-2</v>
      </c>
      <c r="AB22" s="17">
        <v>4.9000000000000002E-2</v>
      </c>
      <c r="AC22" s="17">
        <v>0.38600000000000001</v>
      </c>
      <c r="AD22" s="17">
        <v>194.684</v>
      </c>
      <c r="AE22" s="16">
        <v>554.077</v>
      </c>
      <c r="AF22" s="16">
        <v>2756.72</v>
      </c>
    </row>
    <row r="23" spans="1:32" x14ac:dyDescent="0.25">
      <c r="A23" s="7" t="s">
        <v>73</v>
      </c>
      <c r="B23" s="17">
        <v>385778.641</v>
      </c>
      <c r="C23" s="16">
        <v>382580.05800000002</v>
      </c>
      <c r="D23" s="17">
        <v>386000.83799999999</v>
      </c>
      <c r="E23" s="17">
        <v>384640.83500000002</v>
      </c>
      <c r="F23" s="16">
        <v>379326.51500000001</v>
      </c>
      <c r="G23" s="17">
        <v>381433.772</v>
      </c>
      <c r="H23" s="17">
        <v>401052.15500000003</v>
      </c>
      <c r="I23" s="17">
        <v>430503.72600000002</v>
      </c>
      <c r="J23" s="17">
        <v>450475.12800000003</v>
      </c>
      <c r="K23" s="17">
        <v>433545.77600000001</v>
      </c>
      <c r="L23" s="17">
        <v>469579.913</v>
      </c>
      <c r="M23" s="16">
        <v>484017.50199999998</v>
      </c>
      <c r="N23" s="17">
        <v>497937.571</v>
      </c>
      <c r="O23" s="17">
        <v>512452.93599999999</v>
      </c>
      <c r="P23" s="16">
        <v>538407.86699999997</v>
      </c>
      <c r="Q23" s="17">
        <v>548905.68000000005</v>
      </c>
      <c r="R23" s="17">
        <v>585123.64199999999</v>
      </c>
      <c r="S23" s="17">
        <v>610159.99</v>
      </c>
      <c r="T23" s="17">
        <v>603459.446</v>
      </c>
      <c r="U23" s="17">
        <v>538867.31200000003</v>
      </c>
      <c r="V23" s="17">
        <v>543139.40700000001</v>
      </c>
      <c r="W23" s="16">
        <v>541238.93099999998</v>
      </c>
      <c r="X23" s="17">
        <v>505776.85</v>
      </c>
      <c r="Y23" s="17">
        <v>477213.75099999999</v>
      </c>
      <c r="Z23" s="16">
        <v>463327.66100000002</v>
      </c>
      <c r="AA23" s="17">
        <v>468847.19</v>
      </c>
      <c r="AB23" s="17">
        <v>483136.19500000001</v>
      </c>
      <c r="AC23" s="17">
        <v>490522.89899999998</v>
      </c>
      <c r="AD23" s="17">
        <v>504797.05099999998</v>
      </c>
      <c r="AE23" s="17">
        <v>500848.89399999997</v>
      </c>
      <c r="AF23" s="17">
        <v>450835.86499999999</v>
      </c>
    </row>
    <row r="25" spans="1:32" x14ac:dyDescent="0.25">
      <c r="A25" s="2" t="s">
        <v>74</v>
      </c>
    </row>
    <row r="26" spans="1:32" x14ac:dyDescent="0.25">
      <c r="A26" s="2" t="s">
        <v>75</v>
      </c>
      <c r="B26" s="1" t="s">
        <v>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E1AD-35E6-4A25-BD59-6AD2538F9CF2}">
  <dimension ref="A1:T40"/>
  <sheetViews>
    <sheetView topLeftCell="A8" workbookViewId="0">
      <selection activeCell="J36" sqref="J36"/>
    </sheetView>
  </sheetViews>
  <sheetFormatPr defaultColWidth="8.7109375" defaultRowHeight="11.45" customHeight="1" x14ac:dyDescent="0.25"/>
  <cols>
    <col min="1" max="1" width="11.85546875" customWidth="1"/>
    <col min="2" max="2" width="19.85546875" customWidth="1"/>
    <col min="3" max="3" width="14.5703125" customWidth="1"/>
    <col min="4" max="4" width="12.7109375" customWidth="1"/>
    <col min="5" max="5" width="10.28515625" customWidth="1"/>
    <col min="6" max="6" width="11.140625" customWidth="1"/>
    <col min="7" max="7" width="11.5703125" customWidth="1"/>
  </cols>
  <sheetData>
    <row r="1" spans="1:20" ht="15" x14ac:dyDescent="0.25">
      <c r="A1" s="1" t="s">
        <v>88</v>
      </c>
    </row>
    <row r="2" spans="1:20" ht="15" x14ac:dyDescent="0.25">
      <c r="A2" s="1" t="s">
        <v>11</v>
      </c>
      <c r="B2" s="2" t="s">
        <v>89</v>
      </c>
    </row>
    <row r="3" spans="1:20" ht="15" x14ac:dyDescent="0.25">
      <c r="A3" s="1" t="s">
        <v>13</v>
      </c>
      <c r="B3" s="1" t="s">
        <v>90</v>
      </c>
    </row>
    <row r="4" spans="1:20" ht="15" x14ac:dyDescent="0.25"/>
    <row r="5" spans="1:20" ht="15" x14ac:dyDescent="0.25">
      <c r="A5" s="2" t="s">
        <v>15</v>
      </c>
      <c r="C5" s="1" t="s">
        <v>16</v>
      </c>
    </row>
    <row r="6" spans="1:20" ht="15" x14ac:dyDescent="0.25">
      <c r="A6" s="2" t="s">
        <v>19</v>
      </c>
      <c r="C6" s="1" t="s">
        <v>91</v>
      </c>
    </row>
    <row r="7" spans="1:20" ht="15" x14ac:dyDescent="0.25">
      <c r="A7" s="2" t="s">
        <v>92</v>
      </c>
      <c r="C7" s="1" t="s">
        <v>93</v>
      </c>
    </row>
    <row r="8" spans="1:20" ht="15" x14ac:dyDescent="0.25"/>
    <row r="9" spans="1:20" ht="15" x14ac:dyDescent="0.25">
      <c r="A9" s="3" t="s">
        <v>94</v>
      </c>
      <c r="B9" s="4" t="s">
        <v>22</v>
      </c>
    </row>
    <row r="10" spans="1:20" ht="15" x14ac:dyDescent="0.25">
      <c r="A10" s="5" t="s">
        <v>23</v>
      </c>
      <c r="B10" s="6" t="s">
        <v>56</v>
      </c>
      <c r="C10" s="2" t="s">
        <v>95</v>
      </c>
      <c r="D10" s="2" t="s">
        <v>96</v>
      </c>
      <c r="E10" s="19" t="s">
        <v>97</v>
      </c>
      <c r="F10" s="19" t="s">
        <v>98</v>
      </c>
      <c r="G10" s="19" t="s">
        <v>99</v>
      </c>
      <c r="H10" s="20" t="s">
        <v>100</v>
      </c>
      <c r="I10" s="19" t="s">
        <v>101</v>
      </c>
      <c r="J10" s="19" t="s">
        <v>102</v>
      </c>
      <c r="K10" s="19" t="s">
        <v>103</v>
      </c>
      <c r="L10" s="19" t="s">
        <v>104</v>
      </c>
      <c r="M10" s="19" t="s">
        <v>105</v>
      </c>
      <c r="O10" s="20" t="s">
        <v>106</v>
      </c>
      <c r="P10" s="19" t="s">
        <v>101</v>
      </c>
      <c r="Q10" s="19" t="s">
        <v>102</v>
      </c>
      <c r="R10" s="19" t="s">
        <v>103</v>
      </c>
      <c r="S10" s="19" t="s">
        <v>104</v>
      </c>
      <c r="T10" s="19" t="s">
        <v>105</v>
      </c>
    </row>
    <row r="11" spans="1:20" ht="15" x14ac:dyDescent="0.25">
      <c r="A11" s="7" t="s">
        <v>29</v>
      </c>
      <c r="B11" s="14">
        <v>6337767.2000000002</v>
      </c>
      <c r="C11">
        <v>228770430389179.75</v>
      </c>
      <c r="D11" s="14">
        <v>381433.772</v>
      </c>
      <c r="E11" s="14"/>
      <c r="F11" s="14"/>
      <c r="G11" s="14"/>
      <c r="H11" s="21" t="s">
        <v>107</v>
      </c>
      <c r="I11">
        <v>1</v>
      </c>
      <c r="J11" s="18">
        <f>CORREL(B11:B25,D11:D25)</f>
        <v>0.96972367796618308</v>
      </c>
      <c r="K11" s="18">
        <f>CORREL(B11:B25,E11:E25)</f>
        <v>0.80301291137534314</v>
      </c>
      <c r="L11" s="18">
        <f>CORREL(B11:B25,F11:F25)</f>
        <v>0.7286484150312087</v>
      </c>
      <c r="M11" s="18">
        <f>CORREL(B11:B25,G11:G25)</f>
        <v>0.92889665483621686</v>
      </c>
      <c r="O11" s="21" t="s">
        <v>107</v>
      </c>
      <c r="P11">
        <v>1</v>
      </c>
      <c r="Q11" s="18">
        <f>CORREL(B11:B35,D11:D35)</f>
        <v>0.46171754998385861</v>
      </c>
      <c r="R11" s="18">
        <f>CORREL(B11:B35,D11:D35)</f>
        <v>0.46171754998385861</v>
      </c>
      <c r="S11" s="18">
        <f>CORREL(B11:B35,F11:F35)</f>
        <v>0.10300166175458719</v>
      </c>
      <c r="T11" s="18">
        <f>CORREL(B11:B35,G11:G35)</f>
        <v>0.97480324301791133</v>
      </c>
    </row>
    <row r="12" spans="1:20" ht="15" x14ac:dyDescent="0.25">
      <c r="A12" s="7" t="s">
        <v>30</v>
      </c>
      <c r="B12" s="12">
        <v>6636555.0999999996</v>
      </c>
      <c r="C12">
        <v>235727879102555.31</v>
      </c>
      <c r="D12" s="12">
        <v>401052.15500000003</v>
      </c>
      <c r="E12" s="12"/>
      <c r="F12" s="12"/>
      <c r="G12" s="12"/>
      <c r="H12" s="20" t="s">
        <v>102</v>
      </c>
      <c r="I12" s="19"/>
      <c r="J12">
        <v>1</v>
      </c>
      <c r="K12" s="18">
        <f>CORREL(D18:D25,E18:E25)</f>
        <v>0.98346173362079703</v>
      </c>
      <c r="L12" s="18">
        <f>CORREL(D18:D25,F18:F25)</f>
        <v>0.966777090216136</v>
      </c>
      <c r="M12" s="18">
        <f>CORREL(D18:D25,G18:G25)</f>
        <v>0.24752061004138851</v>
      </c>
      <c r="O12" s="20" t="s">
        <v>102</v>
      </c>
      <c r="P12" s="19"/>
      <c r="Q12">
        <v>1</v>
      </c>
      <c r="R12" s="18">
        <f>CORREL(D11:D35,E11:E35)</f>
        <v>-2.5399443136098196E-2</v>
      </c>
      <c r="S12" s="18">
        <f>CORREL(D11:D35,F11:F35)</f>
        <v>0.54139124920148274</v>
      </c>
      <c r="T12" s="18">
        <f>CORREL(D11:D35,G11:G35)</f>
        <v>-0.57522936980356321</v>
      </c>
    </row>
    <row r="13" spans="1:20" ht="15" x14ac:dyDescent="0.25">
      <c r="A13" s="7" t="s">
        <v>31</v>
      </c>
      <c r="B13" s="14">
        <v>6819250.0999999996</v>
      </c>
      <c r="C13">
        <v>235456677008413.03</v>
      </c>
      <c r="D13" s="14">
        <v>430503.72600000002</v>
      </c>
      <c r="E13" s="14"/>
      <c r="F13" s="14"/>
      <c r="G13" s="14"/>
      <c r="H13" s="22" t="s">
        <v>103</v>
      </c>
      <c r="K13">
        <v>1</v>
      </c>
      <c r="L13" s="18">
        <f>CORREL(E18:E25,F18:F25)</f>
        <v>0.8527404363082508</v>
      </c>
      <c r="M13" s="18">
        <f>CORREL(E18:E25,G18:G25)</f>
        <v>7.3540367563995693E-3</v>
      </c>
      <c r="O13" s="22" t="s">
        <v>103</v>
      </c>
      <c r="R13">
        <v>1</v>
      </c>
      <c r="S13" s="18">
        <f>CORREL(E11:E35,F11:F35)</f>
        <v>0.34655357458292957</v>
      </c>
      <c r="T13" s="18">
        <f>CORREL(E11:E35,G11:G35)</f>
        <v>0.69612224699830871</v>
      </c>
    </row>
    <row r="14" spans="1:20" ht="15" x14ac:dyDescent="0.25">
      <c r="A14" s="7" t="s">
        <v>32</v>
      </c>
      <c r="B14" s="12">
        <v>7110925.9000000004</v>
      </c>
      <c r="C14">
        <v>234821804850129.91</v>
      </c>
      <c r="D14" s="12">
        <v>450475.12800000003</v>
      </c>
      <c r="E14" s="12"/>
      <c r="F14" s="12"/>
      <c r="G14" s="12"/>
      <c r="H14" s="20" t="s">
        <v>104</v>
      </c>
      <c r="L14">
        <v>1</v>
      </c>
      <c r="M14" s="18">
        <f>CORREL(F21:F25,G21:G25)</f>
        <v>0.46211132971195934</v>
      </c>
      <c r="O14" s="20" t="s">
        <v>104</v>
      </c>
      <c r="S14">
        <v>1</v>
      </c>
      <c r="T14" s="18">
        <f>CORREL(F11:F35,G11:G35)</f>
        <v>0.14731910480251587</v>
      </c>
    </row>
    <row r="15" spans="1:20" ht="15" x14ac:dyDescent="0.25">
      <c r="A15" s="7" t="s">
        <v>33</v>
      </c>
      <c r="B15" s="14">
        <v>7430972.4000000004</v>
      </c>
      <c r="C15">
        <v>241311773421721</v>
      </c>
      <c r="D15" s="14">
        <v>433545.77600000001</v>
      </c>
      <c r="E15" s="14"/>
      <c r="F15" s="14"/>
      <c r="G15" s="14"/>
      <c r="H15" s="22" t="s">
        <v>105</v>
      </c>
      <c r="M15">
        <v>1</v>
      </c>
      <c r="O15" s="22" t="s">
        <v>105</v>
      </c>
      <c r="T15">
        <v>1</v>
      </c>
    </row>
    <row r="16" spans="1:20" ht="15" x14ac:dyDescent="0.25">
      <c r="A16" s="7" t="s">
        <v>34</v>
      </c>
      <c r="B16" s="12">
        <v>7869397.2999999998</v>
      </c>
      <c r="C16">
        <v>249409030423864.5</v>
      </c>
      <c r="D16" s="12">
        <v>469579.913</v>
      </c>
      <c r="E16" s="12"/>
      <c r="F16" s="12"/>
      <c r="G16" s="12"/>
    </row>
    <row r="17" spans="1:13" ht="15" x14ac:dyDescent="0.25">
      <c r="A17" s="7" t="s">
        <v>35</v>
      </c>
      <c r="B17" s="14">
        <v>8241913.5</v>
      </c>
      <c r="C17">
        <v>248706539847777.88</v>
      </c>
      <c r="D17" s="14">
        <v>484017.50199999998</v>
      </c>
      <c r="E17" s="14"/>
      <c r="F17" s="14"/>
      <c r="G17" s="14"/>
      <c r="H17" s="20" t="s">
        <v>108</v>
      </c>
      <c r="I17" s="19" t="s">
        <v>101</v>
      </c>
      <c r="J17" s="19" t="s">
        <v>102</v>
      </c>
      <c r="K17" s="19" t="s">
        <v>103</v>
      </c>
      <c r="L17" s="19" t="s">
        <v>104</v>
      </c>
      <c r="M17" s="19" t="s">
        <v>105</v>
      </c>
    </row>
    <row r="18" spans="1:13" ht="15" x14ac:dyDescent="0.25">
      <c r="A18" s="7" t="s">
        <v>36</v>
      </c>
      <c r="B18" s="12">
        <v>8538761.5999999996</v>
      </c>
      <c r="C18">
        <v>258728600187199.75</v>
      </c>
      <c r="D18" s="12">
        <v>497937.571</v>
      </c>
      <c r="E18" s="14">
        <v>2792868</v>
      </c>
      <c r="F18" s="14"/>
      <c r="G18" s="14"/>
      <c r="H18" s="21" t="s">
        <v>107</v>
      </c>
      <c r="I18">
        <v>1</v>
      </c>
      <c r="J18" s="18">
        <f>CORREL(B25:B30,D25:D30)</f>
        <v>-0.81193187986995274</v>
      </c>
      <c r="K18" s="18">
        <f>CORREL(B25:B30,E25:E30)</f>
        <v>0.91548403853081439</v>
      </c>
      <c r="L18" s="18">
        <f>CORREL(B25:B30,F25:F30)</f>
        <v>-0.21477767748186055</v>
      </c>
      <c r="M18" s="18">
        <f>CORREL(B25:B30,G25:G30)</f>
        <v>0.55840183212506256</v>
      </c>
    </row>
    <row r="19" spans="1:13" ht="15" x14ac:dyDescent="0.25">
      <c r="A19" s="7" t="s">
        <v>37</v>
      </c>
      <c r="B19" s="14">
        <v>8767546.8000000007</v>
      </c>
      <c r="C19">
        <v>291926509760542.69</v>
      </c>
      <c r="D19" s="14">
        <v>512452.93599999999</v>
      </c>
      <c r="E19" s="12">
        <v>2914161</v>
      </c>
      <c r="F19" s="12"/>
      <c r="G19" s="12"/>
      <c r="H19" s="20" t="s">
        <v>102</v>
      </c>
      <c r="I19" s="19"/>
      <c r="J19">
        <v>1</v>
      </c>
      <c r="K19" s="18">
        <f>CORREL(D25:D30,E25:E30)</f>
        <v>-0.51575856771171291</v>
      </c>
      <c r="L19" s="18">
        <f>CORREL(D25:D30,F25:F30)</f>
        <v>0.72061487950912573</v>
      </c>
      <c r="M19" s="18">
        <f>CORREL(D25:D30,G25:G30)</f>
        <v>5.230348977625269E-3</v>
      </c>
    </row>
    <row r="20" spans="1:13" ht="15" x14ac:dyDescent="0.25">
      <c r="A20" s="7" t="s">
        <v>38</v>
      </c>
      <c r="B20" s="12">
        <v>9167911.5</v>
      </c>
      <c r="C20">
        <v>331898400992730.63</v>
      </c>
      <c r="D20" s="12">
        <v>538407.86699999997</v>
      </c>
      <c r="E20" s="14">
        <v>3021247</v>
      </c>
      <c r="F20" s="14"/>
      <c r="G20" s="14"/>
      <c r="H20" s="22" t="s">
        <v>103</v>
      </c>
      <c r="K20">
        <v>1</v>
      </c>
      <c r="L20" s="18">
        <f>CORREL(E25:E30,F25:F30)</f>
        <v>0.16073321339851446</v>
      </c>
      <c r="M20" s="18">
        <f>CORREL(E25:E30,G25:G30)</f>
        <v>0.83085264288625083</v>
      </c>
    </row>
    <row r="21" spans="1:13" ht="15" x14ac:dyDescent="0.25">
      <c r="A21" s="7" t="s">
        <v>39</v>
      </c>
      <c r="B21" s="14">
        <v>9560845.5</v>
      </c>
      <c r="C21">
        <v>363685002665862.38</v>
      </c>
      <c r="D21" s="14">
        <v>548905.68000000005</v>
      </c>
      <c r="E21" s="12">
        <v>3157855</v>
      </c>
      <c r="F21" s="12">
        <v>2054093</v>
      </c>
      <c r="G21" s="12">
        <v>11538223</v>
      </c>
      <c r="H21" s="20" t="s">
        <v>104</v>
      </c>
      <c r="L21">
        <v>1</v>
      </c>
      <c r="M21" s="18">
        <f>CORREL(F25:F30,G25:G30)</f>
        <v>0.55767259041458728</v>
      </c>
    </row>
    <row r="22" spans="1:13" ht="15" x14ac:dyDescent="0.25">
      <c r="A22" s="7" t="s">
        <v>40</v>
      </c>
      <c r="B22" s="12">
        <v>10112436.1</v>
      </c>
      <c r="C22">
        <v>399430313930104.69</v>
      </c>
      <c r="D22" s="12">
        <v>585123.64199999999</v>
      </c>
      <c r="E22" s="14">
        <v>3276681</v>
      </c>
      <c r="F22" s="14">
        <v>2126706</v>
      </c>
      <c r="G22" s="14">
        <v>12062530</v>
      </c>
      <c r="H22" s="22" t="s">
        <v>105</v>
      </c>
      <c r="M22">
        <v>1</v>
      </c>
    </row>
    <row r="23" spans="1:13" ht="15" x14ac:dyDescent="0.25">
      <c r="A23" s="7" t="s">
        <v>41</v>
      </c>
      <c r="B23" s="14">
        <v>10738795.800000001</v>
      </c>
      <c r="C23">
        <v>457757195900437.13</v>
      </c>
      <c r="D23" s="14">
        <v>610159.99</v>
      </c>
      <c r="E23" s="12">
        <v>3384095</v>
      </c>
      <c r="F23" s="12">
        <v>2175301</v>
      </c>
      <c r="G23" s="12">
        <v>12864042</v>
      </c>
    </row>
    <row r="24" spans="1:13" ht="15" x14ac:dyDescent="0.25">
      <c r="A24" s="7" t="s">
        <v>42</v>
      </c>
      <c r="B24" s="12">
        <v>11085284.5</v>
      </c>
      <c r="C24">
        <v>511327871480055.19</v>
      </c>
      <c r="D24" s="12">
        <v>603459.446</v>
      </c>
      <c r="E24" s="14">
        <v>3383544</v>
      </c>
      <c r="F24" s="14">
        <v>2158841</v>
      </c>
      <c r="G24" s="14">
        <v>13183002</v>
      </c>
      <c r="H24" s="20" t="s">
        <v>109</v>
      </c>
      <c r="I24" s="19" t="s">
        <v>101</v>
      </c>
      <c r="J24" s="19" t="s">
        <v>102</v>
      </c>
      <c r="K24" s="19" t="s">
        <v>103</v>
      </c>
      <c r="L24" s="19" t="s">
        <v>104</v>
      </c>
      <c r="M24" s="19" t="s">
        <v>105</v>
      </c>
    </row>
    <row r="25" spans="1:13" ht="15" x14ac:dyDescent="0.25">
      <c r="A25" s="7" t="s">
        <v>43</v>
      </c>
      <c r="B25" s="14">
        <v>10587550.800000001</v>
      </c>
      <c r="C25">
        <v>485460081795548.25</v>
      </c>
      <c r="D25" s="14">
        <v>538867.31200000003</v>
      </c>
      <c r="E25" s="14">
        <v>2965925</v>
      </c>
      <c r="F25" s="14">
        <v>2074922</v>
      </c>
      <c r="G25" s="14">
        <v>13274363</v>
      </c>
      <c r="H25" s="21" t="s">
        <v>107</v>
      </c>
      <c r="I25">
        <v>1</v>
      </c>
      <c r="J25" s="18">
        <f>CORREL(B30:B35,D30:D35)</f>
        <v>0.95834492521914461</v>
      </c>
      <c r="K25" s="18">
        <f>CORREL(B30:B35,E30:E35)</f>
        <v>0.98143318364327448</v>
      </c>
      <c r="L25" s="18">
        <f>CORREL(B30:B35,F30:F35)</f>
        <v>0.76626444584070219</v>
      </c>
      <c r="M25" s="18">
        <f>CORREL(B30:B35,G30:G35)</f>
        <v>0.97868365425768766</v>
      </c>
    </row>
    <row r="26" spans="1:13" ht="15" x14ac:dyDescent="0.25">
      <c r="A26" s="7" t="s">
        <v>44</v>
      </c>
      <c r="B26" s="12">
        <v>10980305.699999999</v>
      </c>
      <c r="C26">
        <v>538315708136537.94</v>
      </c>
      <c r="D26" s="12">
        <v>543139.40700000001</v>
      </c>
      <c r="E26" s="12">
        <v>3159120</v>
      </c>
      <c r="F26" s="12">
        <v>2134012</v>
      </c>
      <c r="G26" s="12">
        <v>13739816</v>
      </c>
      <c r="H26" s="20" t="s">
        <v>102</v>
      </c>
      <c r="I26" s="19"/>
      <c r="J26">
        <v>1</v>
      </c>
      <c r="K26" s="18">
        <f>CORREL(D30:D35,E30:E35)</f>
        <v>0.97644962291655346</v>
      </c>
      <c r="L26" s="18">
        <f>CORREL(D30:D35,F30:F35)</f>
        <v>0.70797015565668286</v>
      </c>
      <c r="M26" s="18">
        <f>CORREL(D30:D35,G30:G35)</f>
        <v>0.99326828014640589</v>
      </c>
    </row>
    <row r="27" spans="1:13" ht="15" x14ac:dyDescent="0.25">
      <c r="A27" s="7" t="s">
        <v>45</v>
      </c>
      <c r="B27" s="14">
        <v>11323915.699999999</v>
      </c>
      <c r="C27">
        <v>602163223317568.5</v>
      </c>
      <c r="D27" s="14">
        <v>541238.93099999998</v>
      </c>
      <c r="E27" s="14">
        <v>3266566</v>
      </c>
      <c r="F27" s="14">
        <v>2181926</v>
      </c>
      <c r="G27" s="14">
        <v>14077937</v>
      </c>
      <c r="H27" s="22" t="s">
        <v>103</v>
      </c>
      <c r="K27">
        <v>1</v>
      </c>
      <c r="L27" s="18">
        <f>CORREL(E30:E35,F30:F35)</f>
        <v>0.79164211565452369</v>
      </c>
      <c r="M27" s="18">
        <f>CORREL(E30:E35,G30:G35)</f>
        <v>0.98450546086621482</v>
      </c>
    </row>
    <row r="28" spans="1:13" ht="15" x14ac:dyDescent="0.25">
      <c r="A28" s="7" t="s">
        <v>46</v>
      </c>
      <c r="B28" s="12">
        <v>11391843.699999999</v>
      </c>
      <c r="C28">
        <v>618081128936400.88</v>
      </c>
      <c r="D28" s="12">
        <v>505776.85</v>
      </c>
      <c r="E28" s="12">
        <v>3241805</v>
      </c>
      <c r="F28" s="12">
        <v>2096398</v>
      </c>
      <c r="G28" s="12">
        <v>13905003</v>
      </c>
      <c r="H28" s="20" t="s">
        <v>104</v>
      </c>
      <c r="L28">
        <v>1</v>
      </c>
      <c r="M28" s="18">
        <f>CORREL(F30:F35,G30:G35)</f>
        <v>0.69841503860675069</v>
      </c>
    </row>
    <row r="29" spans="1:13" ht="15" x14ac:dyDescent="0.25">
      <c r="A29" s="7" t="s">
        <v>47</v>
      </c>
      <c r="B29" s="14">
        <v>11520159.1</v>
      </c>
      <c r="C29">
        <v>640525125944541.25</v>
      </c>
      <c r="D29" s="14">
        <v>477213.761</v>
      </c>
      <c r="E29" s="14">
        <v>3215906</v>
      </c>
      <c r="F29" s="14">
        <v>2016989</v>
      </c>
      <c r="G29" s="14">
        <v>13711175</v>
      </c>
      <c r="H29" s="22" t="s">
        <v>105</v>
      </c>
      <c r="M29">
        <v>1</v>
      </c>
    </row>
    <row r="30" spans="1:13" ht="15" x14ac:dyDescent="0.25">
      <c r="A30" s="7" t="s">
        <v>48</v>
      </c>
      <c r="B30" s="12">
        <v>11783874.300000001</v>
      </c>
      <c r="C30">
        <v>658912833849718.75</v>
      </c>
      <c r="D30" s="12">
        <v>463327.68400000001</v>
      </c>
      <c r="E30" s="12">
        <v>3287210</v>
      </c>
      <c r="F30" s="12">
        <v>2068414</v>
      </c>
      <c r="G30" s="12">
        <v>13679852</v>
      </c>
    </row>
    <row r="31" spans="1:13" ht="15" x14ac:dyDescent="0.25">
      <c r="A31" s="7" t="s">
        <v>49</v>
      </c>
      <c r="B31" s="14">
        <v>12214623.9</v>
      </c>
      <c r="C31">
        <v>618762429589746</v>
      </c>
      <c r="D31" s="14">
        <v>468847.21600000001</v>
      </c>
      <c r="E31" s="14">
        <v>3343755</v>
      </c>
      <c r="F31" s="14">
        <v>1991274</v>
      </c>
      <c r="G31" s="14">
        <v>14280662</v>
      </c>
    </row>
    <row r="32" spans="1:13" ht="15" x14ac:dyDescent="0.25">
      <c r="A32" s="7" t="s">
        <v>50</v>
      </c>
      <c r="B32" s="23">
        <v>12552500</v>
      </c>
      <c r="C32">
        <v>626598607499279.38</v>
      </c>
      <c r="D32" s="23">
        <v>483136.24300000002</v>
      </c>
      <c r="E32" s="14">
        <v>3376704</v>
      </c>
      <c r="F32" s="14">
        <v>1989123</v>
      </c>
      <c r="G32" s="14">
        <v>14911085</v>
      </c>
      <c r="I32" t="s">
        <v>110</v>
      </c>
    </row>
    <row r="33" spans="1:7" ht="15" x14ac:dyDescent="0.25">
      <c r="A33" s="7" t="s">
        <v>51</v>
      </c>
      <c r="B33" s="14">
        <v>13076045.699999999</v>
      </c>
      <c r="C33">
        <v>671147424021441.88</v>
      </c>
      <c r="D33" s="14">
        <v>490523.28399999999</v>
      </c>
      <c r="E33" s="12">
        <v>3476076</v>
      </c>
      <c r="F33" s="12">
        <v>2026259</v>
      </c>
      <c r="G33" s="12">
        <v>15447891</v>
      </c>
    </row>
    <row r="34" spans="1:7" ht="15" x14ac:dyDescent="0.25">
      <c r="A34" s="7" t="s">
        <v>52</v>
      </c>
      <c r="B34" s="23">
        <v>13531477</v>
      </c>
      <c r="C34">
        <v>713500314033374.5</v>
      </c>
      <c r="D34" s="23">
        <v>504991.734</v>
      </c>
      <c r="E34" s="14">
        <v>3584537</v>
      </c>
      <c r="F34" s="14">
        <v>2189422</v>
      </c>
      <c r="G34" s="14">
        <v>16173588</v>
      </c>
    </row>
    <row r="35" spans="1:7" ht="15" x14ac:dyDescent="0.25">
      <c r="A35" s="7" t="s">
        <v>53</v>
      </c>
      <c r="B35" s="14">
        <v>14017090.6</v>
      </c>
      <c r="C35">
        <v>724834910065021</v>
      </c>
      <c r="D35" s="14">
        <v>501402.97100000002</v>
      </c>
      <c r="E35" s="12">
        <v>3587258</v>
      </c>
      <c r="F35" s="12">
        <v>2226164</v>
      </c>
      <c r="G35" s="12">
        <v>16190039</v>
      </c>
    </row>
    <row r="36" spans="1:7" ht="15" x14ac:dyDescent="0.25">
      <c r="A36" s="7" t="s">
        <v>54</v>
      </c>
      <c r="B36" s="12">
        <v>13399689.6</v>
      </c>
      <c r="C36">
        <v>700024403768400.38</v>
      </c>
      <c r="D36" s="12">
        <v>453592.58500000002</v>
      </c>
      <c r="E36" s="14">
        <v>3325646</v>
      </c>
      <c r="F36" s="14">
        <v>1905636</v>
      </c>
      <c r="G36" s="14">
        <v>13181222</v>
      </c>
    </row>
    <row r="37" spans="1:7" ht="15" x14ac:dyDescent="0.25">
      <c r="A37" s="7" t="s">
        <v>111</v>
      </c>
      <c r="B37" s="14">
        <v>14447940.6</v>
      </c>
      <c r="D37" s="14"/>
      <c r="E37" s="14"/>
    </row>
    <row r="39" spans="1:7" ht="15" x14ac:dyDescent="0.25">
      <c r="A39" s="2" t="s">
        <v>74</v>
      </c>
    </row>
    <row r="40" spans="1:7" ht="15" x14ac:dyDescent="0.25">
      <c r="A40" s="2" t="s">
        <v>75</v>
      </c>
      <c r="B40" s="1" t="s">
        <v>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9632-3BEC-4E56-8280-BD043279495C}">
  <dimension ref="A1:Y59"/>
  <sheetViews>
    <sheetView zoomScale="54" zoomScaleNormal="85" workbookViewId="0">
      <selection activeCell="W29" sqref="W29"/>
    </sheetView>
  </sheetViews>
  <sheetFormatPr defaultColWidth="10.85546875" defaultRowHeight="15" x14ac:dyDescent="0.25"/>
  <cols>
    <col min="1" max="1" width="7.140625" customWidth="1"/>
    <col min="2" max="2" width="5.42578125" style="24" customWidth="1"/>
    <col min="3" max="3" width="6.85546875" style="24" customWidth="1"/>
    <col min="4" max="4" width="8.85546875" style="24" customWidth="1"/>
    <col min="6" max="6" width="14.85546875" customWidth="1"/>
    <col min="11" max="11" width="14" customWidth="1"/>
    <col min="14" max="14" width="17.5703125" customWidth="1"/>
    <col min="15" max="15" width="7.5703125" customWidth="1"/>
    <col min="16" max="16" width="16.5703125" customWidth="1"/>
    <col min="18" max="18" width="16.5703125" customWidth="1"/>
    <col min="19" max="19" width="10.85546875" style="24"/>
    <col min="20" max="20" width="7.140625" style="24" customWidth="1"/>
    <col min="21" max="21" width="12.5703125" style="24" customWidth="1"/>
    <col min="23" max="23" width="12.28515625" style="24" bestFit="1" customWidth="1"/>
    <col min="24" max="24" width="13.42578125" bestFit="1" customWidth="1"/>
  </cols>
  <sheetData>
    <row r="1" spans="1:25" x14ac:dyDescent="0.25">
      <c r="P1" s="25" t="s">
        <v>112</v>
      </c>
      <c r="Q1" s="25"/>
      <c r="R1" s="25"/>
      <c r="S1" s="26"/>
      <c r="T1" s="26"/>
      <c r="U1" s="26"/>
    </row>
    <row r="2" spans="1:25" x14ac:dyDescent="0.25">
      <c r="E2">
        <f>CORREL(E4:E18,I4:I18)</f>
        <v>0.87127503357971503</v>
      </c>
      <c r="N2" s="25" t="s">
        <v>113</v>
      </c>
      <c r="O2" s="25"/>
      <c r="P2" s="25"/>
      <c r="Q2" s="25"/>
      <c r="R2" s="25"/>
      <c r="S2" s="26"/>
    </row>
    <row r="3" spans="1:25" x14ac:dyDescent="0.25">
      <c r="B3" s="27" t="s">
        <v>114</v>
      </c>
      <c r="C3" s="27" t="s">
        <v>114</v>
      </c>
      <c r="D3" s="27"/>
      <c r="E3" s="27" t="s">
        <v>115</v>
      </c>
      <c r="F3" s="27" t="s">
        <v>116</v>
      </c>
      <c r="G3" s="27" t="s">
        <v>117</v>
      </c>
      <c r="H3" s="27" t="s">
        <v>118</v>
      </c>
      <c r="I3" s="27" t="s">
        <v>119</v>
      </c>
      <c r="J3" s="27" t="s">
        <v>120</v>
      </c>
      <c r="K3" s="28" t="s">
        <v>121</v>
      </c>
      <c r="L3" s="20" t="s">
        <v>122</v>
      </c>
      <c r="M3" s="20" t="s">
        <v>105</v>
      </c>
      <c r="N3" s="20" t="s">
        <v>123</v>
      </c>
      <c r="O3" s="20" t="s">
        <v>124</v>
      </c>
      <c r="P3" s="19" t="s">
        <v>125</v>
      </c>
      <c r="Q3" s="29" t="s">
        <v>126</v>
      </c>
      <c r="R3" s="20" t="s">
        <v>127</v>
      </c>
      <c r="S3" s="28" t="s">
        <v>128</v>
      </c>
      <c r="T3" s="27" t="s">
        <v>114</v>
      </c>
      <c r="U3" s="27" t="s">
        <v>129</v>
      </c>
      <c r="V3" s="19" t="s">
        <v>130</v>
      </c>
      <c r="W3" s="27" t="s">
        <v>131</v>
      </c>
    </row>
    <row r="4" spans="1:25" x14ac:dyDescent="0.25">
      <c r="A4">
        <v>1995</v>
      </c>
      <c r="B4" s="24">
        <v>1</v>
      </c>
      <c r="E4" s="30">
        <v>381433.772</v>
      </c>
      <c r="F4" s="24"/>
      <c r="G4" s="24">
        <v>6337767.2000000002</v>
      </c>
      <c r="H4" s="24"/>
      <c r="I4">
        <v>228770430389179.75</v>
      </c>
      <c r="J4" s="24"/>
      <c r="K4" s="31"/>
      <c r="L4" s="24"/>
      <c r="M4" s="24"/>
      <c r="N4" s="24"/>
      <c r="O4" s="24"/>
      <c r="P4" s="24"/>
      <c r="Q4" s="31"/>
      <c r="R4" s="30"/>
      <c r="S4" s="31"/>
      <c r="T4" s="24">
        <v>1995</v>
      </c>
      <c r="U4" s="32"/>
      <c r="V4" s="33"/>
      <c r="W4" s="32" t="s">
        <v>132</v>
      </c>
      <c r="X4" s="33"/>
      <c r="Y4" s="33"/>
    </row>
    <row r="5" spans="1:25" x14ac:dyDescent="0.25">
      <c r="A5">
        <v>1996</v>
      </c>
      <c r="B5" s="24">
        <f>B4+1</f>
        <v>2</v>
      </c>
      <c r="E5" s="30">
        <v>401052.15500000003</v>
      </c>
      <c r="F5" s="24"/>
      <c r="G5" s="24">
        <v>6636555.0999999996</v>
      </c>
      <c r="H5" s="24"/>
      <c r="I5">
        <v>235727879102555.31</v>
      </c>
      <c r="J5" s="24"/>
      <c r="K5" s="31"/>
      <c r="L5" s="24"/>
      <c r="M5" s="24"/>
      <c r="N5" s="24"/>
      <c r="O5" s="24"/>
      <c r="P5" s="24"/>
      <c r="Q5" s="31"/>
      <c r="R5" s="30"/>
      <c r="S5" s="31"/>
      <c r="T5" s="24">
        <v>1996</v>
      </c>
      <c r="W5" s="34">
        <v>1.79</v>
      </c>
    </row>
    <row r="6" spans="1:25" x14ac:dyDescent="0.25">
      <c r="A6">
        <v>1997</v>
      </c>
      <c r="B6" s="24">
        <f t="shared" ref="B6:C21" si="0">B5+1</f>
        <v>3</v>
      </c>
      <c r="E6" s="30">
        <v>430503.72600000002</v>
      </c>
      <c r="F6" s="24"/>
      <c r="G6" s="24">
        <v>6819250.0999999996</v>
      </c>
      <c r="H6" s="24"/>
      <c r="I6">
        <v>235456677008413.03</v>
      </c>
      <c r="J6" s="24"/>
      <c r="K6" s="31"/>
      <c r="L6" s="24"/>
      <c r="M6" s="24"/>
      <c r="N6" s="24"/>
      <c r="O6" s="24"/>
      <c r="P6" s="24"/>
      <c r="Q6" s="31"/>
      <c r="R6" s="30"/>
      <c r="S6" s="31"/>
      <c r="T6" s="24">
        <v>1997</v>
      </c>
    </row>
    <row r="7" spans="1:25" x14ac:dyDescent="0.25">
      <c r="A7">
        <v>1998</v>
      </c>
      <c r="B7" s="24">
        <f t="shared" si="0"/>
        <v>4</v>
      </c>
      <c r="E7" s="30">
        <v>450475.12800000003</v>
      </c>
      <c r="F7" s="24"/>
      <c r="G7" s="24">
        <v>7110925.9000000004</v>
      </c>
      <c r="H7" s="24"/>
      <c r="I7">
        <v>234821804850129.91</v>
      </c>
      <c r="J7" s="24"/>
      <c r="K7" s="31"/>
      <c r="L7" s="24"/>
      <c r="M7" s="24"/>
      <c r="N7" s="24"/>
      <c r="O7" s="24"/>
      <c r="P7" s="24"/>
      <c r="Q7" s="31"/>
      <c r="R7" s="30"/>
      <c r="S7" s="31"/>
      <c r="T7" s="24">
        <v>1998</v>
      </c>
    </row>
    <row r="8" spans="1:25" x14ac:dyDescent="0.25">
      <c r="A8">
        <v>1999</v>
      </c>
      <c r="B8" s="24">
        <f t="shared" si="0"/>
        <v>5</v>
      </c>
      <c r="E8" s="30">
        <v>433545.77600000001</v>
      </c>
      <c r="F8" s="24"/>
      <c r="G8" s="24">
        <v>7430972.4000000004</v>
      </c>
      <c r="H8" s="24"/>
      <c r="I8">
        <v>241311773421721</v>
      </c>
      <c r="J8" s="24"/>
      <c r="K8" s="31"/>
      <c r="L8" s="24"/>
      <c r="M8" s="24"/>
      <c r="N8" s="24"/>
      <c r="O8" s="24"/>
      <c r="P8" s="24"/>
      <c r="Q8" s="31"/>
      <c r="R8" s="30"/>
      <c r="S8" s="31"/>
      <c r="T8" s="24">
        <v>1999</v>
      </c>
    </row>
    <row r="9" spans="1:25" x14ac:dyDescent="0.25">
      <c r="A9">
        <v>2000</v>
      </c>
      <c r="B9" s="24">
        <f t="shared" si="0"/>
        <v>6</v>
      </c>
      <c r="E9" s="30">
        <v>469579.913</v>
      </c>
      <c r="F9" s="24"/>
      <c r="G9" s="24">
        <v>7869397.2999999998</v>
      </c>
      <c r="H9" s="24"/>
      <c r="I9">
        <v>249409030423864.5</v>
      </c>
      <c r="J9" s="24"/>
      <c r="K9" s="31"/>
      <c r="L9" s="24"/>
      <c r="M9" s="24"/>
      <c r="N9" s="24"/>
      <c r="O9" s="24"/>
      <c r="P9" s="24"/>
      <c r="Q9" s="31"/>
      <c r="R9" s="30"/>
      <c r="S9" s="31"/>
      <c r="T9" s="24">
        <v>2000</v>
      </c>
    </row>
    <row r="10" spans="1:25" x14ac:dyDescent="0.25">
      <c r="A10">
        <v>2001</v>
      </c>
      <c r="B10" s="24">
        <f t="shared" si="0"/>
        <v>7</v>
      </c>
      <c r="E10" s="30">
        <v>484017.50199999998</v>
      </c>
      <c r="F10" s="24"/>
      <c r="G10" s="24">
        <v>8241913.5</v>
      </c>
      <c r="H10" s="24"/>
      <c r="I10">
        <v>248706539847777.88</v>
      </c>
      <c r="J10" s="24"/>
      <c r="K10" s="31"/>
      <c r="L10" s="24"/>
      <c r="M10" s="24"/>
      <c r="N10" s="24"/>
      <c r="O10" s="24"/>
      <c r="P10" s="24"/>
      <c r="Q10" s="31"/>
      <c r="R10" s="30"/>
      <c r="S10" s="31"/>
      <c r="T10" s="24">
        <v>2001</v>
      </c>
    </row>
    <row r="11" spans="1:25" x14ac:dyDescent="0.25">
      <c r="A11">
        <v>2002</v>
      </c>
      <c r="B11" s="24">
        <f t="shared" si="0"/>
        <v>8</v>
      </c>
      <c r="D11" s="24">
        <v>1</v>
      </c>
      <c r="E11" s="30">
        <v>497937.571</v>
      </c>
      <c r="F11" s="24"/>
      <c r="G11" s="24">
        <v>8538761.5999999996</v>
      </c>
      <c r="H11" s="24"/>
      <c r="I11">
        <v>258728600187199.75</v>
      </c>
      <c r="J11" s="24">
        <v>2792868</v>
      </c>
      <c r="K11" s="31"/>
      <c r="L11" s="24"/>
      <c r="M11" s="24"/>
      <c r="N11" s="24"/>
      <c r="O11" s="24"/>
      <c r="P11" s="24"/>
      <c r="Q11" s="31"/>
      <c r="R11" s="30"/>
      <c r="S11" s="31"/>
      <c r="T11" s="24">
        <v>2002</v>
      </c>
    </row>
    <row r="12" spans="1:25" x14ac:dyDescent="0.25">
      <c r="A12">
        <v>2003</v>
      </c>
      <c r="B12" s="24">
        <f t="shared" si="0"/>
        <v>9</v>
      </c>
      <c r="D12" s="24">
        <f>D11+1</f>
        <v>2</v>
      </c>
      <c r="E12" s="30">
        <v>512452.93599999999</v>
      </c>
      <c r="F12" s="24"/>
      <c r="G12" s="24">
        <v>8767546.8000000007</v>
      </c>
      <c r="H12" s="24"/>
      <c r="I12">
        <v>291926509760542.69</v>
      </c>
      <c r="J12" s="24">
        <v>2914161</v>
      </c>
      <c r="K12" s="31"/>
      <c r="L12" s="24"/>
      <c r="M12" s="24"/>
      <c r="N12" s="24"/>
      <c r="O12" s="24"/>
      <c r="P12" s="24"/>
      <c r="Q12" s="31"/>
      <c r="R12" s="30"/>
      <c r="S12" s="31"/>
      <c r="T12" s="24">
        <v>2003</v>
      </c>
    </row>
    <row r="13" spans="1:25" x14ac:dyDescent="0.25">
      <c r="A13">
        <v>2004</v>
      </c>
      <c r="B13" s="24">
        <f t="shared" si="0"/>
        <v>10</v>
      </c>
      <c r="D13" s="24">
        <f t="shared" ref="D13:D18" si="1">D12+1</f>
        <v>3</v>
      </c>
      <c r="E13" s="30">
        <v>538407.86699999997</v>
      </c>
      <c r="F13" s="24"/>
      <c r="G13" s="24">
        <v>9167911.5</v>
      </c>
      <c r="H13" s="24"/>
      <c r="I13">
        <v>331898400992730.63</v>
      </c>
      <c r="J13" s="24">
        <v>3021247</v>
      </c>
      <c r="K13" s="31"/>
      <c r="L13" s="24"/>
      <c r="M13" s="24"/>
      <c r="N13" s="24"/>
      <c r="O13" s="24"/>
      <c r="P13" s="24"/>
      <c r="Q13" s="31"/>
      <c r="R13" s="30"/>
      <c r="S13" s="31"/>
      <c r="T13" s="24">
        <v>2004</v>
      </c>
    </row>
    <row r="14" spans="1:25" x14ac:dyDescent="0.25">
      <c r="A14">
        <v>2005</v>
      </c>
      <c r="B14" s="24">
        <f t="shared" si="0"/>
        <v>11</v>
      </c>
      <c r="D14" s="24">
        <f t="shared" si="1"/>
        <v>4</v>
      </c>
      <c r="E14" s="30">
        <v>548905.68000000005</v>
      </c>
      <c r="F14" s="24"/>
      <c r="G14" s="24">
        <v>9560845.5</v>
      </c>
      <c r="H14" s="24"/>
      <c r="I14">
        <v>363685002665862.38</v>
      </c>
      <c r="J14" s="24">
        <v>3157855</v>
      </c>
      <c r="K14" s="31"/>
      <c r="L14" s="24">
        <v>2054093</v>
      </c>
      <c r="M14" s="24">
        <v>11538223</v>
      </c>
      <c r="N14" s="24">
        <f>L14</f>
        <v>2054093</v>
      </c>
      <c r="O14" s="35">
        <f>(N14-L14)/L14*100</f>
        <v>0</v>
      </c>
      <c r="P14" s="36">
        <f>E14</f>
        <v>548905.68000000005</v>
      </c>
      <c r="Q14" s="37">
        <f>(E14-P14)/P14*100</f>
        <v>0</v>
      </c>
      <c r="R14" s="30"/>
      <c r="S14" s="31"/>
      <c r="T14" s="24">
        <v>2005</v>
      </c>
    </row>
    <row r="15" spans="1:25" x14ac:dyDescent="0.25">
      <c r="A15">
        <v>2006</v>
      </c>
      <c r="B15" s="24">
        <f t="shared" si="0"/>
        <v>12</v>
      </c>
      <c r="D15" s="24">
        <f t="shared" si="1"/>
        <v>5</v>
      </c>
      <c r="E15" s="30">
        <v>585123.64199999999</v>
      </c>
      <c r="F15" s="24"/>
      <c r="G15" s="24">
        <v>10112436.1</v>
      </c>
      <c r="H15" s="24"/>
      <c r="I15">
        <v>399430313930104.69</v>
      </c>
      <c r="J15" s="24">
        <v>3276681</v>
      </c>
      <c r="K15" s="31"/>
      <c r="L15" s="24">
        <v>2126706</v>
      </c>
      <c r="M15" s="24">
        <v>12062530</v>
      </c>
      <c r="N15" s="35">
        <f t="shared" ref="N15:N29" si="2">M15*$L$14/$M$14</f>
        <v>2147432.7923190598</v>
      </c>
      <c r="O15" s="35">
        <f>(L15-N15)/N15*100</f>
        <v>-0.96518933645772065</v>
      </c>
      <c r="P15" s="36">
        <f>N15*$E$14/$N$14</f>
        <v>573848.43681478512</v>
      </c>
      <c r="Q15" s="37">
        <f>(E15-P15)/P15*100</f>
        <v>1.964840271727367</v>
      </c>
      <c r="R15" s="30"/>
      <c r="S15" s="31"/>
      <c r="T15" s="24">
        <v>2006</v>
      </c>
    </row>
    <row r="16" spans="1:25" x14ac:dyDescent="0.25">
      <c r="A16">
        <v>2007</v>
      </c>
      <c r="B16" s="24">
        <f t="shared" si="0"/>
        <v>13</v>
      </c>
      <c r="D16" s="24">
        <f t="shared" si="1"/>
        <v>6</v>
      </c>
      <c r="E16" s="30">
        <v>610159.99</v>
      </c>
      <c r="F16" s="24"/>
      <c r="G16" s="24">
        <v>10738795.800000001</v>
      </c>
      <c r="H16" s="24"/>
      <c r="I16">
        <v>457757195900437.13</v>
      </c>
      <c r="J16" s="24">
        <v>3384095</v>
      </c>
      <c r="K16" s="31"/>
      <c r="L16" s="24">
        <v>2175301</v>
      </c>
      <c r="M16" s="24">
        <v>12864042</v>
      </c>
      <c r="N16" s="35">
        <f t="shared" si="2"/>
        <v>2290122.0251945211</v>
      </c>
      <c r="O16" s="35">
        <f t="shared" ref="O16:O28" si="3">(L16-N16)/N16*100</f>
        <v>-5.0137514041317628</v>
      </c>
      <c r="P16" s="36">
        <f t="shared" ref="P16:P29" si="4">N16*$E$14/$N$14</f>
        <v>611978.61417295889</v>
      </c>
      <c r="Q16" s="37">
        <f t="shared" ref="Q16:Q17" si="5">(E16-P16)/P16*100</f>
        <v>-0.29717119697338157</v>
      </c>
      <c r="R16" s="30"/>
      <c r="S16" s="31"/>
      <c r="T16" s="24">
        <v>2007</v>
      </c>
    </row>
    <row r="17" spans="1:24" x14ac:dyDescent="0.25">
      <c r="A17">
        <v>2008</v>
      </c>
      <c r="B17" s="24">
        <f t="shared" si="0"/>
        <v>14</v>
      </c>
      <c r="D17" s="24">
        <f t="shared" si="1"/>
        <v>7</v>
      </c>
      <c r="E17" s="30">
        <v>603459.446</v>
      </c>
      <c r="F17" s="24"/>
      <c r="G17" s="24">
        <v>11085284.5</v>
      </c>
      <c r="H17" s="24"/>
      <c r="I17">
        <v>511327871480055.19</v>
      </c>
      <c r="J17" s="24">
        <v>3383544</v>
      </c>
      <c r="K17" s="31"/>
      <c r="L17" s="24">
        <v>2158841</v>
      </c>
      <c r="M17" s="24">
        <v>13183002</v>
      </c>
      <c r="N17" s="35">
        <f t="shared" si="2"/>
        <v>2346904.9027034752</v>
      </c>
      <c r="O17" s="35">
        <f t="shared" si="3"/>
        <v>-8.0132732471110515</v>
      </c>
      <c r="P17" s="36">
        <f t="shared" si="4"/>
        <v>627152.43735983956</v>
      </c>
      <c r="Q17" s="37">
        <f t="shared" si="5"/>
        <v>-3.7778680187517635</v>
      </c>
      <c r="R17" s="30"/>
      <c r="S17" s="31"/>
      <c r="T17" s="24">
        <v>2008</v>
      </c>
    </row>
    <row r="18" spans="1:24" s="38" customFormat="1" x14ac:dyDescent="0.25">
      <c r="A18" s="38">
        <v>2009</v>
      </c>
      <c r="B18" s="39">
        <f t="shared" si="0"/>
        <v>15</v>
      </c>
      <c r="C18" s="39">
        <f t="shared" si="0"/>
        <v>1</v>
      </c>
      <c r="D18" s="39">
        <f t="shared" si="1"/>
        <v>8</v>
      </c>
      <c r="E18" s="40">
        <v>538867.31200000003</v>
      </c>
      <c r="F18" s="40">
        <v>538867.31200000003</v>
      </c>
      <c r="G18" s="39">
        <v>10587550.800000001</v>
      </c>
      <c r="H18" s="39">
        <v>10587550.800000001</v>
      </c>
      <c r="I18" s="38">
        <v>485460081795548.25</v>
      </c>
      <c r="J18" s="39">
        <v>2965925</v>
      </c>
      <c r="K18" s="41">
        <v>2965925</v>
      </c>
      <c r="L18" s="39">
        <v>2074922</v>
      </c>
      <c r="M18" s="39">
        <v>13274363</v>
      </c>
      <c r="N18" s="42">
        <f t="shared" si="2"/>
        <v>2363169.45146224</v>
      </c>
      <c r="O18" s="42">
        <f t="shared" si="3"/>
        <v>-12.197493975046237</v>
      </c>
      <c r="P18" s="43">
        <f>N18*$E$14/$N$14</f>
        <v>631498.73677097773</v>
      </c>
      <c r="Q18" s="44">
        <f>(F18-P18)/P18*100</f>
        <v>-14.668505157211714</v>
      </c>
      <c r="R18" s="40">
        <v>538867.31200000003</v>
      </c>
      <c r="S18" s="41">
        <v>0</v>
      </c>
      <c r="T18" s="39">
        <v>2009</v>
      </c>
      <c r="U18" s="39"/>
      <c r="W18" s="39"/>
    </row>
    <row r="19" spans="1:24" x14ac:dyDescent="0.25">
      <c r="A19">
        <v>2010</v>
      </c>
      <c r="B19" s="24">
        <f t="shared" si="0"/>
        <v>16</v>
      </c>
      <c r="C19" s="24">
        <f t="shared" si="0"/>
        <v>2</v>
      </c>
      <c r="E19" s="24"/>
      <c r="F19" s="30">
        <v>543139.40700000001</v>
      </c>
      <c r="G19" s="24"/>
      <c r="H19" s="24">
        <v>10980305.699999999</v>
      </c>
      <c r="I19">
        <v>538315708136537.94</v>
      </c>
      <c r="J19" s="24"/>
      <c r="K19" s="31">
        <v>3159120</v>
      </c>
      <c r="L19" s="24">
        <v>2134012</v>
      </c>
      <c r="M19" s="24">
        <v>13739816</v>
      </c>
      <c r="N19" s="35">
        <f t="shared" si="2"/>
        <v>2446031.7560934643</v>
      </c>
      <c r="O19" s="35">
        <f t="shared" si="3"/>
        <v>-12.756161293334486</v>
      </c>
      <c r="P19" s="36">
        <f t="shared" si="4"/>
        <v>653641.64347966586</v>
      </c>
      <c r="Q19" s="37">
        <f t="shared" ref="Q19:Q29" si="6">(F19-P19)/P19*100</f>
        <v>-16.905629802196572</v>
      </c>
      <c r="R19" s="24">
        <f>R18*1.0362</f>
        <v>558374.30869440001</v>
      </c>
      <c r="S19" s="37">
        <f>(R19-P19)/P19*100</f>
        <v>-14.57485699321566</v>
      </c>
      <c r="T19" s="24">
        <v>2010</v>
      </c>
    </row>
    <row r="20" spans="1:24" x14ac:dyDescent="0.25">
      <c r="A20">
        <v>2011</v>
      </c>
      <c r="B20" s="24">
        <f t="shared" si="0"/>
        <v>17</v>
      </c>
      <c r="C20" s="24">
        <f t="shared" si="0"/>
        <v>3</v>
      </c>
      <c r="E20" s="24"/>
      <c r="F20" s="30">
        <v>541238.93099999998</v>
      </c>
      <c r="G20" s="24"/>
      <c r="H20" s="24">
        <v>11323915.699999999</v>
      </c>
      <c r="I20">
        <v>602163223317568.5</v>
      </c>
      <c r="J20" s="24"/>
      <c r="K20" s="31">
        <v>3266566</v>
      </c>
      <c r="L20" s="24">
        <v>2181926</v>
      </c>
      <c r="M20" s="24">
        <v>14077937</v>
      </c>
      <c r="N20" s="35">
        <f t="shared" si="2"/>
        <v>2506225.7720396807</v>
      </c>
      <c r="O20" s="35">
        <f t="shared" si="3"/>
        <v>-12.939766866085286</v>
      </c>
      <c r="P20" s="36">
        <f t="shared" si="4"/>
        <v>669727.00926149206</v>
      </c>
      <c r="Q20" s="37">
        <f t="shared" si="6"/>
        <v>-19.185142077990236</v>
      </c>
      <c r="R20" s="24">
        <f t="shared" ref="R20:R28" si="7">R19*1.0362</f>
        <v>578587.45866913733</v>
      </c>
      <c r="S20" s="37">
        <f t="shared" ref="S20:S28" si="8">(R20-P20)/P20*100</f>
        <v>-13.608462751540259</v>
      </c>
      <c r="T20" s="24">
        <v>2011</v>
      </c>
    </row>
    <row r="21" spans="1:24" x14ac:dyDescent="0.25">
      <c r="A21">
        <v>2012</v>
      </c>
      <c r="B21" s="24">
        <f t="shared" si="0"/>
        <v>18</v>
      </c>
      <c r="C21" s="24">
        <f t="shared" si="0"/>
        <v>4</v>
      </c>
      <c r="E21" s="24"/>
      <c r="F21" s="30">
        <v>505776.85</v>
      </c>
      <c r="G21" s="24"/>
      <c r="H21" s="24">
        <v>11391843.699999999</v>
      </c>
      <c r="I21">
        <v>618081128936400.88</v>
      </c>
      <c r="J21" s="24"/>
      <c r="K21" s="31">
        <v>3241805</v>
      </c>
      <c r="L21" s="24">
        <v>2096398</v>
      </c>
      <c r="M21" s="24">
        <v>13905003</v>
      </c>
      <c r="N21" s="35">
        <f t="shared" si="2"/>
        <v>2475439.1839435762</v>
      </c>
      <c r="O21" s="35">
        <f t="shared" si="3"/>
        <v>-15.312078212308682</v>
      </c>
      <c r="P21" s="36">
        <f t="shared" si="4"/>
        <v>661500.05309457448</v>
      </c>
      <c r="Q21" s="37">
        <f t="shared" si="6"/>
        <v>-23.540920724961879</v>
      </c>
      <c r="R21" s="24">
        <f t="shared" si="7"/>
        <v>599532.32467296009</v>
      </c>
      <c r="S21" s="37">
        <f t="shared" si="8"/>
        <v>-9.3677586466882534</v>
      </c>
      <c r="T21" s="24">
        <v>2012</v>
      </c>
    </row>
    <row r="22" spans="1:24" x14ac:dyDescent="0.25">
      <c r="A22">
        <v>2013</v>
      </c>
      <c r="B22" s="24">
        <f t="shared" ref="B22:C30" si="9">B21+1</f>
        <v>19</v>
      </c>
      <c r="C22" s="24">
        <f t="shared" si="9"/>
        <v>5</v>
      </c>
      <c r="E22" s="24"/>
      <c r="F22" s="30">
        <v>477213.761</v>
      </c>
      <c r="G22" s="24"/>
      <c r="H22" s="24">
        <v>11520159.1</v>
      </c>
      <c r="I22">
        <v>640525125944541.25</v>
      </c>
      <c r="J22" s="24"/>
      <c r="K22" s="31">
        <v>3215906</v>
      </c>
      <c r="L22" s="24">
        <v>2016989</v>
      </c>
      <c r="M22" s="24">
        <v>13711175</v>
      </c>
      <c r="N22" s="35">
        <f t="shared" si="2"/>
        <v>2440932.9399574785</v>
      </c>
      <c r="O22" s="35">
        <f t="shared" si="3"/>
        <v>-17.368110897993933</v>
      </c>
      <c r="P22" s="36">
        <f t="shared" si="4"/>
        <v>652279.11065456097</v>
      </c>
      <c r="Q22" s="37">
        <f t="shared" si="6"/>
        <v>-26.839024398448569</v>
      </c>
      <c r="R22" s="24">
        <f t="shared" si="7"/>
        <v>621235.39482612128</v>
      </c>
      <c r="S22" s="37">
        <f t="shared" si="8"/>
        <v>-4.7592687426839975</v>
      </c>
      <c r="T22" s="24">
        <v>2013</v>
      </c>
    </row>
    <row r="23" spans="1:24" s="38" customFormat="1" x14ac:dyDescent="0.25">
      <c r="A23" s="38">
        <v>2014</v>
      </c>
      <c r="B23" s="39">
        <f t="shared" si="9"/>
        <v>20</v>
      </c>
      <c r="C23" s="39">
        <f t="shared" si="9"/>
        <v>6</v>
      </c>
      <c r="D23" s="39"/>
      <c r="E23" s="39"/>
      <c r="F23" s="40">
        <v>463327.68400000001</v>
      </c>
      <c r="G23" s="39"/>
      <c r="H23" s="39">
        <v>11783874.300000001</v>
      </c>
      <c r="I23" s="38">
        <v>658912833849718.75</v>
      </c>
      <c r="J23" s="39"/>
      <c r="K23" s="41">
        <v>3287210</v>
      </c>
      <c r="L23" s="39">
        <v>2068414</v>
      </c>
      <c r="M23" s="39">
        <v>13679852</v>
      </c>
      <c r="N23" s="42">
        <f t="shared" si="2"/>
        <v>2435356.6605738164</v>
      </c>
      <c r="O23" s="42">
        <f t="shared" si="3"/>
        <v>-15.06730683494046</v>
      </c>
      <c r="P23" s="43">
        <f t="shared" si="4"/>
        <v>650788.98755548068</v>
      </c>
      <c r="Q23" s="44">
        <f t="shared" si="6"/>
        <v>-28.805235973588033</v>
      </c>
      <c r="R23" s="39">
        <f t="shared" si="7"/>
        <v>643724.1161188269</v>
      </c>
      <c r="S23" s="44">
        <f t="shared" si="8"/>
        <v>-1.0855855848438869</v>
      </c>
      <c r="T23" s="39">
        <v>2014</v>
      </c>
      <c r="U23" s="39"/>
      <c r="W23" s="39"/>
    </row>
    <row r="24" spans="1:24" x14ac:dyDescent="0.25">
      <c r="A24">
        <v>2015</v>
      </c>
      <c r="B24" s="24">
        <f t="shared" si="9"/>
        <v>21</v>
      </c>
      <c r="C24" s="24">
        <f t="shared" si="9"/>
        <v>7</v>
      </c>
      <c r="E24" s="24"/>
      <c r="F24" s="30">
        <v>468847.21600000001</v>
      </c>
      <c r="G24" s="24"/>
      <c r="H24" s="24">
        <v>12214623.9</v>
      </c>
      <c r="I24">
        <v>618762429589746</v>
      </c>
      <c r="J24" s="24"/>
      <c r="K24" s="31">
        <v>3343755</v>
      </c>
      <c r="L24" s="24">
        <v>1991274</v>
      </c>
      <c r="M24" s="24">
        <v>14280662</v>
      </c>
      <c r="N24" s="35">
        <f t="shared" si="2"/>
        <v>2542315.9051065315</v>
      </c>
      <c r="O24" s="35">
        <f t="shared" si="3"/>
        <v>-21.674800680737626</v>
      </c>
      <c r="P24" s="36">
        <f t="shared" si="4"/>
        <v>679371.20698396629</v>
      </c>
      <c r="Q24" s="37">
        <f t="shared" si="6"/>
        <v>-30.988064966511718</v>
      </c>
      <c r="R24" s="24">
        <f t="shared" si="7"/>
        <v>667026.92912232841</v>
      </c>
      <c r="S24" s="37">
        <f t="shared" si="8"/>
        <v>-1.8170151656028624</v>
      </c>
      <c r="T24" s="24">
        <v>2015</v>
      </c>
    </row>
    <row r="25" spans="1:24" x14ac:dyDescent="0.25">
      <c r="A25">
        <v>2016</v>
      </c>
      <c r="B25" s="24">
        <f t="shared" si="9"/>
        <v>22</v>
      </c>
      <c r="C25" s="24">
        <f t="shared" si="9"/>
        <v>8</v>
      </c>
      <c r="E25" s="24"/>
      <c r="F25" s="30">
        <v>483136.24300000002</v>
      </c>
      <c r="G25" s="24"/>
      <c r="H25" s="24">
        <v>12552500</v>
      </c>
      <c r="I25">
        <v>626598607499279.38</v>
      </c>
      <c r="J25" s="24"/>
      <c r="K25" s="31">
        <v>3376704</v>
      </c>
      <c r="L25" s="24">
        <v>1989123</v>
      </c>
      <c r="M25" s="24">
        <v>14911085</v>
      </c>
      <c r="N25" s="35">
        <f t="shared" si="2"/>
        <v>2654547.0061468738</v>
      </c>
      <c r="O25" s="35">
        <f t="shared" si="3"/>
        <v>-25.067328045275399</v>
      </c>
      <c r="P25" s="36">
        <f t="shared" si="4"/>
        <v>709362.20000799093</v>
      </c>
      <c r="Q25" s="37">
        <f t="shared" si="6"/>
        <v>-31.891459258111372</v>
      </c>
      <c r="R25" s="24">
        <f t="shared" si="7"/>
        <v>691173.30395655672</v>
      </c>
      <c r="S25" s="37">
        <f t="shared" si="8"/>
        <v>-2.5641197192674379</v>
      </c>
      <c r="T25" s="24">
        <v>2016</v>
      </c>
    </row>
    <row r="26" spans="1:24" x14ac:dyDescent="0.25">
      <c r="A26">
        <v>2017</v>
      </c>
      <c r="B26" s="24">
        <f t="shared" si="9"/>
        <v>23</v>
      </c>
      <c r="C26" s="24">
        <f t="shared" si="9"/>
        <v>9</v>
      </c>
      <c r="E26" s="24"/>
      <c r="F26" s="30">
        <v>490523.28399999999</v>
      </c>
      <c r="G26" s="24"/>
      <c r="H26" s="24">
        <v>13076045.699999999</v>
      </c>
      <c r="I26">
        <v>671147424021441.88</v>
      </c>
      <c r="J26" s="24"/>
      <c r="K26" s="31">
        <v>3476076</v>
      </c>
      <c r="L26" s="24">
        <v>2026259</v>
      </c>
      <c r="M26" s="24">
        <v>15447891</v>
      </c>
      <c r="N26" s="35">
        <f t="shared" si="2"/>
        <v>2750111.9338621725</v>
      </c>
      <c r="O26" s="35">
        <f t="shared" si="3"/>
        <v>-26.320853524155137</v>
      </c>
      <c r="P26" s="36">
        <f t="shared" si="4"/>
        <v>734899.56936357357</v>
      </c>
      <c r="Q26" s="37">
        <f t="shared" si="6"/>
        <v>-33.253017902188262</v>
      </c>
      <c r="R26" s="24">
        <f t="shared" si="7"/>
        <v>716193.77755978412</v>
      </c>
      <c r="S26" s="37">
        <f t="shared" si="8"/>
        <v>-2.5453534855094206</v>
      </c>
      <c r="T26" s="24">
        <v>2017</v>
      </c>
    </row>
    <row r="27" spans="1:24" x14ac:dyDescent="0.25">
      <c r="A27">
        <v>2018</v>
      </c>
      <c r="B27" s="24">
        <f t="shared" si="9"/>
        <v>24</v>
      </c>
      <c r="C27" s="24">
        <f t="shared" si="9"/>
        <v>10</v>
      </c>
      <c r="E27" s="24"/>
      <c r="F27" s="24">
        <v>504991.734</v>
      </c>
      <c r="G27" s="24"/>
      <c r="H27" s="24">
        <v>13531477</v>
      </c>
      <c r="I27">
        <v>713500314033374.5</v>
      </c>
      <c r="J27" s="24"/>
      <c r="K27" s="31">
        <v>3584537</v>
      </c>
      <c r="L27" s="24">
        <v>2189422</v>
      </c>
      <c r="M27" s="24">
        <v>16173588</v>
      </c>
      <c r="N27" s="35">
        <f t="shared" si="2"/>
        <v>2879304.1957746875</v>
      </c>
      <c r="O27" s="35">
        <f t="shared" si="3"/>
        <v>-23.960031621079622</v>
      </c>
      <c r="P27" s="36">
        <f t="shared" si="4"/>
        <v>769423.01420069986</v>
      </c>
      <c r="Q27" s="37">
        <f t="shared" si="6"/>
        <v>-34.367477359044059</v>
      </c>
      <c r="R27" s="24">
        <f t="shared" si="7"/>
        <v>742119.99230744829</v>
      </c>
      <c r="S27" s="37">
        <f t="shared" si="8"/>
        <v>-3.5485060089624145</v>
      </c>
      <c r="T27" s="24">
        <v>2018</v>
      </c>
    </row>
    <row r="28" spans="1:24" x14ac:dyDescent="0.25">
      <c r="A28">
        <v>2019</v>
      </c>
      <c r="B28" s="24">
        <f t="shared" si="9"/>
        <v>25</v>
      </c>
      <c r="C28" s="24">
        <f t="shared" si="9"/>
        <v>11</v>
      </c>
      <c r="E28" s="24"/>
      <c r="F28" s="24">
        <v>501402.97100000002</v>
      </c>
      <c r="G28" s="24"/>
      <c r="H28" s="24">
        <v>14017090.6</v>
      </c>
      <c r="I28">
        <v>724834910065021</v>
      </c>
      <c r="J28" s="24"/>
      <c r="K28" s="31">
        <v>3587258</v>
      </c>
      <c r="L28" s="24">
        <v>2226164</v>
      </c>
      <c r="M28" s="24">
        <v>16190039</v>
      </c>
      <c r="N28" s="35">
        <f t="shared" si="2"/>
        <v>2882232.8862622087</v>
      </c>
      <c r="O28" s="35">
        <f t="shared" si="3"/>
        <v>-22.762521702853245</v>
      </c>
      <c r="P28" s="36">
        <f t="shared" si="4"/>
        <v>770205.63448301528</v>
      </c>
      <c r="Q28" s="37">
        <f t="shared" si="6"/>
        <v>-34.900116468693916</v>
      </c>
      <c r="R28" s="24">
        <f t="shared" si="7"/>
        <v>768984.7360289779</v>
      </c>
      <c r="S28" s="37">
        <f t="shared" si="8"/>
        <v>-0.15851590787918365</v>
      </c>
      <c r="T28" s="24">
        <v>2019</v>
      </c>
      <c r="W28" s="35">
        <f>F28</f>
        <v>501402.97100000002</v>
      </c>
      <c r="X28" s="61">
        <f>(W59-W28)/W28*100</f>
        <v>73.32393698723962</v>
      </c>
    </row>
    <row r="29" spans="1:24" s="38" customFormat="1" x14ac:dyDescent="0.25">
      <c r="A29" s="38">
        <v>2020</v>
      </c>
      <c r="B29" s="39">
        <f t="shared" si="9"/>
        <v>26</v>
      </c>
      <c r="C29" s="39">
        <f t="shared" si="9"/>
        <v>12</v>
      </c>
      <c r="D29" s="39"/>
      <c r="E29" s="39"/>
      <c r="F29" s="39">
        <v>453592.58500000002</v>
      </c>
      <c r="G29" s="39"/>
      <c r="H29" s="39">
        <v>13399689.6</v>
      </c>
      <c r="I29" s="38">
        <v>700024403768400.38</v>
      </c>
      <c r="J29" s="39"/>
      <c r="K29" s="41">
        <v>3325646</v>
      </c>
      <c r="L29" s="39">
        <v>1905636</v>
      </c>
      <c r="M29" s="39">
        <v>13181222</v>
      </c>
      <c r="N29" s="42">
        <f t="shared" si="2"/>
        <v>2346588.0180722801</v>
      </c>
      <c r="O29" s="42">
        <f t="shared" ref="O29" si="10">(N29-L29)/L29*100</f>
        <v>23.13936229543733</v>
      </c>
      <c r="P29" s="43">
        <f t="shared" si="4"/>
        <v>627067.757759662</v>
      </c>
      <c r="Q29" s="44">
        <f t="shared" si="6"/>
        <v>-27.664502059464883</v>
      </c>
      <c r="R29" s="38" t="s">
        <v>133</v>
      </c>
      <c r="S29" s="41"/>
      <c r="T29" s="39">
        <v>2020</v>
      </c>
      <c r="U29" s="39"/>
      <c r="W29" s="42">
        <f>(1+$W$5/100)*W28</f>
        <v>510378.08418090001</v>
      </c>
    </row>
    <row r="30" spans="1:24" x14ac:dyDescent="0.25">
      <c r="A30">
        <v>2021</v>
      </c>
      <c r="B30" s="24">
        <f t="shared" si="9"/>
        <v>27</v>
      </c>
      <c r="C30" s="24">
        <f t="shared" si="9"/>
        <v>13</v>
      </c>
      <c r="E30" s="24" t="s">
        <v>134</v>
      </c>
      <c r="F30" s="24"/>
      <c r="G30" s="24"/>
      <c r="H30" s="24">
        <v>14447940.6</v>
      </c>
      <c r="J30" s="24"/>
      <c r="K30" s="31" t="s">
        <v>134</v>
      </c>
      <c r="O30" s="45" t="s">
        <v>135</v>
      </c>
      <c r="P30" s="25"/>
      <c r="Q30" s="46" t="s">
        <v>136</v>
      </c>
      <c r="R30" s="25"/>
      <c r="S30" s="47"/>
      <c r="T30" s="24">
        <v>2021</v>
      </c>
      <c r="W30" s="35">
        <f t="shared" ref="W30:W59" si="11">(1+$W$5/100)*W29</f>
        <v>519513.85188773816</v>
      </c>
    </row>
    <row r="31" spans="1:24" x14ac:dyDescent="0.25">
      <c r="A31" s="20" t="s">
        <v>137</v>
      </c>
      <c r="B31" s="27"/>
      <c r="C31" s="27"/>
      <c r="D31" s="27"/>
      <c r="E31" s="36">
        <f>((15234*B18+377189)-(15234*B4+377189))/(15234*B4+377189)*100/(B18-B4)</f>
        <v>3.8820354566373529</v>
      </c>
      <c r="F31" s="36">
        <f>((-4961*C28+600898)-(-4961*C18+600898))/(-4961*C18+600898)*100/(C28-C18)</f>
        <v>-0.83247054638325868</v>
      </c>
      <c r="G31" s="36">
        <f>((348418*B18+6*10^6)-(348418*B4+6*10^6))/(348418*B4+6*10^6)*100/(B18-B4)</f>
        <v>5.4882649504175678</v>
      </c>
      <c r="H31" s="36">
        <f>((323860*C28+6*10^6)-(323860*C18+6*10^6))/(323860*C18+6*10^6)*100/(C28-C18)</f>
        <v>5.1212392431204989</v>
      </c>
      <c r="J31" s="36">
        <f>((56734*D18+2*10^6)-(56734*D11+2*10^6))/(56734*D11+2*10^6)*100/(D18-D11)</f>
        <v>2.7584510199179868</v>
      </c>
      <c r="K31" s="48">
        <f>((53041*C28+2*10^6)-(53041*C18+2*10^6))/(53041*C18+2*10^6)*100/(C28-C18)</f>
        <v>2.5835334024016081</v>
      </c>
      <c r="O31" s="49"/>
      <c r="Q31" s="50"/>
      <c r="S31" s="31"/>
      <c r="T31" s="24">
        <f>1+T30</f>
        <v>2022</v>
      </c>
      <c r="W31" s="35">
        <f t="shared" si="11"/>
        <v>528813.1498365287</v>
      </c>
    </row>
    <row r="32" spans="1:24" x14ac:dyDescent="0.25">
      <c r="F32" s="25" t="s">
        <v>138</v>
      </c>
      <c r="G32" s="25"/>
      <c r="H32" s="25"/>
      <c r="I32" s="25"/>
      <c r="J32" s="25"/>
      <c r="K32" s="25"/>
      <c r="L32" s="25"/>
      <c r="T32" s="24">
        <f>1+T31</f>
        <v>2023</v>
      </c>
      <c r="W32" s="35">
        <f t="shared" si="11"/>
        <v>538278.90521860262</v>
      </c>
    </row>
    <row r="33" spans="20:23" x14ac:dyDescent="0.25">
      <c r="T33" s="24">
        <f t="shared" ref="T33:T49" si="12">1+T32</f>
        <v>2024</v>
      </c>
      <c r="W33" s="35">
        <f t="shared" si="11"/>
        <v>547914.09762201563</v>
      </c>
    </row>
    <row r="34" spans="20:23" x14ac:dyDescent="0.25">
      <c r="T34" s="24">
        <f t="shared" si="12"/>
        <v>2025</v>
      </c>
      <c r="W34" s="35">
        <f t="shared" si="11"/>
        <v>557721.75996944972</v>
      </c>
    </row>
    <row r="35" spans="20:23" x14ac:dyDescent="0.25">
      <c r="T35" s="24">
        <f t="shared" si="12"/>
        <v>2026</v>
      </c>
      <c r="W35" s="35">
        <f t="shared" si="11"/>
        <v>567704.97947290284</v>
      </c>
    </row>
    <row r="36" spans="20:23" x14ac:dyDescent="0.25">
      <c r="T36" s="24">
        <f t="shared" si="12"/>
        <v>2027</v>
      </c>
      <c r="W36" s="35">
        <f t="shared" si="11"/>
        <v>577866.89860546787</v>
      </c>
    </row>
    <row r="37" spans="20:23" x14ac:dyDescent="0.25">
      <c r="T37" s="24">
        <f t="shared" si="12"/>
        <v>2028</v>
      </c>
      <c r="W37" s="35">
        <f t="shared" si="11"/>
        <v>588210.71609050571</v>
      </c>
    </row>
    <row r="38" spans="20:23" x14ac:dyDescent="0.25">
      <c r="T38" s="24">
        <f t="shared" si="12"/>
        <v>2029</v>
      </c>
      <c r="W38" s="35">
        <f t="shared" si="11"/>
        <v>598739.68790852581</v>
      </c>
    </row>
    <row r="39" spans="20:23" x14ac:dyDescent="0.25">
      <c r="T39" s="24">
        <f t="shared" si="12"/>
        <v>2030</v>
      </c>
      <c r="W39" s="35">
        <f t="shared" si="11"/>
        <v>609457.12832208839</v>
      </c>
    </row>
    <row r="40" spans="20:23" x14ac:dyDescent="0.25">
      <c r="T40" s="24">
        <f t="shared" si="12"/>
        <v>2031</v>
      </c>
      <c r="W40" s="35">
        <f t="shared" si="11"/>
        <v>620366.41091905383</v>
      </c>
    </row>
    <row r="41" spans="20:23" x14ac:dyDescent="0.25">
      <c r="T41" s="24">
        <f t="shared" si="12"/>
        <v>2032</v>
      </c>
      <c r="W41" s="35">
        <f t="shared" si="11"/>
        <v>631470.96967450494</v>
      </c>
    </row>
    <row r="42" spans="20:23" x14ac:dyDescent="0.25">
      <c r="T42" s="24">
        <f t="shared" si="12"/>
        <v>2033</v>
      </c>
      <c r="W42" s="35">
        <f t="shared" si="11"/>
        <v>642774.30003167863</v>
      </c>
    </row>
    <row r="43" spans="20:23" x14ac:dyDescent="0.25">
      <c r="T43" s="24">
        <f t="shared" si="12"/>
        <v>2034</v>
      </c>
      <c r="W43" s="35">
        <f t="shared" si="11"/>
        <v>654279.96000224573</v>
      </c>
    </row>
    <row r="44" spans="20:23" x14ac:dyDescent="0.25">
      <c r="T44" s="24">
        <f t="shared" si="12"/>
        <v>2035</v>
      </c>
      <c r="W44" s="35">
        <f t="shared" si="11"/>
        <v>665991.57128628599</v>
      </c>
    </row>
    <row r="45" spans="20:23" x14ac:dyDescent="0.25">
      <c r="T45" s="24">
        <f t="shared" si="12"/>
        <v>2036</v>
      </c>
      <c r="W45" s="35">
        <f t="shared" si="11"/>
        <v>677912.82041231054</v>
      </c>
    </row>
    <row r="46" spans="20:23" x14ac:dyDescent="0.25">
      <c r="T46" s="24">
        <f t="shared" si="12"/>
        <v>2037</v>
      </c>
      <c r="W46" s="35">
        <f t="shared" si="11"/>
        <v>690047.45989769092</v>
      </c>
    </row>
    <row r="47" spans="20:23" x14ac:dyDescent="0.25">
      <c r="T47" s="24">
        <f t="shared" si="12"/>
        <v>2038</v>
      </c>
      <c r="W47" s="35">
        <f t="shared" si="11"/>
        <v>702399.30942985963</v>
      </c>
    </row>
    <row r="48" spans="20:23" x14ac:dyDescent="0.25">
      <c r="T48" s="24">
        <f t="shared" si="12"/>
        <v>2039</v>
      </c>
      <c r="W48" s="35">
        <f t="shared" si="11"/>
        <v>714972.25706865417</v>
      </c>
    </row>
    <row r="49" spans="20:23" x14ac:dyDescent="0.25">
      <c r="T49" s="24">
        <f t="shared" si="12"/>
        <v>2040</v>
      </c>
      <c r="W49" s="35">
        <f t="shared" si="11"/>
        <v>727770.2604701831</v>
      </c>
    </row>
    <row r="50" spans="20:23" x14ac:dyDescent="0.25">
      <c r="T50" s="24">
        <f>1+T49</f>
        <v>2041</v>
      </c>
      <c r="W50" s="35">
        <f t="shared" si="11"/>
        <v>740797.34813259938</v>
      </c>
    </row>
    <row r="51" spans="20:23" x14ac:dyDescent="0.25">
      <c r="T51" s="24">
        <f>1+T50</f>
        <v>2042</v>
      </c>
      <c r="W51" s="35">
        <f t="shared" si="11"/>
        <v>754057.62066417292</v>
      </c>
    </row>
    <row r="52" spans="20:23" x14ac:dyDescent="0.25">
      <c r="T52" s="24">
        <f t="shared" ref="T52:T56" si="13">1+T51</f>
        <v>2043</v>
      </c>
      <c r="W52" s="35">
        <f t="shared" si="11"/>
        <v>767555.25207406166</v>
      </c>
    </row>
    <row r="53" spans="20:23" x14ac:dyDescent="0.25">
      <c r="T53" s="24">
        <f t="shared" si="13"/>
        <v>2044</v>
      </c>
      <c r="W53" s="35">
        <f t="shared" si="11"/>
        <v>781294.49108618742</v>
      </c>
    </row>
    <row r="54" spans="20:23" x14ac:dyDescent="0.25">
      <c r="T54" s="24">
        <f t="shared" si="13"/>
        <v>2045</v>
      </c>
      <c r="W54" s="35">
        <f t="shared" si="11"/>
        <v>795279.66247663018</v>
      </c>
    </row>
    <row r="55" spans="20:23" x14ac:dyDescent="0.25">
      <c r="T55" s="24">
        <f t="shared" si="13"/>
        <v>2046</v>
      </c>
      <c r="W55" s="35">
        <f t="shared" si="11"/>
        <v>809515.16843496193</v>
      </c>
    </row>
    <row r="56" spans="20:23" x14ac:dyDescent="0.25">
      <c r="T56" s="24">
        <f t="shared" si="13"/>
        <v>2047</v>
      </c>
      <c r="W56" s="35">
        <f t="shared" si="11"/>
        <v>824005.48994994781</v>
      </c>
    </row>
    <row r="57" spans="20:23" x14ac:dyDescent="0.25">
      <c r="T57" s="24">
        <f>1+T56</f>
        <v>2048</v>
      </c>
      <c r="W57" s="35">
        <f t="shared" si="11"/>
        <v>838755.18822005193</v>
      </c>
    </row>
    <row r="58" spans="20:23" x14ac:dyDescent="0.25">
      <c r="T58" s="24">
        <f>1+T57</f>
        <v>2049</v>
      </c>
      <c r="W58" s="35">
        <f t="shared" si="11"/>
        <v>853768.90608919086</v>
      </c>
    </row>
    <row r="59" spans="20:23" x14ac:dyDescent="0.25">
      <c r="T59" s="32">
        <f t="shared" ref="T59" si="14">1+T58</f>
        <v>2050</v>
      </c>
      <c r="U59" s="32"/>
      <c r="V59" s="33"/>
      <c r="W59" s="51">
        <f t="shared" si="11"/>
        <v>869051.3695081874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3C19B-57D3-435B-A44E-AC574F871B8B}">
  <dimension ref="H3:P38"/>
  <sheetViews>
    <sheetView zoomScale="115" zoomScaleNormal="115" workbookViewId="0">
      <selection activeCell="I22" sqref="I22"/>
    </sheetView>
  </sheetViews>
  <sheetFormatPr defaultColWidth="10.85546875" defaultRowHeight="15" x14ac:dyDescent="0.25"/>
  <cols>
    <col min="9" max="9" width="12.42578125" bestFit="1" customWidth="1"/>
    <col min="12" max="13" width="12.28515625" style="24" bestFit="1" customWidth="1"/>
  </cols>
  <sheetData>
    <row r="3" spans="8:16" x14ac:dyDescent="0.25">
      <c r="H3" s="38">
        <v>2014</v>
      </c>
      <c r="I3" s="40">
        <v>463327.68400000001</v>
      </c>
      <c r="L3" s="27" t="s">
        <v>131</v>
      </c>
      <c r="M3" s="27" t="s">
        <v>171</v>
      </c>
    </row>
    <row r="4" spans="8:16" x14ac:dyDescent="0.25">
      <c r="H4">
        <v>2015</v>
      </c>
      <c r="I4" s="30">
        <v>468847.21600000001</v>
      </c>
      <c r="L4" s="34">
        <f>(L38-L7)/L7*100</f>
        <v>73.771596034901492</v>
      </c>
      <c r="M4" s="34">
        <f>(M38-M7)/M7*100</f>
        <v>98.861368880788518</v>
      </c>
    </row>
    <row r="5" spans="8:16" x14ac:dyDescent="0.25">
      <c r="H5">
        <v>2016</v>
      </c>
      <c r="I5" s="30">
        <v>483136.24300000002</v>
      </c>
      <c r="L5" s="63">
        <f>I8</f>
        <v>1.7984701298357983</v>
      </c>
      <c r="M5" s="63">
        <f>I22</f>
        <v>2.638333740755987</v>
      </c>
    </row>
    <row r="6" spans="8:16" x14ac:dyDescent="0.25">
      <c r="H6">
        <v>2017</v>
      </c>
      <c r="I6" s="30">
        <v>490523.28399999999</v>
      </c>
    </row>
    <row r="7" spans="8:16" x14ac:dyDescent="0.25">
      <c r="H7">
        <v>2018</v>
      </c>
      <c r="I7" s="24">
        <v>504991.734</v>
      </c>
      <c r="K7">
        <v>2019</v>
      </c>
      <c r="L7" s="35">
        <v>501402.97100000002</v>
      </c>
      <c r="M7" s="35">
        <v>49177.59</v>
      </c>
    </row>
    <row r="8" spans="8:16" x14ac:dyDescent="0.25">
      <c r="I8" s="62">
        <f>(I7-I3)/I3*100/5</f>
        <v>1.7984701298357983</v>
      </c>
      <c r="K8">
        <f>1+K7</f>
        <v>2020</v>
      </c>
      <c r="L8" s="35">
        <f>(1+$L$5/100)*L7</f>
        <v>510420.5536635443</v>
      </c>
      <c r="M8" s="35">
        <f>(1+$M$5*N8/100)*M7</f>
        <v>50475.058949860642</v>
      </c>
      <c r="N8">
        <f>1</f>
        <v>1</v>
      </c>
    </row>
    <row r="9" spans="8:16" x14ac:dyDescent="0.25">
      <c r="K9">
        <f t="shared" ref="K9:K38" si="0">1+K8</f>
        <v>2021</v>
      </c>
      <c r="L9" s="35">
        <f t="shared" ref="L9:L38" si="1">(1+$L$5/100)*L8</f>
        <v>519600.31485772569</v>
      </c>
      <c r="M9" s="35">
        <f t="shared" ref="M9:M38" si="2">(1+$M$5*N9/100)*M8</f>
        <v>51793.442455691882</v>
      </c>
      <c r="N9">
        <f>N8-0.01</f>
        <v>0.99</v>
      </c>
    </row>
    <row r="10" spans="8:16" x14ac:dyDescent="0.25">
      <c r="K10">
        <f t="shared" si="0"/>
        <v>2022</v>
      </c>
      <c r="L10" s="35">
        <f t="shared" si="1"/>
        <v>528945.17131497466</v>
      </c>
      <c r="M10" s="35">
        <f t="shared" si="2"/>
        <v>53132.596646143284</v>
      </c>
      <c r="N10">
        <f t="shared" ref="N10:N38" si="3">N9-0.01</f>
        <v>0.98</v>
      </c>
      <c r="P10">
        <f>10^6/((1000/3600)*22.5)</f>
        <v>160000</v>
      </c>
    </row>
    <row r="11" spans="8:16" x14ac:dyDescent="0.25">
      <c r="K11">
        <f t="shared" si="0"/>
        <v>2023</v>
      </c>
      <c r="L11" s="35">
        <f t="shared" si="1"/>
        <v>538458.09222428326</v>
      </c>
      <c r="M11" s="35">
        <f t="shared" si="2"/>
        <v>54492.357414058613</v>
      </c>
      <c r="N11">
        <f t="shared" si="3"/>
        <v>0.97</v>
      </c>
    </row>
    <row r="12" spans="8:16" x14ac:dyDescent="0.25">
      <c r="K12">
        <f t="shared" si="0"/>
        <v>2024</v>
      </c>
      <c r="L12" s="35">
        <f t="shared" si="1"/>
        <v>548142.10017462075</v>
      </c>
      <c r="M12" s="35">
        <f t="shared" si="2"/>
        <v>55872.540055775535</v>
      </c>
      <c r="N12">
        <f t="shared" si="3"/>
        <v>0.96</v>
      </c>
      <c r="P12">
        <f>1000*3600/22.5</f>
        <v>160000</v>
      </c>
    </row>
    <row r="13" spans="8:16" x14ac:dyDescent="0.25">
      <c r="K13">
        <f t="shared" si="0"/>
        <v>2025</v>
      </c>
      <c r="L13" s="35">
        <f t="shared" si="1"/>
        <v>558000.27211531601</v>
      </c>
      <c r="M13" s="35">
        <f t="shared" si="2"/>
        <v>57272.93892807902</v>
      </c>
      <c r="N13">
        <f t="shared" si="3"/>
        <v>0.95</v>
      </c>
    </row>
    <row r="14" spans="8:16" x14ac:dyDescent="0.25">
      <c r="K14">
        <f t="shared" si="0"/>
        <v>2026</v>
      </c>
      <c r="L14" s="35">
        <f t="shared" si="1"/>
        <v>568035.74033371243</v>
      </c>
      <c r="M14" s="35">
        <f t="shared" si="2"/>
        <v>58693.327123817377</v>
      </c>
      <c r="N14">
        <f t="shared" si="3"/>
        <v>0.94</v>
      </c>
    </row>
    <row r="15" spans="8:16" x14ac:dyDescent="0.25">
      <c r="K15">
        <f t="shared" si="0"/>
        <v>2027</v>
      </c>
      <c r="L15" s="35">
        <f t="shared" si="1"/>
        <v>578251.69345040596</v>
      </c>
      <c r="M15" s="35">
        <f t="shared" si="2"/>
        <v>60133.456167181736</v>
      </c>
      <c r="N15">
        <f t="shared" si="3"/>
        <v>0.92999999999999994</v>
      </c>
    </row>
    <row r="16" spans="8:16" x14ac:dyDescent="0.25">
      <c r="K16">
        <f t="shared" si="0"/>
        <v>2028</v>
      </c>
      <c r="L16" s="35">
        <f t="shared" si="1"/>
        <v>588651.37743238127</v>
      </c>
      <c r="M16" s="35">
        <f t="shared" si="2"/>
        <v>61593.055729639891</v>
      </c>
      <c r="N16">
        <f t="shared" si="3"/>
        <v>0.91999999999999993</v>
      </c>
    </row>
    <row r="17" spans="8:14" x14ac:dyDescent="0.25">
      <c r="H17" s="38" t="s">
        <v>48</v>
      </c>
      <c r="I17" s="40">
        <v>42547.953000000001</v>
      </c>
      <c r="K17">
        <f t="shared" si="0"/>
        <v>2029</v>
      </c>
      <c r="L17" s="35">
        <f t="shared" si="1"/>
        <v>599238.09662436962</v>
      </c>
      <c r="M17" s="35">
        <f t="shared" si="2"/>
        <v>63071.83336750263</v>
      </c>
      <c r="N17">
        <f t="shared" si="3"/>
        <v>0.90999999999999992</v>
      </c>
    </row>
    <row r="18" spans="8:14" x14ac:dyDescent="0.25">
      <c r="H18" t="s">
        <v>49</v>
      </c>
      <c r="I18" s="30">
        <v>45234.107000000004</v>
      </c>
      <c r="K18">
        <f t="shared" si="0"/>
        <v>2030</v>
      </c>
      <c r="L18" s="35">
        <f t="shared" si="1"/>
        <v>610015.21479875548</v>
      </c>
      <c r="M18" s="35">
        <f t="shared" si="2"/>
        <v>64569.474282086019</v>
      </c>
      <c r="N18">
        <f t="shared" si="3"/>
        <v>0.89999999999999991</v>
      </c>
    </row>
    <row r="19" spans="8:14" x14ac:dyDescent="0.25">
      <c r="H19" t="s">
        <v>50</v>
      </c>
      <c r="I19" s="30">
        <v>47278.326000000001</v>
      </c>
      <c r="K19">
        <f t="shared" si="0"/>
        <v>2031</v>
      </c>
      <c r="L19" s="35">
        <f t="shared" si="1"/>
        <v>620986.15622436476</v>
      </c>
      <c r="M19" s="35">
        <f t="shared" si="2"/>
        <v>66085.641103415619</v>
      </c>
      <c r="N19">
        <f t="shared" si="3"/>
        <v>0.8899999999999999</v>
      </c>
    </row>
    <row r="20" spans="8:14" x14ac:dyDescent="0.25">
      <c r="H20" t="s">
        <v>51</v>
      </c>
      <c r="I20" s="30">
        <v>49691.82</v>
      </c>
      <c r="K20">
        <f t="shared" si="0"/>
        <v>2032</v>
      </c>
      <c r="L20" s="35">
        <f t="shared" si="1"/>
        <v>632154.40675447544</v>
      </c>
      <c r="M20" s="35">
        <f t="shared" si="2"/>
        <v>67619.973698398768</v>
      </c>
      <c r="N20">
        <f t="shared" si="3"/>
        <v>0.87999999999999989</v>
      </c>
    </row>
    <row r="21" spans="8:14" x14ac:dyDescent="0.25">
      <c r="H21" t="s">
        <v>52</v>
      </c>
      <c r="I21" s="24">
        <v>48160.737999999998</v>
      </c>
      <c r="K21">
        <f t="shared" si="0"/>
        <v>2033</v>
      </c>
      <c r="L21" s="35">
        <f t="shared" si="1"/>
        <v>643523.51493439544</v>
      </c>
      <c r="M21" s="35">
        <f t="shared" si="2"/>
        <v>69172.089004369176</v>
      </c>
      <c r="N21">
        <f t="shared" si="3"/>
        <v>0.86999999999999988</v>
      </c>
    </row>
    <row r="22" spans="8:14" x14ac:dyDescent="0.25">
      <c r="I22" s="62">
        <f>(I21-I17)/I17*100/5</f>
        <v>2.638333740755987</v>
      </c>
      <c r="K22">
        <f t="shared" si="0"/>
        <v>2034</v>
      </c>
      <c r="L22" s="35">
        <f t="shared" si="1"/>
        <v>655097.09312896</v>
      </c>
      <c r="M22" s="35">
        <f t="shared" si="2"/>
        <v>70741.580888882891</v>
      </c>
      <c r="N22">
        <f t="shared" si="3"/>
        <v>0.85999999999999988</v>
      </c>
    </row>
    <row r="23" spans="8:14" x14ac:dyDescent="0.25">
      <c r="K23">
        <f t="shared" si="0"/>
        <v>2035</v>
      </c>
      <c r="L23" s="35">
        <f t="shared" si="1"/>
        <v>666878.81867030694</v>
      </c>
      <c r="M23" s="35">
        <f t="shared" si="2"/>
        <v>72328.020036618138</v>
      </c>
      <c r="N23">
        <f t="shared" si="3"/>
        <v>0.84999999999999987</v>
      </c>
    </row>
    <row r="24" spans="8:14" x14ac:dyDescent="0.25">
      <c r="K24">
        <f t="shared" si="0"/>
        <v>2036</v>
      </c>
      <c r="L24" s="35">
        <f t="shared" si="1"/>
        <v>678872.43502629432</v>
      </c>
      <c r="M24" s="35">
        <f t="shared" si="2"/>
        <v>73930.953864201481</v>
      </c>
      <c r="N24">
        <f t="shared" si="3"/>
        <v>0.83999999999999986</v>
      </c>
    </row>
    <row r="25" spans="8:14" x14ac:dyDescent="0.25">
      <c r="K25">
        <f t="shared" si="0"/>
        <v>2037</v>
      </c>
      <c r="L25" s="35">
        <f t="shared" si="1"/>
        <v>691081.75298993126</v>
      </c>
      <c r="M25" s="35">
        <f t="shared" si="2"/>
        <v>75549.906463750929</v>
      </c>
      <c r="N25">
        <f t="shared" si="3"/>
        <v>0.82999999999999985</v>
      </c>
    </row>
    <row r="26" spans="8:14" x14ac:dyDescent="0.25">
      <c r="K26">
        <f t="shared" si="0"/>
        <v>2038</v>
      </c>
      <c r="L26" s="35">
        <f t="shared" si="1"/>
        <v>703510.6518902008</v>
      </c>
      <c r="M26" s="35">
        <f t="shared" si="2"/>
        <v>77184.378575891969</v>
      </c>
      <c r="N26">
        <f t="shared" si="3"/>
        <v>0.81999999999999984</v>
      </c>
    </row>
    <row r="27" spans="8:14" x14ac:dyDescent="0.25">
      <c r="K27">
        <f t="shared" si="0"/>
        <v>2039</v>
      </c>
      <c r="L27" s="35">
        <f t="shared" si="1"/>
        <v>716163.08082465921</v>
      </c>
      <c r="M27" s="35">
        <f t="shared" si="2"/>
        <v>78833.847592966049</v>
      </c>
      <c r="N27">
        <f t="shared" si="3"/>
        <v>0.80999999999999983</v>
      </c>
    </row>
    <row r="28" spans="8:14" x14ac:dyDescent="0.25">
      <c r="K28">
        <f t="shared" si="0"/>
        <v>2040</v>
      </c>
      <c r="L28" s="35">
        <f t="shared" si="1"/>
        <v>729043.05991420255</v>
      </c>
      <c r="M28" s="35">
        <f t="shared" si="2"/>
        <v>80497.767593111144</v>
      </c>
      <c r="N28">
        <f t="shared" si="3"/>
        <v>0.79999999999999982</v>
      </c>
    </row>
    <row r="29" spans="8:14" x14ac:dyDescent="0.25">
      <c r="K29">
        <f t="shared" si="0"/>
        <v>2041</v>
      </c>
      <c r="L29" s="35">
        <f t="shared" si="1"/>
        <v>742154.68158040044</v>
      </c>
      <c r="M29" s="35">
        <f t="shared" si="2"/>
        <v>82175.569405853021</v>
      </c>
      <c r="N29">
        <f t="shared" si="3"/>
        <v>0.78999999999999981</v>
      </c>
    </row>
    <row r="30" spans="8:14" x14ac:dyDescent="0.25">
      <c r="K30">
        <f t="shared" si="0"/>
        <v>2042</v>
      </c>
      <c r="L30" s="35">
        <f t="shared" si="1"/>
        <v>755502.11184580193</v>
      </c>
      <c r="M30" s="35">
        <f t="shared" si="2"/>
        <v>83866.660709801537</v>
      </c>
      <c r="N30">
        <f t="shared" si="3"/>
        <v>0.7799999999999998</v>
      </c>
    </row>
    <row r="31" spans="8:14" x14ac:dyDescent="0.25">
      <c r="K31">
        <f t="shared" si="0"/>
        <v>2043</v>
      </c>
      <c r="L31" s="35">
        <f t="shared" si="1"/>
        <v>769089.59165762737</v>
      </c>
      <c r="M31" s="35">
        <f t="shared" si="2"/>
        <v>85570.426163000608</v>
      </c>
      <c r="N31">
        <f t="shared" si="3"/>
        <v>0.7699999999999998</v>
      </c>
    </row>
    <row r="32" spans="8:14" x14ac:dyDescent="0.25">
      <c r="K32">
        <f t="shared" si="0"/>
        <v>2044</v>
      </c>
      <c r="L32" s="35">
        <f t="shared" si="1"/>
        <v>782921.43823526602</v>
      </c>
      <c r="M32" s="35">
        <f t="shared" si="2"/>
        <v>87286.227566431626</v>
      </c>
      <c r="N32">
        <f t="shared" si="3"/>
        <v>0.75999999999999979</v>
      </c>
    </row>
    <row r="33" spans="11:14" x14ac:dyDescent="0.25">
      <c r="K33">
        <f t="shared" si="0"/>
        <v>2045</v>
      </c>
      <c r="L33" s="35">
        <f t="shared" si="1"/>
        <v>797002.04644200811</v>
      </c>
      <c r="M33" s="35">
        <f t="shared" si="2"/>
        <v>89013.404061120295</v>
      </c>
      <c r="N33">
        <f t="shared" si="3"/>
        <v>0.74999999999999978</v>
      </c>
    </row>
    <row r="34" spans="11:14" x14ac:dyDescent="0.25">
      <c r="K34">
        <f t="shared" si="0"/>
        <v>2046</v>
      </c>
      <c r="L34" s="35">
        <f t="shared" si="1"/>
        <v>811335.89018144773</v>
      </c>
      <c r="M34" s="35">
        <f t="shared" si="2"/>
        <v>90751.2723592439</v>
      </c>
      <c r="N34">
        <f t="shared" si="3"/>
        <v>0.73999999999999977</v>
      </c>
    </row>
    <row r="35" spans="11:14" x14ac:dyDescent="0.25">
      <c r="K35">
        <f t="shared" si="0"/>
        <v>2047</v>
      </c>
      <c r="L35" s="35">
        <f t="shared" si="1"/>
        <v>825927.52381899848</v>
      </c>
      <c r="M35" s="35">
        <f t="shared" si="2"/>
        <v>92499.127009581978</v>
      </c>
      <c r="N35">
        <f>N34-0.01</f>
        <v>0.72999999999999976</v>
      </c>
    </row>
    <row r="36" spans="11:14" x14ac:dyDescent="0.25">
      <c r="K36">
        <f t="shared" si="0"/>
        <v>2048</v>
      </c>
      <c r="L36" s="35">
        <f t="shared" si="1"/>
        <v>840781.58362897567</v>
      </c>
      <c r="M36" s="35">
        <f t="shared" si="2"/>
        <v>94256.240697596921</v>
      </c>
      <c r="N36">
        <f t="shared" si="3"/>
        <v>0.71999999999999975</v>
      </c>
    </row>
    <row r="37" spans="11:14" x14ac:dyDescent="0.25">
      <c r="K37">
        <f t="shared" si="0"/>
        <v>2049</v>
      </c>
      <c r="L37" s="35">
        <f t="shared" si="1"/>
        <v>855902.78926770319</v>
      </c>
      <c r="M37" s="35">
        <f t="shared" si="2"/>
        <v>96021.864580372858</v>
      </c>
      <c r="N37">
        <f t="shared" si="3"/>
        <v>0.70999999999999974</v>
      </c>
    </row>
    <row r="38" spans="11:14" x14ac:dyDescent="0.25">
      <c r="K38">
        <f t="shared" si="0"/>
        <v>2050</v>
      </c>
      <c r="L38" s="35">
        <f t="shared" si="1"/>
        <v>871295.94527311437</v>
      </c>
      <c r="M38" s="35">
        <f t="shared" si="2"/>
        <v>97795.228656581763</v>
      </c>
      <c r="N38">
        <f t="shared" si="3"/>
        <v>0.69999999999999973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293D-6DC1-4E92-9ABD-CE271E50A5E7}">
  <dimension ref="B2:G20"/>
  <sheetViews>
    <sheetView topLeftCell="B1" workbookViewId="0">
      <selection activeCell="F14" sqref="F14"/>
    </sheetView>
  </sheetViews>
  <sheetFormatPr defaultColWidth="10.85546875" defaultRowHeight="15" x14ac:dyDescent="0.25"/>
  <cols>
    <col min="2" max="2" width="14.42578125" customWidth="1"/>
    <col min="3" max="3" width="11.5703125" customWidth="1"/>
    <col min="4" max="4" width="15.85546875" customWidth="1"/>
    <col min="5" max="5" width="13.5703125" customWidth="1"/>
  </cols>
  <sheetData>
    <row r="2" spans="2:7" x14ac:dyDescent="0.25">
      <c r="B2" s="54"/>
      <c r="C2" s="55" t="s">
        <v>144</v>
      </c>
      <c r="D2" s="55" t="s">
        <v>147</v>
      </c>
      <c r="E2" s="55" t="s">
        <v>148</v>
      </c>
      <c r="F2" s="55" t="s">
        <v>149</v>
      </c>
      <c r="G2" s="55" t="s">
        <v>157</v>
      </c>
    </row>
    <row r="3" spans="2:7" x14ac:dyDescent="0.25">
      <c r="B3" s="52" t="s">
        <v>158</v>
      </c>
      <c r="C3" s="53">
        <v>42.7</v>
      </c>
      <c r="D3" s="53">
        <v>36.6</v>
      </c>
      <c r="E3" s="53">
        <v>1</v>
      </c>
      <c r="F3" s="53">
        <v>120</v>
      </c>
      <c r="G3" s="53">
        <v>87</v>
      </c>
    </row>
    <row r="4" spans="2:7" x14ac:dyDescent="0.25">
      <c r="B4" s="52" t="s">
        <v>143</v>
      </c>
      <c r="C4" s="53">
        <v>50</v>
      </c>
      <c r="D4" s="53">
        <v>23.4</v>
      </c>
      <c r="E4" s="53">
        <v>1</v>
      </c>
      <c r="F4" s="53">
        <v>-162</v>
      </c>
      <c r="G4" s="53">
        <v>71</v>
      </c>
    </row>
    <row r="5" spans="2:7" x14ac:dyDescent="0.25">
      <c r="B5" s="52" t="s">
        <v>146</v>
      </c>
      <c r="C5" s="53">
        <v>120</v>
      </c>
      <c r="D5" s="53">
        <v>7.5</v>
      </c>
      <c r="E5" s="53">
        <v>700</v>
      </c>
      <c r="F5" s="53">
        <v>20</v>
      </c>
      <c r="G5" s="53">
        <v>0</v>
      </c>
    </row>
    <row r="6" spans="2:7" x14ac:dyDescent="0.25">
      <c r="B6" s="52" t="s">
        <v>145</v>
      </c>
      <c r="C6" s="53">
        <v>120</v>
      </c>
      <c r="D6" s="53">
        <v>8.5</v>
      </c>
      <c r="E6" s="53">
        <v>1</v>
      </c>
      <c r="F6" s="53">
        <v>-253</v>
      </c>
      <c r="G6" s="53">
        <v>0</v>
      </c>
    </row>
    <row r="7" spans="2:7" x14ac:dyDescent="0.25">
      <c r="B7" s="52" t="s">
        <v>156</v>
      </c>
      <c r="C7" s="53">
        <v>50</v>
      </c>
      <c r="D7" s="53">
        <v>35.799999999999997</v>
      </c>
      <c r="E7" s="53">
        <v>1</v>
      </c>
      <c r="F7" s="53">
        <v>-162</v>
      </c>
      <c r="G7" s="53">
        <v>71</v>
      </c>
    </row>
    <row r="8" spans="2:7" x14ac:dyDescent="0.25">
      <c r="B8" s="64" t="s">
        <v>141</v>
      </c>
      <c r="C8" s="65">
        <v>18.600000000000001</v>
      </c>
      <c r="D8" s="65">
        <v>12.7</v>
      </c>
      <c r="E8" s="53">
        <v>8.6</v>
      </c>
      <c r="F8" s="53">
        <v>20</v>
      </c>
      <c r="G8" s="65">
        <v>0</v>
      </c>
    </row>
    <row r="9" spans="2:7" x14ac:dyDescent="0.25">
      <c r="B9" s="64"/>
      <c r="C9" s="65"/>
      <c r="D9" s="65"/>
      <c r="E9" s="53">
        <v>1</v>
      </c>
      <c r="F9" s="53">
        <v>-34</v>
      </c>
      <c r="G9" s="65"/>
    </row>
    <row r="10" spans="2:7" x14ac:dyDescent="0.25">
      <c r="B10" s="52" t="s">
        <v>142</v>
      </c>
      <c r="C10" s="53">
        <v>19.899999999999999</v>
      </c>
      <c r="D10" s="53">
        <v>15.8</v>
      </c>
      <c r="E10" s="53">
        <v>1</v>
      </c>
      <c r="F10" s="53">
        <v>20</v>
      </c>
      <c r="G10" s="53">
        <v>69</v>
      </c>
    </row>
    <row r="11" spans="2:7" x14ac:dyDescent="0.25">
      <c r="B11" s="52" t="s">
        <v>152</v>
      </c>
      <c r="C11" s="53">
        <v>37.1</v>
      </c>
      <c r="D11" s="53">
        <v>33.75</v>
      </c>
      <c r="E11" s="53">
        <v>1</v>
      </c>
      <c r="F11" s="53">
        <v>120</v>
      </c>
      <c r="G11" s="53">
        <v>75</v>
      </c>
    </row>
    <row r="12" spans="2:7" x14ac:dyDescent="0.25">
      <c r="B12" s="56" t="s">
        <v>153</v>
      </c>
      <c r="C12" s="57">
        <v>44</v>
      </c>
      <c r="D12" s="57">
        <v>33.5</v>
      </c>
      <c r="E12" s="57">
        <v>1</v>
      </c>
      <c r="F12" s="57">
        <v>120</v>
      </c>
      <c r="G12" s="57">
        <v>75</v>
      </c>
    </row>
    <row r="14" spans="2:7" x14ac:dyDescent="0.25">
      <c r="C14" t="s">
        <v>162</v>
      </c>
      <c r="D14" t="s">
        <v>160</v>
      </c>
      <c r="E14" t="s">
        <v>163</v>
      </c>
      <c r="F14" t="s">
        <v>161</v>
      </c>
      <c r="G14" t="s">
        <v>159</v>
      </c>
    </row>
    <row r="15" spans="2:7" x14ac:dyDescent="0.25">
      <c r="B15" s="52" t="s">
        <v>164</v>
      </c>
      <c r="C15" s="58"/>
    </row>
    <row r="16" spans="2:7" x14ac:dyDescent="0.25">
      <c r="B16" s="52" t="s">
        <v>165</v>
      </c>
    </row>
    <row r="17" spans="2:6" x14ac:dyDescent="0.25">
      <c r="B17" s="52" t="s">
        <v>168</v>
      </c>
    </row>
    <row r="18" spans="2:6" x14ac:dyDescent="0.25">
      <c r="B18" s="52" t="s">
        <v>166</v>
      </c>
    </row>
    <row r="19" spans="2:6" x14ac:dyDescent="0.25">
      <c r="B19" s="52" t="s">
        <v>167</v>
      </c>
    </row>
    <row r="20" spans="2:6" x14ac:dyDescent="0.25">
      <c r="D20" t="s">
        <v>150</v>
      </c>
      <c r="E20" t="s">
        <v>151</v>
      </c>
      <c r="F20" t="s">
        <v>155</v>
      </c>
    </row>
  </sheetData>
  <mergeCells count="4">
    <mergeCell ref="B8:B9"/>
    <mergeCell ref="C8:C9"/>
    <mergeCell ref="D8:D9"/>
    <mergeCell ref="G8:G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10B3-7943-449D-8149-863E1F2F9A1E}">
  <dimension ref="B5:G73"/>
  <sheetViews>
    <sheetView topLeftCell="A36" zoomScaleNormal="100" workbookViewId="0">
      <selection activeCell="B42" sqref="B42:C73"/>
    </sheetView>
  </sheetViews>
  <sheetFormatPr defaultColWidth="10.85546875" defaultRowHeight="15" x14ac:dyDescent="0.25"/>
  <cols>
    <col min="3" max="3" width="10.5703125" customWidth="1"/>
    <col min="4" max="4" width="22.7109375" customWidth="1"/>
  </cols>
  <sheetData>
    <row r="5" spans="2:4" x14ac:dyDescent="0.25">
      <c r="B5" t="s">
        <v>0</v>
      </c>
      <c r="C5" t="s">
        <v>139</v>
      </c>
    </row>
    <row r="6" spans="2:4" x14ac:dyDescent="0.25">
      <c r="B6" t="s">
        <v>1</v>
      </c>
      <c r="D6" t="s">
        <v>3</v>
      </c>
    </row>
    <row r="7" spans="2:4" x14ac:dyDescent="0.25">
      <c r="B7" t="s">
        <v>2</v>
      </c>
      <c r="D7" t="s">
        <v>4</v>
      </c>
    </row>
    <row r="8" spans="2:4" x14ac:dyDescent="0.25">
      <c r="D8" t="s">
        <v>5</v>
      </c>
    </row>
    <row r="9" spans="2:4" x14ac:dyDescent="0.25">
      <c r="D9" t="s">
        <v>6</v>
      </c>
    </row>
    <row r="10" spans="2:4" x14ac:dyDescent="0.25">
      <c r="D10" t="s">
        <v>7</v>
      </c>
    </row>
    <row r="11" spans="2:4" x14ac:dyDescent="0.25">
      <c r="B11" t="s">
        <v>8</v>
      </c>
    </row>
    <row r="13" spans="2:4" x14ac:dyDescent="0.25">
      <c r="B13" t="s">
        <v>9</v>
      </c>
    </row>
    <row r="17" spans="2:2" x14ac:dyDescent="0.25">
      <c r="B17" t="s">
        <v>140</v>
      </c>
    </row>
    <row r="42" spans="2:7" x14ac:dyDescent="0.25">
      <c r="B42" t="s">
        <v>169</v>
      </c>
      <c r="C42" t="s">
        <v>170</v>
      </c>
    </row>
    <row r="43" spans="2:7" x14ac:dyDescent="0.25">
      <c r="B43" s="59" t="s">
        <v>24</v>
      </c>
      <c r="C43" s="60">
        <v>60436.228000000003</v>
      </c>
    </row>
    <row r="44" spans="2:7" x14ac:dyDescent="0.25">
      <c r="B44" s="59" t="s">
        <v>25</v>
      </c>
      <c r="C44" s="60">
        <v>62362.398000000001</v>
      </c>
    </row>
    <row r="45" spans="2:7" x14ac:dyDescent="0.25">
      <c r="B45" s="59" t="s">
        <v>26</v>
      </c>
      <c r="C45" s="60">
        <v>62674.684999999998</v>
      </c>
      <c r="G45" t="s">
        <v>154</v>
      </c>
    </row>
    <row r="46" spans="2:7" x14ac:dyDescent="0.25">
      <c r="B46" s="59" t="s">
        <v>27</v>
      </c>
      <c r="C46" s="60">
        <v>60013.89</v>
      </c>
    </row>
    <row r="47" spans="2:7" x14ac:dyDescent="0.25">
      <c r="B47" s="59" t="s">
        <v>28</v>
      </c>
      <c r="C47" s="60">
        <v>61439.495000000003</v>
      </c>
    </row>
    <row r="48" spans="2:7" x14ac:dyDescent="0.25">
      <c r="B48" s="59" t="s">
        <v>29</v>
      </c>
      <c r="C48" s="60">
        <v>59146.887999999999</v>
      </c>
    </row>
    <row r="49" spans="2:3" x14ac:dyDescent="0.25">
      <c r="B49" s="59" t="s">
        <v>30</v>
      </c>
      <c r="C49" s="60">
        <v>64463.815999999999</v>
      </c>
    </row>
    <row r="50" spans="2:3" x14ac:dyDescent="0.25">
      <c r="B50" s="59" t="s">
        <v>31</v>
      </c>
      <c r="C50" s="60">
        <v>62425.201999999997</v>
      </c>
    </row>
    <row r="51" spans="2:3" x14ac:dyDescent="0.25">
      <c r="B51" s="59" t="s">
        <v>32</v>
      </c>
      <c r="C51" s="60">
        <v>62926.656000000003</v>
      </c>
    </row>
    <row r="52" spans="2:3" x14ac:dyDescent="0.25">
      <c r="B52" s="59" t="s">
        <v>33</v>
      </c>
      <c r="C52" s="60">
        <v>68100.523000000001</v>
      </c>
    </row>
    <row r="53" spans="2:3" x14ac:dyDescent="0.25">
      <c r="B53" s="59" t="s">
        <v>34</v>
      </c>
      <c r="C53" s="60">
        <v>60641.046999999999</v>
      </c>
    </row>
    <row r="54" spans="2:3" x14ac:dyDescent="0.25">
      <c r="B54" s="59" t="s">
        <v>35</v>
      </c>
      <c r="C54" s="60">
        <v>62491.057999999997</v>
      </c>
    </row>
    <row r="55" spans="2:3" x14ac:dyDescent="0.25">
      <c r="B55" s="59" t="s">
        <v>36</v>
      </c>
      <c r="C55" s="60">
        <v>61982.519</v>
      </c>
    </row>
    <row r="56" spans="2:3" x14ac:dyDescent="0.25">
      <c r="B56" s="59" t="s">
        <v>37</v>
      </c>
      <c r="C56" s="60">
        <v>65261.332000000002</v>
      </c>
    </row>
    <row r="57" spans="2:3" x14ac:dyDescent="0.25">
      <c r="B57" s="59" t="s">
        <v>38</v>
      </c>
      <c r="C57" s="60">
        <v>66336.467000000004</v>
      </c>
    </row>
    <row r="58" spans="2:3" x14ac:dyDescent="0.25">
      <c r="B58" s="59" t="s">
        <v>39</v>
      </c>
      <c r="C58" s="60">
        <v>65025.36</v>
      </c>
    </row>
    <row r="59" spans="2:3" x14ac:dyDescent="0.25">
      <c r="B59" s="59" t="s">
        <v>40</v>
      </c>
      <c r="C59" s="60">
        <v>66660.607000000004</v>
      </c>
    </row>
    <row r="60" spans="2:3" x14ac:dyDescent="0.25">
      <c r="B60" s="59" t="s">
        <v>41</v>
      </c>
      <c r="C60" s="60">
        <v>64991.856</v>
      </c>
    </row>
    <row r="61" spans="2:3" x14ac:dyDescent="0.25">
      <c r="B61" s="59" t="s">
        <v>42</v>
      </c>
      <c r="C61" s="60">
        <v>63826.557000000001</v>
      </c>
    </row>
    <row r="62" spans="2:3" x14ac:dyDescent="0.25">
      <c r="B62" s="59" t="s">
        <v>43</v>
      </c>
      <c r="C62" s="60">
        <v>61745.940999999999</v>
      </c>
    </row>
    <row r="63" spans="2:3" x14ac:dyDescent="0.25">
      <c r="B63" s="59" t="s">
        <v>44</v>
      </c>
      <c r="C63" s="60">
        <v>58550.879000000001</v>
      </c>
    </row>
    <row r="64" spans="2:3" x14ac:dyDescent="0.25">
      <c r="B64" s="59" t="s">
        <v>45</v>
      </c>
      <c r="C64" s="60">
        <v>52302.663</v>
      </c>
    </row>
    <row r="65" spans="2:3" x14ac:dyDescent="0.25">
      <c r="B65" s="59" t="s">
        <v>46</v>
      </c>
      <c r="C65" s="60">
        <v>50655.15</v>
      </c>
    </row>
    <row r="66" spans="2:3" x14ac:dyDescent="0.25">
      <c r="B66" s="59" t="s">
        <v>47</v>
      </c>
      <c r="C66" s="60">
        <v>45951.839</v>
      </c>
    </row>
    <row r="67" spans="2:3" x14ac:dyDescent="0.25">
      <c r="B67" s="59" t="s">
        <v>48</v>
      </c>
      <c r="C67" s="60">
        <v>42547.953000000001</v>
      </c>
    </row>
    <row r="68" spans="2:3" x14ac:dyDescent="0.25">
      <c r="B68" s="59" t="s">
        <v>49</v>
      </c>
      <c r="C68" s="60">
        <v>45234.107000000004</v>
      </c>
    </row>
    <row r="69" spans="2:3" x14ac:dyDescent="0.25">
      <c r="B69" s="59" t="s">
        <v>50</v>
      </c>
      <c r="C69" s="60">
        <v>47278.326000000001</v>
      </c>
    </row>
    <row r="70" spans="2:3" x14ac:dyDescent="0.25">
      <c r="B70" s="59" t="s">
        <v>51</v>
      </c>
      <c r="C70" s="60">
        <v>49691.82</v>
      </c>
    </row>
    <row r="71" spans="2:3" x14ac:dyDescent="0.25">
      <c r="B71" s="59" t="s">
        <v>52</v>
      </c>
      <c r="C71" s="60">
        <v>48160.737999999998</v>
      </c>
    </row>
    <row r="72" spans="2:3" x14ac:dyDescent="0.25">
      <c r="B72" s="59" t="s">
        <v>53</v>
      </c>
      <c r="C72" s="60">
        <v>49177.59</v>
      </c>
    </row>
    <row r="73" spans="2:3" x14ac:dyDescent="0.25">
      <c r="B73" s="59" t="s">
        <v>54</v>
      </c>
      <c r="C73" s="60">
        <v>42393.811999999998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62418f3-8967-42a1-91f5-8aa137fbcf65" xsi:nil="true"/>
    <lcf76f155ced4ddcb4097134ff3c332f xmlns="1fa5a077-4a93-48a7-9217-96ff940fe08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8331A7A67074A478E4DEB50568F0747" ma:contentTypeVersion="12" ma:contentTypeDescription="Opret et nyt dokument." ma:contentTypeScope="" ma:versionID="a1e86bcd7b00a3670fe7f90c0152ce35">
  <xsd:schema xmlns:xsd="http://www.w3.org/2001/XMLSchema" xmlns:xs="http://www.w3.org/2001/XMLSchema" xmlns:p="http://schemas.microsoft.com/office/2006/metadata/properties" xmlns:ns2="1fa5a077-4a93-48a7-9217-96ff940fe088" xmlns:ns3="262418f3-8967-42a1-91f5-8aa137fbcf65" targetNamespace="http://schemas.microsoft.com/office/2006/metadata/properties" ma:root="true" ma:fieldsID="3fd4310cff1c0468adc12803bd0fadfe" ns2:_="" ns3:_="">
    <xsd:import namespace="1fa5a077-4a93-48a7-9217-96ff940fe088"/>
    <xsd:import namespace="262418f3-8967-42a1-91f5-8aa137fbcf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a5a077-4a93-48a7-9217-96ff940fe0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418f3-8967-42a1-91f5-8aa137fbcf6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eed5283-a12c-4ab7-a850-5e2ba5083357}" ma:internalName="TaxCatchAll" ma:showField="CatchAllData" ma:web="262418f3-8967-42a1-91f5-8aa137fbcf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DE9FED-8F08-4E33-A48C-CBFCA6AE371C}">
  <ds:schemaRefs>
    <ds:schemaRef ds:uri="http://schemas.microsoft.com/office/2006/documentManagement/types"/>
    <ds:schemaRef ds:uri="262418f3-8967-42a1-91f5-8aa137fbcf65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1fa5a077-4a93-48a7-9217-96ff940fe088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F6627C1-4CA1-4047-A3DE-23850DDCAA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D3D9CB-EC6C-4E90-ACB3-176FD8FE07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a5a077-4a93-48a7-9217-96ff940fe088"/>
    <ds:schemaRef ds:uri="262418f3-8967-42a1-91f5-8aa137fbcf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Energy con. national nav.</vt:lpstr>
      <vt:lpstr>Energy con. international bunk.</vt:lpstr>
      <vt:lpstr>Bunker forecast 1</vt:lpstr>
      <vt:lpstr>Bunker forecast 2</vt:lpstr>
      <vt:lpstr>Forecast int+nat</vt:lpstr>
      <vt:lpstr>Fuel comparison</vt:lpstr>
      <vt:lpstr>OVERLEAF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Gomez Delicado</dc:creator>
  <cp:lastModifiedBy>Frederik Skou Fertin</cp:lastModifiedBy>
  <dcterms:created xsi:type="dcterms:W3CDTF">2022-07-11T10:56:05Z</dcterms:created>
  <dcterms:modified xsi:type="dcterms:W3CDTF">2024-02-28T14:25:46Z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0x010100D8331A7A67074A478E4DEB50568F0747</vt:lpwstr>
  </property>
  <property fmtid="{D5CDD505-2E9C-101B-9397-08002B2CF9AE}" pid="3" name="MediaServiceImageTags">
    <vt:lpwstr/>
  </property>
</Properties>
</file>