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03679_dtu_dk/Documents/Dokumenter/DTU_Man/h2_system_dynamics/model_considerations/"/>
    </mc:Choice>
  </mc:AlternateContent>
  <xr:revisionPtr revIDLastSave="76" documentId="8_{8EDDAAF4-EE29-4870-9E1E-DB7F55D919A4}" xr6:coauthVersionLast="47" xr6:coauthVersionMax="47" xr10:uidLastSave="{E83A85A1-449C-466C-B00B-FF855A6AD553}"/>
  <bookViews>
    <workbookView xWindow="-120" yWindow="-120" windowWidth="29040" windowHeight="16440" xr2:uid="{B9189D28-800A-46A0-A649-D3C01B6BE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1" l="1"/>
  <c r="K14" i="1"/>
  <c r="K13" i="1"/>
  <c r="K12" i="1"/>
  <c r="J14" i="1"/>
  <c r="I33" i="1"/>
  <c r="I32" i="1"/>
  <c r="I31" i="1"/>
  <c r="J31" i="1"/>
  <c r="J32" i="1" s="1"/>
  <c r="K33" i="1"/>
  <c r="K32" i="1"/>
  <c r="K31" i="1"/>
  <c r="K30" i="1"/>
  <c r="K28" i="1"/>
  <c r="K27" i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7" i="1"/>
  <c r="J33" i="1" l="1"/>
  <c r="I19" i="1"/>
  <c r="S2" i="1"/>
  <c r="T2" i="1"/>
  <c r="U2" i="1"/>
  <c r="R2" i="1"/>
  <c r="I2" i="1"/>
  <c r="J2" i="1"/>
  <c r="K2" i="1"/>
  <c r="L2" i="1"/>
  <c r="M2" i="1"/>
  <c r="N2" i="1"/>
  <c r="O2" i="1"/>
  <c r="P2" i="1"/>
  <c r="Q2" i="1"/>
  <c r="E2" i="1"/>
  <c r="F2" i="1"/>
  <c r="G2" i="1"/>
  <c r="H2" i="1"/>
  <c r="D2" i="1"/>
  <c r="A5" i="1" l="1" a="1"/>
  <c r="A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<sst xmlns="http://schemas.openxmlformats.org/spreadsheetml/2006/main" count="19" uniqueCount="13">
  <si>
    <t>Installed Cap (GW)</t>
  </si>
  <si>
    <t>CAPEX</t>
  </si>
  <si>
    <t>Learning rate</t>
  </si>
  <si>
    <t>Year</t>
  </si>
  <si>
    <t>Road Transport Consumption</t>
  </si>
  <si>
    <t>kg</t>
  </si>
  <si>
    <t>plastic</t>
  </si>
  <si>
    <t>t</t>
  </si>
  <si>
    <t>olefin</t>
  </si>
  <si>
    <t>naphtha</t>
  </si>
  <si>
    <t>MWh</t>
  </si>
  <si>
    <t>H2</t>
  </si>
  <si>
    <t>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</si>
</sst>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0" fillId="0" borderId="0" xfId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0.11178937007874014"/>
          <c:y val="0.19486111111111112"/>
          <c:w val="0.88265507436570434"/>
          <c:h val="0.7773611111111110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cat>
            <c:numRef>
              <c:f>Sheet1!$O$4:$O$7</c:f>
              <c:numCache>
                <c:formatCode>General</c:formatCode>
                <c:ptCount val="4"/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Sheet1!$P$4:$P$7</c:f>
              <c:numCache>
                <c:formatCode>General</c:formatCode>
                <c:ptCount val="4"/>
                <c:pt idx="1">
                  <c:v>12</c:v>
                </c:pt>
                <c:pt idx="2">
                  <c:v>301</c:v>
                </c:pt>
                <c:pt idx="3">
                  <c:v>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C-40BF-B2EB-60F52A9A4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323023"/>
        <c:axId val="655333103"/>
      </c:lineChart>
      <c:catAx>
        <c:axId val="65532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5333103"/>
        <c:crosses val="autoZero"/>
        <c:auto val="1"/>
        <c:lblAlgn val="ctr"/>
        <c:lblOffset val="100"/>
        <c:noMultiLvlLbl val="0"/>
      </c:catAx>
      <c:valAx>
        <c:axId val="65533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5323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190500</xdr:colOff>
      <xdr:row>9</xdr:row>
      <xdr:rowOff>0</xdr:rowOff>
    </xdr:from>
    <xdr:to>
      <xdr:col>20</xdr:col>
      <xdr:colOff>495300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D04A4E-DB70-6802-8CAC-3D7449D915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2602-F496-4DC1-BDF0-DC0FFC90DB74}">
  <dimension ref="A1:U37"/>
  <sheetViews>
    <sheetView tabSelected="1" workbookViewId="0">
      <selection activeCell="L19" sqref="L19"/>
    </sheetView>
  </sheetViews>
  <sheetFormatPr defaultRowHeight="15" x14ac:dyDescent="0.25"/>
  <cols>
    <col min="1" max="1" width="17.5703125" customWidth="1"/>
    <col min="11" max="11" width="12" bestFit="1" customWidth="1"/>
  </cols>
  <sheetData>
    <row r="1" spans="1:21" x14ac:dyDescent="0.25">
      <c r="A1" t="s">
        <v>0</v>
      </c>
      <c r="B1">
        <v>0</v>
      </c>
      <c r="C1">
        <v>1</v>
      </c>
      <c r="D1">
        <v>2</v>
      </c>
      <c r="E1">
        <v>5</v>
      </c>
      <c r="F1">
        <v>10</v>
      </c>
      <c r="G1">
        <v>20</v>
      </c>
      <c r="H1">
        <v>50</v>
      </c>
      <c r="I1">
        <v>100</v>
      </c>
      <c r="J1">
        <v>200</v>
      </c>
      <c r="K1">
        <v>500</v>
      </c>
      <c r="L1">
        <v>1000</v>
      </c>
      <c r="M1">
        <v>2000</v>
      </c>
      <c r="N1">
        <v>5000</v>
      </c>
      <c r="O1">
        <v>10000</v>
      </c>
      <c r="P1">
        <v>20000</v>
      </c>
      <c r="Q1">
        <v>50000</v>
      </c>
      <c r="R1">
        <v>100000</v>
      </c>
      <c r="S1">
        <v>200000</v>
      </c>
      <c r="T1">
        <v>500000</v>
      </c>
      <c r="U1">
        <v>1000000</v>
      </c>
    </row>
    <row r="2" spans="1:21" x14ac:dyDescent="0.25">
      <c r="A2" t="s">
        <v>1</v>
      </c>
      <c r="B2">
        <v>2500</v>
      </c>
      <c r="C2">
        <v>1900</v>
      </c>
      <c r="D2">
        <f>$C$2*(D1/$C$1)^LOG(1-$C$6,2)</f>
        <v>1558.0000000000002</v>
      </c>
      <c r="E2">
        <f>$C$2*(E1/$C$1)^LOG(1-$C$6,2)</f>
        <v>1198.4931700081916</v>
      </c>
      <c r="F2">
        <f>$C$2*(F1/$C$1)^LOG(1-$C$6,2)</f>
        <v>982.76439940671719</v>
      </c>
      <c r="G2">
        <f>$C$2*(G1/$C$1)^LOG(1-$C$6,2)</f>
        <v>805.86680751350809</v>
      </c>
      <c r="H2">
        <f>$C$2*(H1/$C$1)^LOG(1-$C$6,2)</f>
        <v>619.9139054821859</v>
      </c>
      <c r="I2">
        <f>$C$2*(I1/$C$1)^LOG(1-$C$6,2)</f>
        <v>508.32940249539246</v>
      </c>
      <c r="J2">
        <f>$C$2*(J1/$C$1)^LOG(1-$C$6,2)</f>
        <v>416.83011004622188</v>
      </c>
      <c r="K2">
        <f>$C$2*(K1/$C$1)^LOG(1-$C$6,2)</f>
        <v>320.64700895003836</v>
      </c>
      <c r="L2">
        <f>$C$2*(L1/$C$1)^LOG(1-$C$6,2)</f>
        <v>262.93054733903153</v>
      </c>
      <c r="M2">
        <f>$C$2*(M1/$C$1)^LOG(1-$C$6,2)</f>
        <v>215.60304881800582</v>
      </c>
      <c r="N2">
        <f>$C$2*(N1/$C$1)^LOG(1-$C$6,2)</f>
        <v>165.85287640649724</v>
      </c>
      <c r="O2">
        <f>$C$2*(O1/$C$1)^LOG(1-$C$6,2)</f>
        <v>135.9993586533277</v>
      </c>
      <c r="P2">
        <f>$C$2*(P1/$C$1)^LOG(1-$C$6,2)</f>
        <v>111.51947409572881</v>
      </c>
      <c r="Q2">
        <f>$C$2*(Q1/$C$1)^LOG(1-$C$6,2)</f>
        <v>85.786474985004091</v>
      </c>
      <c r="R2">
        <f>$C$2*(R1/$C$1)^LOG(1-$C$6,2)</f>
        <v>70.344909487703362</v>
      </c>
      <c r="S2">
        <f>$C$2*(S1/$C$1)^LOG(1-$C$6,2)</f>
        <v>57.682825779916755</v>
      </c>
      <c r="T2">
        <f>$C$2*(T1/$C$1)^LOG(1-$C$6,2)</f>
        <v>44.372575560977324</v>
      </c>
      <c r="U2">
        <f>$C$2*(U1/$C$1)^LOG(1-$C$6,2)</f>
        <v>36.385511960001416</v>
      </c>
    </row>
    <row r="5" spans="1:21" x14ac:dyDescent="0.25">
      <c r="A5" t="str" cm="1">
        <f t="array" ref="A5:B25">TRANSPOSE(A1:U2)</f>
        <v>Installed Cap (GW)</v>
      </c>
      <c r="B5" t="str">
        <v>CAPEX</v>
      </c>
      <c r="C5" s="1" t="s">
        <v>2</v>
      </c>
      <c r="E5" t="s">
        <v>3</v>
      </c>
      <c r="F5" t="s">
        <v>4</v>
      </c>
      <c r="O5">
        <v>2030</v>
      </c>
      <c r="P5">
        <v>12</v>
      </c>
    </row>
    <row r="6" spans="1:21" x14ac:dyDescent="0.25">
      <c r="A6">
        <v>0</v>
      </c>
      <c r="B6">
        <v>2500</v>
      </c>
      <c r="C6" s="2">
        <v>0.18</v>
      </c>
      <c r="E6">
        <v>2019</v>
      </c>
      <c r="F6">
        <v>867029</v>
      </c>
      <c r="O6">
        <v>2040</v>
      </c>
      <c r="P6">
        <v>301</v>
      </c>
    </row>
    <row r="7" spans="1:21" x14ac:dyDescent="0.25">
      <c r="A7">
        <v>1</v>
      </c>
      <c r="B7">
        <v>1900</v>
      </c>
      <c r="E7">
        <v>2020</v>
      </c>
      <c r="F7">
        <f>F6*1.0156</f>
        <v>880554.65240000002</v>
      </c>
      <c r="O7">
        <v>2050</v>
      </c>
      <c r="P7">
        <v>626</v>
      </c>
    </row>
    <row r="8" spans="1:21" x14ac:dyDescent="0.25">
      <c r="A8">
        <v>2</v>
      </c>
      <c r="B8">
        <v>1558.0000000000002</v>
      </c>
      <c r="E8">
        <v>2021</v>
      </c>
      <c r="F8">
        <f t="shared" ref="F8:F37" si="0">F7*1.0156</f>
        <v>894291.30497744004</v>
      </c>
    </row>
    <row r="9" spans="1:21" x14ac:dyDescent="0.25">
      <c r="A9">
        <v>5</v>
      </c>
      <c r="B9">
        <v>1198.4931700081916</v>
      </c>
      <c r="E9">
        <v>2022</v>
      </c>
      <c r="F9">
        <f t="shared" si="0"/>
        <v>908242.24933508819</v>
      </c>
    </row>
    <row r="10" spans="1:21" x14ac:dyDescent="0.25">
      <c r="A10">
        <v>10</v>
      </c>
      <c r="B10">
        <v>982.76439940671719</v>
      </c>
      <c r="E10">
        <v>2023</v>
      </c>
      <c r="F10">
        <f t="shared" si="0"/>
        <v>922410.82842471567</v>
      </c>
    </row>
    <row r="11" spans="1:21" x14ac:dyDescent="0.25">
      <c r="A11">
        <v>20</v>
      </c>
      <c r="B11">
        <v>805.86680751350809</v>
      </c>
      <c r="E11">
        <v>2024</v>
      </c>
      <c r="F11">
        <f t="shared" si="0"/>
        <v>936800.43734814133</v>
      </c>
    </row>
    <row r="12" spans="1:21" x14ac:dyDescent="0.25">
      <c r="A12">
        <v>50</v>
      </c>
      <c r="B12">
        <v>619.9139054821859</v>
      </c>
      <c r="E12">
        <v>2025</v>
      </c>
      <c r="F12">
        <f t="shared" si="0"/>
        <v>951414.52417077241</v>
      </c>
      <c r="K12">
        <f>LOG(1-$C$6,2)</f>
        <v>-0.28630418515664091</v>
      </c>
    </row>
    <row r="13" spans="1:21" x14ac:dyDescent="0.25">
      <c r="A13">
        <v>100</v>
      </c>
      <c r="B13">
        <v>508.32940249539246</v>
      </c>
      <c r="E13">
        <v>2026</v>
      </c>
      <c r="F13">
        <f t="shared" si="0"/>
        <v>966256.59074783651</v>
      </c>
      <c r="K13">
        <f>LOG(1-$C$6)</f>
        <v>-8.6186147616283279E-2</v>
      </c>
    </row>
    <row r="14" spans="1:21" x14ac:dyDescent="0.25">
      <c r="A14">
        <v>200</v>
      </c>
      <c r="B14">
        <v>416.83011004622188</v>
      </c>
      <c r="E14">
        <v>2027</v>
      </c>
      <c r="F14">
        <f t="shared" si="0"/>
        <v>981330.19356350286</v>
      </c>
      <c r="J14">
        <f>LOG(EXP(1),2)</f>
        <v>1.4426950408889634</v>
      </c>
      <c r="K14">
        <f>K13*J14</f>
        <v>-0.12434032775933604</v>
      </c>
    </row>
    <row r="15" spans="1:21" x14ac:dyDescent="0.25">
      <c r="A15">
        <v>500</v>
      </c>
      <c r="B15">
        <v>320.64700895003836</v>
      </c>
      <c r="E15">
        <v>2028</v>
      </c>
      <c r="F15">
        <f t="shared" si="0"/>
        <v>996638.94458309351</v>
      </c>
    </row>
    <row r="16" spans="1:21" x14ac:dyDescent="0.25">
      <c r="A16">
        <v>1000</v>
      </c>
      <c r="B16">
        <v>262.93054733903153</v>
      </c>
      <c r="E16">
        <v>2029</v>
      </c>
      <c r="F16">
        <f t="shared" si="0"/>
        <v>1012186.5121185898</v>
      </c>
    </row>
    <row r="17" spans="1:13" x14ac:dyDescent="0.25">
      <c r="A17">
        <v>2000</v>
      </c>
      <c r="B17">
        <v>215.60304881800582</v>
      </c>
      <c r="E17">
        <v>2030</v>
      </c>
      <c r="F17">
        <f t="shared" si="0"/>
        <v>1027976.6217076399</v>
      </c>
    </row>
    <row r="18" spans="1:13" x14ac:dyDescent="0.25">
      <c r="A18">
        <v>5000</v>
      </c>
      <c r="B18">
        <v>165.85287640649724</v>
      </c>
      <c r="E18">
        <v>2031</v>
      </c>
      <c r="F18">
        <f t="shared" si="0"/>
        <v>1044013.0570062791</v>
      </c>
    </row>
    <row r="19" spans="1:13" x14ac:dyDescent="0.25">
      <c r="A19">
        <v>10000</v>
      </c>
      <c r="B19">
        <v>135.9993586533277</v>
      </c>
      <c r="E19">
        <v>2032</v>
      </c>
      <c r="F19">
        <f t="shared" si="0"/>
        <v>1060299.660695577</v>
      </c>
      <c r="I19">
        <f>8.4*33.33</f>
        <v>279.97199999999998</v>
      </c>
      <c r="L19">
        <f>LOG(0.82)/LOG(2)</f>
        <v>-0.28630418515664108</v>
      </c>
    </row>
    <row r="20" spans="1:13" x14ac:dyDescent="0.25">
      <c r="A20">
        <v>20000</v>
      </c>
      <c r="B20">
        <v>111.51947409572881</v>
      </c>
      <c r="E20">
        <v>2033</v>
      </c>
      <c r="F20">
        <f t="shared" si="0"/>
        <v>1076840.3354024282</v>
      </c>
    </row>
    <row r="21" spans="1:13" x14ac:dyDescent="0.25">
      <c r="A21">
        <v>50000</v>
      </c>
      <c r="B21">
        <v>85.786474985004091</v>
      </c>
      <c r="E21">
        <v>2034</v>
      </c>
      <c r="F21">
        <f t="shared" si="0"/>
        <v>1093639.0446347061</v>
      </c>
    </row>
    <row r="22" spans="1:13" x14ac:dyDescent="0.25">
      <c r="A22">
        <v>100000</v>
      </c>
      <c r="B22">
        <v>70.344909487703362</v>
      </c>
      <c r="E22">
        <v>2035</v>
      </c>
      <c r="F22">
        <f t="shared" si="0"/>
        <v>1110699.8137310075</v>
      </c>
    </row>
    <row r="23" spans="1:13" x14ac:dyDescent="0.25">
      <c r="A23">
        <v>200000</v>
      </c>
      <c r="B23">
        <v>57.682825779916755</v>
      </c>
      <c r="E23">
        <v>2036</v>
      </c>
      <c r="F23">
        <f t="shared" si="0"/>
        <v>1128026.7308252114</v>
      </c>
    </row>
    <row r="24" spans="1:13" x14ac:dyDescent="0.25">
      <c r="A24">
        <v>500000</v>
      </c>
      <c r="B24">
        <v>44.372575560977324</v>
      </c>
      <c r="E24">
        <v>2037</v>
      </c>
      <c r="F24">
        <f t="shared" si="0"/>
        <v>1145623.9478260847</v>
      </c>
    </row>
    <row r="25" spans="1:13" x14ac:dyDescent="0.25">
      <c r="A25">
        <v>1000000</v>
      </c>
      <c r="B25">
        <v>36.385511960001416</v>
      </c>
      <c r="E25">
        <v>2038</v>
      </c>
      <c r="F25">
        <f t="shared" si="0"/>
        <v>1163495.6814121716</v>
      </c>
    </row>
    <row r="26" spans="1:13" x14ac:dyDescent="0.25">
      <c r="E26">
        <v>2039</v>
      </c>
      <c r="F26">
        <f t="shared" si="0"/>
        <v>1181646.2140422014</v>
      </c>
    </row>
    <row r="27" spans="1:13" x14ac:dyDescent="0.25">
      <c r="E27">
        <v>2040</v>
      </c>
      <c r="F27">
        <f t="shared" si="0"/>
        <v>1200079.8949812597</v>
      </c>
      <c r="K27">
        <f>448*10^6*70</f>
        <v>31360000000</v>
      </c>
      <c r="L27" t="s">
        <v>5</v>
      </c>
      <c r="M27" t="s">
        <v>6</v>
      </c>
    </row>
    <row r="28" spans="1:13" x14ac:dyDescent="0.25">
      <c r="E28">
        <v>2041</v>
      </c>
      <c r="F28">
        <f t="shared" si="0"/>
        <v>1218801.1413429675</v>
      </c>
      <c r="K28">
        <f>K27/1000</f>
        <v>31360000</v>
      </c>
      <c r="L28" t="s">
        <v>7</v>
      </c>
      <c r="M28" t="s">
        <v>6</v>
      </c>
    </row>
    <row r="29" spans="1:13" x14ac:dyDescent="0.25">
      <c r="E29">
        <v>2042</v>
      </c>
      <c r="F29">
        <f t="shared" si="0"/>
        <v>1237814.4391479178</v>
      </c>
      <c r="K29">
        <v>41495000</v>
      </c>
      <c r="L29" t="s">
        <v>7</v>
      </c>
      <c r="M29" t="s">
        <v>8</v>
      </c>
    </row>
    <row r="30" spans="1:13" x14ac:dyDescent="0.25">
      <c r="E30">
        <v>2043</v>
      </c>
      <c r="F30">
        <f t="shared" si="0"/>
        <v>1257124.3443986254</v>
      </c>
      <c r="I30">
        <v>17000000</v>
      </c>
      <c r="J30">
        <v>47000000</v>
      </c>
      <c r="K30">
        <f>K29*1.66</f>
        <v>68881700</v>
      </c>
      <c r="L30" t="s">
        <v>7</v>
      </c>
      <c r="M30" t="s">
        <v>9</v>
      </c>
    </row>
    <row r="31" spans="1:13" x14ac:dyDescent="0.25">
      <c r="E31">
        <v>2044</v>
      </c>
      <c r="F31">
        <f t="shared" si="0"/>
        <v>1276735.4841712441</v>
      </c>
      <c r="I31">
        <f>I30*5.85</f>
        <v>99450000</v>
      </c>
      <c r="J31">
        <f>0.78*J30</f>
        <v>36660000</v>
      </c>
      <c r="K31">
        <f>0.78*K30</f>
        <v>53727726</v>
      </c>
      <c r="L31" t="s">
        <v>10</v>
      </c>
      <c r="M31" t="s">
        <v>11</v>
      </c>
    </row>
    <row r="32" spans="1:13" x14ac:dyDescent="0.25">
      <c r="E32">
        <v>2045</v>
      </c>
      <c r="F32">
        <f t="shared" si="0"/>
        <v>1296652.5577243157</v>
      </c>
      <c r="I32" s="3">
        <f>I31/1000</f>
        <v>99450</v>
      </c>
      <c r="J32" s="3">
        <f>J31/1000</f>
        <v>36660</v>
      </c>
      <c r="K32" s="3">
        <f>K31/1000</f>
        <v>53727.726000000002</v>
      </c>
      <c r="L32" t="s">
        <v>12</v>
      </c>
      <c r="M32" t="s">
        <v>11</v>
      </c>
    </row>
    <row r="33" spans="5:13" x14ac:dyDescent="0.25">
      <c r="E33">
        <v>2046</v>
      </c>
      <c r="F33">
        <f t="shared" si="0"/>
        <v>1316880.3376248151</v>
      </c>
      <c r="I33" s="3">
        <f>I31/33.33</f>
        <v>2983798.3798379838</v>
      </c>
      <c r="J33" s="3">
        <f>J31/33.33</f>
        <v>1099909.9909991</v>
      </c>
      <c r="K33" s="3">
        <f>K31/33.33</f>
        <v>1611992.9792979299</v>
      </c>
      <c r="L33" t="s">
        <v>7</v>
      </c>
      <c r="M33" t="s">
        <v>11</v>
      </c>
    </row>
    <row r="34" spans="5:13" x14ac:dyDescent="0.25">
      <c r="E34">
        <v>2047</v>
      </c>
      <c r="F34">
        <f t="shared" si="0"/>
        <v>1337423.6708917622</v>
      </c>
    </row>
    <row r="35" spans="5:13" x14ac:dyDescent="0.25">
      <c r="E35">
        <v>2048</v>
      </c>
      <c r="F35">
        <f t="shared" si="0"/>
        <v>1358287.4801576738</v>
      </c>
    </row>
    <row r="36" spans="5:13" x14ac:dyDescent="0.25">
      <c r="E36">
        <v>2049</v>
      </c>
      <c r="F36">
        <f t="shared" si="0"/>
        <v>1379476.7648481335</v>
      </c>
    </row>
    <row r="37" spans="5:13" x14ac:dyDescent="0.25">
      <c r="E37">
        <v>2050</v>
      </c>
      <c r="F37">
        <f t="shared" si="0"/>
        <v>1400996.6023797644</v>
      </c>
    </row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Skou Fertin</dc:creator>
  <cp:lastModifiedBy>Frederik Skou Fertin</cp:lastModifiedBy>
  <dcterms:created xsi:type="dcterms:W3CDTF">2024-06-27T09:37:42Z</dcterms:created>
  <dcterms:modified xsi:type="dcterms:W3CDTF">2024-06-28T11:35:28Z</dcterms:modified>
</cp:coreProperties>
</file>