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E:\CodePrograms\alphaHome\programs\etf_report\"/>
    </mc:Choice>
  </mc:AlternateContent>
  <xr:revisionPtr revIDLastSave="0" documentId="13_ncr:1_{B6CCD52B-EF95-4D5B-B782-70F578DC27B2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ETF-info" sheetId="1" r:id="rId1"/>
    <sheet name="大类" sheetId="13" r:id="rId2"/>
    <sheet name="中类" sheetId="17" r:id="rId3"/>
    <sheet name="ETF指数" sheetId="2" r:id="rId4"/>
    <sheet name="Sheet2" sheetId="15" r:id="rId5"/>
    <sheet name="Sheet5" sheetId="18" r:id="rId6"/>
    <sheet name="Sheet1" sheetId="14" r:id="rId7"/>
    <sheet name="基金公司" sheetId="11" r:id="rId8"/>
    <sheet name="货币ETF" sheetId="9" r:id="rId9"/>
    <sheet name="公募指数" sheetId="10" r:id="rId10"/>
    <sheet name="指数行情" sheetId="8" r:id="rId11"/>
  </sheets>
  <externalReferences>
    <externalReference r:id="rId12"/>
    <externalReference r:id="rId13"/>
  </externalReferences>
  <definedNames>
    <definedName name="_xlnm._FilterDatabase" localSheetId="0" hidden="1">'ETF-info'!$A$1:$L$1054</definedName>
    <definedName name="_xlnm._FilterDatabase" localSheetId="3" hidden="1">ETF指数!$A$2:$AD$427</definedName>
    <definedName name="_xlnm._FilterDatabase" localSheetId="9" hidden="1">公募指数!$A$1:$O$70</definedName>
    <definedName name="_xlnm._FilterDatabase" localSheetId="7" hidden="1">基金公司!$A$2:$E$54</definedName>
  </definedNames>
  <calcPr calcId="191029" iterate="1" calcOnSave="0" concurrentManualCount="3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08" i="1" l="1"/>
  <c r="K1008" i="1"/>
  <c r="J1008" i="1"/>
  <c r="L1007" i="1"/>
  <c r="K1007" i="1"/>
  <c r="J1007" i="1"/>
  <c r="L1006" i="1"/>
  <c r="K1006" i="1"/>
  <c r="J1006" i="1"/>
  <c r="L1005" i="1"/>
  <c r="K1005" i="1"/>
  <c r="J1005" i="1"/>
  <c r="L1004" i="1"/>
  <c r="K1004" i="1"/>
  <c r="J1004" i="1"/>
  <c r="L1003" i="1"/>
  <c r="K1003" i="1"/>
  <c r="J1003" i="1"/>
  <c r="L1002" i="1"/>
  <c r="K1002" i="1"/>
  <c r="J1002" i="1"/>
  <c r="L1001" i="1"/>
  <c r="K1001" i="1"/>
  <c r="J1001" i="1"/>
  <c r="L1000" i="1"/>
  <c r="K1000" i="1"/>
  <c r="J1000" i="1"/>
  <c r="L999" i="1"/>
  <c r="K999" i="1"/>
  <c r="J999" i="1"/>
  <c r="L998" i="1"/>
  <c r="K998" i="1"/>
  <c r="J998" i="1"/>
  <c r="L997" i="1"/>
  <c r="K997" i="1"/>
  <c r="J997" i="1"/>
  <c r="L996" i="1"/>
  <c r="K996" i="1"/>
  <c r="J996" i="1"/>
  <c r="L995" i="1"/>
  <c r="K995" i="1"/>
  <c r="J995" i="1"/>
  <c r="L994" i="1"/>
  <c r="K994" i="1"/>
  <c r="J994" i="1"/>
  <c r="L993" i="1"/>
  <c r="K993" i="1"/>
  <c r="J993" i="1"/>
  <c r="L992" i="1"/>
  <c r="K992" i="1"/>
  <c r="J992" i="1"/>
  <c r="L991" i="1"/>
  <c r="K991" i="1"/>
  <c r="J991" i="1"/>
  <c r="L990" i="1"/>
  <c r="K990" i="1"/>
  <c r="J990" i="1"/>
  <c r="L989" i="1"/>
  <c r="K989" i="1"/>
  <c r="J989" i="1"/>
  <c r="L988" i="1"/>
  <c r="K988" i="1"/>
  <c r="J988" i="1"/>
  <c r="L987" i="1"/>
  <c r="K987" i="1"/>
  <c r="J987" i="1"/>
  <c r="L986" i="1"/>
  <c r="K986" i="1"/>
  <c r="J986" i="1"/>
  <c r="L985" i="1"/>
  <c r="K985" i="1"/>
  <c r="J985" i="1"/>
  <c r="L984" i="1"/>
  <c r="K984" i="1"/>
  <c r="J984" i="1"/>
  <c r="L983" i="1"/>
  <c r="K983" i="1"/>
  <c r="J983" i="1"/>
  <c r="L982" i="1"/>
  <c r="K982" i="1"/>
  <c r="J982" i="1"/>
  <c r="L981" i="1"/>
  <c r="K981" i="1"/>
  <c r="J981" i="1"/>
  <c r="L980" i="1"/>
  <c r="K980" i="1"/>
  <c r="J980" i="1"/>
  <c r="L979" i="1"/>
  <c r="K979" i="1"/>
  <c r="J979" i="1"/>
  <c r="L978" i="1"/>
  <c r="K978" i="1"/>
  <c r="J978" i="1"/>
  <c r="L977" i="1"/>
  <c r="K977" i="1"/>
  <c r="J977" i="1"/>
  <c r="L976" i="1"/>
  <c r="K976" i="1"/>
  <c r="J976" i="1"/>
  <c r="L975" i="1"/>
  <c r="K975" i="1"/>
  <c r="J975" i="1"/>
  <c r="L974" i="1"/>
  <c r="K974" i="1"/>
  <c r="J974" i="1"/>
  <c r="L973" i="1"/>
  <c r="K973" i="1"/>
  <c r="J973" i="1"/>
  <c r="L972" i="1"/>
  <c r="K972" i="1"/>
  <c r="J972" i="1"/>
  <c r="L971" i="1"/>
  <c r="K971" i="1"/>
  <c r="J971" i="1"/>
  <c r="L970" i="1"/>
  <c r="K970" i="1"/>
  <c r="J970" i="1"/>
  <c r="L969" i="1"/>
  <c r="K969" i="1"/>
  <c r="J969" i="1"/>
  <c r="L968" i="1"/>
  <c r="K968" i="1"/>
  <c r="J968" i="1"/>
  <c r="L967" i="1"/>
  <c r="K967" i="1"/>
  <c r="J967" i="1"/>
  <c r="L966" i="1"/>
  <c r="K966" i="1"/>
  <c r="J966" i="1"/>
  <c r="L965" i="1"/>
  <c r="K965" i="1"/>
  <c r="J965" i="1"/>
  <c r="L964" i="1"/>
  <c r="K964" i="1"/>
  <c r="J964" i="1"/>
  <c r="L963" i="1"/>
  <c r="K963" i="1"/>
  <c r="J963" i="1"/>
  <c r="L962" i="1"/>
  <c r="K962" i="1"/>
  <c r="J962" i="1"/>
  <c r="L961" i="1"/>
  <c r="K961" i="1"/>
  <c r="J961" i="1"/>
  <c r="L960" i="1"/>
  <c r="K960" i="1"/>
  <c r="J960" i="1"/>
  <c r="L959" i="1"/>
  <c r="K959" i="1"/>
  <c r="J959" i="1"/>
  <c r="L958" i="1"/>
  <c r="K958" i="1"/>
  <c r="J958" i="1"/>
  <c r="L957" i="1"/>
  <c r="K957" i="1"/>
  <c r="J957" i="1"/>
  <c r="L956" i="1"/>
  <c r="K956" i="1"/>
  <c r="J956" i="1"/>
  <c r="L955" i="1"/>
  <c r="K955" i="1"/>
  <c r="J955" i="1"/>
  <c r="L954" i="1"/>
  <c r="K954" i="1"/>
  <c r="J954" i="1"/>
  <c r="L953" i="1"/>
  <c r="K953" i="1"/>
  <c r="J953" i="1"/>
  <c r="L952" i="1"/>
  <c r="K952" i="1"/>
  <c r="J952" i="1"/>
  <c r="L951" i="1"/>
  <c r="K951" i="1"/>
  <c r="J951" i="1"/>
  <c r="L950" i="1"/>
  <c r="K950" i="1"/>
  <c r="J950" i="1"/>
  <c r="L949" i="1"/>
  <c r="K949" i="1"/>
  <c r="J949" i="1"/>
  <c r="L948" i="1"/>
  <c r="K948" i="1"/>
  <c r="J948" i="1"/>
  <c r="L947" i="1"/>
  <c r="K947" i="1"/>
  <c r="J947" i="1"/>
  <c r="L946" i="1"/>
  <c r="K946" i="1"/>
  <c r="J946" i="1"/>
  <c r="L945" i="1"/>
  <c r="K945" i="1"/>
  <c r="J945" i="1"/>
  <c r="L944" i="1"/>
  <c r="K944" i="1"/>
  <c r="J944" i="1"/>
  <c r="L943" i="1"/>
  <c r="K943" i="1"/>
  <c r="J943" i="1"/>
  <c r="L942" i="1"/>
  <c r="K942" i="1"/>
  <c r="J942" i="1"/>
  <c r="L941" i="1"/>
  <c r="K941" i="1"/>
  <c r="J941" i="1"/>
  <c r="L940" i="1"/>
  <c r="K940" i="1"/>
  <c r="J940" i="1"/>
  <c r="L939" i="1"/>
  <c r="K939" i="1"/>
  <c r="J939" i="1"/>
  <c r="L938" i="1"/>
  <c r="K938" i="1"/>
  <c r="J938" i="1"/>
  <c r="L937" i="1"/>
  <c r="K937" i="1"/>
  <c r="J937" i="1"/>
  <c r="L936" i="1"/>
  <c r="K936" i="1"/>
  <c r="J936" i="1"/>
  <c r="L935" i="1"/>
  <c r="K935" i="1"/>
  <c r="J935" i="1"/>
  <c r="L934" i="1"/>
  <c r="K934" i="1"/>
  <c r="J934" i="1"/>
  <c r="L933" i="1"/>
  <c r="K933" i="1"/>
  <c r="J933" i="1"/>
  <c r="L932" i="1"/>
  <c r="K932" i="1"/>
  <c r="J932" i="1"/>
  <c r="L931" i="1"/>
  <c r="K931" i="1"/>
  <c r="J931" i="1"/>
  <c r="L930" i="1"/>
  <c r="K930" i="1"/>
  <c r="J930" i="1"/>
  <c r="L929" i="1"/>
  <c r="K929" i="1"/>
  <c r="J929" i="1"/>
  <c r="L928" i="1"/>
  <c r="K928" i="1"/>
  <c r="J928" i="1"/>
  <c r="L927" i="1"/>
  <c r="K927" i="1"/>
  <c r="J927" i="1"/>
  <c r="L926" i="1"/>
  <c r="K926" i="1"/>
  <c r="J926" i="1"/>
  <c r="L925" i="1"/>
  <c r="K925" i="1"/>
  <c r="J925" i="1"/>
  <c r="L924" i="1"/>
  <c r="K924" i="1"/>
  <c r="J924" i="1"/>
  <c r="L923" i="1"/>
  <c r="K923" i="1"/>
  <c r="J923" i="1"/>
  <c r="L922" i="1"/>
  <c r="K922" i="1"/>
  <c r="J922" i="1"/>
  <c r="L921" i="1"/>
  <c r="K921" i="1"/>
  <c r="J921" i="1"/>
  <c r="L920" i="1"/>
  <c r="K920" i="1"/>
  <c r="J920" i="1"/>
  <c r="L919" i="1"/>
  <c r="K919" i="1"/>
  <c r="J919" i="1"/>
  <c r="L918" i="1"/>
  <c r="K918" i="1"/>
  <c r="J918" i="1"/>
  <c r="L917" i="1"/>
  <c r="K917" i="1"/>
  <c r="J917" i="1"/>
  <c r="L916" i="1"/>
  <c r="K916" i="1"/>
  <c r="J916" i="1"/>
  <c r="L915" i="1"/>
  <c r="K915" i="1"/>
  <c r="J915" i="1"/>
  <c r="L914" i="1"/>
  <c r="K914" i="1"/>
  <c r="J914" i="1"/>
  <c r="L913" i="1"/>
  <c r="K913" i="1"/>
  <c r="J913" i="1"/>
  <c r="L912" i="1"/>
  <c r="K912" i="1"/>
  <c r="J912" i="1"/>
  <c r="L911" i="1"/>
  <c r="K911" i="1"/>
  <c r="J911" i="1"/>
  <c r="L910" i="1"/>
  <c r="K910" i="1"/>
  <c r="J910" i="1"/>
  <c r="L909" i="1"/>
  <c r="K909" i="1"/>
  <c r="J909" i="1"/>
  <c r="L908" i="1"/>
  <c r="K908" i="1"/>
  <c r="J908" i="1"/>
  <c r="L907" i="1"/>
  <c r="K907" i="1"/>
  <c r="J907" i="1"/>
  <c r="L906" i="1"/>
  <c r="K906" i="1"/>
  <c r="J906" i="1"/>
  <c r="L905" i="1"/>
  <c r="K905" i="1"/>
  <c r="J905" i="1"/>
  <c r="L904" i="1"/>
  <c r="K904" i="1"/>
  <c r="J904" i="1"/>
  <c r="L903" i="1"/>
  <c r="K903" i="1"/>
  <c r="J903" i="1"/>
  <c r="L902" i="1"/>
  <c r="K902" i="1"/>
  <c r="J902" i="1"/>
  <c r="L901" i="1"/>
  <c r="K901" i="1"/>
  <c r="J901" i="1"/>
  <c r="L900" i="1"/>
  <c r="K900" i="1"/>
  <c r="J900" i="1"/>
  <c r="L899" i="1"/>
  <c r="K899" i="1"/>
  <c r="J899" i="1"/>
  <c r="L898" i="1"/>
  <c r="K898" i="1"/>
  <c r="J898" i="1"/>
  <c r="L897" i="1"/>
  <c r="K897" i="1"/>
  <c r="J897" i="1"/>
  <c r="L896" i="1"/>
  <c r="K896" i="1"/>
  <c r="J896" i="1"/>
  <c r="L895" i="1"/>
  <c r="K895" i="1"/>
  <c r="J895" i="1"/>
  <c r="L894" i="1"/>
  <c r="K894" i="1"/>
  <c r="J894" i="1"/>
  <c r="L893" i="1"/>
  <c r="K893" i="1"/>
  <c r="J893" i="1"/>
  <c r="L892" i="1"/>
  <c r="K892" i="1"/>
  <c r="J892" i="1"/>
  <c r="L891" i="1"/>
  <c r="K891" i="1"/>
  <c r="J891" i="1"/>
  <c r="L890" i="1"/>
  <c r="K890" i="1"/>
  <c r="J890" i="1"/>
  <c r="L889" i="1"/>
  <c r="K889" i="1"/>
  <c r="J889" i="1"/>
  <c r="L888" i="1"/>
  <c r="K888" i="1"/>
  <c r="J888" i="1"/>
  <c r="L887" i="1"/>
  <c r="K887" i="1"/>
  <c r="J887" i="1"/>
  <c r="L886" i="1"/>
  <c r="K886" i="1"/>
  <c r="J886" i="1"/>
  <c r="L885" i="1"/>
  <c r="K885" i="1"/>
  <c r="J885" i="1"/>
  <c r="L884" i="1"/>
  <c r="K884" i="1"/>
  <c r="J884" i="1"/>
  <c r="L883" i="1"/>
  <c r="K883" i="1"/>
  <c r="J883" i="1"/>
  <c r="L882" i="1"/>
  <c r="K882" i="1"/>
  <c r="J882" i="1"/>
  <c r="L881" i="1"/>
  <c r="K881" i="1"/>
  <c r="J881" i="1"/>
  <c r="L880" i="1"/>
  <c r="K880" i="1"/>
  <c r="J880" i="1"/>
  <c r="L879" i="1"/>
  <c r="K879" i="1"/>
  <c r="J879" i="1"/>
  <c r="L878" i="1"/>
  <c r="K878" i="1"/>
  <c r="J878" i="1"/>
  <c r="L877" i="1"/>
  <c r="K877" i="1"/>
  <c r="J877" i="1"/>
  <c r="L876" i="1"/>
  <c r="K876" i="1"/>
  <c r="J876" i="1"/>
  <c r="L875" i="1"/>
  <c r="K875" i="1"/>
  <c r="J875" i="1"/>
  <c r="L874" i="1"/>
  <c r="K874" i="1"/>
  <c r="J874" i="1"/>
  <c r="L873" i="1"/>
  <c r="K873" i="1"/>
  <c r="J873" i="1"/>
  <c r="L872" i="1"/>
  <c r="K872" i="1"/>
  <c r="J872" i="1"/>
  <c r="L871" i="1"/>
  <c r="K871" i="1"/>
  <c r="J871" i="1"/>
  <c r="L870" i="1"/>
  <c r="K870" i="1"/>
  <c r="J870" i="1"/>
  <c r="L869" i="1"/>
  <c r="K869" i="1"/>
  <c r="J869" i="1"/>
  <c r="L868" i="1"/>
  <c r="K868" i="1"/>
  <c r="J868" i="1"/>
  <c r="L867" i="1"/>
  <c r="K867" i="1"/>
  <c r="J867" i="1"/>
  <c r="L866" i="1"/>
  <c r="K866" i="1"/>
  <c r="J866" i="1"/>
  <c r="L865" i="1"/>
  <c r="K865" i="1"/>
  <c r="J865" i="1"/>
  <c r="L864" i="1"/>
  <c r="K864" i="1"/>
  <c r="J864" i="1"/>
  <c r="L863" i="1"/>
  <c r="K863" i="1"/>
  <c r="J863" i="1"/>
  <c r="L862" i="1"/>
  <c r="K862" i="1"/>
  <c r="J862" i="1"/>
  <c r="L861" i="1"/>
  <c r="K861" i="1"/>
  <c r="J861" i="1"/>
  <c r="L860" i="1"/>
  <c r="K860" i="1"/>
  <c r="J860" i="1"/>
  <c r="L859" i="1"/>
  <c r="K859" i="1"/>
  <c r="J859" i="1"/>
  <c r="L858" i="1"/>
  <c r="K858" i="1"/>
  <c r="J858" i="1"/>
  <c r="L857" i="1"/>
  <c r="K857" i="1"/>
  <c r="J857" i="1"/>
  <c r="L856" i="1"/>
  <c r="K856" i="1"/>
  <c r="J856" i="1"/>
  <c r="L855" i="1"/>
  <c r="K855" i="1"/>
  <c r="J855" i="1"/>
  <c r="L854" i="1"/>
  <c r="K854" i="1"/>
  <c r="J854" i="1"/>
  <c r="L853" i="1"/>
  <c r="K853" i="1"/>
  <c r="J853" i="1"/>
  <c r="L852" i="1"/>
  <c r="K852" i="1"/>
  <c r="J852" i="1"/>
  <c r="L851" i="1"/>
  <c r="K851" i="1"/>
  <c r="J851" i="1"/>
  <c r="L850" i="1"/>
  <c r="K850" i="1"/>
  <c r="J850" i="1"/>
  <c r="L849" i="1"/>
  <c r="K849" i="1"/>
  <c r="J849" i="1"/>
  <c r="L848" i="1"/>
  <c r="K848" i="1"/>
  <c r="J848" i="1"/>
  <c r="L847" i="1"/>
  <c r="K847" i="1"/>
  <c r="J847" i="1"/>
  <c r="L846" i="1"/>
  <c r="K846" i="1"/>
  <c r="J846" i="1"/>
  <c r="L845" i="1"/>
  <c r="K845" i="1"/>
  <c r="J845" i="1"/>
  <c r="L844" i="1"/>
  <c r="K844" i="1"/>
  <c r="J844" i="1"/>
  <c r="L843" i="1"/>
  <c r="K843" i="1"/>
  <c r="J843" i="1"/>
  <c r="L842" i="1"/>
  <c r="K842" i="1"/>
  <c r="J842" i="1"/>
  <c r="L841" i="1"/>
  <c r="K841" i="1"/>
  <c r="J841" i="1"/>
  <c r="L840" i="1"/>
  <c r="K840" i="1"/>
  <c r="J840" i="1"/>
  <c r="L839" i="1"/>
  <c r="K839" i="1"/>
  <c r="J839" i="1"/>
  <c r="L838" i="1"/>
  <c r="K838" i="1"/>
  <c r="J838" i="1"/>
  <c r="L837" i="1"/>
  <c r="K837" i="1"/>
  <c r="J837" i="1"/>
  <c r="L836" i="1"/>
  <c r="K836" i="1"/>
  <c r="J836" i="1"/>
  <c r="L835" i="1"/>
  <c r="K835" i="1"/>
  <c r="J835" i="1"/>
  <c r="L834" i="1"/>
  <c r="K834" i="1"/>
  <c r="J834" i="1"/>
  <c r="L833" i="1"/>
  <c r="K833" i="1"/>
  <c r="J833" i="1"/>
  <c r="L832" i="1"/>
  <c r="K832" i="1"/>
  <c r="J832" i="1"/>
  <c r="L831" i="1"/>
  <c r="K831" i="1"/>
  <c r="J831" i="1"/>
  <c r="L830" i="1"/>
  <c r="K830" i="1"/>
  <c r="J830" i="1"/>
  <c r="L829" i="1"/>
  <c r="K829" i="1"/>
  <c r="J829" i="1"/>
  <c r="L828" i="1"/>
  <c r="K828" i="1"/>
  <c r="J828" i="1"/>
  <c r="L827" i="1"/>
  <c r="K827" i="1"/>
  <c r="J827" i="1"/>
  <c r="L826" i="1"/>
  <c r="K826" i="1"/>
  <c r="J826" i="1"/>
  <c r="L825" i="1"/>
  <c r="K825" i="1"/>
  <c r="J825" i="1"/>
  <c r="L824" i="1"/>
  <c r="K824" i="1"/>
  <c r="J824" i="1"/>
  <c r="L823" i="1"/>
  <c r="K823" i="1"/>
  <c r="J823" i="1"/>
  <c r="L822" i="1"/>
  <c r="K822" i="1"/>
  <c r="J822" i="1"/>
  <c r="L821" i="1"/>
  <c r="K821" i="1"/>
  <c r="J821" i="1"/>
  <c r="L820" i="1"/>
  <c r="K820" i="1"/>
  <c r="J820" i="1"/>
  <c r="L819" i="1"/>
  <c r="K819" i="1"/>
  <c r="J819" i="1"/>
  <c r="L818" i="1"/>
  <c r="K818" i="1"/>
  <c r="J818" i="1"/>
  <c r="L817" i="1"/>
  <c r="K817" i="1"/>
  <c r="J817" i="1"/>
  <c r="L816" i="1"/>
  <c r="K816" i="1"/>
  <c r="J816" i="1"/>
  <c r="L815" i="1"/>
  <c r="K815" i="1"/>
  <c r="J815" i="1"/>
  <c r="L814" i="1"/>
  <c r="K814" i="1"/>
  <c r="J814" i="1"/>
  <c r="L813" i="1"/>
  <c r="K813" i="1"/>
  <c r="J813" i="1"/>
  <c r="L812" i="1"/>
  <c r="K812" i="1"/>
  <c r="J812" i="1"/>
  <c r="L811" i="1"/>
  <c r="K811" i="1"/>
  <c r="J811" i="1"/>
  <c r="L810" i="1"/>
  <c r="K810" i="1"/>
  <c r="J810" i="1"/>
  <c r="L809" i="1"/>
  <c r="K809" i="1"/>
  <c r="J809" i="1"/>
  <c r="L808" i="1"/>
  <c r="K808" i="1"/>
  <c r="J808" i="1"/>
  <c r="L807" i="1"/>
  <c r="K807" i="1"/>
  <c r="J807" i="1"/>
  <c r="L806" i="1"/>
  <c r="K806" i="1"/>
  <c r="J806" i="1"/>
  <c r="L805" i="1"/>
  <c r="K805" i="1"/>
  <c r="J805" i="1"/>
  <c r="L804" i="1"/>
  <c r="K804" i="1"/>
  <c r="J804" i="1"/>
  <c r="L803" i="1"/>
  <c r="K803" i="1"/>
  <c r="J803" i="1"/>
  <c r="L802" i="1"/>
  <c r="K802" i="1"/>
  <c r="J802" i="1"/>
  <c r="L801" i="1"/>
  <c r="K801" i="1"/>
  <c r="J801" i="1"/>
  <c r="L800" i="1"/>
  <c r="K800" i="1"/>
  <c r="J800" i="1"/>
  <c r="L799" i="1"/>
  <c r="K799" i="1"/>
  <c r="J799" i="1"/>
  <c r="L798" i="1"/>
  <c r="K798" i="1"/>
  <c r="J798" i="1"/>
  <c r="L797" i="1"/>
  <c r="K797" i="1"/>
  <c r="J797" i="1"/>
  <c r="L796" i="1"/>
  <c r="K796" i="1"/>
  <c r="J796" i="1"/>
  <c r="L795" i="1"/>
  <c r="K795" i="1"/>
  <c r="J795" i="1"/>
  <c r="L794" i="1"/>
  <c r="K794" i="1"/>
  <c r="J794" i="1"/>
  <c r="L793" i="1"/>
  <c r="K793" i="1"/>
  <c r="J793" i="1"/>
  <c r="L792" i="1"/>
  <c r="K792" i="1"/>
  <c r="J792" i="1"/>
  <c r="L791" i="1"/>
  <c r="K791" i="1"/>
  <c r="J791" i="1"/>
  <c r="L790" i="1"/>
  <c r="K790" i="1"/>
  <c r="J790" i="1"/>
  <c r="L789" i="1"/>
  <c r="K789" i="1"/>
  <c r="J789" i="1"/>
  <c r="L788" i="1"/>
  <c r="K788" i="1"/>
  <c r="J788" i="1"/>
  <c r="L787" i="1"/>
  <c r="K787" i="1"/>
  <c r="J787" i="1"/>
  <c r="L786" i="1"/>
  <c r="K786" i="1"/>
  <c r="J786" i="1"/>
  <c r="L785" i="1"/>
  <c r="K785" i="1"/>
  <c r="J785" i="1"/>
  <c r="L784" i="1"/>
  <c r="K784" i="1"/>
  <c r="J784" i="1"/>
  <c r="L783" i="1"/>
  <c r="K783" i="1"/>
  <c r="J783" i="1"/>
  <c r="L782" i="1"/>
  <c r="K782" i="1"/>
  <c r="J782" i="1"/>
  <c r="L781" i="1"/>
  <c r="K781" i="1"/>
  <c r="J781" i="1"/>
  <c r="L780" i="1"/>
  <c r="K780" i="1"/>
  <c r="J780" i="1"/>
  <c r="L779" i="1"/>
  <c r="K779" i="1"/>
  <c r="J779" i="1"/>
  <c r="L778" i="1"/>
  <c r="K778" i="1"/>
  <c r="J778" i="1"/>
  <c r="L777" i="1"/>
  <c r="K777" i="1"/>
  <c r="J777" i="1"/>
  <c r="L776" i="1"/>
  <c r="K776" i="1"/>
  <c r="J776" i="1"/>
  <c r="L775" i="1"/>
  <c r="K775" i="1"/>
  <c r="J775" i="1"/>
  <c r="L774" i="1"/>
  <c r="K774" i="1"/>
  <c r="J774" i="1"/>
  <c r="L773" i="1"/>
  <c r="K773" i="1"/>
  <c r="J773" i="1"/>
  <c r="L772" i="1"/>
  <c r="K772" i="1"/>
  <c r="J772" i="1"/>
  <c r="L771" i="1"/>
  <c r="K771" i="1"/>
  <c r="J771" i="1"/>
  <c r="L770" i="1"/>
  <c r="K770" i="1"/>
  <c r="J770" i="1"/>
  <c r="L769" i="1"/>
  <c r="K769" i="1"/>
  <c r="J769" i="1"/>
  <c r="L768" i="1"/>
  <c r="K768" i="1"/>
  <c r="J768" i="1"/>
  <c r="L767" i="1"/>
  <c r="K767" i="1"/>
  <c r="J767" i="1"/>
  <c r="L766" i="1"/>
  <c r="K766" i="1"/>
  <c r="J766" i="1"/>
  <c r="L765" i="1"/>
  <c r="K765" i="1"/>
  <c r="J765" i="1"/>
  <c r="L764" i="1"/>
  <c r="K764" i="1"/>
  <c r="J764" i="1"/>
  <c r="L763" i="1"/>
  <c r="K763" i="1"/>
  <c r="J763" i="1"/>
  <c r="L762" i="1"/>
  <c r="K762" i="1"/>
  <c r="J762" i="1"/>
  <c r="L761" i="1"/>
  <c r="K761" i="1"/>
  <c r="J761" i="1"/>
  <c r="L760" i="1"/>
  <c r="K760" i="1"/>
  <c r="J760" i="1"/>
  <c r="L759" i="1"/>
  <c r="K759" i="1"/>
  <c r="J759" i="1"/>
  <c r="L758" i="1"/>
  <c r="K758" i="1"/>
  <c r="J758" i="1"/>
  <c r="L757" i="1"/>
  <c r="K757" i="1"/>
  <c r="J757" i="1"/>
  <c r="L756" i="1"/>
  <c r="K756" i="1"/>
  <c r="J756" i="1"/>
  <c r="L755" i="1"/>
  <c r="K755" i="1"/>
  <c r="J755" i="1"/>
  <c r="L754" i="1"/>
  <c r="K754" i="1"/>
  <c r="J754" i="1"/>
  <c r="L753" i="1"/>
  <c r="K753" i="1"/>
  <c r="J753" i="1"/>
  <c r="L752" i="1"/>
  <c r="K752" i="1"/>
  <c r="J752" i="1"/>
  <c r="L751" i="1"/>
  <c r="K751" i="1"/>
  <c r="J751" i="1"/>
  <c r="L750" i="1"/>
  <c r="K750" i="1"/>
  <c r="J750" i="1"/>
  <c r="L749" i="1"/>
  <c r="K749" i="1"/>
  <c r="J749" i="1"/>
  <c r="L748" i="1"/>
  <c r="K748" i="1"/>
  <c r="J748" i="1"/>
  <c r="L747" i="1"/>
  <c r="K747" i="1"/>
  <c r="J747" i="1"/>
  <c r="L746" i="1"/>
  <c r="K746" i="1"/>
  <c r="J746" i="1"/>
  <c r="L745" i="1"/>
  <c r="K745" i="1"/>
  <c r="J745" i="1"/>
  <c r="L744" i="1"/>
  <c r="K744" i="1"/>
  <c r="J744" i="1"/>
  <c r="L743" i="1"/>
  <c r="K743" i="1"/>
  <c r="J743" i="1"/>
  <c r="L742" i="1"/>
  <c r="K742" i="1"/>
  <c r="J742" i="1"/>
  <c r="L741" i="1"/>
  <c r="K741" i="1"/>
  <c r="J741" i="1"/>
  <c r="L740" i="1"/>
  <c r="K740" i="1"/>
  <c r="J740" i="1"/>
  <c r="L739" i="1"/>
  <c r="K739" i="1"/>
  <c r="J739" i="1"/>
  <c r="L738" i="1"/>
  <c r="K738" i="1"/>
  <c r="J738" i="1"/>
  <c r="L737" i="1"/>
  <c r="K737" i="1"/>
  <c r="J737" i="1"/>
  <c r="L736" i="1"/>
  <c r="K736" i="1"/>
  <c r="J736" i="1"/>
  <c r="L735" i="1"/>
  <c r="K735" i="1"/>
  <c r="J735" i="1"/>
  <c r="L734" i="1"/>
  <c r="K734" i="1"/>
  <c r="J734" i="1"/>
  <c r="L733" i="1"/>
  <c r="K733" i="1"/>
  <c r="J733" i="1"/>
  <c r="L732" i="1"/>
  <c r="K732" i="1"/>
  <c r="J732" i="1"/>
  <c r="L731" i="1"/>
  <c r="K731" i="1"/>
  <c r="J731" i="1"/>
  <c r="L730" i="1"/>
  <c r="K730" i="1"/>
  <c r="J730" i="1"/>
  <c r="L729" i="1"/>
  <c r="K729" i="1"/>
  <c r="J729" i="1"/>
  <c r="L728" i="1"/>
  <c r="K728" i="1"/>
  <c r="J728" i="1"/>
  <c r="L727" i="1"/>
  <c r="K727" i="1"/>
  <c r="J727" i="1"/>
  <c r="L726" i="1"/>
  <c r="K726" i="1"/>
  <c r="J726" i="1"/>
  <c r="L725" i="1"/>
  <c r="K725" i="1"/>
  <c r="J725" i="1"/>
  <c r="L724" i="1"/>
  <c r="K724" i="1"/>
  <c r="J724" i="1"/>
  <c r="L723" i="1"/>
  <c r="K723" i="1"/>
  <c r="J723" i="1"/>
  <c r="L722" i="1"/>
  <c r="K722" i="1"/>
  <c r="J722" i="1"/>
  <c r="L721" i="1"/>
  <c r="K721" i="1"/>
  <c r="J721" i="1"/>
  <c r="L720" i="1"/>
  <c r="K720" i="1"/>
  <c r="J720" i="1"/>
  <c r="L719" i="1"/>
  <c r="K719" i="1"/>
  <c r="J719" i="1"/>
  <c r="L718" i="1"/>
  <c r="K718" i="1"/>
  <c r="J718" i="1"/>
  <c r="L717" i="1"/>
  <c r="K717" i="1"/>
  <c r="J717" i="1"/>
  <c r="L716" i="1"/>
  <c r="K716" i="1"/>
  <c r="J716" i="1"/>
  <c r="L715" i="1"/>
  <c r="K715" i="1"/>
  <c r="J715" i="1"/>
  <c r="L714" i="1"/>
  <c r="K714" i="1"/>
  <c r="J714" i="1"/>
  <c r="L713" i="1"/>
  <c r="K713" i="1"/>
  <c r="J713" i="1"/>
  <c r="L712" i="1"/>
  <c r="K712" i="1"/>
  <c r="J712" i="1"/>
  <c r="L711" i="1"/>
  <c r="K711" i="1"/>
  <c r="J711" i="1"/>
  <c r="L710" i="1"/>
  <c r="K710" i="1"/>
  <c r="J710" i="1"/>
  <c r="L709" i="1"/>
  <c r="K709" i="1"/>
  <c r="J709" i="1"/>
  <c r="L708" i="1"/>
  <c r="K708" i="1"/>
  <c r="J708" i="1"/>
  <c r="L707" i="1"/>
  <c r="K707" i="1"/>
  <c r="J707" i="1"/>
  <c r="L706" i="1"/>
  <c r="K706" i="1"/>
  <c r="J706" i="1"/>
  <c r="L705" i="1"/>
  <c r="K705" i="1"/>
  <c r="J705" i="1"/>
  <c r="L704" i="1"/>
  <c r="K704" i="1"/>
  <c r="J704" i="1"/>
  <c r="L703" i="1"/>
  <c r="K703" i="1"/>
  <c r="J703" i="1"/>
  <c r="L702" i="1"/>
  <c r="K702" i="1"/>
  <c r="J702" i="1"/>
  <c r="L701" i="1"/>
  <c r="K701" i="1"/>
  <c r="J701" i="1"/>
  <c r="L700" i="1"/>
  <c r="K700" i="1"/>
  <c r="J700" i="1"/>
  <c r="L699" i="1"/>
  <c r="K699" i="1"/>
  <c r="J699" i="1"/>
  <c r="L698" i="1"/>
  <c r="K698" i="1"/>
  <c r="J698" i="1"/>
  <c r="L697" i="1"/>
  <c r="K697" i="1"/>
  <c r="J697" i="1"/>
  <c r="L696" i="1"/>
  <c r="K696" i="1"/>
  <c r="J696" i="1"/>
  <c r="L695" i="1"/>
  <c r="K695" i="1"/>
  <c r="J695" i="1"/>
  <c r="L694" i="1"/>
  <c r="K694" i="1"/>
  <c r="J694" i="1"/>
  <c r="L693" i="1"/>
  <c r="K693" i="1"/>
  <c r="J693" i="1"/>
  <c r="L692" i="1"/>
  <c r="K692" i="1"/>
  <c r="J692" i="1"/>
  <c r="L691" i="1"/>
  <c r="K691" i="1"/>
  <c r="J691" i="1"/>
  <c r="L690" i="1"/>
  <c r="K690" i="1"/>
  <c r="J690" i="1"/>
  <c r="L689" i="1"/>
  <c r="K689" i="1"/>
  <c r="J689" i="1"/>
  <c r="L688" i="1"/>
  <c r="K688" i="1"/>
  <c r="J688" i="1"/>
  <c r="L687" i="1"/>
  <c r="K687" i="1"/>
  <c r="J687" i="1"/>
  <c r="L686" i="1"/>
  <c r="K686" i="1"/>
  <c r="J686" i="1"/>
  <c r="L685" i="1"/>
  <c r="K685" i="1"/>
  <c r="J685" i="1"/>
  <c r="L684" i="1"/>
  <c r="K684" i="1"/>
  <c r="J684" i="1"/>
  <c r="L683" i="1"/>
  <c r="K683" i="1"/>
  <c r="J683" i="1"/>
  <c r="L682" i="1"/>
  <c r="K682" i="1"/>
  <c r="J682" i="1"/>
  <c r="L681" i="1"/>
  <c r="K681" i="1"/>
  <c r="J681" i="1"/>
  <c r="L680" i="1"/>
  <c r="K680" i="1"/>
  <c r="J680" i="1"/>
  <c r="L679" i="1"/>
  <c r="K679" i="1"/>
  <c r="J679" i="1"/>
  <c r="L678" i="1"/>
  <c r="K678" i="1"/>
  <c r="J678" i="1"/>
  <c r="L677" i="1"/>
  <c r="K677" i="1"/>
  <c r="J677" i="1"/>
  <c r="L676" i="1"/>
  <c r="K676" i="1"/>
  <c r="J676" i="1"/>
  <c r="L675" i="1"/>
  <c r="K675" i="1"/>
  <c r="J675" i="1"/>
  <c r="L674" i="1"/>
  <c r="K674" i="1"/>
  <c r="J674" i="1"/>
  <c r="L673" i="1"/>
  <c r="K673" i="1"/>
  <c r="J673" i="1"/>
  <c r="L672" i="1"/>
  <c r="K672" i="1"/>
  <c r="J672" i="1"/>
  <c r="L671" i="1"/>
  <c r="K671" i="1"/>
  <c r="J671" i="1"/>
  <c r="L670" i="1"/>
  <c r="K670" i="1"/>
  <c r="J670" i="1"/>
  <c r="L669" i="1"/>
  <c r="K669" i="1"/>
  <c r="J669" i="1"/>
  <c r="L668" i="1"/>
  <c r="K668" i="1"/>
  <c r="J668" i="1"/>
  <c r="L667" i="1"/>
  <c r="K667" i="1"/>
  <c r="J667" i="1"/>
  <c r="L666" i="1"/>
  <c r="K666" i="1"/>
  <c r="J666" i="1"/>
  <c r="L665" i="1"/>
  <c r="K665" i="1"/>
  <c r="J665" i="1"/>
  <c r="L664" i="1"/>
  <c r="K664" i="1"/>
  <c r="J664" i="1"/>
  <c r="L663" i="1"/>
  <c r="K663" i="1"/>
  <c r="J663" i="1"/>
  <c r="L662" i="1"/>
  <c r="K662" i="1"/>
  <c r="J662" i="1"/>
  <c r="L661" i="1"/>
  <c r="K661" i="1"/>
  <c r="J661" i="1"/>
  <c r="L660" i="1"/>
  <c r="K660" i="1"/>
  <c r="J660" i="1"/>
  <c r="L659" i="1"/>
  <c r="K659" i="1"/>
  <c r="J659" i="1"/>
  <c r="L658" i="1"/>
  <c r="K658" i="1"/>
  <c r="J658" i="1"/>
  <c r="L657" i="1"/>
  <c r="K657" i="1"/>
  <c r="J657" i="1"/>
  <c r="L656" i="1"/>
  <c r="K656" i="1"/>
  <c r="J656" i="1"/>
  <c r="L655" i="1"/>
  <c r="K655" i="1"/>
  <c r="J655" i="1"/>
  <c r="L654" i="1"/>
  <c r="K654" i="1"/>
  <c r="J654" i="1"/>
  <c r="L653" i="1"/>
  <c r="K653" i="1"/>
  <c r="J653" i="1"/>
  <c r="L652" i="1"/>
  <c r="K652" i="1"/>
  <c r="J652" i="1"/>
  <c r="L651" i="1"/>
  <c r="K651" i="1"/>
  <c r="J651" i="1"/>
  <c r="L650" i="1"/>
  <c r="K650" i="1"/>
  <c r="J650" i="1"/>
  <c r="L649" i="1"/>
  <c r="K649" i="1"/>
  <c r="J649" i="1"/>
  <c r="L648" i="1"/>
  <c r="K648" i="1"/>
  <c r="J648" i="1"/>
  <c r="L647" i="1"/>
  <c r="K647" i="1"/>
  <c r="J647" i="1"/>
  <c r="L646" i="1"/>
  <c r="K646" i="1"/>
  <c r="J646" i="1"/>
  <c r="L645" i="1"/>
  <c r="K645" i="1"/>
  <c r="J645" i="1"/>
  <c r="L644" i="1"/>
  <c r="K644" i="1"/>
  <c r="J644" i="1"/>
  <c r="L643" i="1"/>
  <c r="K643" i="1"/>
  <c r="J643" i="1"/>
  <c r="L642" i="1"/>
  <c r="K642" i="1"/>
  <c r="J642" i="1"/>
  <c r="L641" i="1"/>
  <c r="K641" i="1"/>
  <c r="J641" i="1"/>
  <c r="L640" i="1"/>
  <c r="K640" i="1"/>
  <c r="J640" i="1"/>
  <c r="L639" i="1"/>
  <c r="K639" i="1"/>
  <c r="J639" i="1"/>
  <c r="L638" i="1"/>
  <c r="K638" i="1"/>
  <c r="J638" i="1"/>
  <c r="L637" i="1"/>
  <c r="K637" i="1"/>
  <c r="J637" i="1"/>
  <c r="L636" i="1"/>
  <c r="K636" i="1"/>
  <c r="J636" i="1"/>
  <c r="L635" i="1"/>
  <c r="K635" i="1"/>
  <c r="J635" i="1"/>
  <c r="L634" i="1"/>
  <c r="K634" i="1"/>
  <c r="J634" i="1"/>
  <c r="L633" i="1"/>
  <c r="K633" i="1"/>
  <c r="J633" i="1"/>
  <c r="L632" i="1"/>
  <c r="K632" i="1"/>
  <c r="J632" i="1"/>
  <c r="L631" i="1"/>
  <c r="K631" i="1"/>
  <c r="J631" i="1"/>
  <c r="L630" i="1"/>
  <c r="K630" i="1"/>
  <c r="J630" i="1"/>
  <c r="L629" i="1"/>
  <c r="K629" i="1"/>
  <c r="J629" i="1"/>
  <c r="L628" i="1"/>
  <c r="K628" i="1"/>
  <c r="J628" i="1"/>
  <c r="L627" i="1"/>
  <c r="K627" i="1"/>
  <c r="J627" i="1"/>
  <c r="L626" i="1"/>
  <c r="K626" i="1"/>
  <c r="J626" i="1"/>
  <c r="L625" i="1"/>
  <c r="K625" i="1"/>
  <c r="J625" i="1"/>
  <c r="L624" i="1"/>
  <c r="K624" i="1"/>
  <c r="J624" i="1"/>
  <c r="L623" i="1"/>
  <c r="K623" i="1"/>
  <c r="J623" i="1"/>
  <c r="L622" i="1"/>
  <c r="K622" i="1"/>
  <c r="J622" i="1"/>
  <c r="L621" i="1"/>
  <c r="K621" i="1"/>
  <c r="J621" i="1"/>
  <c r="L620" i="1"/>
  <c r="K620" i="1"/>
  <c r="J620" i="1"/>
  <c r="L619" i="1"/>
  <c r="K619" i="1"/>
  <c r="J619" i="1"/>
  <c r="L618" i="1"/>
  <c r="K618" i="1"/>
  <c r="J618" i="1"/>
  <c r="L617" i="1"/>
  <c r="K617" i="1"/>
  <c r="J617" i="1"/>
  <c r="L616" i="1"/>
  <c r="K616" i="1"/>
  <c r="J616" i="1"/>
  <c r="L615" i="1"/>
  <c r="K615" i="1"/>
  <c r="J615" i="1"/>
  <c r="L614" i="1"/>
  <c r="K614" i="1"/>
  <c r="J614" i="1"/>
  <c r="L613" i="1"/>
  <c r="K613" i="1"/>
  <c r="J613" i="1"/>
  <c r="L612" i="1"/>
  <c r="K612" i="1"/>
  <c r="J612" i="1"/>
  <c r="L611" i="1"/>
  <c r="K611" i="1"/>
  <c r="J611" i="1"/>
  <c r="L610" i="1"/>
  <c r="K610" i="1"/>
  <c r="J610" i="1"/>
  <c r="L609" i="1"/>
  <c r="K609" i="1"/>
  <c r="J609" i="1"/>
  <c r="L608" i="1"/>
  <c r="K608" i="1"/>
  <c r="J608" i="1"/>
  <c r="L607" i="1"/>
  <c r="K607" i="1"/>
  <c r="J607" i="1"/>
  <c r="L606" i="1"/>
  <c r="K606" i="1"/>
  <c r="J606" i="1"/>
  <c r="L605" i="1"/>
  <c r="K605" i="1"/>
  <c r="J605" i="1"/>
  <c r="L604" i="1"/>
  <c r="K604" i="1"/>
  <c r="J604" i="1"/>
  <c r="L603" i="1"/>
  <c r="K603" i="1"/>
  <c r="J603" i="1"/>
  <c r="L602" i="1"/>
  <c r="K602" i="1"/>
  <c r="J602" i="1"/>
  <c r="L601" i="1"/>
  <c r="K601" i="1"/>
  <c r="J601" i="1"/>
  <c r="L600" i="1"/>
  <c r="K600" i="1"/>
  <c r="J600" i="1"/>
  <c r="L599" i="1"/>
  <c r="K599" i="1"/>
  <c r="J599" i="1"/>
  <c r="L598" i="1"/>
  <c r="K598" i="1"/>
  <c r="J598" i="1"/>
  <c r="L597" i="1"/>
  <c r="K597" i="1"/>
  <c r="J597" i="1"/>
  <c r="L596" i="1"/>
  <c r="K596" i="1"/>
  <c r="J596" i="1"/>
  <c r="L595" i="1"/>
  <c r="K595" i="1"/>
  <c r="J595" i="1"/>
  <c r="L594" i="1"/>
  <c r="K594" i="1"/>
  <c r="J594" i="1"/>
  <c r="L593" i="1"/>
  <c r="K593" i="1"/>
  <c r="J593" i="1"/>
  <c r="L592" i="1"/>
  <c r="K592" i="1"/>
  <c r="J592" i="1"/>
  <c r="L591" i="1"/>
  <c r="K591" i="1"/>
  <c r="J591" i="1"/>
  <c r="L590" i="1"/>
  <c r="K590" i="1"/>
  <c r="J590" i="1"/>
  <c r="L589" i="1"/>
  <c r="K589" i="1"/>
  <c r="J589" i="1"/>
  <c r="L588" i="1"/>
  <c r="K588" i="1"/>
  <c r="J588" i="1"/>
  <c r="L587" i="1"/>
  <c r="K587" i="1"/>
  <c r="J587" i="1"/>
  <c r="L586" i="1"/>
  <c r="K586" i="1"/>
  <c r="J586" i="1"/>
  <c r="L585" i="1"/>
  <c r="K585" i="1"/>
  <c r="J585" i="1"/>
  <c r="L584" i="1"/>
  <c r="K584" i="1"/>
  <c r="J584" i="1"/>
  <c r="L583" i="1"/>
  <c r="K583" i="1"/>
  <c r="J583" i="1"/>
  <c r="L582" i="1"/>
  <c r="K582" i="1"/>
  <c r="J582" i="1"/>
  <c r="L581" i="1"/>
  <c r="K581" i="1"/>
  <c r="J581" i="1"/>
  <c r="L580" i="1"/>
  <c r="K580" i="1"/>
  <c r="J580" i="1"/>
  <c r="L579" i="1"/>
  <c r="K579" i="1"/>
  <c r="J579" i="1"/>
  <c r="L578" i="1"/>
  <c r="K578" i="1"/>
  <c r="J578" i="1"/>
  <c r="L577" i="1"/>
  <c r="K577" i="1"/>
  <c r="J577" i="1"/>
  <c r="L576" i="1"/>
  <c r="K576" i="1"/>
  <c r="J576" i="1"/>
  <c r="L575" i="1"/>
  <c r="K575" i="1"/>
  <c r="J575" i="1"/>
  <c r="L574" i="1"/>
  <c r="K574" i="1"/>
  <c r="J574" i="1"/>
  <c r="L573" i="1"/>
  <c r="K573" i="1"/>
  <c r="J573" i="1"/>
  <c r="L572" i="1"/>
  <c r="K572" i="1"/>
  <c r="J572" i="1"/>
  <c r="L571" i="1"/>
  <c r="K571" i="1"/>
  <c r="J571" i="1"/>
  <c r="L570" i="1"/>
  <c r="K570" i="1"/>
  <c r="J570" i="1"/>
  <c r="L569" i="1"/>
  <c r="K569" i="1"/>
  <c r="J569" i="1"/>
  <c r="L568" i="1"/>
  <c r="K568" i="1"/>
  <c r="J568" i="1"/>
  <c r="L567" i="1"/>
  <c r="K567" i="1"/>
  <c r="J567" i="1"/>
  <c r="L566" i="1"/>
  <c r="K566" i="1"/>
  <c r="J566" i="1"/>
  <c r="L565" i="1"/>
  <c r="K565" i="1"/>
  <c r="J565" i="1"/>
  <c r="L564" i="1"/>
  <c r="K564" i="1"/>
  <c r="J564" i="1"/>
  <c r="L563" i="1"/>
  <c r="K563" i="1"/>
  <c r="J563" i="1"/>
  <c r="L562" i="1"/>
  <c r="K562" i="1"/>
  <c r="J562" i="1"/>
  <c r="L561" i="1"/>
  <c r="K561" i="1"/>
  <c r="J561" i="1"/>
  <c r="L560" i="1"/>
  <c r="K560" i="1"/>
  <c r="J560" i="1"/>
  <c r="L559" i="1"/>
  <c r="K559" i="1"/>
  <c r="J559" i="1"/>
  <c r="L558" i="1"/>
  <c r="K558" i="1"/>
  <c r="J558" i="1"/>
  <c r="L557" i="1"/>
  <c r="K557" i="1"/>
  <c r="J557" i="1"/>
  <c r="L556" i="1"/>
  <c r="K556" i="1"/>
  <c r="J556" i="1"/>
  <c r="L555" i="1"/>
  <c r="K555" i="1"/>
  <c r="J555" i="1"/>
  <c r="L554" i="1"/>
  <c r="K554" i="1"/>
  <c r="J554" i="1"/>
  <c r="L553" i="1"/>
  <c r="K553" i="1"/>
  <c r="J553" i="1"/>
  <c r="L552" i="1"/>
  <c r="K552" i="1"/>
  <c r="J552" i="1"/>
  <c r="L551" i="1"/>
  <c r="K551" i="1"/>
  <c r="J551" i="1"/>
  <c r="L550" i="1"/>
  <c r="K550" i="1"/>
  <c r="J550" i="1"/>
  <c r="L549" i="1"/>
  <c r="K549" i="1"/>
  <c r="J549" i="1"/>
  <c r="L548" i="1"/>
  <c r="K548" i="1"/>
  <c r="J548" i="1"/>
  <c r="L547" i="1"/>
  <c r="K547" i="1"/>
  <c r="J547" i="1"/>
  <c r="L546" i="1"/>
  <c r="K546" i="1"/>
  <c r="J546" i="1"/>
  <c r="L545" i="1"/>
  <c r="K545" i="1"/>
  <c r="J545" i="1"/>
  <c r="L544" i="1"/>
  <c r="K544" i="1"/>
  <c r="J544" i="1"/>
  <c r="L543" i="1"/>
  <c r="K543" i="1"/>
  <c r="J543" i="1"/>
  <c r="L542" i="1"/>
  <c r="K542" i="1"/>
  <c r="J542" i="1"/>
  <c r="L541" i="1"/>
  <c r="K541" i="1"/>
  <c r="J541" i="1"/>
  <c r="L540" i="1"/>
  <c r="K540" i="1"/>
  <c r="J540" i="1"/>
  <c r="L539" i="1"/>
  <c r="K539" i="1"/>
  <c r="J539" i="1"/>
  <c r="L538" i="1"/>
  <c r="K538" i="1"/>
  <c r="J538" i="1"/>
  <c r="L537" i="1"/>
  <c r="K537" i="1"/>
  <c r="J537" i="1"/>
  <c r="L536" i="1"/>
  <c r="K536" i="1"/>
  <c r="J536" i="1"/>
  <c r="L535" i="1"/>
  <c r="K535" i="1"/>
  <c r="J535" i="1"/>
  <c r="L534" i="1"/>
  <c r="K534" i="1"/>
  <c r="J534" i="1"/>
  <c r="L533" i="1"/>
  <c r="K533" i="1"/>
  <c r="J533" i="1"/>
  <c r="L532" i="1"/>
  <c r="K532" i="1"/>
  <c r="J532" i="1"/>
  <c r="L531" i="1"/>
  <c r="K531" i="1"/>
  <c r="J531" i="1"/>
  <c r="L530" i="1"/>
  <c r="K530" i="1"/>
  <c r="J530" i="1"/>
  <c r="L529" i="1"/>
  <c r="K529" i="1"/>
  <c r="J529" i="1"/>
  <c r="L528" i="1"/>
  <c r="K528" i="1"/>
  <c r="J528" i="1"/>
  <c r="L527" i="1"/>
  <c r="K527" i="1"/>
  <c r="J527" i="1"/>
  <c r="L526" i="1"/>
  <c r="K526" i="1"/>
  <c r="J526" i="1"/>
  <c r="L525" i="1"/>
  <c r="K525" i="1"/>
  <c r="J525" i="1"/>
  <c r="L524" i="1"/>
  <c r="K524" i="1"/>
  <c r="J524" i="1"/>
  <c r="L523" i="1"/>
  <c r="K523" i="1"/>
  <c r="J523" i="1"/>
  <c r="L522" i="1"/>
  <c r="K522" i="1"/>
  <c r="J522" i="1"/>
  <c r="L521" i="1"/>
  <c r="K521" i="1"/>
  <c r="J521" i="1"/>
  <c r="L520" i="1"/>
  <c r="K520" i="1"/>
  <c r="J520" i="1"/>
  <c r="L519" i="1"/>
  <c r="K519" i="1"/>
  <c r="J519" i="1"/>
  <c r="L518" i="1"/>
  <c r="K518" i="1"/>
  <c r="J518" i="1"/>
  <c r="L517" i="1"/>
  <c r="K517" i="1"/>
  <c r="J517" i="1"/>
  <c r="L516" i="1"/>
  <c r="K516" i="1"/>
  <c r="J516" i="1"/>
  <c r="L515" i="1"/>
  <c r="K515" i="1"/>
  <c r="J515" i="1"/>
  <c r="L514" i="1"/>
  <c r="K514" i="1"/>
  <c r="J514" i="1"/>
  <c r="L513" i="1"/>
  <c r="K513" i="1"/>
  <c r="J513" i="1"/>
  <c r="L512" i="1"/>
  <c r="K512" i="1"/>
  <c r="J512" i="1"/>
  <c r="L511" i="1"/>
  <c r="K511" i="1"/>
  <c r="J511" i="1"/>
  <c r="L510" i="1"/>
  <c r="K510" i="1"/>
  <c r="J510" i="1"/>
  <c r="L509" i="1"/>
  <c r="K509" i="1"/>
  <c r="J509" i="1"/>
  <c r="L508" i="1"/>
  <c r="K508" i="1"/>
  <c r="J508" i="1"/>
  <c r="L507" i="1"/>
  <c r="K507" i="1"/>
  <c r="J507" i="1"/>
  <c r="L506" i="1"/>
  <c r="K506" i="1"/>
  <c r="J506" i="1"/>
  <c r="L505" i="1"/>
  <c r="K505" i="1"/>
  <c r="J505" i="1"/>
  <c r="L504" i="1"/>
  <c r="K504" i="1"/>
  <c r="J504" i="1"/>
  <c r="L503" i="1"/>
  <c r="K503" i="1"/>
  <c r="J503" i="1"/>
  <c r="L502" i="1"/>
  <c r="K502" i="1"/>
  <c r="J502" i="1"/>
  <c r="L501" i="1"/>
  <c r="K501" i="1"/>
  <c r="J501" i="1"/>
  <c r="L500" i="1"/>
  <c r="K500" i="1"/>
  <c r="J500" i="1"/>
  <c r="L499" i="1"/>
  <c r="K499" i="1"/>
  <c r="J499" i="1"/>
  <c r="L498" i="1"/>
  <c r="K498" i="1"/>
  <c r="J498" i="1"/>
  <c r="L497" i="1"/>
  <c r="K497" i="1"/>
  <c r="J497" i="1"/>
  <c r="L496" i="1"/>
  <c r="K496" i="1"/>
  <c r="J496" i="1"/>
  <c r="L495" i="1"/>
  <c r="K495" i="1"/>
  <c r="J495" i="1"/>
  <c r="L494" i="1"/>
  <c r="K494" i="1"/>
  <c r="J494" i="1"/>
  <c r="L493" i="1"/>
  <c r="K493" i="1"/>
  <c r="J493" i="1"/>
  <c r="L492" i="1"/>
  <c r="K492" i="1"/>
  <c r="J492" i="1"/>
  <c r="L491" i="1"/>
  <c r="K491" i="1"/>
  <c r="J491" i="1"/>
  <c r="L490" i="1"/>
  <c r="K490" i="1"/>
  <c r="J490" i="1"/>
  <c r="L489" i="1"/>
  <c r="K489" i="1"/>
  <c r="J489" i="1"/>
  <c r="L488" i="1"/>
  <c r="K488" i="1"/>
  <c r="J488" i="1"/>
  <c r="L487" i="1"/>
  <c r="K487" i="1"/>
  <c r="J487" i="1"/>
  <c r="L486" i="1"/>
  <c r="K486" i="1"/>
  <c r="J486" i="1"/>
  <c r="L485" i="1"/>
  <c r="K485" i="1"/>
  <c r="J485" i="1"/>
  <c r="L484" i="1"/>
  <c r="K484" i="1"/>
  <c r="J484" i="1"/>
  <c r="L483" i="1"/>
  <c r="K483" i="1"/>
  <c r="J483" i="1"/>
  <c r="L482" i="1"/>
  <c r="K482" i="1"/>
  <c r="J482" i="1"/>
  <c r="L481" i="1"/>
  <c r="K481" i="1"/>
  <c r="J481" i="1"/>
  <c r="L480" i="1"/>
  <c r="K480" i="1"/>
  <c r="J480" i="1"/>
  <c r="L479" i="1"/>
  <c r="K479" i="1"/>
  <c r="J479" i="1"/>
  <c r="L478" i="1"/>
  <c r="K478" i="1"/>
  <c r="J478" i="1"/>
  <c r="L477" i="1"/>
  <c r="K477" i="1"/>
  <c r="J477" i="1"/>
  <c r="L476" i="1"/>
  <c r="K476" i="1"/>
  <c r="J476" i="1"/>
  <c r="L475" i="1"/>
  <c r="K475" i="1"/>
  <c r="J475" i="1"/>
  <c r="L474" i="1"/>
  <c r="K474" i="1"/>
  <c r="J474" i="1"/>
  <c r="L473" i="1"/>
  <c r="K473" i="1"/>
  <c r="J473" i="1"/>
  <c r="L472" i="1"/>
  <c r="K472" i="1"/>
  <c r="J472" i="1"/>
  <c r="L471" i="1"/>
  <c r="K471" i="1"/>
  <c r="J471" i="1"/>
  <c r="L470" i="1"/>
  <c r="K470" i="1"/>
  <c r="J470" i="1"/>
  <c r="L469" i="1"/>
  <c r="K469" i="1"/>
  <c r="J469" i="1"/>
  <c r="L468" i="1"/>
  <c r="K468" i="1"/>
  <c r="J468" i="1"/>
  <c r="L467" i="1"/>
  <c r="K467" i="1"/>
  <c r="J467" i="1"/>
  <c r="L466" i="1"/>
  <c r="K466" i="1"/>
  <c r="J466" i="1"/>
  <c r="L465" i="1"/>
  <c r="K465" i="1"/>
  <c r="J465" i="1"/>
  <c r="L464" i="1"/>
  <c r="K464" i="1"/>
  <c r="J464" i="1"/>
  <c r="L463" i="1"/>
  <c r="K463" i="1"/>
  <c r="J463" i="1"/>
  <c r="L462" i="1"/>
  <c r="K462" i="1"/>
  <c r="J462" i="1"/>
  <c r="L461" i="1"/>
  <c r="K461" i="1"/>
  <c r="J461" i="1"/>
  <c r="L460" i="1"/>
  <c r="K460" i="1"/>
  <c r="J460" i="1"/>
  <c r="L459" i="1"/>
  <c r="K459" i="1"/>
  <c r="J459" i="1"/>
  <c r="L458" i="1"/>
  <c r="K458" i="1"/>
  <c r="J458" i="1"/>
  <c r="L457" i="1"/>
  <c r="K457" i="1"/>
  <c r="J457" i="1"/>
  <c r="L456" i="1"/>
  <c r="K456" i="1"/>
  <c r="J456" i="1"/>
  <c r="L455" i="1"/>
  <c r="K455" i="1"/>
  <c r="J455" i="1"/>
  <c r="L454" i="1"/>
  <c r="K454" i="1"/>
  <c r="J454" i="1"/>
  <c r="L453" i="1"/>
  <c r="K453" i="1"/>
  <c r="J453" i="1"/>
  <c r="L452" i="1"/>
  <c r="K452" i="1"/>
  <c r="J452" i="1"/>
  <c r="L451" i="1"/>
  <c r="K451" i="1"/>
  <c r="J451" i="1"/>
  <c r="L450" i="1"/>
  <c r="K450" i="1"/>
  <c r="J450" i="1"/>
  <c r="L449" i="1"/>
  <c r="K449" i="1"/>
  <c r="J449" i="1"/>
  <c r="L448" i="1"/>
  <c r="K448" i="1"/>
  <c r="J448" i="1"/>
  <c r="L447" i="1"/>
  <c r="K447" i="1"/>
  <c r="J447" i="1"/>
  <c r="L446" i="1"/>
  <c r="K446" i="1"/>
  <c r="J446" i="1"/>
  <c r="L445" i="1"/>
  <c r="K445" i="1"/>
  <c r="J445" i="1"/>
  <c r="L444" i="1"/>
  <c r="K444" i="1"/>
  <c r="J444" i="1"/>
  <c r="L443" i="1"/>
  <c r="K443" i="1"/>
  <c r="J443" i="1"/>
  <c r="L442" i="1"/>
  <c r="K442" i="1"/>
  <c r="J442" i="1"/>
  <c r="L441" i="1"/>
  <c r="K441" i="1"/>
  <c r="J441" i="1"/>
  <c r="L440" i="1"/>
  <c r="K440" i="1"/>
  <c r="J440" i="1"/>
  <c r="L439" i="1"/>
  <c r="K439" i="1"/>
  <c r="J439" i="1"/>
  <c r="L438" i="1"/>
  <c r="K438" i="1"/>
  <c r="J438" i="1"/>
  <c r="L437" i="1"/>
  <c r="K437" i="1"/>
  <c r="J437" i="1"/>
  <c r="L436" i="1"/>
  <c r="K436" i="1"/>
  <c r="J436" i="1"/>
  <c r="L435" i="1"/>
  <c r="K435" i="1"/>
  <c r="J435" i="1"/>
  <c r="L434" i="1"/>
  <c r="K434" i="1"/>
  <c r="J434" i="1"/>
  <c r="L433" i="1"/>
  <c r="K433" i="1"/>
  <c r="J433" i="1"/>
  <c r="L432" i="1"/>
  <c r="K432" i="1"/>
  <c r="J432" i="1"/>
  <c r="L431" i="1"/>
  <c r="K431" i="1"/>
  <c r="J431" i="1"/>
  <c r="L430" i="1"/>
  <c r="K430" i="1"/>
  <c r="J430" i="1"/>
  <c r="L429" i="1"/>
  <c r="K429" i="1"/>
  <c r="J429" i="1"/>
  <c r="L428" i="1"/>
  <c r="K428" i="1"/>
  <c r="J428" i="1"/>
  <c r="L427" i="1"/>
  <c r="K427" i="1"/>
  <c r="J427" i="1"/>
  <c r="L426" i="1"/>
  <c r="K426" i="1"/>
  <c r="J426" i="1"/>
  <c r="L425" i="1"/>
  <c r="K425" i="1"/>
  <c r="J425" i="1"/>
  <c r="L424" i="1"/>
  <c r="K424" i="1"/>
  <c r="J424" i="1"/>
  <c r="L423" i="1"/>
  <c r="K423" i="1"/>
  <c r="J423" i="1"/>
  <c r="L422" i="1"/>
  <c r="K422" i="1"/>
  <c r="J422" i="1"/>
  <c r="L421" i="1"/>
  <c r="K421" i="1"/>
  <c r="J421" i="1"/>
  <c r="L420" i="1"/>
  <c r="K420" i="1"/>
  <c r="J420" i="1"/>
  <c r="L419" i="1"/>
  <c r="K419" i="1"/>
  <c r="J419" i="1"/>
  <c r="L418" i="1"/>
  <c r="K418" i="1"/>
  <c r="J418" i="1"/>
  <c r="L417" i="1"/>
  <c r="K417" i="1"/>
  <c r="J417" i="1"/>
  <c r="L416" i="1"/>
  <c r="K416" i="1"/>
  <c r="J416" i="1"/>
  <c r="L415" i="1"/>
  <c r="K415" i="1"/>
  <c r="J415" i="1"/>
  <c r="L414" i="1"/>
  <c r="K414" i="1"/>
  <c r="J414" i="1"/>
  <c r="L413" i="1"/>
  <c r="K413" i="1"/>
  <c r="J413" i="1"/>
  <c r="L412" i="1"/>
  <c r="K412" i="1"/>
  <c r="J412" i="1"/>
  <c r="L411" i="1"/>
  <c r="K411" i="1"/>
  <c r="J411" i="1"/>
  <c r="L410" i="1"/>
  <c r="K410" i="1"/>
  <c r="J410" i="1"/>
  <c r="L409" i="1"/>
  <c r="K409" i="1"/>
  <c r="J409" i="1"/>
  <c r="L408" i="1"/>
  <c r="K408" i="1"/>
  <c r="J408" i="1"/>
  <c r="L407" i="1"/>
  <c r="K407" i="1"/>
  <c r="J407" i="1"/>
  <c r="L406" i="1"/>
  <c r="K406" i="1"/>
  <c r="J406" i="1"/>
  <c r="L405" i="1"/>
  <c r="K405" i="1"/>
  <c r="J405" i="1"/>
  <c r="L404" i="1"/>
  <c r="K404" i="1"/>
  <c r="J404" i="1"/>
  <c r="L403" i="1"/>
  <c r="K403" i="1"/>
  <c r="J403" i="1"/>
  <c r="L402" i="1"/>
  <c r="K402" i="1"/>
  <c r="J402" i="1"/>
  <c r="L401" i="1"/>
  <c r="K401" i="1"/>
  <c r="J401" i="1"/>
  <c r="L400" i="1"/>
  <c r="K400" i="1"/>
  <c r="J400" i="1"/>
  <c r="L399" i="1"/>
  <c r="K399" i="1"/>
  <c r="J399" i="1"/>
  <c r="L398" i="1"/>
  <c r="K398" i="1"/>
  <c r="J398" i="1"/>
  <c r="L397" i="1"/>
  <c r="K397" i="1"/>
  <c r="J397" i="1"/>
  <c r="L396" i="1"/>
  <c r="K396" i="1"/>
  <c r="J396" i="1"/>
  <c r="L395" i="1"/>
  <c r="K395" i="1"/>
  <c r="J395" i="1"/>
  <c r="L394" i="1"/>
  <c r="K394" i="1"/>
  <c r="J394" i="1"/>
  <c r="L393" i="1"/>
  <c r="K393" i="1"/>
  <c r="J393" i="1"/>
  <c r="L392" i="1"/>
  <c r="K392" i="1"/>
  <c r="J392" i="1"/>
  <c r="L391" i="1"/>
  <c r="K391" i="1"/>
  <c r="J391" i="1"/>
  <c r="L390" i="1"/>
  <c r="K390" i="1"/>
  <c r="J390" i="1"/>
  <c r="L389" i="1"/>
  <c r="K389" i="1"/>
  <c r="J389" i="1"/>
  <c r="L388" i="1"/>
  <c r="K388" i="1"/>
  <c r="J388" i="1"/>
  <c r="L387" i="1"/>
  <c r="K387" i="1"/>
  <c r="J387" i="1"/>
  <c r="L386" i="1"/>
  <c r="K386" i="1"/>
  <c r="J386" i="1"/>
  <c r="L385" i="1"/>
  <c r="K385" i="1"/>
  <c r="J385" i="1"/>
  <c r="L384" i="1"/>
  <c r="K384" i="1"/>
  <c r="J384" i="1"/>
  <c r="L383" i="1"/>
  <c r="K383" i="1"/>
  <c r="J383" i="1"/>
  <c r="L382" i="1"/>
  <c r="K382" i="1"/>
  <c r="J382" i="1"/>
  <c r="L381" i="1"/>
  <c r="K381" i="1"/>
  <c r="J381" i="1"/>
  <c r="L380" i="1"/>
  <c r="K380" i="1"/>
  <c r="J380" i="1"/>
  <c r="L379" i="1"/>
  <c r="K379" i="1"/>
  <c r="J379" i="1"/>
  <c r="L378" i="1"/>
  <c r="K378" i="1"/>
  <c r="J378" i="1"/>
  <c r="L377" i="1"/>
  <c r="K377" i="1"/>
  <c r="J377" i="1"/>
  <c r="L376" i="1"/>
  <c r="K376" i="1"/>
  <c r="J376" i="1"/>
  <c r="L375" i="1"/>
  <c r="K375" i="1"/>
  <c r="J375" i="1"/>
  <c r="L374" i="1"/>
  <c r="K374" i="1"/>
  <c r="J374" i="1"/>
  <c r="L373" i="1"/>
  <c r="K373" i="1"/>
  <c r="J373" i="1"/>
  <c r="L372" i="1"/>
  <c r="K372" i="1"/>
  <c r="J372" i="1"/>
  <c r="L371" i="1"/>
  <c r="K371" i="1"/>
  <c r="J371" i="1"/>
  <c r="L370" i="1"/>
  <c r="K370" i="1"/>
  <c r="J370" i="1"/>
  <c r="L369" i="1"/>
  <c r="K369" i="1"/>
  <c r="J369" i="1"/>
  <c r="L368" i="1"/>
  <c r="K368" i="1"/>
  <c r="J368" i="1"/>
  <c r="L367" i="1"/>
  <c r="K367" i="1"/>
  <c r="J367" i="1"/>
  <c r="L366" i="1"/>
  <c r="K366" i="1"/>
  <c r="J366" i="1"/>
  <c r="L365" i="1"/>
  <c r="K365" i="1"/>
  <c r="J365" i="1"/>
  <c r="L364" i="1"/>
  <c r="K364" i="1"/>
  <c r="J364" i="1"/>
  <c r="L363" i="1"/>
  <c r="K363" i="1"/>
  <c r="J363" i="1"/>
  <c r="L362" i="1"/>
  <c r="K362" i="1"/>
  <c r="J362" i="1"/>
  <c r="L361" i="1"/>
  <c r="K361" i="1"/>
  <c r="J361" i="1"/>
  <c r="L360" i="1"/>
  <c r="K360" i="1"/>
  <c r="J360" i="1"/>
  <c r="L359" i="1"/>
  <c r="K359" i="1"/>
  <c r="J359" i="1"/>
  <c r="L358" i="1"/>
  <c r="K358" i="1"/>
  <c r="J358" i="1"/>
  <c r="L357" i="1"/>
  <c r="K357" i="1"/>
  <c r="J357" i="1"/>
  <c r="L356" i="1"/>
  <c r="K356" i="1"/>
  <c r="J356" i="1"/>
  <c r="L355" i="1"/>
  <c r="K355" i="1"/>
  <c r="J355" i="1"/>
  <c r="L354" i="1"/>
  <c r="K354" i="1"/>
  <c r="J354" i="1"/>
  <c r="L353" i="1"/>
  <c r="K353" i="1"/>
  <c r="J353" i="1"/>
  <c r="L352" i="1"/>
  <c r="K352" i="1"/>
  <c r="J352" i="1"/>
  <c r="L351" i="1"/>
  <c r="K351" i="1"/>
  <c r="J351" i="1"/>
  <c r="L350" i="1"/>
  <c r="K350" i="1"/>
  <c r="J350" i="1"/>
  <c r="L349" i="1"/>
  <c r="K349" i="1"/>
  <c r="J349" i="1"/>
  <c r="L348" i="1"/>
  <c r="K348" i="1"/>
  <c r="J348" i="1"/>
  <c r="L347" i="1"/>
  <c r="K347" i="1"/>
  <c r="J347" i="1"/>
  <c r="L346" i="1"/>
  <c r="K346" i="1"/>
  <c r="J346" i="1"/>
  <c r="L345" i="1"/>
  <c r="K345" i="1"/>
  <c r="J345" i="1"/>
  <c r="L344" i="1"/>
  <c r="K344" i="1"/>
  <c r="J344" i="1"/>
  <c r="L343" i="1"/>
  <c r="K343" i="1"/>
  <c r="J343" i="1"/>
  <c r="L342" i="1"/>
  <c r="K342" i="1"/>
  <c r="J342" i="1"/>
  <c r="L341" i="1"/>
  <c r="K341" i="1"/>
  <c r="J341" i="1"/>
  <c r="L340" i="1"/>
  <c r="K340" i="1"/>
  <c r="J340" i="1"/>
  <c r="L339" i="1"/>
  <c r="K339" i="1"/>
  <c r="J339" i="1"/>
  <c r="L338" i="1"/>
  <c r="K338" i="1"/>
  <c r="J338" i="1"/>
  <c r="L337" i="1"/>
  <c r="K337" i="1"/>
  <c r="J337" i="1"/>
  <c r="L336" i="1"/>
  <c r="K336" i="1"/>
  <c r="J336" i="1"/>
  <c r="L335" i="1"/>
  <c r="K335" i="1"/>
  <c r="J335" i="1"/>
  <c r="L334" i="1"/>
  <c r="K334" i="1"/>
  <c r="J334" i="1"/>
  <c r="L333" i="1"/>
  <c r="K333" i="1"/>
  <c r="J333" i="1"/>
  <c r="L332" i="1"/>
  <c r="K332" i="1"/>
  <c r="J332" i="1"/>
  <c r="L331" i="1"/>
  <c r="K331" i="1"/>
  <c r="J331" i="1"/>
  <c r="L330" i="1"/>
  <c r="K330" i="1"/>
  <c r="J330" i="1"/>
  <c r="L329" i="1"/>
  <c r="K329" i="1"/>
  <c r="J329" i="1"/>
  <c r="L328" i="1"/>
  <c r="K328" i="1"/>
  <c r="J328" i="1"/>
  <c r="L327" i="1"/>
  <c r="K327" i="1"/>
  <c r="J327" i="1"/>
  <c r="L326" i="1"/>
  <c r="K326" i="1"/>
  <c r="J326" i="1"/>
  <c r="L325" i="1"/>
  <c r="K325" i="1"/>
  <c r="J325" i="1"/>
  <c r="L324" i="1"/>
  <c r="K324" i="1"/>
  <c r="J324" i="1"/>
  <c r="L323" i="1"/>
  <c r="K323" i="1"/>
  <c r="J323" i="1"/>
  <c r="L322" i="1"/>
  <c r="K322" i="1"/>
  <c r="J322" i="1"/>
  <c r="L321" i="1"/>
  <c r="K321" i="1"/>
  <c r="J321" i="1"/>
  <c r="L320" i="1"/>
  <c r="K320" i="1"/>
  <c r="J320" i="1"/>
  <c r="L319" i="1"/>
  <c r="K319" i="1"/>
  <c r="J319" i="1"/>
  <c r="L318" i="1"/>
  <c r="K318" i="1"/>
  <c r="J318" i="1"/>
  <c r="L317" i="1"/>
  <c r="K317" i="1"/>
  <c r="J317" i="1"/>
  <c r="L316" i="1"/>
  <c r="K316" i="1"/>
  <c r="J316" i="1"/>
  <c r="L315" i="1"/>
  <c r="K315" i="1"/>
  <c r="J315" i="1"/>
  <c r="L314" i="1"/>
  <c r="K314" i="1"/>
  <c r="J314" i="1"/>
  <c r="L313" i="1"/>
  <c r="K313" i="1"/>
  <c r="J313" i="1"/>
  <c r="L312" i="1"/>
  <c r="K312" i="1"/>
  <c r="J312" i="1"/>
  <c r="L311" i="1"/>
  <c r="K311" i="1"/>
  <c r="J311" i="1"/>
  <c r="L310" i="1"/>
  <c r="K310" i="1"/>
  <c r="J310" i="1"/>
  <c r="L309" i="1"/>
  <c r="K309" i="1"/>
  <c r="J309" i="1"/>
  <c r="L308" i="1"/>
  <c r="K308" i="1"/>
  <c r="J308" i="1"/>
  <c r="L307" i="1"/>
  <c r="K307" i="1"/>
  <c r="J307" i="1"/>
  <c r="L306" i="1"/>
  <c r="K306" i="1"/>
  <c r="J306" i="1"/>
  <c r="L305" i="1"/>
  <c r="K305" i="1"/>
  <c r="J305" i="1"/>
  <c r="L304" i="1"/>
  <c r="K304" i="1"/>
  <c r="J304" i="1"/>
  <c r="L303" i="1"/>
  <c r="K303" i="1"/>
  <c r="J303" i="1"/>
  <c r="L302" i="1"/>
  <c r="K302" i="1"/>
  <c r="J302" i="1"/>
  <c r="L301" i="1"/>
  <c r="K301" i="1"/>
  <c r="J301" i="1"/>
  <c r="L300" i="1"/>
  <c r="K300" i="1"/>
  <c r="J300" i="1"/>
  <c r="L299" i="1"/>
  <c r="K299" i="1"/>
  <c r="J299" i="1"/>
  <c r="L298" i="1"/>
  <c r="K298" i="1"/>
  <c r="J298" i="1"/>
  <c r="L297" i="1"/>
  <c r="K297" i="1"/>
  <c r="J297" i="1"/>
  <c r="L296" i="1"/>
  <c r="K296" i="1"/>
  <c r="J296" i="1"/>
  <c r="L295" i="1"/>
  <c r="K295" i="1"/>
  <c r="J295" i="1"/>
  <c r="L294" i="1"/>
  <c r="K294" i="1"/>
  <c r="J294" i="1"/>
  <c r="L293" i="1"/>
  <c r="K293" i="1"/>
  <c r="J293" i="1"/>
  <c r="L292" i="1"/>
  <c r="K292" i="1"/>
  <c r="J292" i="1"/>
  <c r="L291" i="1"/>
  <c r="K291" i="1"/>
  <c r="J291" i="1"/>
  <c r="L290" i="1"/>
  <c r="K290" i="1"/>
  <c r="J290" i="1"/>
  <c r="L289" i="1"/>
  <c r="K289" i="1"/>
  <c r="J289" i="1"/>
  <c r="L288" i="1"/>
  <c r="K288" i="1"/>
  <c r="J288" i="1"/>
  <c r="L287" i="1"/>
  <c r="K287" i="1"/>
  <c r="J287" i="1"/>
  <c r="L286" i="1"/>
  <c r="K286" i="1"/>
  <c r="J286" i="1"/>
  <c r="L285" i="1"/>
  <c r="K285" i="1"/>
  <c r="J285" i="1"/>
  <c r="L284" i="1"/>
  <c r="K284" i="1"/>
  <c r="J284" i="1"/>
  <c r="L283" i="1"/>
  <c r="K283" i="1"/>
  <c r="J283" i="1"/>
  <c r="L282" i="1"/>
  <c r="K282" i="1"/>
  <c r="J282" i="1"/>
  <c r="L281" i="1"/>
  <c r="K281" i="1"/>
  <c r="J281" i="1"/>
  <c r="L280" i="1"/>
  <c r="K280" i="1"/>
  <c r="J280" i="1"/>
  <c r="L279" i="1"/>
  <c r="K279" i="1"/>
  <c r="J279" i="1"/>
  <c r="L278" i="1"/>
  <c r="K278" i="1"/>
  <c r="J278" i="1"/>
  <c r="L277" i="1"/>
  <c r="K277" i="1"/>
  <c r="J277" i="1"/>
  <c r="L276" i="1"/>
  <c r="K276" i="1"/>
  <c r="J276" i="1"/>
  <c r="L275" i="1"/>
  <c r="K275" i="1"/>
  <c r="J275" i="1"/>
  <c r="L274" i="1"/>
  <c r="K274" i="1"/>
  <c r="J274" i="1"/>
  <c r="L273" i="1"/>
  <c r="K273" i="1"/>
  <c r="J273" i="1"/>
  <c r="L272" i="1"/>
  <c r="K272" i="1"/>
  <c r="J272" i="1"/>
  <c r="L271" i="1"/>
  <c r="K271" i="1"/>
  <c r="J271" i="1"/>
  <c r="L270" i="1"/>
  <c r="K270" i="1"/>
  <c r="J270" i="1"/>
  <c r="L269" i="1"/>
  <c r="K269" i="1"/>
  <c r="J269" i="1"/>
  <c r="L268" i="1"/>
  <c r="K268" i="1"/>
  <c r="J268" i="1"/>
  <c r="L267" i="1"/>
  <c r="K267" i="1"/>
  <c r="J267" i="1"/>
  <c r="L266" i="1"/>
  <c r="K266" i="1"/>
  <c r="J266" i="1"/>
  <c r="L265" i="1"/>
  <c r="K265" i="1"/>
  <c r="J265" i="1"/>
  <c r="L264" i="1"/>
  <c r="K264" i="1"/>
  <c r="J264" i="1"/>
  <c r="L263" i="1"/>
  <c r="K263" i="1"/>
  <c r="J263" i="1"/>
  <c r="L262" i="1"/>
  <c r="K262" i="1"/>
  <c r="J262" i="1"/>
  <c r="L261" i="1"/>
  <c r="K261" i="1"/>
  <c r="J261" i="1"/>
  <c r="L260" i="1"/>
  <c r="K260" i="1"/>
  <c r="J260" i="1"/>
  <c r="L259" i="1"/>
  <c r="K259" i="1"/>
  <c r="J259" i="1"/>
  <c r="L258" i="1"/>
  <c r="K258" i="1"/>
  <c r="J258" i="1"/>
  <c r="L257" i="1"/>
  <c r="K257" i="1"/>
  <c r="J257" i="1"/>
  <c r="L256" i="1"/>
  <c r="K256" i="1"/>
  <c r="J256" i="1"/>
  <c r="L255" i="1"/>
  <c r="K255" i="1"/>
  <c r="J255" i="1"/>
  <c r="L254" i="1"/>
  <c r="K254" i="1"/>
  <c r="J254" i="1"/>
  <c r="L253" i="1"/>
  <c r="K253" i="1"/>
  <c r="J253" i="1"/>
  <c r="L252" i="1"/>
  <c r="K252" i="1"/>
  <c r="J252" i="1"/>
  <c r="L251" i="1"/>
  <c r="K251" i="1"/>
  <c r="J251" i="1"/>
  <c r="L250" i="1"/>
  <c r="K250" i="1"/>
  <c r="J250" i="1"/>
  <c r="L249" i="1"/>
  <c r="K249" i="1"/>
  <c r="J249" i="1"/>
  <c r="L248" i="1"/>
  <c r="K248" i="1"/>
  <c r="J248" i="1"/>
  <c r="L247" i="1"/>
  <c r="K247" i="1"/>
  <c r="J247" i="1"/>
  <c r="L246" i="1"/>
  <c r="K246" i="1"/>
  <c r="J246" i="1"/>
  <c r="L245" i="1"/>
  <c r="K245" i="1"/>
  <c r="J245" i="1"/>
  <c r="L244" i="1"/>
  <c r="K244" i="1"/>
  <c r="J244" i="1"/>
  <c r="L243" i="1"/>
  <c r="K243" i="1"/>
  <c r="J243" i="1"/>
  <c r="L242" i="1"/>
  <c r="K242" i="1"/>
  <c r="J242" i="1"/>
  <c r="L241" i="1"/>
  <c r="K241" i="1"/>
  <c r="J241" i="1"/>
  <c r="L240" i="1"/>
  <c r="K240" i="1"/>
  <c r="J240" i="1"/>
  <c r="L239" i="1"/>
  <c r="K239" i="1"/>
  <c r="J239" i="1"/>
  <c r="L238" i="1"/>
  <c r="K238" i="1"/>
  <c r="J238" i="1"/>
  <c r="L237" i="1"/>
  <c r="K237" i="1"/>
  <c r="J237" i="1"/>
  <c r="L236" i="1"/>
  <c r="K236" i="1"/>
  <c r="J236" i="1"/>
  <c r="L235" i="1"/>
  <c r="K235" i="1"/>
  <c r="J235" i="1"/>
  <c r="L234" i="1"/>
  <c r="K234" i="1"/>
  <c r="J234" i="1"/>
  <c r="L233" i="1"/>
  <c r="K233" i="1"/>
  <c r="J233" i="1"/>
  <c r="L232" i="1"/>
  <c r="K232" i="1"/>
  <c r="J232" i="1"/>
  <c r="L231" i="1"/>
  <c r="K231" i="1"/>
  <c r="J231" i="1"/>
  <c r="L230" i="1"/>
  <c r="K230" i="1"/>
  <c r="J230" i="1"/>
  <c r="L229" i="1"/>
  <c r="K229" i="1"/>
  <c r="J229" i="1"/>
  <c r="L228" i="1"/>
  <c r="K228" i="1"/>
  <c r="J228" i="1"/>
  <c r="L227" i="1"/>
  <c r="K227" i="1"/>
  <c r="J227" i="1"/>
  <c r="L226" i="1"/>
  <c r="K226" i="1"/>
  <c r="J226" i="1"/>
  <c r="L225" i="1"/>
  <c r="K225" i="1"/>
  <c r="J225" i="1"/>
  <c r="L224" i="1"/>
  <c r="K224" i="1"/>
  <c r="J224" i="1"/>
  <c r="L223" i="1"/>
  <c r="K223" i="1"/>
  <c r="J223" i="1"/>
  <c r="L222" i="1"/>
  <c r="K222" i="1"/>
  <c r="J222" i="1"/>
  <c r="L221" i="1"/>
  <c r="K221" i="1"/>
  <c r="J221" i="1"/>
  <c r="L220" i="1"/>
  <c r="K220" i="1"/>
  <c r="J220" i="1"/>
  <c r="L219" i="1"/>
  <c r="K219" i="1"/>
  <c r="J219" i="1"/>
  <c r="L218" i="1"/>
  <c r="K218" i="1"/>
  <c r="J218" i="1"/>
  <c r="L217" i="1"/>
  <c r="K217" i="1"/>
  <c r="J217" i="1"/>
  <c r="L216" i="1"/>
  <c r="K216" i="1"/>
  <c r="J216" i="1"/>
  <c r="L215" i="1"/>
  <c r="K215" i="1"/>
  <c r="J215" i="1"/>
  <c r="L214" i="1"/>
  <c r="K214" i="1"/>
  <c r="J214" i="1"/>
  <c r="L213" i="1"/>
  <c r="K213" i="1"/>
  <c r="J213" i="1"/>
  <c r="L212" i="1"/>
  <c r="K212" i="1"/>
  <c r="J212" i="1"/>
  <c r="L211" i="1"/>
  <c r="K211" i="1"/>
  <c r="J211" i="1"/>
  <c r="L210" i="1"/>
  <c r="K210" i="1"/>
  <c r="J210" i="1"/>
  <c r="L209" i="1"/>
  <c r="K209" i="1"/>
  <c r="J209" i="1"/>
  <c r="L208" i="1"/>
  <c r="K208" i="1"/>
  <c r="J208" i="1"/>
  <c r="L207" i="1"/>
  <c r="K207" i="1"/>
  <c r="J207" i="1"/>
  <c r="L206" i="1"/>
  <c r="K206" i="1"/>
  <c r="J206" i="1"/>
  <c r="L205" i="1"/>
  <c r="K205" i="1"/>
  <c r="J205" i="1"/>
  <c r="L204" i="1"/>
  <c r="K204" i="1"/>
  <c r="J204" i="1"/>
  <c r="L203" i="1"/>
  <c r="K203" i="1"/>
  <c r="J203" i="1"/>
  <c r="L202" i="1"/>
  <c r="K202" i="1"/>
  <c r="J202" i="1"/>
  <c r="L201" i="1"/>
  <c r="K201" i="1"/>
  <c r="J201" i="1"/>
  <c r="L200" i="1"/>
  <c r="K200" i="1"/>
  <c r="J200" i="1"/>
  <c r="L199" i="1"/>
  <c r="K199" i="1"/>
  <c r="J199" i="1"/>
  <c r="L198" i="1"/>
  <c r="K198" i="1"/>
  <c r="J198" i="1"/>
  <c r="L197" i="1"/>
  <c r="K197" i="1"/>
  <c r="J197" i="1"/>
  <c r="L196" i="1"/>
  <c r="K196" i="1"/>
  <c r="J196" i="1"/>
  <c r="L195" i="1"/>
  <c r="K195" i="1"/>
  <c r="J195" i="1"/>
  <c r="L194" i="1"/>
  <c r="K194" i="1"/>
  <c r="J194" i="1"/>
  <c r="L193" i="1"/>
  <c r="K193" i="1"/>
  <c r="J193" i="1"/>
  <c r="L192" i="1"/>
  <c r="K192" i="1"/>
  <c r="J192" i="1"/>
  <c r="L191" i="1"/>
  <c r="K191" i="1"/>
  <c r="J191" i="1"/>
  <c r="L190" i="1"/>
  <c r="K190" i="1"/>
  <c r="J190" i="1"/>
  <c r="L189" i="1"/>
  <c r="K189" i="1"/>
  <c r="J189" i="1"/>
  <c r="L188" i="1"/>
  <c r="K188" i="1"/>
  <c r="J188" i="1"/>
  <c r="L187" i="1"/>
  <c r="K187" i="1"/>
  <c r="J187" i="1"/>
  <c r="L186" i="1"/>
  <c r="K186" i="1"/>
  <c r="J186" i="1"/>
  <c r="L185" i="1"/>
  <c r="K185" i="1"/>
  <c r="J185" i="1"/>
  <c r="L184" i="1"/>
  <c r="K184" i="1"/>
  <c r="J184" i="1"/>
  <c r="L183" i="1"/>
  <c r="K183" i="1"/>
  <c r="J183" i="1"/>
  <c r="L182" i="1"/>
  <c r="K182" i="1"/>
  <c r="J182" i="1"/>
  <c r="L181" i="1"/>
  <c r="K181" i="1"/>
  <c r="J181" i="1"/>
  <c r="L180" i="1"/>
  <c r="K180" i="1"/>
  <c r="J180" i="1"/>
  <c r="L179" i="1"/>
  <c r="K179" i="1"/>
  <c r="J179" i="1"/>
  <c r="L178" i="1"/>
  <c r="K178" i="1"/>
  <c r="J178" i="1"/>
  <c r="L177" i="1"/>
  <c r="K177" i="1"/>
  <c r="J177" i="1"/>
  <c r="L176" i="1"/>
  <c r="K176" i="1"/>
  <c r="J176" i="1"/>
  <c r="L175" i="1"/>
  <c r="K175" i="1"/>
  <c r="J175" i="1"/>
  <c r="L174" i="1"/>
  <c r="K174" i="1"/>
  <c r="J174" i="1"/>
  <c r="L173" i="1"/>
  <c r="K173" i="1"/>
  <c r="J173" i="1"/>
  <c r="L172" i="1"/>
  <c r="K172" i="1"/>
  <c r="J172" i="1"/>
  <c r="L171" i="1"/>
  <c r="K171" i="1"/>
  <c r="J171" i="1"/>
  <c r="L170" i="1"/>
  <c r="K170" i="1"/>
  <c r="J170" i="1"/>
  <c r="L169" i="1"/>
  <c r="K169" i="1"/>
  <c r="J169" i="1"/>
  <c r="L168" i="1"/>
  <c r="K168" i="1"/>
  <c r="J168" i="1"/>
  <c r="L167" i="1"/>
  <c r="K167" i="1"/>
  <c r="J167" i="1"/>
  <c r="L166" i="1"/>
  <c r="K166" i="1"/>
  <c r="J166" i="1"/>
  <c r="L165" i="1"/>
  <c r="K165" i="1"/>
  <c r="J165" i="1"/>
  <c r="L164" i="1"/>
  <c r="K164" i="1"/>
  <c r="J164" i="1"/>
  <c r="L163" i="1"/>
  <c r="K163" i="1"/>
  <c r="J163" i="1"/>
  <c r="L162" i="1"/>
  <c r="K162" i="1"/>
  <c r="J162" i="1"/>
  <c r="L161" i="1"/>
  <c r="K161" i="1"/>
  <c r="J161" i="1"/>
  <c r="L160" i="1"/>
  <c r="K160" i="1"/>
  <c r="J160" i="1"/>
  <c r="L159" i="1"/>
  <c r="K159" i="1"/>
  <c r="J159" i="1"/>
  <c r="L158" i="1"/>
  <c r="K158" i="1"/>
  <c r="J158" i="1"/>
  <c r="L157" i="1"/>
  <c r="K157" i="1"/>
  <c r="J157" i="1"/>
  <c r="L156" i="1"/>
  <c r="K156" i="1"/>
  <c r="J156" i="1"/>
  <c r="L155" i="1"/>
  <c r="K155" i="1"/>
  <c r="J155" i="1"/>
  <c r="L154" i="1"/>
  <c r="K154" i="1"/>
  <c r="J154" i="1"/>
  <c r="L153" i="1"/>
  <c r="K153" i="1"/>
  <c r="J153" i="1"/>
  <c r="L152" i="1"/>
  <c r="K152" i="1"/>
  <c r="J152" i="1"/>
  <c r="L151" i="1"/>
  <c r="K151" i="1"/>
  <c r="J151" i="1"/>
  <c r="L150" i="1"/>
  <c r="K150" i="1"/>
  <c r="J150" i="1"/>
  <c r="L149" i="1"/>
  <c r="K149" i="1"/>
  <c r="J149" i="1"/>
  <c r="L148" i="1"/>
  <c r="K148" i="1"/>
  <c r="J148" i="1"/>
  <c r="L147" i="1"/>
  <c r="K147" i="1"/>
  <c r="J147" i="1"/>
  <c r="L146" i="1"/>
  <c r="K146" i="1"/>
  <c r="J146" i="1"/>
  <c r="L145" i="1"/>
  <c r="K145" i="1"/>
  <c r="J145" i="1"/>
  <c r="L144" i="1"/>
  <c r="K144" i="1"/>
  <c r="J144" i="1"/>
  <c r="L143" i="1"/>
  <c r="K143" i="1"/>
  <c r="J143" i="1"/>
  <c r="L142" i="1"/>
  <c r="K142" i="1"/>
  <c r="J142" i="1"/>
  <c r="L141" i="1"/>
  <c r="K141" i="1"/>
  <c r="J141" i="1"/>
  <c r="L140" i="1"/>
  <c r="K140" i="1"/>
  <c r="J140" i="1"/>
  <c r="L139" i="1"/>
  <c r="K139" i="1"/>
  <c r="J139" i="1"/>
  <c r="L138" i="1"/>
  <c r="K138" i="1"/>
  <c r="J138" i="1"/>
  <c r="L137" i="1"/>
  <c r="K137" i="1"/>
  <c r="J137" i="1"/>
  <c r="L136" i="1"/>
  <c r="K136" i="1"/>
  <c r="J136" i="1"/>
  <c r="L135" i="1"/>
  <c r="K135" i="1"/>
  <c r="J135" i="1"/>
  <c r="L134" i="1"/>
  <c r="K134" i="1"/>
  <c r="J134" i="1"/>
  <c r="L133" i="1"/>
  <c r="K133" i="1"/>
  <c r="J133" i="1"/>
  <c r="L132" i="1"/>
  <c r="K132" i="1"/>
  <c r="J132" i="1"/>
  <c r="L131" i="1"/>
  <c r="K131" i="1"/>
  <c r="J131" i="1"/>
  <c r="L130" i="1"/>
  <c r="K130" i="1"/>
  <c r="J130" i="1"/>
  <c r="L129" i="1"/>
  <c r="K129" i="1"/>
  <c r="J129" i="1"/>
  <c r="L128" i="1"/>
  <c r="K128" i="1"/>
  <c r="J128" i="1"/>
  <c r="L127" i="1"/>
  <c r="K127" i="1"/>
  <c r="J127" i="1"/>
  <c r="L126" i="1"/>
  <c r="K126" i="1"/>
  <c r="J126" i="1"/>
  <c r="L125" i="1"/>
  <c r="K125" i="1"/>
  <c r="J125" i="1"/>
  <c r="L124" i="1"/>
  <c r="K124" i="1"/>
  <c r="J124" i="1"/>
  <c r="L123" i="1"/>
  <c r="K123" i="1"/>
  <c r="J123" i="1"/>
  <c r="L122" i="1"/>
  <c r="K122" i="1"/>
  <c r="J122" i="1"/>
  <c r="L121" i="1"/>
  <c r="K121" i="1"/>
  <c r="J121" i="1"/>
  <c r="L120" i="1"/>
  <c r="K120" i="1"/>
  <c r="J120" i="1"/>
  <c r="L119" i="1"/>
  <c r="K119" i="1"/>
  <c r="J119" i="1"/>
  <c r="L118" i="1"/>
  <c r="K118" i="1"/>
  <c r="J118" i="1"/>
  <c r="L117" i="1"/>
  <c r="K117" i="1"/>
  <c r="J117" i="1"/>
  <c r="L116" i="1"/>
  <c r="K116" i="1"/>
  <c r="J116" i="1"/>
  <c r="L115" i="1"/>
  <c r="K115" i="1"/>
  <c r="J115" i="1"/>
  <c r="L114" i="1"/>
  <c r="K114" i="1"/>
  <c r="J114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L107" i="1"/>
  <c r="K107" i="1"/>
  <c r="J107" i="1"/>
  <c r="L106" i="1"/>
  <c r="K106" i="1"/>
  <c r="J106" i="1"/>
  <c r="L105" i="1"/>
  <c r="K105" i="1"/>
  <c r="J105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L100" i="1"/>
  <c r="K100" i="1"/>
  <c r="J100" i="1"/>
  <c r="L99" i="1"/>
  <c r="K99" i="1"/>
  <c r="J99" i="1"/>
  <c r="L98" i="1"/>
  <c r="K98" i="1"/>
  <c r="J98" i="1"/>
  <c r="L97" i="1"/>
  <c r="K97" i="1"/>
  <c r="J97" i="1"/>
  <c r="L96" i="1"/>
  <c r="K96" i="1"/>
  <c r="J96" i="1"/>
  <c r="L95" i="1"/>
  <c r="K95" i="1"/>
  <c r="J95" i="1"/>
  <c r="L94" i="1"/>
  <c r="K94" i="1"/>
  <c r="J94" i="1"/>
  <c r="L93" i="1"/>
  <c r="K93" i="1"/>
  <c r="J93" i="1"/>
  <c r="L92" i="1"/>
  <c r="K92" i="1"/>
  <c r="J92" i="1"/>
  <c r="L91" i="1"/>
  <c r="K91" i="1"/>
  <c r="J91" i="1"/>
  <c r="L90" i="1"/>
  <c r="K90" i="1"/>
  <c r="J90" i="1"/>
  <c r="L89" i="1"/>
  <c r="K89" i="1"/>
  <c r="J89" i="1"/>
  <c r="L88" i="1"/>
  <c r="K88" i="1"/>
  <c r="J88" i="1"/>
  <c r="L87" i="1"/>
  <c r="K87" i="1"/>
  <c r="J87" i="1"/>
  <c r="L86" i="1"/>
  <c r="K86" i="1"/>
  <c r="J86" i="1"/>
  <c r="L85" i="1"/>
  <c r="K85" i="1"/>
  <c r="J85" i="1"/>
  <c r="L84" i="1"/>
  <c r="K84" i="1"/>
  <c r="J84" i="1"/>
  <c r="L83" i="1"/>
  <c r="K83" i="1"/>
  <c r="J83" i="1"/>
  <c r="L82" i="1"/>
  <c r="K82" i="1"/>
  <c r="J82" i="1"/>
  <c r="L81" i="1"/>
  <c r="K81" i="1"/>
  <c r="J81" i="1"/>
  <c r="L80" i="1"/>
  <c r="K80" i="1"/>
  <c r="J80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L74" i="1"/>
  <c r="K74" i="1"/>
  <c r="J74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8" i="1"/>
  <c r="K68" i="1"/>
  <c r="J68" i="1"/>
  <c r="L67" i="1"/>
  <c r="K67" i="1"/>
  <c r="J67" i="1"/>
  <c r="L66" i="1"/>
  <c r="K66" i="1"/>
  <c r="J66" i="1"/>
  <c r="L65" i="1"/>
  <c r="K65" i="1"/>
  <c r="J65" i="1"/>
  <c r="L64" i="1"/>
  <c r="K64" i="1"/>
  <c r="J64" i="1"/>
  <c r="L63" i="1"/>
  <c r="K63" i="1"/>
  <c r="J63" i="1"/>
  <c r="L62" i="1"/>
  <c r="K62" i="1"/>
  <c r="J62" i="1"/>
  <c r="L61" i="1"/>
  <c r="K61" i="1"/>
  <c r="J61" i="1"/>
  <c r="L60" i="1"/>
  <c r="K60" i="1"/>
  <c r="J60" i="1"/>
  <c r="L59" i="1"/>
  <c r="K59" i="1"/>
  <c r="J59" i="1"/>
  <c r="L58" i="1"/>
  <c r="K58" i="1"/>
  <c r="J58" i="1"/>
  <c r="L57" i="1"/>
  <c r="K57" i="1"/>
  <c r="J57" i="1"/>
  <c r="L56" i="1"/>
  <c r="K56" i="1"/>
  <c r="J56" i="1"/>
  <c r="L55" i="1"/>
  <c r="K55" i="1"/>
  <c r="J55" i="1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  <c r="J4" i="1"/>
  <c r="L3" i="1"/>
  <c r="K3" i="1"/>
  <c r="J3" i="1"/>
  <c r="L2" i="1"/>
  <c r="K2" i="1"/>
  <c r="J2" i="1"/>
  <c r="Y48" i="2"/>
  <c r="W83" i="2"/>
  <c r="X16" i="2"/>
  <c r="X174" i="2"/>
  <c r="O42" i="2"/>
  <c r="U240" i="2"/>
  <c r="N57" i="2"/>
  <c r="U95" i="2"/>
  <c r="W216" i="2"/>
  <c r="W49" i="2"/>
  <c r="U96" i="2"/>
  <c r="S78" i="2"/>
  <c r="P226" i="2"/>
  <c r="Z7" i="2"/>
  <c r="S76" i="2"/>
  <c r="Y106" i="2"/>
  <c r="U47" i="2"/>
  <c r="V309" i="2"/>
  <c r="V92" i="2"/>
  <c r="P138" i="2"/>
  <c r="O5" i="2"/>
  <c r="Z264" i="2"/>
  <c r="V302" i="2"/>
  <c r="W96" i="2"/>
  <c r="V26" i="2"/>
  <c r="N191" i="2"/>
  <c r="V86" i="2"/>
  <c r="S145" i="2"/>
  <c r="X18" i="2"/>
  <c r="Y276" i="2"/>
  <c r="W313" i="2"/>
  <c r="O394" i="2"/>
  <c r="V35" i="2"/>
  <c r="P162" i="2"/>
  <c r="N257" i="2"/>
  <c r="S5" i="2"/>
  <c r="S210" i="2"/>
  <c r="N80" i="2"/>
  <c r="P189" i="2"/>
  <c r="Z63" i="2"/>
  <c r="S104" i="2"/>
  <c r="N164" i="2"/>
  <c r="O215" i="2"/>
  <c r="Z257" i="2"/>
  <c r="P57" i="2"/>
  <c r="W179" i="2"/>
  <c r="O31" i="2"/>
  <c r="X169" i="2"/>
  <c r="Y188" i="2"/>
  <c r="V125" i="2"/>
  <c r="V177" i="2"/>
  <c r="X142" i="2"/>
  <c r="Y221" i="2"/>
  <c r="Y54" i="2"/>
  <c r="O48" i="2"/>
  <c r="U57" i="2"/>
  <c r="V103" i="2"/>
  <c r="V317" i="2"/>
  <c r="T61" i="2"/>
  <c r="S32" i="2"/>
  <c r="N23" i="2"/>
  <c r="W67" i="2"/>
  <c r="V126" i="2"/>
  <c r="AA114" i="2"/>
  <c r="W224" i="2"/>
  <c r="T35" i="2"/>
  <c r="U179" i="2"/>
  <c r="S363" i="2"/>
  <c r="N369" i="2"/>
  <c r="N131" i="2"/>
  <c r="W252" i="2"/>
  <c r="S223" i="2"/>
  <c r="O219" i="2"/>
  <c r="X336" i="2"/>
  <c r="S374" i="2"/>
  <c r="A412" i="2"/>
  <c r="V288" i="2"/>
  <c r="Z243" i="2"/>
  <c r="AA215" i="2"/>
  <c r="W190" i="2"/>
  <c r="O273" i="2"/>
  <c r="Y331" i="2"/>
  <c r="AA130" i="2"/>
  <c r="V136" i="2"/>
  <c r="W307" i="2"/>
  <c r="O1042" i="1"/>
  <c r="Z137" i="2"/>
  <c r="X362" i="2"/>
  <c r="V58" i="2"/>
  <c r="Y139" i="2"/>
  <c r="O107" i="2"/>
  <c r="O332" i="2"/>
  <c r="V307" i="2"/>
  <c r="V171" i="2"/>
  <c r="V223" i="2"/>
  <c r="U347" i="2"/>
  <c r="U190" i="2"/>
  <c r="X70" i="2"/>
  <c r="U102" i="2"/>
  <c r="S50" i="2"/>
  <c r="S10" i="2"/>
  <c r="V72" i="2"/>
  <c r="P103" i="2"/>
  <c r="T82" i="2"/>
  <c r="P119" i="2"/>
  <c r="Y327" i="2"/>
  <c r="U136" i="2"/>
  <c r="S187" i="2"/>
  <c r="AA49" i="2"/>
  <c r="N157" i="2"/>
  <c r="N38" i="2"/>
  <c r="T164" i="2"/>
  <c r="U48" i="2"/>
  <c r="S184" i="2"/>
  <c r="Z400" i="2"/>
  <c r="X33" i="2"/>
  <c r="AA129" i="2"/>
  <c r="T25" i="2"/>
  <c r="V144" i="2"/>
  <c r="O242" i="2"/>
  <c r="S40" i="2"/>
  <c r="N115" i="2"/>
  <c r="U73" i="2"/>
  <c r="Y64" i="2"/>
  <c r="O235" i="2"/>
  <c r="O32" i="2"/>
  <c r="Z159" i="2"/>
  <c r="T254" i="2"/>
  <c r="V289" i="2"/>
  <c r="N124" i="2"/>
  <c r="V198" i="2"/>
  <c r="O343" i="2"/>
  <c r="AA35" i="2"/>
  <c r="V165" i="2"/>
  <c r="Y34" i="2"/>
  <c r="Z79" i="2"/>
  <c r="P243" i="2"/>
  <c r="AA74" i="2"/>
  <c r="Y253" i="2"/>
  <c r="T174" i="2"/>
  <c r="Y278" i="2"/>
  <c r="T72" i="2"/>
  <c r="X276" i="2"/>
  <c r="T121" i="2"/>
  <c r="W32" i="2"/>
  <c r="P282" i="2"/>
  <c r="X65" i="2"/>
  <c r="P185" i="2"/>
  <c r="T52" i="2"/>
  <c r="W75" i="2"/>
  <c r="W39" i="2"/>
  <c r="S26" i="2"/>
  <c r="X25" i="2"/>
  <c r="T238" i="2"/>
  <c r="Y94" i="2"/>
  <c r="S51" i="2"/>
  <c r="W5" i="2"/>
  <c r="Y111" i="2"/>
  <c r="T37" i="2"/>
  <c r="X246" i="2"/>
  <c r="O11" i="2"/>
  <c r="Z143" i="2"/>
  <c r="N64" i="2"/>
  <c r="O248" i="2"/>
  <c r="Z11" i="2"/>
  <c r="P59" i="2"/>
  <c r="Y75" i="2"/>
  <c r="V47" i="2"/>
  <c r="N91" i="2"/>
  <c r="W144" i="2"/>
  <c r="U18" i="2"/>
  <c r="Y99" i="2"/>
  <c r="AA66" i="2"/>
  <c r="Z91" i="2"/>
  <c r="X130" i="2"/>
  <c r="S4" i="2"/>
  <c r="N69" i="2"/>
  <c r="T26" i="2"/>
  <c r="Y255" i="2"/>
  <c r="N8" i="2"/>
  <c r="N97" i="2"/>
  <c r="P264" i="2"/>
  <c r="AA43" i="2"/>
  <c r="T246" i="2"/>
  <c r="X110" i="2"/>
  <c r="X176" i="2"/>
  <c r="Z334" i="2"/>
  <c r="O47" i="2"/>
  <c r="W58" i="2"/>
  <c r="O191" i="2"/>
  <c r="U71" i="2"/>
  <c r="N128" i="2"/>
  <c r="T122" i="2"/>
  <c r="U193" i="2"/>
  <c r="U341" i="2"/>
  <c r="X401" i="2"/>
  <c r="V30" i="2"/>
  <c r="P285" i="2"/>
  <c r="X282" i="2"/>
  <c r="O61" i="2"/>
  <c r="Y62" i="2"/>
  <c r="U4" i="2"/>
  <c r="Z197" i="2"/>
  <c r="Y206" i="2"/>
  <c r="X86" i="2"/>
  <c r="U141" i="2"/>
  <c r="Z278" i="2"/>
  <c r="P384" i="2"/>
  <c r="X157" i="2"/>
  <c r="Z182" i="2"/>
  <c r="O26" i="2"/>
  <c r="X178" i="2"/>
  <c r="Z196" i="2"/>
  <c r="AA75" i="2"/>
  <c r="S283" i="2"/>
  <c r="V15" i="2"/>
  <c r="W98" i="2"/>
  <c r="U126" i="2"/>
  <c r="Y14" i="2"/>
  <c r="W10" i="2"/>
  <c r="O201" i="2"/>
  <c r="X317" i="2"/>
  <c r="P133" i="2"/>
  <c r="U91" i="2"/>
  <c r="Y73" i="2"/>
  <c r="Y15" i="2"/>
  <c r="V212" i="2"/>
  <c r="O38" i="2"/>
  <c r="T230" i="2"/>
  <c r="Y82" i="2"/>
  <c r="T235" i="2"/>
  <c r="P365" i="2"/>
  <c r="Y189" i="2"/>
  <c r="AA189" i="2"/>
  <c r="P316" i="2"/>
  <c r="Z398" i="2"/>
  <c r="P148" i="2"/>
  <c r="P346" i="2"/>
  <c r="Y314" i="2"/>
  <c r="A365" i="2"/>
  <c r="U264" i="2"/>
  <c r="Z276" i="2"/>
  <c r="X299" i="2"/>
  <c r="AA313" i="2"/>
  <c r="W314" i="2"/>
  <c r="X164" i="2"/>
  <c r="T285" i="2"/>
  <c r="W278" i="2"/>
  <c r="P186" i="2"/>
  <c r="V411" i="2"/>
  <c r="AA89" i="2"/>
  <c r="U274" i="2"/>
  <c r="V18" i="2"/>
  <c r="Z225" i="2"/>
  <c r="T13" i="2"/>
  <c r="AA25" i="2"/>
  <c r="Y179" i="2"/>
  <c r="AA257" i="2"/>
  <c r="Y33" i="2"/>
  <c r="N236" i="2"/>
  <c r="N225" i="2"/>
  <c r="Y81" i="2"/>
  <c r="Y212" i="2"/>
  <c r="T36" i="2"/>
  <c r="X162" i="2"/>
  <c r="T53" i="2"/>
  <c r="Y187" i="2"/>
  <c r="Y95" i="2"/>
  <c r="S95" i="2"/>
  <c r="S366" i="2"/>
  <c r="S132" i="2"/>
  <c r="O137" i="2"/>
  <c r="T20" i="2"/>
  <c r="N275" i="2"/>
  <c r="X264" i="2"/>
  <c r="T137" i="2"/>
  <c r="V16" i="2"/>
  <c r="W113" i="2"/>
  <c r="Z27" i="2"/>
  <c r="P204" i="2"/>
  <c r="O27" i="2"/>
  <c r="V283" i="2"/>
  <c r="U280" i="2"/>
  <c r="O301" i="2"/>
  <c r="Z45" i="2"/>
  <c r="X205" i="2"/>
  <c r="T12" i="2"/>
  <c r="X5" i="2"/>
  <c r="S219" i="2"/>
  <c r="S53" i="2"/>
  <c r="P113" i="2"/>
  <c r="W100" i="2"/>
  <c r="O36" i="2"/>
  <c r="P54" i="2"/>
  <c r="S154" i="2"/>
  <c r="X281" i="2"/>
  <c r="N32" i="2"/>
  <c r="AA286" i="2"/>
  <c r="T116" i="2"/>
  <c r="V91" i="2"/>
  <c r="S127" i="2"/>
  <c r="AA6" i="2"/>
  <c r="V190" i="2"/>
  <c r="X52" i="2"/>
  <c r="W193" i="2"/>
  <c r="W34" i="2"/>
  <c r="V95" i="2"/>
  <c r="N88" i="2"/>
  <c r="S138" i="2"/>
  <c r="U267" i="2"/>
  <c r="Z42" i="2"/>
  <c r="U64" i="2"/>
  <c r="U16" i="2"/>
  <c r="V99" i="2"/>
  <c r="Z156" i="2"/>
  <c r="U26" i="2"/>
  <c r="N159" i="2"/>
  <c r="V164" i="2"/>
  <c r="Z163" i="2"/>
  <c r="X249" i="2"/>
  <c r="X206" i="2"/>
  <c r="T198" i="2"/>
  <c r="N107" i="2"/>
  <c r="Y313" i="2"/>
  <c r="P20" i="2"/>
  <c r="S114" i="2"/>
  <c r="Z13" i="2"/>
  <c r="AA150" i="2"/>
  <c r="V115" i="2"/>
  <c r="P75" i="2"/>
  <c r="V105" i="2"/>
  <c r="V163" i="2"/>
  <c r="Z130" i="2"/>
  <c r="Z24" i="2"/>
  <c r="X250" i="2"/>
  <c r="T16" i="2"/>
  <c r="O177" i="2"/>
  <c r="U33" i="2"/>
  <c r="T206" i="2"/>
  <c r="Y241" i="2"/>
  <c r="S62" i="2"/>
  <c r="U259" i="2"/>
  <c r="P27" i="2"/>
  <c r="S188" i="2"/>
  <c r="U200" i="2"/>
  <c r="V8" i="2"/>
  <c r="N105" i="2"/>
  <c r="Z110" i="2"/>
  <c r="Y17" i="2"/>
  <c r="V149" i="2"/>
  <c r="S42" i="2"/>
  <c r="U203" i="2"/>
  <c r="S217" i="2"/>
  <c r="V392" i="2"/>
  <c r="N34" i="2"/>
  <c r="Y156" i="2"/>
  <c r="X99" i="2"/>
  <c r="Z158" i="2"/>
  <c r="T208" i="2"/>
  <c r="S80" i="2"/>
  <c r="AA104" i="2"/>
  <c r="N37" i="2"/>
  <c r="T98" i="2"/>
  <c r="P56" i="2"/>
  <c r="AA109" i="2"/>
  <c r="P49" i="2"/>
  <c r="X87" i="2"/>
  <c r="V45" i="2"/>
  <c r="W242" i="2"/>
  <c r="AA288" i="2"/>
  <c r="Y76" i="2"/>
  <c r="V224" i="2"/>
  <c r="Z51" i="2"/>
  <c r="U182" i="2"/>
  <c r="X101" i="2"/>
  <c r="Y35" i="2"/>
  <c r="X6" i="2"/>
  <c r="AA113" i="2"/>
  <c r="O238" i="2"/>
  <c r="Z23" i="2"/>
  <c r="X137" i="2"/>
  <c r="X20" i="2"/>
  <c r="O130" i="2"/>
  <c r="AA254" i="2"/>
  <c r="N27" i="2"/>
  <c r="W43" i="2"/>
  <c r="O213" i="2"/>
  <c r="V97" i="2"/>
  <c r="V229" i="2"/>
  <c r="T32" i="2"/>
  <c r="N154" i="2"/>
  <c r="Y269" i="2"/>
  <c r="X292" i="2"/>
  <c r="U59" i="2"/>
  <c r="T268" i="2"/>
  <c r="T71" i="2"/>
  <c r="W243" i="2"/>
  <c r="Y165" i="2"/>
  <c r="S43" i="2"/>
  <c r="P201" i="2"/>
  <c r="S220" i="2"/>
  <c r="S116" i="2"/>
  <c r="S245" i="2"/>
  <c r="O277" i="2"/>
  <c r="V291" i="2"/>
  <c r="V132" i="2"/>
  <c r="P208" i="2"/>
  <c r="T41" i="2"/>
  <c r="T107" i="2"/>
  <c r="N249" i="2"/>
  <c r="Z55" i="2"/>
  <c r="P24" i="2"/>
  <c r="AA20" i="2"/>
  <c r="AA87" i="2"/>
  <c r="W93" i="2"/>
  <c r="N9" i="2"/>
  <c r="X185" i="2"/>
  <c r="AA246" i="2"/>
  <c r="V276" i="2"/>
  <c r="Y27" i="2"/>
  <c r="O54" i="2"/>
  <c r="V17" i="2"/>
  <c r="T197" i="2"/>
  <c r="O256" i="2"/>
  <c r="Z78" i="2"/>
  <c r="W235" i="2"/>
  <c r="AA40" i="2"/>
  <c r="Y300" i="2"/>
  <c r="Y292" i="2"/>
  <c r="A242" i="2"/>
  <c r="P234" i="2"/>
  <c r="N125" i="2"/>
  <c r="Y385" i="2"/>
  <c r="A426" i="2"/>
  <c r="W191" i="2"/>
  <c r="AA230" i="2"/>
  <c r="O360" i="2"/>
  <c r="J300" i="2"/>
  <c r="T336" i="2"/>
  <c r="N396" i="2"/>
  <c r="V13" i="2"/>
  <c r="P106" i="2"/>
  <c r="O315" i="2"/>
  <c r="Y223" i="2"/>
  <c r="Y56" i="2"/>
  <c r="P374" i="2"/>
  <c r="J344" i="2"/>
  <c r="O234" i="2"/>
  <c r="W353" i="2"/>
  <c r="AA139" i="2"/>
  <c r="U364" i="2"/>
  <c r="T144" i="2"/>
  <c r="S340" i="2"/>
  <c r="X426" i="2"/>
  <c r="U266" i="2"/>
  <c r="X172" i="2"/>
  <c r="W392" i="2"/>
  <c r="AA117" i="2"/>
  <c r="O243" i="2"/>
  <c r="W417" i="2"/>
  <c r="T127" i="2"/>
  <c r="W332" i="2"/>
  <c r="V396" i="2"/>
  <c r="AA191" i="2"/>
  <c r="N424" i="2"/>
  <c r="P69" i="2"/>
  <c r="T106" i="2"/>
  <c r="Z287" i="2"/>
  <c r="Z112" i="2"/>
  <c r="O354" i="2"/>
  <c r="J353" i="2"/>
  <c r="AA399" i="2"/>
  <c r="J51" i="2"/>
  <c r="AA65" i="2"/>
  <c r="N49" i="2"/>
  <c r="S34" i="2"/>
  <c r="V207" i="2"/>
  <c r="U27" i="2"/>
  <c r="S236" i="2"/>
  <c r="P5" i="2"/>
  <c r="V108" i="2"/>
  <c r="S200" i="2"/>
  <c r="N48" i="2"/>
  <c r="S153" i="2"/>
  <c r="Z14" i="2"/>
  <c r="S175" i="2"/>
  <c r="AA46" i="2"/>
  <c r="W182" i="2"/>
  <c r="O89" i="2"/>
  <c r="AA133" i="2"/>
  <c r="U334" i="2"/>
  <c r="W105" i="2"/>
  <c r="O174" i="2"/>
  <c r="S49" i="2"/>
  <c r="P254" i="2"/>
  <c r="U152" i="2"/>
  <c r="Y115" i="2"/>
  <c r="T18" i="2"/>
  <c r="X126" i="2"/>
  <c r="Y12" i="2"/>
  <c r="W149" i="2"/>
  <c r="AA57" i="2"/>
  <c r="Y266" i="2"/>
  <c r="Z209" i="2"/>
  <c r="Z10" i="2"/>
  <c r="Z149" i="2"/>
  <c r="P217" i="2"/>
  <c r="P78" i="2"/>
  <c r="N135" i="2"/>
  <c r="Y273" i="2"/>
  <c r="P125" i="2"/>
  <c r="N102" i="2"/>
  <c r="Y337" i="2"/>
  <c r="AA22" i="2"/>
  <c r="Y169" i="2"/>
  <c r="Z188" i="2"/>
  <c r="T395" i="2"/>
  <c r="Y45" i="2"/>
  <c r="T49" i="2"/>
  <c r="P11" i="2"/>
  <c r="AA202" i="2"/>
  <c r="W215" i="2"/>
  <c r="W137" i="2"/>
  <c r="AA112" i="2"/>
  <c r="Y176" i="2"/>
  <c r="S234" i="2"/>
  <c r="U46" i="2"/>
  <c r="W17" i="2"/>
  <c r="O267" i="2"/>
  <c r="AA198" i="2"/>
  <c r="AA310" i="2"/>
  <c r="V109" i="2"/>
  <c r="S162" i="2"/>
  <c r="Z32" i="2"/>
  <c r="W64" i="2"/>
  <c r="U208" i="2"/>
  <c r="V21" i="2"/>
  <c r="AA162" i="2"/>
  <c r="Z20" i="2"/>
  <c r="T124" i="2"/>
  <c r="AA408" i="2"/>
  <c r="O1046" i="1"/>
  <c r="AA144" i="2"/>
  <c r="S342" i="2"/>
  <c r="T309" i="2"/>
  <c r="A372" i="2"/>
  <c r="N145" i="2"/>
  <c r="X375" i="2"/>
  <c r="P360" i="2"/>
  <c r="K320" i="2"/>
  <c r="O308" i="2"/>
  <c r="P312" i="2"/>
  <c r="N24" i="2"/>
  <c r="S265" i="2"/>
  <c r="T320" i="2"/>
  <c r="N1041" i="1"/>
  <c r="X231" i="2"/>
  <c r="Z351" i="2"/>
  <c r="Z392" i="2"/>
  <c r="K389" i="2"/>
  <c r="S250" i="2"/>
  <c r="X210" i="2"/>
  <c r="AA171" i="2"/>
  <c r="U305" i="2"/>
  <c r="O236" i="2"/>
  <c r="O150" i="2"/>
  <c r="N389" i="2"/>
  <c r="J412" i="2"/>
  <c r="X244" i="2"/>
  <c r="AA362" i="2"/>
  <c r="N407" i="2"/>
  <c r="S84" i="2"/>
  <c r="N122" i="2"/>
  <c r="O41" i="2"/>
  <c r="U82" i="2"/>
  <c r="Z117" i="2"/>
  <c r="V185" i="2"/>
  <c r="AA92" i="2"/>
  <c r="Z150" i="2"/>
  <c r="T317" i="2"/>
  <c r="Y136" i="2"/>
  <c r="O65" i="2"/>
  <c r="W95" i="2"/>
  <c r="U257" i="2"/>
  <c r="T6" i="2"/>
  <c r="S92" i="2"/>
  <c r="W28" i="2"/>
  <c r="T125" i="2"/>
  <c r="V150" i="2"/>
  <c r="Z18" i="2"/>
  <c r="T273" i="2"/>
  <c r="P131" i="2"/>
  <c r="Z205" i="2"/>
  <c r="U84" i="2"/>
  <c r="N22" i="2"/>
  <c r="X103" i="2"/>
  <c r="Z157" i="2"/>
  <c r="V93" i="2"/>
  <c r="S7" i="2"/>
  <c r="S146" i="2"/>
  <c r="N215" i="2"/>
  <c r="X124" i="2"/>
  <c r="W91" i="2"/>
  <c r="O153" i="2"/>
  <c r="AA205" i="2"/>
  <c r="AA32" i="2"/>
  <c r="U32" i="2"/>
  <c r="U148" i="2"/>
  <c r="T75" i="2"/>
  <c r="Y209" i="2"/>
  <c r="S64" i="2"/>
  <c r="S111" i="2"/>
  <c r="Z85" i="2"/>
  <c r="O119" i="2"/>
  <c r="W291" i="2"/>
  <c r="AA8" i="2"/>
  <c r="P219" i="2"/>
  <c r="N60" i="2"/>
  <c r="N126" i="2"/>
  <c r="Y66" i="2"/>
  <c r="Z50" i="2"/>
  <c r="O9" i="2"/>
  <c r="N262" i="2"/>
  <c r="T191" i="2"/>
  <c r="Y24" i="2"/>
  <c r="U104" i="2"/>
  <c r="AA158" i="2"/>
  <c r="P292" i="2"/>
  <c r="P406" i="2"/>
  <c r="N63" i="2"/>
  <c r="V94" i="2"/>
  <c r="W114" i="2"/>
  <c r="Z167" i="2"/>
  <c r="S307" i="2"/>
  <c r="N110" i="2"/>
  <c r="S242" i="2"/>
  <c r="S46" i="2"/>
  <c r="P333" i="2"/>
  <c r="X376" i="2"/>
  <c r="Y248" i="2"/>
  <c r="AA152" i="2"/>
  <c r="V352" i="2"/>
  <c r="K387" i="2"/>
  <c r="T183" i="2"/>
  <c r="P166" i="2"/>
  <c r="W246" i="2"/>
  <c r="T131" i="2"/>
  <c r="W59" i="2"/>
  <c r="V112" i="2"/>
  <c r="P171" i="2"/>
  <c r="S181" i="2"/>
  <c r="W259" i="2"/>
  <c r="AA245" i="2"/>
  <c r="Z34" i="2"/>
  <c r="P157" i="2"/>
  <c r="N45" i="2"/>
  <c r="AA180" i="2"/>
  <c r="X90" i="2"/>
  <c r="T92" i="2"/>
  <c r="N42" i="2"/>
  <c r="U244" i="2"/>
  <c r="S251" i="2"/>
  <c r="V25" i="2"/>
  <c r="AA79" i="2"/>
  <c r="S139" i="2"/>
  <c r="Y193" i="2"/>
  <c r="P206" i="2"/>
  <c r="W30" i="2"/>
  <c r="Z43" i="2"/>
  <c r="N147" i="2"/>
  <c r="Y71" i="2"/>
  <c r="P88" i="2"/>
  <c r="T149" i="2"/>
  <c r="X203" i="2"/>
  <c r="P236" i="2"/>
  <c r="Z69" i="2"/>
  <c r="P240" i="2"/>
  <c r="P163" i="2"/>
  <c r="T24" i="2"/>
  <c r="X160" i="2"/>
  <c r="AA165" i="2"/>
  <c r="S33" i="2"/>
  <c r="Z153" i="2"/>
  <c r="P298" i="2"/>
  <c r="AA81" i="2"/>
  <c r="W192" i="2"/>
  <c r="N71" i="2"/>
  <c r="U395" i="2"/>
  <c r="V42" i="2"/>
  <c r="S177" i="2"/>
  <c r="N87" i="2"/>
  <c r="Y118" i="2"/>
  <c r="Z247" i="2"/>
  <c r="O12" i="2"/>
  <c r="T97" i="2"/>
  <c r="U149" i="2"/>
  <c r="U285" i="2"/>
  <c r="X9" i="2"/>
  <c r="Z59" i="2"/>
  <c r="W88" i="2"/>
  <c r="X188" i="2"/>
  <c r="P308" i="2"/>
  <c r="Z54" i="2"/>
  <c r="Z185" i="2"/>
  <c r="U66" i="2"/>
  <c r="T101" i="2"/>
  <c r="W201" i="2"/>
  <c r="Z68" i="2"/>
  <c r="U49" i="2"/>
  <c r="V82" i="2"/>
  <c r="U319" i="2"/>
  <c r="AA412" i="2"/>
  <c r="O1052" i="1"/>
  <c r="O287" i="2"/>
  <c r="V340" i="2"/>
  <c r="P345" i="2"/>
  <c r="K370" i="2"/>
  <c r="X105" i="2"/>
  <c r="X406" i="2"/>
  <c r="Z333" i="2"/>
  <c r="T4" i="2"/>
  <c r="Y67" i="2"/>
  <c r="S391" i="2"/>
  <c r="S123" i="2"/>
  <c r="Z124" i="2"/>
  <c r="O302" i="2"/>
  <c r="Z168" i="2"/>
  <c r="X353" i="2"/>
  <c r="S337" i="2"/>
  <c r="I353" i="2"/>
  <c r="AA62" i="2"/>
  <c r="W218" i="2"/>
  <c r="O75" i="2"/>
  <c r="U338" i="2"/>
  <c r="X75" i="2"/>
  <c r="V225" i="2"/>
  <c r="S79" i="2"/>
  <c r="O141" i="2"/>
  <c r="X81" i="2"/>
  <c r="Z37" i="2"/>
  <c r="P209" i="2"/>
  <c r="P93" i="2"/>
  <c r="T15" i="2"/>
  <c r="X156" i="2"/>
  <c r="S152" i="2"/>
  <c r="S21" i="2"/>
  <c r="W245" i="2"/>
  <c r="Z4" i="2"/>
  <c r="P86" i="2"/>
  <c r="AA31" i="2"/>
  <c r="Z204" i="2"/>
  <c r="Y130" i="2"/>
  <c r="U125" i="2"/>
  <c r="P152" i="2"/>
  <c r="W15" i="2"/>
  <c r="P51" i="2"/>
  <c r="N230" i="2"/>
  <c r="U138" i="2"/>
  <c r="U98" i="2"/>
  <c r="Y25" i="2"/>
  <c r="V50" i="2"/>
  <c r="X257" i="2"/>
  <c r="V19" i="2"/>
  <c r="S66" i="2"/>
  <c r="V238" i="2"/>
  <c r="O157" i="2"/>
  <c r="T256" i="2"/>
  <c r="V76" i="2"/>
  <c r="AA132" i="2"/>
  <c r="W268" i="2"/>
  <c r="X109" i="2"/>
  <c r="X238" i="2"/>
  <c r="AA273" i="2"/>
  <c r="P115" i="2"/>
  <c r="V133" i="2"/>
  <c r="U38" i="2"/>
  <c r="S36" i="2"/>
  <c r="Z94" i="2"/>
  <c r="O245" i="2"/>
  <c r="X285" i="2"/>
  <c r="W69" i="2"/>
  <c r="Y103" i="2"/>
  <c r="N50" i="2"/>
  <c r="Y214" i="2"/>
  <c r="Z234" i="2"/>
  <c r="W47" i="2"/>
  <c r="X49" i="2"/>
  <c r="U79" i="2"/>
  <c r="U174" i="2"/>
  <c r="O92" i="2"/>
  <c r="Y49" i="2"/>
  <c r="T180" i="2"/>
  <c r="S206" i="2"/>
  <c r="AA402" i="2"/>
  <c r="W136" i="2"/>
  <c r="X88" i="2"/>
  <c r="N58" i="2"/>
  <c r="N189" i="2"/>
  <c r="T217" i="2"/>
  <c r="V6" i="2"/>
  <c r="W22" i="2"/>
  <c r="V5" i="2"/>
  <c r="P246" i="2"/>
  <c r="Z396" i="2"/>
  <c r="M1051" i="1"/>
  <c r="U154" i="2"/>
  <c r="X225" i="2"/>
  <c r="U356" i="2"/>
  <c r="A305" i="2"/>
  <c r="N106" i="2"/>
  <c r="U328" i="2"/>
  <c r="P376" i="2"/>
  <c r="AA108" i="2"/>
  <c r="Z95" i="2"/>
  <c r="P281" i="2"/>
  <c r="S69" i="2"/>
  <c r="N357" i="2"/>
  <c r="N323" i="2"/>
  <c r="V27" i="2"/>
  <c r="Z202" i="2"/>
  <c r="S389" i="2"/>
  <c r="C401" i="2"/>
  <c r="Z310" i="2"/>
  <c r="P359" i="2"/>
  <c r="V231" i="2"/>
  <c r="T140" i="2"/>
  <c r="X193" i="2"/>
  <c r="W366" i="2"/>
  <c r="U352" i="2"/>
  <c r="A307" i="2"/>
  <c r="N114" i="2"/>
  <c r="S237" i="2"/>
  <c r="O414" i="2"/>
  <c r="S105" i="2"/>
  <c r="V330" i="2"/>
  <c r="W389" i="2"/>
  <c r="O409" i="2"/>
  <c r="P372" i="2"/>
  <c r="AA60" i="2"/>
  <c r="V43" i="2"/>
  <c r="X424" i="2"/>
  <c r="P126" i="2"/>
  <c r="S395" i="2"/>
  <c r="N395" i="2"/>
  <c r="W162" i="2"/>
  <c r="S380" i="2"/>
  <c r="U187" i="2"/>
  <c r="Y361" i="2"/>
  <c r="A341" i="2"/>
  <c r="U42" i="2"/>
  <c r="X62" i="2"/>
  <c r="P68" i="2"/>
  <c r="V44" i="2"/>
  <c r="S85" i="2"/>
  <c r="AA98" i="2"/>
  <c r="W52" i="2"/>
  <c r="AA96" i="2"/>
  <c r="Y213" i="2"/>
  <c r="S48" i="2"/>
  <c r="Y180" i="2"/>
  <c r="W85" i="2"/>
  <c r="S89" i="2"/>
  <c r="O62" i="2"/>
  <c r="N108" i="2"/>
  <c r="Y60" i="2"/>
  <c r="Y257" i="2"/>
  <c r="X298" i="2"/>
  <c r="Y47" i="2"/>
  <c r="T66" i="2"/>
  <c r="Y120" i="2"/>
  <c r="S254" i="2"/>
  <c r="W362" i="2"/>
  <c r="Z52" i="2"/>
  <c r="N139" i="2"/>
  <c r="X150" i="2"/>
  <c r="W51" i="2"/>
  <c r="O73" i="2"/>
  <c r="V130" i="2"/>
  <c r="N265" i="2"/>
  <c r="Y371" i="2"/>
  <c r="N31" i="2"/>
  <c r="T10" i="2"/>
  <c r="N142" i="2"/>
  <c r="T19" i="2"/>
  <c r="Y160" i="2"/>
  <c r="S183" i="2"/>
  <c r="T60" i="2"/>
  <c r="Y230" i="2"/>
  <c r="O282" i="2"/>
  <c r="O6" i="2"/>
  <c r="T199" i="2"/>
  <c r="O211" i="2"/>
  <c r="U17" i="2"/>
  <c r="Z15" i="2"/>
  <c r="AA50" i="2"/>
  <c r="Y138" i="2"/>
  <c r="Z118" i="2"/>
  <c r="T344" i="2"/>
  <c r="Y79" i="2"/>
  <c r="P36" i="2"/>
  <c r="P173" i="2"/>
  <c r="Y196" i="2"/>
  <c r="O55" i="2"/>
  <c r="V131" i="2"/>
  <c r="T22" i="2"/>
  <c r="V228" i="2"/>
  <c r="AA156" i="2"/>
  <c r="N133" i="2"/>
  <c r="O182" i="2"/>
  <c r="O319" i="2"/>
  <c r="O29" i="2"/>
  <c r="U238" i="2"/>
  <c r="T84" i="2"/>
  <c r="S11" i="2"/>
  <c r="V173" i="2"/>
  <c r="N30" i="2"/>
  <c r="S201" i="2"/>
  <c r="U87" i="2"/>
  <c r="W131" i="2"/>
  <c r="S20" i="2"/>
  <c r="N134" i="2"/>
  <c r="T231" i="2"/>
  <c r="V129" i="2"/>
  <c r="X17" i="2"/>
  <c r="U197" i="2"/>
  <c r="O114" i="2"/>
  <c r="T236" i="2"/>
  <c r="W134" i="2"/>
  <c r="P10" i="2"/>
  <c r="P268" i="2"/>
  <c r="P38" i="2"/>
  <c r="T29" i="2"/>
  <c r="W207" i="2"/>
  <c r="V138" i="2"/>
  <c r="U256" i="2"/>
  <c r="Z22" i="2"/>
  <c r="O155" i="2"/>
  <c r="P160" i="2"/>
  <c r="X104" i="2"/>
  <c r="W79" i="2"/>
  <c r="P105" i="2"/>
  <c r="V28" i="2"/>
  <c r="O140" i="2"/>
  <c r="W273" i="2"/>
  <c r="Z56" i="2"/>
  <c r="X118" i="2"/>
  <c r="Y105" i="2"/>
  <c r="Z107" i="2"/>
  <c r="Y167" i="2"/>
  <c r="W219" i="2"/>
  <c r="U80" i="2"/>
  <c r="T216" i="2"/>
  <c r="V22" i="2"/>
  <c r="N19" i="2"/>
  <c r="AA124" i="2"/>
  <c r="Z72" i="2"/>
  <c r="X290" i="2"/>
  <c r="S6" i="2"/>
  <c r="Y44" i="2"/>
  <c r="V192" i="2"/>
  <c r="S215" i="2"/>
  <c r="Y416" i="2"/>
  <c r="U19" i="2"/>
  <c r="S128" i="2"/>
  <c r="N53" i="2"/>
  <c r="Y207" i="2"/>
  <c r="Z226" i="2"/>
  <c r="P62" i="2"/>
  <c r="Y124" i="2"/>
  <c r="AA13" i="2"/>
  <c r="X421" i="2"/>
  <c r="T271" i="2"/>
  <c r="W180" i="2"/>
  <c r="AA272" i="2"/>
  <c r="S345" i="2"/>
  <c r="J384" i="2"/>
  <c r="N378" i="2"/>
  <c r="V346" i="2"/>
  <c r="O322" i="2"/>
  <c r="V178" i="2"/>
  <c r="S318" i="2"/>
  <c r="U234" i="2"/>
  <c r="N179" i="2"/>
  <c r="W404" i="2"/>
  <c r="W414" i="2"/>
  <c r="N1038" i="1"/>
  <c r="W208" i="2"/>
  <c r="Y247" i="2"/>
  <c r="T385" i="2"/>
  <c r="A386" i="2"/>
  <c r="Y201" i="2"/>
  <c r="Z388" i="2"/>
  <c r="T68" i="2"/>
  <c r="V218" i="2"/>
  <c r="N314" i="2"/>
  <c r="T368" i="2"/>
  <c r="P378" i="2"/>
  <c r="C322" i="2"/>
  <c r="Y226" i="2"/>
  <c r="AA285" i="2"/>
  <c r="AA410" i="2"/>
  <c r="O167" i="2"/>
  <c r="O350" i="2"/>
  <c r="X422" i="2"/>
  <c r="U290" i="2"/>
  <c r="Y390" i="2"/>
  <c r="P182" i="2"/>
  <c r="V351" i="2"/>
  <c r="X358" i="2"/>
  <c r="X80" i="2"/>
  <c r="U161" i="2"/>
  <c r="O285" i="2"/>
  <c r="X177" i="2"/>
  <c r="P388" i="2"/>
  <c r="V89" i="2"/>
  <c r="AA365" i="2"/>
  <c r="J418" i="2"/>
  <c r="J392" i="2"/>
  <c r="T413" i="2"/>
  <c r="M1044" i="1"/>
  <c r="I198" i="2"/>
  <c r="O78" i="2"/>
  <c r="T352" i="2"/>
  <c r="P13" i="2"/>
  <c r="P417" i="2"/>
  <c r="A371" i="2"/>
  <c r="J288" i="2"/>
  <c r="W77" i="2"/>
  <c r="V255" i="2"/>
  <c r="J386" i="2"/>
  <c r="X107" i="2"/>
  <c r="O171" i="2"/>
  <c r="P63" i="2"/>
  <c r="Y86" i="2"/>
  <c r="AA120" i="2"/>
  <c r="N100" i="2"/>
  <c r="T119" i="2"/>
  <c r="U188" i="2"/>
  <c r="O310" i="2"/>
  <c r="P92" i="2"/>
  <c r="AA255" i="2"/>
  <c r="U60" i="2"/>
  <c r="S102" i="2"/>
  <c r="P25" i="2"/>
  <c r="Z121" i="2"/>
  <c r="P102" i="2"/>
  <c r="U168" i="2"/>
  <c r="N78" i="2"/>
  <c r="P137" i="2"/>
  <c r="P4" i="2"/>
  <c r="V143" i="2"/>
  <c r="O142" i="2"/>
  <c r="U81" i="2"/>
  <c r="T141" i="2"/>
  <c r="AA28" i="2"/>
  <c r="Y150" i="2"/>
  <c r="P65" i="2"/>
  <c r="S19" i="2"/>
  <c r="T151" i="2"/>
  <c r="W157" i="2"/>
  <c r="Z371" i="2"/>
  <c r="W104" i="2"/>
  <c r="W233" i="2"/>
  <c r="N272" i="2"/>
  <c r="T78" i="2"/>
  <c r="V187" i="2"/>
  <c r="U52" i="2"/>
  <c r="N117" i="2"/>
  <c r="V168" i="2"/>
  <c r="T361" i="2"/>
  <c r="Z83" i="2"/>
  <c r="V107" i="2"/>
  <c r="Z241" i="2"/>
  <c r="N4" i="2"/>
  <c r="S255" i="2"/>
  <c r="W177" i="2"/>
  <c r="N40" i="2"/>
  <c r="Y164" i="2"/>
  <c r="N111" i="2"/>
  <c r="N173" i="2"/>
  <c r="P31" i="2"/>
  <c r="AA185" i="2"/>
  <c r="U206" i="2"/>
  <c r="P87" i="2"/>
  <c r="N16" i="2"/>
  <c r="Z115" i="2"/>
  <c r="X148" i="2"/>
  <c r="T323" i="2"/>
  <c r="Z109" i="2"/>
  <c r="O216" i="2"/>
  <c r="V24" i="2"/>
  <c r="V137" i="2"/>
  <c r="O166" i="2"/>
  <c r="Y6" i="2"/>
  <c r="V71" i="2"/>
  <c r="S226" i="2"/>
  <c r="Z347" i="2"/>
  <c r="P291" i="2"/>
  <c r="N94" i="2"/>
  <c r="T401" i="2"/>
  <c r="U329" i="2"/>
  <c r="I350" i="2"/>
  <c r="W309" i="2"/>
  <c r="Y142" i="2"/>
  <c r="O426" i="2"/>
  <c r="O51" i="2"/>
  <c r="T96" i="2"/>
  <c r="N163" i="2"/>
  <c r="S41" i="2"/>
  <c r="W71" i="2"/>
  <c r="W202" i="2"/>
  <c r="X64" i="2"/>
  <c r="S115" i="2"/>
  <c r="S174" i="2"/>
  <c r="X158" i="2"/>
  <c r="T43" i="2"/>
  <c r="P177" i="2"/>
  <c r="AA85" i="2"/>
  <c r="Z126" i="2"/>
  <c r="T40" i="2"/>
  <c r="V242" i="2"/>
  <c r="S15" i="2"/>
  <c r="Z271" i="2"/>
  <c r="V49" i="2"/>
  <c r="T229" i="2"/>
  <c r="AA91" i="2"/>
  <c r="AA222" i="2"/>
  <c r="Z261" i="2"/>
  <c r="W54" i="2"/>
  <c r="AA231" i="2"/>
  <c r="S117" i="2"/>
  <c r="S185" i="2"/>
  <c r="P28" i="2"/>
  <c r="P101" i="2"/>
  <c r="P230" i="2"/>
  <c r="T270" i="2"/>
  <c r="T272" i="2"/>
  <c r="Z17" i="2"/>
  <c r="P155" i="2"/>
  <c r="P180" i="2"/>
  <c r="X29" i="2"/>
  <c r="U76" i="2"/>
  <c r="AA236" i="2"/>
  <c r="O52" i="2"/>
  <c r="N162" i="2"/>
  <c r="Z228" i="2"/>
  <c r="Z46" i="2"/>
  <c r="W204" i="2"/>
  <c r="N224" i="2"/>
  <c r="Y91" i="2"/>
  <c r="U143" i="2"/>
  <c r="T280" i="2"/>
  <c r="Y128" i="2"/>
  <c r="N148" i="2"/>
  <c r="U7" i="2"/>
  <c r="T260" i="2"/>
  <c r="S9" i="2"/>
  <c r="Z96" i="2"/>
  <c r="Z134" i="2"/>
  <c r="O45" i="2"/>
  <c r="Y104" i="2"/>
  <c r="AA212" i="2"/>
  <c r="AA138" i="2"/>
  <c r="W411" i="2"/>
  <c r="N6" i="2"/>
  <c r="Y137" i="2"/>
  <c r="N113" i="2"/>
  <c r="P221" i="2"/>
  <c r="X154" i="2"/>
  <c r="U13" i="2"/>
  <c r="U61" i="2"/>
  <c r="P80" i="2"/>
  <c r="T247" i="2"/>
  <c r="T207" i="2"/>
  <c r="N1043" i="1"/>
  <c r="T90" i="2"/>
  <c r="Z323" i="2"/>
  <c r="Y365" i="2"/>
  <c r="A185" i="2"/>
  <c r="U216" i="2"/>
  <c r="U361" i="2"/>
  <c r="S364" i="2"/>
  <c r="O237" i="2"/>
  <c r="T353" i="2"/>
  <c r="P318" i="2"/>
  <c r="AA214" i="2"/>
  <c r="O425" i="2"/>
  <c r="X370" i="2"/>
  <c r="I351" i="2"/>
  <c r="AA196" i="2"/>
  <c r="O314" i="2"/>
  <c r="N371" i="2"/>
  <c r="J374" i="2"/>
  <c r="W127" i="2"/>
  <c r="Y418" i="2"/>
  <c r="V70" i="2"/>
  <c r="W225" i="2"/>
  <c r="Z210" i="2"/>
  <c r="P392" i="2"/>
  <c r="T400" i="2"/>
  <c r="C292" i="2"/>
  <c r="O222" i="2"/>
  <c r="T328" i="2"/>
  <c r="N386" i="2"/>
  <c r="U407" i="2"/>
  <c r="T370" i="2"/>
  <c r="Y350" i="2"/>
  <c r="V179" i="2"/>
  <c r="S403" i="2"/>
  <c r="V65" i="2"/>
  <c r="N390" i="2"/>
  <c r="O388" i="2"/>
  <c r="Z313" i="2"/>
  <c r="V247" i="2"/>
  <c r="AA119" i="2"/>
  <c r="AA252" i="2"/>
  <c r="W324" i="2"/>
  <c r="X168" i="2"/>
  <c r="V391" i="2"/>
  <c r="C386" i="2"/>
  <c r="I69" i="2"/>
  <c r="V413" i="2"/>
  <c r="N1052" i="1"/>
  <c r="X27" i="2"/>
  <c r="U202" i="2"/>
  <c r="V54" i="2"/>
  <c r="P123" i="2"/>
  <c r="U158" i="2"/>
  <c r="X115" i="2"/>
  <c r="T39" i="2"/>
  <c r="W212" i="2"/>
  <c r="AA97" i="2"/>
  <c r="U106" i="2"/>
  <c r="X128" i="2"/>
  <c r="N83" i="2"/>
  <c r="V23" i="2"/>
  <c r="O108" i="2"/>
  <c r="X125" i="2"/>
  <c r="S112" i="2"/>
  <c r="O22" i="2"/>
  <c r="P174" i="2"/>
  <c r="Z64" i="2"/>
  <c r="U115" i="2"/>
  <c r="S180" i="2"/>
  <c r="W143" i="2"/>
  <c r="Y157" i="2"/>
  <c r="N68" i="2"/>
  <c r="O123" i="2"/>
  <c r="AA23" i="2"/>
  <c r="U278" i="2"/>
  <c r="AA116" i="2"/>
  <c r="S14" i="2"/>
  <c r="U151" i="2"/>
  <c r="Z177" i="2"/>
  <c r="Y386" i="2"/>
  <c r="W97" i="2"/>
  <c r="AA72" i="2"/>
  <c r="P100" i="2"/>
  <c r="S63" i="2"/>
  <c r="S194" i="2"/>
  <c r="U199" i="2"/>
  <c r="S67" i="2"/>
  <c r="O268" i="2"/>
  <c r="W286" i="2"/>
  <c r="W128" i="2"/>
  <c r="W107" i="2"/>
  <c r="S339" i="2"/>
  <c r="V39" i="2"/>
  <c r="AA68" i="2"/>
  <c r="AA37" i="2"/>
  <c r="N76" i="2"/>
  <c r="Y32" i="2"/>
  <c r="X24" i="2"/>
  <c r="W66" i="2"/>
  <c r="U219" i="2"/>
  <c r="P46" i="2"/>
  <c r="T94" i="2"/>
  <c r="O232" i="2"/>
  <c r="Y347" i="2"/>
  <c r="P82" i="2"/>
  <c r="P83" i="2"/>
  <c r="Z38" i="2"/>
  <c r="T240" i="2"/>
  <c r="X55" i="2"/>
  <c r="O250" i="2"/>
  <c r="P12" i="2"/>
  <c r="W117" i="2"/>
  <c r="W12" i="2"/>
  <c r="AA195" i="2"/>
  <c r="AA86" i="2"/>
  <c r="S240" i="2"/>
  <c r="Z268" i="2"/>
  <c r="Y22" i="2"/>
  <c r="O199" i="2"/>
  <c r="X35" i="2"/>
  <c r="N196" i="2"/>
  <c r="X63" i="2"/>
  <c r="P95" i="2"/>
  <c r="N65" i="2"/>
  <c r="Z93" i="2"/>
  <c r="X268" i="2"/>
  <c r="Z76" i="2"/>
  <c r="N184" i="2"/>
  <c r="V232" i="2"/>
  <c r="Y51" i="2"/>
  <c r="T110" i="2"/>
  <c r="O94" i="2"/>
  <c r="P149" i="2"/>
  <c r="V176" i="2"/>
  <c r="AA220" i="2"/>
  <c r="N77" i="2"/>
  <c r="S211" i="2"/>
  <c r="Z90" i="2"/>
  <c r="U29" i="2"/>
  <c r="AA167" i="2"/>
  <c r="O180" i="2"/>
  <c r="X38" i="2"/>
  <c r="O56" i="2"/>
  <c r="W44" i="2"/>
  <c r="O76" i="2"/>
  <c r="AA44" i="2"/>
  <c r="S118" i="2"/>
  <c r="X254" i="2"/>
  <c r="T23" i="2"/>
  <c r="Z29" i="2"/>
  <c r="W214" i="2"/>
  <c r="AA234" i="2"/>
  <c r="O408" i="2"/>
  <c r="T21" i="2"/>
  <c r="Y151" i="2"/>
  <c r="U36" i="2"/>
  <c r="Z229" i="2"/>
  <c r="P249" i="2"/>
  <c r="Z33" i="2"/>
  <c r="U56" i="2"/>
  <c r="T186" i="2"/>
  <c r="T313" i="2"/>
  <c r="P395" i="2"/>
  <c r="M1045" i="1"/>
  <c r="T376" i="2"/>
  <c r="Y344" i="2"/>
  <c r="O307" i="2"/>
  <c r="A206" i="2"/>
  <c r="O200" i="2"/>
  <c r="Z368" i="2"/>
  <c r="W394" i="2"/>
  <c r="V175" i="2"/>
  <c r="N401" i="2"/>
  <c r="S126" i="2"/>
  <c r="O173" i="2"/>
  <c r="U39" i="2"/>
  <c r="W9" i="2"/>
  <c r="Z44" i="2"/>
  <c r="X149" i="2"/>
  <c r="AA134" i="2"/>
  <c r="Y185" i="2"/>
  <c r="V322" i="2"/>
  <c r="O149" i="2"/>
  <c r="T28" i="2"/>
  <c r="Y199" i="2"/>
  <c r="W120" i="2"/>
  <c r="O103" i="2"/>
  <c r="Y18" i="2"/>
  <c r="W125" i="2"/>
  <c r="X42" i="2"/>
  <c r="V248" i="2"/>
  <c r="U97" i="2"/>
  <c r="V141" i="2"/>
  <c r="P58" i="2"/>
  <c r="Z169" i="2"/>
  <c r="AA210" i="2"/>
  <c r="W7" i="2"/>
  <c r="U145" i="2"/>
  <c r="S27" i="2"/>
  <c r="Z144" i="2"/>
  <c r="P18" i="2"/>
  <c r="S73" i="2"/>
  <c r="V180" i="2"/>
  <c r="AA226" i="2"/>
  <c r="Z386" i="2"/>
  <c r="W24" i="2"/>
  <c r="T65" i="2"/>
  <c r="Y234" i="2"/>
  <c r="Y78" i="2"/>
  <c r="N89" i="2"/>
  <c r="Y237" i="2"/>
  <c r="Z28" i="2"/>
  <c r="T283" i="2"/>
  <c r="P319" i="2"/>
  <c r="Z36" i="2"/>
  <c r="W155" i="2"/>
  <c r="N300" i="2"/>
  <c r="Z119" i="2"/>
  <c r="N12" i="2"/>
  <c r="V280" i="2"/>
  <c r="O122" i="2"/>
  <c r="Z175" i="2"/>
  <c r="V34" i="2"/>
  <c r="T171" i="2"/>
  <c r="X19" i="2"/>
  <c r="P73" i="2"/>
  <c r="X112" i="2"/>
  <c r="Z129" i="2"/>
  <c r="W36" i="2"/>
  <c r="W126" i="2"/>
  <c r="U15" i="2"/>
  <c r="S88" i="2"/>
  <c r="P128" i="2"/>
  <c r="N109" i="2"/>
  <c r="O342" i="2"/>
  <c r="AA58" i="2"/>
  <c r="S97" i="2"/>
  <c r="W50" i="2"/>
  <c r="U246" i="2"/>
  <c r="V100" i="2"/>
  <c r="T165" i="2"/>
  <c r="O126" i="2"/>
  <c r="T201" i="2"/>
  <c r="N90" i="2"/>
  <c r="N221" i="2"/>
  <c r="AA12" i="2"/>
  <c r="Z88" i="2"/>
  <c r="U215" i="2"/>
  <c r="U93" i="2"/>
  <c r="U224" i="2"/>
  <c r="T54" i="2"/>
  <c r="O63" i="2"/>
  <c r="O194" i="2"/>
  <c r="W76" i="2"/>
  <c r="U123" i="2"/>
  <c r="Y29" i="2"/>
  <c r="V153" i="2"/>
  <c r="X76" i="2"/>
  <c r="X207" i="2"/>
  <c r="N239" i="2"/>
  <c r="V172" i="2"/>
  <c r="N84" i="2"/>
  <c r="Y121" i="2"/>
  <c r="X13" i="2"/>
  <c r="T117" i="2"/>
  <c r="Y13" i="2"/>
  <c r="T76" i="2"/>
  <c r="Z132" i="2"/>
  <c r="V188" i="2"/>
  <c r="Y178" i="2"/>
  <c r="W141" i="2"/>
  <c r="O43" i="2"/>
  <c r="P175" i="2"/>
  <c r="Y166" i="2"/>
  <c r="Z183" i="2"/>
  <c r="V145" i="2"/>
  <c r="X139" i="2"/>
  <c r="U210" i="2"/>
  <c r="X48" i="2"/>
  <c r="X56" i="2"/>
  <c r="X187" i="2"/>
  <c r="X186" i="2"/>
  <c r="U375" i="2"/>
  <c r="X46" i="2"/>
  <c r="U107" i="2"/>
  <c r="Z89" i="2"/>
  <c r="V123" i="2"/>
  <c r="N92" i="2"/>
  <c r="X332" i="2"/>
  <c r="U127" i="2"/>
  <c r="T203" i="2"/>
  <c r="O81" i="2"/>
  <c r="W6" i="2"/>
  <c r="S232" i="2"/>
  <c r="S286" i="2"/>
  <c r="Z114" i="2"/>
  <c r="Y88" i="2"/>
  <c r="Z122" i="2"/>
  <c r="N74" i="2"/>
  <c r="Y281" i="2"/>
  <c r="V29" i="2"/>
  <c r="U180" i="2"/>
  <c r="U90" i="2"/>
  <c r="AA123" i="2"/>
  <c r="T251" i="2"/>
  <c r="S72" i="2"/>
  <c r="P60" i="2"/>
  <c r="AA224" i="2"/>
  <c r="N259" i="2"/>
  <c r="P279" i="2"/>
  <c r="AA14" i="2"/>
  <c r="V155" i="2"/>
  <c r="S75" i="2"/>
  <c r="P232" i="2"/>
  <c r="P271" i="2"/>
  <c r="O161" i="2"/>
  <c r="V14" i="2"/>
  <c r="Y231" i="2"/>
  <c r="V57" i="2"/>
  <c r="N382" i="2"/>
  <c r="J365" i="2"/>
  <c r="S284" i="2"/>
  <c r="AA232" i="2"/>
  <c r="U405" i="2"/>
  <c r="A353" i="2"/>
  <c r="P181" i="2"/>
  <c r="W258" i="2"/>
  <c r="T383" i="2"/>
  <c r="AA223" i="2"/>
  <c r="V338" i="2"/>
  <c r="X381" i="2"/>
  <c r="X300" i="2"/>
  <c r="V355" i="2"/>
  <c r="N360" i="2"/>
  <c r="K346" i="2"/>
  <c r="V327" i="2"/>
  <c r="P203" i="2"/>
  <c r="AA361" i="2"/>
  <c r="K218" i="2"/>
  <c r="O251" i="2"/>
  <c r="T153" i="2"/>
  <c r="P104" i="2"/>
  <c r="V66" i="2"/>
  <c r="U85" i="2"/>
  <c r="X14" i="2"/>
  <c r="V240" i="2"/>
  <c r="O160" i="2"/>
  <c r="P118" i="2"/>
  <c r="Y134" i="2"/>
  <c r="Y362" i="2"/>
  <c r="O20" i="2"/>
  <c r="N103" i="2"/>
  <c r="O99" i="2"/>
  <c r="AA159" i="2"/>
  <c r="U20" i="2"/>
  <c r="O46" i="2"/>
  <c r="Z227" i="2"/>
  <c r="T130" i="2"/>
  <c r="N85" i="2"/>
  <c r="Y238" i="2"/>
  <c r="U31" i="2"/>
  <c r="U65" i="2"/>
  <c r="U282" i="2"/>
  <c r="U88" i="2"/>
  <c r="O83" i="2"/>
  <c r="T143" i="2"/>
  <c r="Z198" i="2"/>
  <c r="N20" i="2"/>
  <c r="W41" i="2"/>
  <c r="Z104" i="2"/>
  <c r="U78" i="2"/>
  <c r="W247" i="2"/>
  <c r="X73" i="2"/>
  <c r="N86" i="2"/>
  <c r="P235" i="2"/>
  <c r="Z73" i="2"/>
  <c r="X204" i="2"/>
  <c r="V37" i="2"/>
  <c r="W35" i="2"/>
  <c r="X293" i="2"/>
  <c r="Z296" i="2"/>
  <c r="P30" i="2"/>
  <c r="X37" i="2"/>
  <c r="AA275" i="2"/>
  <c r="U83" i="2"/>
  <c r="X197" i="2"/>
  <c r="U89" i="2"/>
  <c r="N5" i="2"/>
  <c r="P188" i="2"/>
  <c r="Y7" i="2"/>
  <c r="X94" i="2"/>
  <c r="U53" i="2"/>
  <c r="Z219" i="2"/>
  <c r="W244" i="2"/>
  <c r="O79" i="2"/>
  <c r="T11" i="2"/>
  <c r="W135" i="2"/>
  <c r="V354" i="2"/>
  <c r="S377" i="2"/>
  <c r="S103" i="2"/>
  <c r="W230" i="2"/>
  <c r="O18" i="2"/>
  <c r="P159" i="2"/>
  <c r="Y369" i="2"/>
  <c r="X72" i="2"/>
  <c r="V41" i="2"/>
  <c r="S134" i="2"/>
  <c r="U340" i="2"/>
  <c r="N304" i="2"/>
  <c r="K375" i="2"/>
  <c r="N185" i="2"/>
  <c r="O365" i="2"/>
  <c r="AA378" i="2"/>
  <c r="J425" i="2"/>
  <c r="S331" i="2"/>
  <c r="S394" i="2"/>
  <c r="N305" i="2"/>
  <c r="Z242" i="2"/>
  <c r="X161" i="2"/>
  <c r="X400" i="2"/>
  <c r="AA203" i="2"/>
  <c r="S243" i="2"/>
  <c r="W374" i="2"/>
  <c r="C422" i="2"/>
  <c r="N238" i="2"/>
  <c r="U370" i="2"/>
  <c r="Y383" i="2"/>
  <c r="K373" i="2"/>
  <c r="P302" i="2"/>
  <c r="S258" i="2"/>
  <c r="Z155" i="2"/>
  <c r="W342" i="2"/>
  <c r="T339" i="2"/>
  <c r="Z237" i="2"/>
  <c r="AA387" i="2"/>
  <c r="A189" i="2"/>
  <c r="X266" i="2"/>
  <c r="AA384" i="2"/>
  <c r="N277" i="2"/>
  <c r="N278" i="2"/>
  <c r="Y401" i="2"/>
  <c r="Z350" i="2"/>
  <c r="T225" i="2"/>
  <c r="N207" i="2"/>
  <c r="O148" i="2"/>
  <c r="X265" i="2"/>
  <c r="X414" i="2"/>
  <c r="AA250" i="2"/>
  <c r="O311" i="2"/>
  <c r="X78" i="2"/>
  <c r="Y298" i="2"/>
  <c r="X320" i="2"/>
  <c r="O58" i="2"/>
  <c r="T214" i="2"/>
  <c r="N155" i="2"/>
  <c r="Y36" i="2"/>
  <c r="X41" i="2"/>
  <c r="U173" i="2"/>
  <c r="X71" i="2"/>
  <c r="O221" i="2"/>
  <c r="Y252" i="2"/>
  <c r="Y183" i="2"/>
  <c r="S35" i="2"/>
  <c r="P238" i="2"/>
  <c r="X8" i="2"/>
  <c r="N263" i="2"/>
  <c r="V10" i="2"/>
  <c r="S61" i="2"/>
  <c r="W112" i="2"/>
  <c r="W250" i="2"/>
  <c r="V56" i="2"/>
  <c r="N166" i="2"/>
  <c r="U58" i="2"/>
  <c r="T47" i="2"/>
  <c r="U218" i="2"/>
  <c r="W61" i="2"/>
  <c r="X59" i="2"/>
  <c r="U233" i="2"/>
  <c r="T148" i="2"/>
  <c r="Y108" i="2"/>
  <c r="W68" i="2"/>
  <c r="O80" i="2"/>
  <c r="U229" i="2"/>
  <c r="AA364" i="2"/>
  <c r="X36" i="2"/>
  <c r="O196" i="2"/>
  <c r="AA207" i="2"/>
  <c r="Y31" i="2"/>
  <c r="Y135" i="2"/>
  <c r="T294" i="2"/>
  <c r="T5" i="2"/>
  <c r="U212" i="2"/>
  <c r="U239" i="2"/>
  <c r="AA118" i="2"/>
  <c r="S170" i="2"/>
  <c r="N363" i="2"/>
  <c r="Z39" i="2"/>
  <c r="V104" i="2"/>
  <c r="O247" i="2"/>
  <c r="AA33" i="2"/>
  <c r="U288" i="2"/>
  <c r="V88" i="2"/>
  <c r="S204" i="2"/>
  <c r="Y4" i="2"/>
  <c r="AA128" i="2"/>
  <c r="AA347" i="2"/>
  <c r="O10" i="2"/>
  <c r="X95" i="2"/>
  <c r="V226" i="2"/>
  <c r="AA161" i="2"/>
  <c r="Y282" i="2"/>
  <c r="X58" i="2"/>
  <c r="T44" i="2"/>
  <c r="T108" i="2"/>
  <c r="Y240" i="2"/>
  <c r="T204" i="2"/>
  <c r="N39" i="2"/>
  <c r="O28" i="2"/>
  <c r="AA238" i="2"/>
  <c r="W140" i="2"/>
  <c r="O345" i="2"/>
  <c r="I401" i="2"/>
  <c r="O254" i="2"/>
  <c r="N266" i="2"/>
  <c r="N296" i="2"/>
  <c r="J322" i="2"/>
  <c r="X34" i="2"/>
  <c r="X143" i="2"/>
  <c r="V61" i="2"/>
  <c r="V118" i="2"/>
  <c r="X4" i="2"/>
  <c r="O168" i="2"/>
  <c r="T46" i="2"/>
  <c r="V151" i="2"/>
  <c r="AA188" i="2"/>
  <c r="P357" i="2"/>
  <c r="P117" i="2"/>
  <c r="Y92" i="2"/>
  <c r="AA18" i="2"/>
  <c r="U165" i="2"/>
  <c r="W37" i="2"/>
  <c r="P9" i="2"/>
  <c r="N194" i="2"/>
  <c r="W70" i="2"/>
  <c r="N11" i="2"/>
  <c r="AA82" i="2"/>
  <c r="U21" i="2"/>
  <c r="Z187" i="2"/>
  <c r="P150" i="2"/>
  <c r="U14" i="2"/>
  <c r="AA69" i="2"/>
  <c r="Z125" i="2"/>
  <c r="X261" i="2"/>
  <c r="T45" i="2"/>
  <c r="W31" i="2"/>
  <c r="U194" i="2"/>
  <c r="N204" i="2"/>
  <c r="T193" i="2"/>
  <c r="O120" i="2"/>
  <c r="P89" i="2"/>
  <c r="P329" i="2"/>
  <c r="V113" i="2"/>
  <c r="T126" i="2"/>
  <c r="P383" i="2"/>
  <c r="U37" i="2"/>
  <c r="Y168" i="2"/>
  <c r="X280" i="2"/>
  <c r="V55" i="2"/>
  <c r="U176" i="2"/>
  <c r="W238" i="2"/>
  <c r="V9" i="2"/>
  <c r="N201" i="2"/>
  <c r="U213" i="2"/>
  <c r="S52" i="2"/>
  <c r="Z179" i="2"/>
  <c r="N43" i="2"/>
  <c r="O113" i="2"/>
  <c r="V85" i="2"/>
  <c r="AA219" i="2"/>
  <c r="AA136" i="2"/>
  <c r="V40" i="2"/>
  <c r="P50" i="2"/>
  <c r="T184" i="2"/>
  <c r="AA325" i="2"/>
  <c r="W384" i="2"/>
  <c r="W16" i="2"/>
  <c r="O14" i="2"/>
  <c r="S65" i="2"/>
  <c r="W194" i="2"/>
  <c r="Z337" i="2"/>
  <c r="S17" i="2"/>
  <c r="T118" i="2"/>
  <c r="AA283" i="2"/>
  <c r="X338" i="2"/>
  <c r="T341" i="2"/>
  <c r="K369" i="2"/>
  <c r="P239" i="2"/>
  <c r="AA368" i="2"/>
  <c r="Z262" i="2"/>
  <c r="A277" i="2"/>
  <c r="T146" i="2"/>
  <c r="Z415" i="2"/>
  <c r="U252" i="2"/>
  <c r="AA172" i="2"/>
  <c r="U374" i="2"/>
  <c r="Y191" i="2"/>
  <c r="O118" i="2"/>
  <c r="Y233" i="2"/>
  <c r="Y39" i="2"/>
  <c r="U75" i="2"/>
  <c r="O87" i="2"/>
  <c r="T252" i="2"/>
  <c r="X131" i="2"/>
  <c r="S54" i="2"/>
  <c r="V186" i="2"/>
  <c r="W161" i="2"/>
  <c r="P47" i="2"/>
  <c r="V244" i="2"/>
  <c r="O7" i="2"/>
  <c r="Z108" i="2"/>
  <c r="U124" i="2"/>
  <c r="AA99" i="2"/>
  <c r="U139" i="2"/>
  <c r="X134" i="2"/>
  <c r="U41" i="2"/>
  <c r="T173" i="2"/>
  <c r="Z111" i="2"/>
  <c r="Z65" i="2"/>
  <c r="P313" i="2"/>
  <c r="V46" i="2"/>
  <c r="S24" i="2"/>
  <c r="V202" i="2"/>
  <c r="N127" i="2"/>
  <c r="P52" i="2"/>
  <c r="U118" i="2"/>
  <c r="O86" i="2"/>
  <c r="U327" i="2"/>
  <c r="T342" i="2"/>
  <c r="S70" i="2"/>
  <c r="W199" i="2"/>
  <c r="P414" i="2"/>
  <c r="Z58" i="2"/>
  <c r="X226" i="2"/>
  <c r="Y275" i="2"/>
  <c r="V64" i="2"/>
  <c r="O70" i="2"/>
  <c r="S229" i="2"/>
  <c r="Z70" i="2"/>
  <c r="W271" i="2"/>
  <c r="Z288" i="2"/>
  <c r="T58" i="2"/>
  <c r="Z123" i="2"/>
  <c r="O40" i="2"/>
  <c r="P134" i="2"/>
  <c r="T212" i="2"/>
  <c r="W14" i="2"/>
  <c r="U204" i="2"/>
  <c r="U43" i="2"/>
  <c r="Y173" i="2"/>
  <c r="T311" i="2"/>
  <c r="X32" i="2"/>
  <c r="V11" i="2"/>
  <c r="N161" i="2"/>
  <c r="S150" i="2"/>
  <c r="T300" i="2"/>
  <c r="O30" i="2"/>
  <c r="S29" i="2"/>
  <c r="Y26" i="2"/>
  <c r="Z173" i="2"/>
  <c r="S179" i="2"/>
  <c r="P97" i="2"/>
  <c r="T80" i="2"/>
  <c r="V148" i="2"/>
  <c r="X218" i="2"/>
  <c r="X352" i="2"/>
  <c r="I311" i="2"/>
  <c r="W175" i="2"/>
  <c r="AA253" i="2"/>
  <c r="S382" i="2"/>
  <c r="S106" i="2"/>
  <c r="Y42" i="2"/>
  <c r="AA383" i="2"/>
  <c r="W295" i="2"/>
  <c r="Y353" i="2"/>
  <c r="T356" i="2"/>
  <c r="V114" i="2"/>
  <c r="N410" i="2"/>
  <c r="Y341" i="2"/>
  <c r="K319" i="2"/>
  <c r="W284" i="2"/>
  <c r="P283" i="2"/>
  <c r="Z372" i="2"/>
  <c r="I420" i="2"/>
  <c r="V264" i="2"/>
  <c r="V379" i="2"/>
  <c r="S334" i="2"/>
  <c r="Z232" i="2"/>
  <c r="X121" i="2"/>
  <c r="U392" i="2"/>
  <c r="P402" i="2"/>
  <c r="I363" i="2"/>
  <c r="W296" i="2"/>
  <c r="U295" i="2"/>
  <c r="T343" i="2"/>
  <c r="T42" i="2"/>
  <c r="Y348" i="2"/>
  <c r="Z31" i="2"/>
  <c r="P297" i="2"/>
  <c r="P16" i="2"/>
  <c r="AA147" i="2"/>
  <c r="V121" i="2"/>
  <c r="Y21" i="2"/>
  <c r="S38" i="2"/>
  <c r="W173" i="2"/>
  <c r="S31" i="2"/>
  <c r="S155" i="2"/>
  <c r="W142" i="2"/>
  <c r="P344" i="2"/>
  <c r="W8" i="2"/>
  <c r="T112" i="2"/>
  <c r="P34" i="2"/>
  <c r="Z74" i="2"/>
  <c r="U130" i="2"/>
  <c r="T88" i="2"/>
  <c r="T219" i="2"/>
  <c r="U254" i="2"/>
  <c r="AA29" i="2"/>
  <c r="Z260" i="2"/>
  <c r="V53" i="2"/>
  <c r="AA187" i="2"/>
  <c r="N404" i="2"/>
  <c r="O33" i="2"/>
  <c r="X12" i="2"/>
  <c r="U147" i="2"/>
  <c r="P151" i="2"/>
  <c r="AA140" i="2"/>
  <c r="Y68" i="2"/>
  <c r="P196" i="2"/>
  <c r="V412" i="2"/>
  <c r="S164" i="2"/>
  <c r="X26" i="2"/>
  <c r="U133" i="2"/>
  <c r="U292" i="2"/>
  <c r="O25" i="2"/>
  <c r="N138" i="2"/>
  <c r="N14" i="2"/>
  <c r="Y10" i="2"/>
  <c r="N226" i="2"/>
  <c r="W146" i="2"/>
  <c r="W152" i="2"/>
  <c r="X179" i="2"/>
  <c r="O225" i="2"/>
  <c r="T85" i="2"/>
  <c r="V110" i="2"/>
  <c r="AA243" i="2"/>
  <c r="S47" i="2"/>
  <c r="N62" i="2"/>
  <c r="AA61" i="2"/>
  <c r="V128" i="2"/>
  <c r="AA4" i="2"/>
  <c r="AA153" i="2"/>
  <c r="V120" i="2"/>
  <c r="T7" i="2"/>
  <c r="AA26" i="2"/>
  <c r="V83" i="2"/>
  <c r="N144" i="2"/>
  <c r="O403" i="2"/>
  <c r="U55" i="2"/>
  <c r="P111" i="2"/>
  <c r="P35" i="2"/>
  <c r="N66" i="2"/>
  <c r="AA47" i="2"/>
  <c r="O88" i="2"/>
  <c r="P23" i="2"/>
  <c r="X138" i="2"/>
  <c r="Y366" i="2"/>
  <c r="Y352" i="2"/>
  <c r="I337" i="2"/>
  <c r="Y329" i="2"/>
  <c r="X392" i="2"/>
  <c r="X415" i="2"/>
  <c r="Y96" i="2"/>
  <c r="O71" i="2"/>
  <c r="W419" i="2"/>
  <c r="X201" i="2"/>
  <c r="U237" i="2"/>
  <c r="T367" i="2"/>
  <c r="S136" i="2"/>
  <c r="Z332" i="2"/>
  <c r="AA396" i="2"/>
  <c r="J139" i="2"/>
  <c r="X259" i="2"/>
  <c r="Z377" i="2"/>
  <c r="T350" i="2"/>
  <c r="A247" i="2"/>
  <c r="N209" i="2"/>
  <c r="U286" i="2"/>
  <c r="Y256" i="2"/>
  <c r="T379" i="2"/>
  <c r="Y294" i="2"/>
  <c r="S292" i="2"/>
  <c r="P245" i="2"/>
  <c r="A338" i="2"/>
  <c r="Y271" i="2"/>
  <c r="Z397" i="2"/>
  <c r="T419" i="2"/>
  <c r="Y217" i="2"/>
  <c r="Z189" i="2"/>
  <c r="AA176" i="2"/>
  <c r="N342" i="2"/>
  <c r="V4" i="2"/>
  <c r="AA233" i="2"/>
  <c r="W19" i="2"/>
  <c r="Z53" i="2"/>
  <c r="P120" i="2"/>
  <c r="V69" i="2"/>
  <c r="Y19" i="2"/>
  <c r="P242" i="2"/>
  <c r="Y270" i="2"/>
  <c r="V140" i="2"/>
  <c r="U94" i="2"/>
  <c r="W156" i="2"/>
  <c r="AA122" i="2"/>
  <c r="U44" i="2"/>
  <c r="S224" i="2"/>
  <c r="X173" i="2"/>
  <c r="V139" i="2"/>
  <c r="W148" i="2"/>
  <c r="AA56" i="2"/>
  <c r="N35" i="2"/>
  <c r="U11" i="2"/>
  <c r="Y107" i="2"/>
  <c r="N269" i="2"/>
  <c r="O60" i="2"/>
  <c r="O95" i="2"/>
  <c r="V31" i="2"/>
  <c r="U164" i="2"/>
  <c r="P6" i="2"/>
  <c r="S77" i="2"/>
  <c r="O77" i="2"/>
  <c r="W73" i="2"/>
  <c r="Y46" i="2"/>
  <c r="N177" i="2"/>
  <c r="Z172" i="2"/>
  <c r="Y336" i="2"/>
  <c r="Z184" i="2"/>
  <c r="S71" i="2"/>
  <c r="Y125" i="2"/>
  <c r="Y59" i="2"/>
  <c r="N104" i="2"/>
  <c r="T83" i="2"/>
  <c r="X233" i="2"/>
  <c r="AA261" i="2"/>
  <c r="AA19" i="2"/>
  <c r="N120" i="2"/>
  <c r="Z162" i="2"/>
  <c r="P33" i="2"/>
  <c r="N15" i="2"/>
  <c r="S23" i="2"/>
  <c r="W189" i="2"/>
  <c r="Y9" i="2"/>
  <c r="Z171" i="2"/>
  <c r="X30" i="2"/>
  <c r="W423" i="2"/>
  <c r="N17" i="2"/>
  <c r="AA42" i="2"/>
  <c r="Y222" i="2"/>
  <c r="V7" i="2"/>
  <c r="T192" i="2"/>
  <c r="O53" i="2"/>
  <c r="V162" i="2"/>
  <c r="V206" i="2"/>
  <c r="S108" i="2"/>
  <c r="N61" i="2"/>
  <c r="V38" i="2"/>
  <c r="AA209" i="2"/>
  <c r="X253" i="2"/>
  <c r="T113" i="2"/>
  <c r="O90" i="2"/>
  <c r="T33" i="2"/>
  <c r="P29" i="2"/>
  <c r="Z120" i="2"/>
  <c r="Y53" i="2"/>
  <c r="P218" i="2"/>
  <c r="O269" i="2"/>
  <c r="V368" i="2"/>
  <c r="U23" i="2"/>
  <c r="Y133" i="2"/>
  <c r="P269" i="2"/>
  <c r="Y65" i="2"/>
  <c r="T266" i="2"/>
  <c r="W81" i="2"/>
  <c r="T139" i="2"/>
  <c r="S275" i="2"/>
  <c r="T382" i="2"/>
  <c r="O129" i="2"/>
  <c r="W205" i="2"/>
  <c r="AA105" i="2"/>
  <c r="AA78" i="2"/>
  <c r="Z214" i="2"/>
  <c r="T102" i="2"/>
  <c r="X74" i="2"/>
  <c r="X117" i="2"/>
  <c r="S140" i="2"/>
  <c r="P121" i="2"/>
  <c r="P127" i="2"/>
  <c r="N181" i="2"/>
  <c r="Z102" i="2"/>
  <c r="S56" i="2"/>
  <c r="T77" i="2"/>
  <c r="S198" i="2"/>
  <c r="O91" i="2"/>
  <c r="AA323" i="2"/>
  <c r="X92" i="2"/>
  <c r="X141" i="2"/>
  <c r="AA11" i="2"/>
  <c r="X214" i="2"/>
  <c r="X119" i="2"/>
  <c r="V169" i="2"/>
  <c r="P8" i="2"/>
  <c r="P72" i="2"/>
  <c r="W321" i="2"/>
  <c r="AA345" i="2"/>
  <c r="AA17" i="2"/>
  <c r="W336" i="2"/>
  <c r="P380" i="2"/>
  <c r="V101" i="2"/>
  <c r="AA84" i="2"/>
  <c r="O291" i="2"/>
  <c r="M1033" i="1"/>
  <c r="U109" i="2"/>
  <c r="S408" i="2"/>
  <c r="AA337" i="2"/>
  <c r="W320" i="2"/>
  <c r="O176" i="2"/>
  <c r="X350" i="2"/>
  <c r="I231" i="2"/>
  <c r="X315" i="2"/>
  <c r="AA319" i="2"/>
  <c r="A237" i="2"/>
  <c r="T181" i="2"/>
  <c r="U422" i="2"/>
  <c r="Z292" i="2"/>
  <c r="W289" i="2"/>
  <c r="P146" i="2"/>
  <c r="P412" i="2"/>
  <c r="J242" i="2"/>
  <c r="J249" i="2"/>
  <c r="T331" i="2"/>
  <c r="N343" i="2"/>
  <c r="N82" i="2"/>
  <c r="Y245" i="2"/>
  <c r="AA121" i="2"/>
  <c r="W23" i="2"/>
  <c r="T55" i="2"/>
  <c r="W92" i="2"/>
  <c r="V90" i="2"/>
  <c r="N254" i="2"/>
  <c r="T292" i="2"/>
  <c r="S316" i="2"/>
  <c r="U5" i="2"/>
  <c r="X54" i="2"/>
  <c r="S101" i="2"/>
  <c r="N95" i="2"/>
  <c r="S137" i="2"/>
  <c r="T9" i="2"/>
  <c r="X79" i="2"/>
  <c r="Z208" i="2"/>
  <c r="O50" i="2"/>
  <c r="N186" i="2"/>
  <c r="S13" i="2"/>
  <c r="W121" i="2"/>
  <c r="N245" i="2"/>
  <c r="P55" i="2"/>
  <c r="X66" i="2"/>
  <c r="N175" i="2"/>
  <c r="V217" i="2"/>
  <c r="U25" i="2"/>
  <c r="AA21" i="2"/>
  <c r="S131" i="2"/>
  <c r="Z266" i="2"/>
  <c r="O253" i="2"/>
  <c r="Z113" i="2"/>
  <c r="O163" i="2"/>
  <c r="S356" i="2"/>
  <c r="V147" i="2"/>
  <c r="S168" i="2"/>
  <c r="U34" i="2"/>
  <c r="P45" i="2"/>
  <c r="O151" i="2"/>
  <c r="P275" i="2"/>
  <c r="X40" i="2"/>
  <c r="Z25" i="2"/>
  <c r="Z298" i="2"/>
  <c r="T38" i="2"/>
  <c r="T157" i="2"/>
  <c r="O19" i="2"/>
  <c r="T17" i="2"/>
  <c r="Z62" i="2"/>
  <c r="O82" i="2"/>
  <c r="N218" i="2"/>
  <c r="Y70" i="2"/>
  <c r="O188" i="2"/>
  <c r="O262" i="2"/>
  <c r="X44" i="2"/>
  <c r="P84" i="2"/>
  <c r="AA291" i="2"/>
  <c r="U302" i="2"/>
  <c r="Y413" i="2"/>
  <c r="X23" i="2"/>
  <c r="T51" i="2"/>
  <c r="S100" i="2"/>
  <c r="W26" i="2"/>
  <c r="T166" i="2"/>
  <c r="AA83" i="2"/>
  <c r="U110" i="2"/>
  <c r="Z80" i="2"/>
  <c r="W116" i="2"/>
  <c r="Z41" i="2"/>
  <c r="T175" i="2"/>
  <c r="O383" i="2"/>
  <c r="V406" i="2"/>
  <c r="V32" i="2"/>
  <c r="O4" i="2"/>
  <c r="Z190" i="2"/>
  <c r="Z86" i="2"/>
  <c r="Z217" i="2"/>
  <c r="AA39" i="2"/>
  <c r="X171" i="2"/>
  <c r="U160" i="2"/>
  <c r="AA9" i="2"/>
  <c r="O102" i="2"/>
  <c r="P94" i="2"/>
  <c r="S144" i="2"/>
  <c r="V339" i="2"/>
  <c r="O13" i="2"/>
  <c r="O16" i="2"/>
  <c r="O34" i="2"/>
  <c r="N220" i="2"/>
  <c r="Y40" i="2"/>
  <c r="S110" i="2"/>
  <c r="S161" i="2"/>
  <c r="Y354" i="2"/>
  <c r="Z375" i="2"/>
  <c r="AA48" i="2"/>
  <c r="T156" i="2"/>
  <c r="Y216" i="2"/>
  <c r="S25" i="2"/>
  <c r="Z281" i="2"/>
  <c r="N26" i="2"/>
  <c r="T162" i="2"/>
  <c r="V174" i="2"/>
  <c r="Y380" i="2"/>
  <c r="N7" i="2"/>
  <c r="N217" i="2"/>
  <c r="T242" i="2"/>
  <c r="X123" i="2"/>
  <c r="N146" i="2"/>
  <c r="T109" i="2"/>
  <c r="U169" i="2"/>
  <c r="X228" i="2"/>
  <c r="AA41" i="2"/>
  <c r="U166" i="2"/>
  <c r="U77" i="2"/>
  <c r="Z286" i="2"/>
  <c r="W27" i="2"/>
  <c r="O128" i="2"/>
  <c r="P15" i="2"/>
  <c r="X200" i="2"/>
  <c r="P248" i="2"/>
  <c r="S39" i="2"/>
  <c r="U113" i="2"/>
  <c r="V20" i="2"/>
  <c r="X31" i="2"/>
  <c r="U40" i="2"/>
  <c r="AA16" i="2"/>
  <c r="U92" i="2"/>
  <c r="W123" i="2"/>
  <c r="V73" i="2"/>
  <c r="N251" i="2"/>
  <c r="S328" i="2"/>
  <c r="N121" i="2"/>
  <c r="T93" i="2"/>
  <c r="O135" i="2"/>
  <c r="W168" i="2"/>
  <c r="U137" i="2"/>
  <c r="N28" i="2"/>
  <c r="S257" i="2"/>
  <c r="N279" i="2"/>
  <c r="S96" i="2"/>
  <c r="O97" i="2"/>
  <c r="Y38" i="2"/>
  <c r="N137" i="2"/>
  <c r="X167" i="2"/>
  <c r="T103" i="2"/>
  <c r="P48" i="2"/>
  <c r="T182" i="2"/>
  <c r="S172" i="2"/>
  <c r="Z30" i="2"/>
  <c r="N47" i="2"/>
  <c r="U153" i="2"/>
  <c r="S212" i="2"/>
  <c r="P253" i="2"/>
  <c r="X60" i="2"/>
  <c r="Y264" i="2"/>
  <c r="T282" i="2"/>
  <c r="P37" i="2"/>
  <c r="S165" i="2"/>
  <c r="Y114" i="2"/>
  <c r="Y243" i="2"/>
  <c r="U275" i="2"/>
  <c r="O288" i="2"/>
  <c r="O39" i="2"/>
  <c r="N171" i="2"/>
  <c r="Z282" i="2"/>
  <c r="X11" i="2"/>
  <c r="Z235" i="2"/>
  <c r="AA5" i="2"/>
  <c r="Z258" i="2"/>
  <c r="P183" i="2"/>
  <c r="S130" i="2"/>
  <c r="N150" i="2"/>
  <c r="U8" i="2"/>
  <c r="S193" i="2"/>
  <c r="Z5" i="2"/>
  <c r="X39" i="2"/>
  <c r="W45" i="2"/>
  <c r="X303" i="2"/>
  <c r="X91" i="2"/>
  <c r="AA10" i="2"/>
  <c r="V67" i="2"/>
  <c r="N72" i="2"/>
  <c r="Z47" i="2"/>
  <c r="O115" i="2"/>
  <c r="O69" i="2"/>
  <c r="X28" i="2"/>
  <c r="U231" i="2"/>
  <c r="V80" i="2"/>
  <c r="P77" i="2"/>
  <c r="P351" i="2"/>
  <c r="Y69" i="2"/>
  <c r="X120" i="2"/>
  <c r="S83" i="2"/>
  <c r="S214" i="2"/>
  <c r="Z81" i="2"/>
  <c r="W229" i="2"/>
  <c r="N55" i="2"/>
  <c r="S189" i="2"/>
  <c r="P192" i="2"/>
  <c r="O35" i="2"/>
  <c r="N208" i="2"/>
  <c r="U45" i="2"/>
  <c r="N250" i="2"/>
  <c r="V259" i="2"/>
  <c r="P40" i="2"/>
  <c r="V36" i="2"/>
  <c r="AA76" i="2"/>
  <c r="V287" i="2"/>
  <c r="N56" i="2"/>
  <c r="W55" i="2"/>
  <c r="P261" i="2"/>
  <c r="V271" i="2"/>
  <c r="Z384" i="2"/>
  <c r="O144" i="2"/>
  <c r="O162" i="2"/>
  <c r="T213" i="2"/>
  <c r="AA125" i="2"/>
  <c r="Z200" i="2"/>
  <c r="N21" i="2"/>
  <c r="U162" i="2"/>
  <c r="S186" i="2"/>
  <c r="Y393" i="2"/>
  <c r="P66" i="2"/>
  <c r="Y87" i="2"/>
  <c r="X232" i="2"/>
  <c r="W33" i="2"/>
  <c r="O49" i="2"/>
  <c r="W11" i="2"/>
  <c r="Y182" i="2"/>
  <c r="AA73" i="2"/>
  <c r="T89" i="2"/>
  <c r="O112" i="2"/>
  <c r="AA67" i="2"/>
  <c r="Z26" i="2"/>
  <c r="X194" i="2"/>
  <c r="U220" i="2"/>
  <c r="N41" i="2"/>
  <c r="X217" i="2"/>
  <c r="P165" i="2"/>
  <c r="P135" i="2"/>
  <c r="U51" i="2"/>
  <c r="Z160" i="2"/>
  <c r="N18" i="2"/>
  <c r="Z180" i="2"/>
  <c r="S129" i="2"/>
  <c r="Y11" i="2"/>
  <c r="N119" i="2"/>
  <c r="Z135" i="2"/>
  <c r="U144" i="2"/>
  <c r="O175" i="2"/>
  <c r="Z16" i="2"/>
  <c r="V63" i="2"/>
  <c r="T69" i="2"/>
  <c r="Y5" i="2"/>
  <c r="Y144" i="2"/>
  <c r="U142" i="2"/>
  <c r="Y159" i="2"/>
  <c r="T195" i="2"/>
  <c r="U289" i="2"/>
  <c r="Y23" i="2"/>
  <c r="S278" i="2"/>
  <c r="V315" i="2"/>
  <c r="P32" i="2"/>
  <c r="W288" i="2"/>
  <c r="Y109" i="2"/>
  <c r="Z82" i="2"/>
  <c r="V182" i="2"/>
  <c r="T194" i="2"/>
  <c r="N174" i="2"/>
  <c r="T237" i="2"/>
  <c r="P70" i="2"/>
  <c r="AA80" i="2"/>
  <c r="S192" i="2"/>
  <c r="W108" i="2"/>
  <c r="T70" i="2"/>
  <c r="P74" i="2"/>
  <c r="P43" i="2"/>
  <c r="O348" i="2"/>
  <c r="K356" i="2"/>
  <c r="V370" i="2"/>
  <c r="W292" i="2"/>
  <c r="Z381" i="2"/>
  <c r="U248" i="2"/>
  <c r="AA333" i="2"/>
  <c r="K310" i="2"/>
  <c r="T261" i="2"/>
  <c r="V213" i="2"/>
  <c r="AA148" i="2"/>
  <c r="P371" i="2"/>
  <c r="K285" i="2"/>
  <c r="O170" i="2"/>
  <c r="AA381" i="2"/>
  <c r="AA163" i="2"/>
  <c r="P336" i="2"/>
  <c r="X163" i="2"/>
  <c r="Z306" i="2"/>
  <c r="S28" i="2"/>
  <c r="S359" i="2"/>
  <c r="N409" i="2"/>
  <c r="V308" i="2"/>
  <c r="O407" i="2"/>
  <c r="Y175" i="2"/>
  <c r="U412" i="2"/>
  <c r="N193" i="2"/>
  <c r="N1032" i="1"/>
  <c r="K13" i="2"/>
  <c r="N210" i="2"/>
  <c r="K257" i="2"/>
  <c r="P190" i="2"/>
  <c r="T360" i="2"/>
  <c r="N317" i="2"/>
  <c r="T409" i="2"/>
  <c r="K314" i="2"/>
  <c r="K408" i="2"/>
  <c r="N200" i="2"/>
  <c r="P99" i="2"/>
  <c r="J355" i="2"/>
  <c r="AA70" i="2"/>
  <c r="N406" i="2"/>
  <c r="A213" i="2"/>
  <c r="K269" i="2"/>
  <c r="X183" i="2"/>
  <c r="P305" i="2"/>
  <c r="I248" i="2"/>
  <c r="I91" i="2"/>
  <c r="P257" i="2"/>
  <c r="Z387" i="2"/>
  <c r="T265" i="2"/>
  <c r="W412" i="2"/>
  <c r="I204" i="2"/>
  <c r="N151" i="2"/>
  <c r="AA419" i="2"/>
  <c r="A354" i="2"/>
  <c r="O292" i="2"/>
  <c r="O1032" i="1"/>
  <c r="Z231" i="2"/>
  <c r="S327" i="2"/>
  <c r="W160" i="2"/>
  <c r="S205" i="2"/>
  <c r="K383" i="2"/>
  <c r="C181" i="2"/>
  <c r="X61" i="2"/>
  <c r="M1024" i="1"/>
  <c r="A11" i="2"/>
  <c r="T398" i="2"/>
  <c r="I251" i="2"/>
  <c r="J145" i="2"/>
  <c r="S396" i="2"/>
  <c r="I254" i="2"/>
  <c r="M1023" i="1"/>
  <c r="U74" i="2"/>
  <c r="Z101" i="2"/>
  <c r="V381" i="2"/>
  <c r="T27" i="2"/>
  <c r="S182" i="2"/>
  <c r="V293" i="2"/>
  <c r="N188" i="2"/>
  <c r="W197" i="2"/>
  <c r="Z240" i="2"/>
  <c r="X43" i="2"/>
  <c r="W426" i="2"/>
  <c r="T249" i="2"/>
  <c r="P276" i="2"/>
  <c r="A382" i="2"/>
  <c r="S372" i="2"/>
  <c r="P212" i="2"/>
  <c r="X374" i="2"/>
  <c r="Y305" i="2"/>
  <c r="O353" i="2"/>
  <c r="A390" i="2"/>
  <c r="U316" i="2"/>
  <c r="O139" i="2"/>
  <c r="S158" i="2"/>
  <c r="P207" i="2"/>
  <c r="K347" i="2"/>
  <c r="W181" i="2"/>
  <c r="S407" i="2"/>
  <c r="U181" i="2"/>
  <c r="U207" i="2"/>
  <c r="P170" i="2"/>
  <c r="Z420" i="2"/>
  <c r="X236" i="2"/>
  <c r="W211" i="2"/>
  <c r="X215" i="2"/>
  <c r="P355" i="2"/>
  <c r="S159" i="2"/>
  <c r="Z213" i="2"/>
  <c r="C407" i="2"/>
  <c r="Z416" i="2"/>
  <c r="K6" i="2"/>
  <c r="S202" i="2"/>
  <c r="I70" i="2"/>
  <c r="Y220" i="2"/>
  <c r="W293" i="2"/>
  <c r="W198" i="2"/>
  <c r="U380" i="2"/>
  <c r="A244" i="2"/>
  <c r="J173" i="2"/>
  <c r="S259" i="2"/>
  <c r="P310" i="2"/>
  <c r="K225" i="2"/>
  <c r="P258" i="2"/>
  <c r="O266" i="2"/>
  <c r="I416" i="2"/>
  <c r="I122" i="2"/>
  <c r="Z252" i="2"/>
  <c r="W372" i="2"/>
  <c r="K236" i="2"/>
  <c r="O936" i="1"/>
  <c r="T275" i="2"/>
  <c r="A29" i="2"/>
  <c r="X288" i="2"/>
  <c r="N1030" i="1"/>
  <c r="J196" i="2"/>
  <c r="X122" i="2"/>
  <c r="W119" i="2"/>
  <c r="J180" i="2"/>
  <c r="P176" i="2"/>
  <c r="Y203" i="2"/>
  <c r="X181" i="2"/>
  <c r="X180" i="2"/>
  <c r="Y249" i="2"/>
  <c r="I314" i="2"/>
  <c r="I245" i="2"/>
  <c r="N141" i="2"/>
  <c r="J67" i="2"/>
  <c r="Y396" i="2"/>
  <c r="K217" i="2"/>
  <c r="M977" i="1"/>
  <c r="S378" i="2"/>
  <c r="K65" i="2"/>
  <c r="P309" i="2"/>
  <c r="A150" i="2"/>
  <c r="K28" i="2"/>
  <c r="X405" i="2"/>
  <c r="K78" i="2"/>
  <c r="N901" i="1"/>
  <c r="Z148" i="2"/>
  <c r="K170" i="2"/>
  <c r="O915" i="1"/>
  <c r="Y132" i="2"/>
  <c r="K47" i="2"/>
  <c r="N293" i="2"/>
  <c r="P3" i="2"/>
  <c r="S381" i="2"/>
  <c r="I106" i="2"/>
  <c r="K52" i="2"/>
  <c r="N311" i="2"/>
  <c r="S263" i="2"/>
  <c r="A315" i="2"/>
  <c r="J32" i="2"/>
  <c r="J129" i="2"/>
  <c r="AA55" i="2"/>
  <c r="I38" i="2"/>
  <c r="O105" i="2"/>
  <c r="V273" i="2"/>
  <c r="Y177" i="2"/>
  <c r="Z221" i="2"/>
  <c r="W25" i="2"/>
  <c r="T371" i="2"/>
  <c r="Y41" i="2"/>
  <c r="T64" i="2"/>
  <c r="U185" i="2"/>
  <c r="AA126" i="2"/>
  <c r="V98" i="2"/>
  <c r="AA137" i="2"/>
  <c r="T63" i="2"/>
  <c r="O23" i="2"/>
  <c r="T115" i="2"/>
  <c r="Y322" i="2"/>
  <c r="N282" i="2"/>
  <c r="T114" i="2"/>
  <c r="AA103" i="2"/>
  <c r="O228" i="2"/>
  <c r="U100" i="2"/>
  <c r="O15" i="2"/>
  <c r="X341" i="2"/>
  <c r="Z349" i="2"/>
  <c r="I333" i="2"/>
  <c r="O270" i="2"/>
  <c r="Y153" i="2"/>
  <c r="V310" i="2"/>
  <c r="N338" i="2"/>
  <c r="AA357" i="2"/>
  <c r="N140" i="2"/>
  <c r="AA329" i="2"/>
  <c r="W101" i="2"/>
  <c r="W357" i="2"/>
  <c r="P140" i="2"/>
  <c r="P259" i="2"/>
  <c r="O323" i="2"/>
  <c r="I359" i="2"/>
  <c r="V373" i="2"/>
  <c r="U222" i="2"/>
  <c r="P340" i="2"/>
  <c r="W410" i="2"/>
  <c r="P315" i="2"/>
  <c r="Y389" i="2"/>
  <c r="W183" i="2"/>
  <c r="X397" i="2"/>
  <c r="W53" i="2"/>
  <c r="U366" i="2"/>
  <c r="X417" i="2"/>
  <c r="P413" i="2"/>
  <c r="X7" i="2"/>
  <c r="U50" i="2"/>
  <c r="P267" i="2"/>
  <c r="N160" i="2"/>
  <c r="X224" i="2"/>
  <c r="Z300" i="2"/>
  <c r="AA64" i="2"/>
  <c r="V146" i="2"/>
  <c r="T105" i="2"/>
  <c r="P320" i="2"/>
  <c r="O397" i="2"/>
  <c r="C393" i="2"/>
  <c r="W370" i="2"/>
  <c r="O193" i="2"/>
  <c r="V296" i="2"/>
  <c r="AA169" i="2"/>
  <c r="T354" i="2"/>
  <c r="P179" i="2"/>
  <c r="X409" i="2"/>
  <c r="Y28" i="2"/>
  <c r="X211" i="2"/>
  <c r="N330" i="2"/>
  <c r="Y309" i="2"/>
  <c r="AA170" i="2"/>
  <c r="K330" i="2"/>
  <c r="O316" i="2"/>
  <c r="V312" i="2"/>
  <c r="Y98" i="2"/>
  <c r="AA356" i="2"/>
  <c r="U300" i="2"/>
  <c r="X277" i="2"/>
  <c r="V181" i="2"/>
  <c r="V303" i="2"/>
  <c r="S94" i="2"/>
  <c r="T384" i="2"/>
  <c r="V414" i="2"/>
  <c r="W172" i="2"/>
  <c r="W406" i="2"/>
  <c r="A392" i="2"/>
  <c r="K14" i="2"/>
  <c r="V397" i="2"/>
  <c r="K3" i="2"/>
  <c r="Z251" i="2"/>
  <c r="V295" i="2"/>
  <c r="P169" i="2"/>
  <c r="T227" i="2"/>
  <c r="A236" i="2"/>
  <c r="W262" i="2"/>
  <c r="V394" i="2"/>
  <c r="K64" i="2"/>
  <c r="Y204" i="2"/>
  <c r="N329" i="2"/>
  <c r="J310" i="2"/>
  <c r="W418" i="2"/>
  <c r="K268" i="2"/>
  <c r="Z140" i="2"/>
  <c r="AA164" i="2"/>
  <c r="O1035" i="1"/>
  <c r="K188" i="2"/>
  <c r="Z277" i="2"/>
  <c r="P178" i="2"/>
  <c r="Z245" i="2"/>
  <c r="O396" i="2"/>
  <c r="I397" i="2"/>
  <c r="S311" i="2"/>
  <c r="AA348" i="2"/>
  <c r="P263" i="2"/>
  <c r="S416" i="2"/>
  <c r="C379" i="2"/>
  <c r="A188" i="2"/>
  <c r="U129" i="2"/>
  <c r="A322" i="2"/>
  <c r="C149" i="2"/>
  <c r="Y374" i="2"/>
  <c r="J99" i="2"/>
  <c r="AA317" i="2"/>
  <c r="K32" i="2"/>
  <c r="N322" i="2"/>
  <c r="A199" i="2"/>
  <c r="S235" i="2"/>
  <c r="I408" i="2"/>
  <c r="V424" i="2"/>
  <c r="C51" i="2"/>
  <c r="M900" i="1"/>
  <c r="M738" i="1"/>
  <c r="X283" i="2"/>
  <c r="K98" i="2"/>
  <c r="V387" i="2"/>
  <c r="J351" i="2"/>
  <c r="A50" i="2"/>
  <c r="T301" i="2"/>
  <c r="I36" i="2"/>
  <c r="A86" i="2"/>
  <c r="AA321" i="2"/>
  <c r="T123" i="2"/>
  <c r="I369" i="2"/>
  <c r="O226" i="2"/>
  <c r="V199" i="2"/>
  <c r="X152" i="2"/>
  <c r="AA93" i="2"/>
  <c r="Y84" i="2"/>
  <c r="P71" i="2"/>
  <c r="T56" i="2"/>
  <c r="Z272" i="2"/>
  <c r="Y77" i="2"/>
  <c r="W421" i="2"/>
  <c r="N420" i="2"/>
  <c r="K256" i="2"/>
  <c r="AA306" i="2"/>
  <c r="P210" i="2"/>
  <c r="N256" i="2"/>
  <c r="T95" i="2"/>
  <c r="O375" i="2"/>
  <c r="W388" i="2"/>
  <c r="Z274" i="2"/>
  <c r="T86" i="2"/>
  <c r="X377" i="2"/>
  <c r="V183" i="2"/>
  <c r="U269" i="2"/>
  <c r="X403" i="2"/>
  <c r="J283" i="2"/>
  <c r="T423" i="2"/>
  <c r="Y372" i="2"/>
  <c r="N377" i="2"/>
  <c r="Y363" i="2"/>
  <c r="V282" i="2"/>
  <c r="T347" i="2"/>
  <c r="W275" i="2"/>
  <c r="W408" i="2"/>
  <c r="U192" i="2"/>
  <c r="V275" i="2"/>
  <c r="AA417" i="2"/>
  <c r="N408" i="2"/>
  <c r="V390" i="2"/>
  <c r="J372" i="2"/>
  <c r="C53" i="2"/>
  <c r="V401" i="2"/>
  <c r="A395" i="2"/>
  <c r="K146" i="2"/>
  <c r="Y225" i="2"/>
  <c r="X326" i="2"/>
  <c r="U279" i="2"/>
  <c r="S299" i="2"/>
  <c r="A330" i="2"/>
  <c r="Y306" i="2"/>
  <c r="T358" i="2"/>
  <c r="K263" i="2"/>
  <c r="T264" i="2"/>
  <c r="W132" i="2"/>
  <c r="J246" i="2"/>
  <c r="J289" i="2"/>
  <c r="V127" i="2"/>
  <c r="A192" i="2"/>
  <c r="Z218" i="2"/>
  <c r="W226" i="2"/>
  <c r="W147" i="2"/>
  <c r="Z166" i="2"/>
  <c r="U382" i="2"/>
  <c r="Z99" i="2"/>
  <c r="P79" i="2"/>
  <c r="U261" i="2"/>
  <c r="X159" i="2"/>
  <c r="U24" i="2"/>
  <c r="N123" i="2"/>
  <c r="W290" i="2"/>
  <c r="T262" i="2"/>
  <c r="T111" i="2"/>
  <c r="T34" i="2"/>
  <c r="Z164" i="2"/>
  <c r="T393" i="2"/>
  <c r="U368" i="2"/>
  <c r="X15" i="2"/>
  <c r="W170" i="2"/>
  <c r="V154" i="2"/>
  <c r="Y402" i="2"/>
  <c r="AA281" i="2"/>
  <c r="S404" i="2"/>
  <c r="X216" i="2"/>
  <c r="U385" i="2"/>
  <c r="Y141" i="2"/>
  <c r="O286" i="2"/>
  <c r="T355" i="2"/>
  <c r="Z329" i="2"/>
  <c r="Y410" i="2"/>
  <c r="A306" i="2"/>
  <c r="X230" i="2"/>
  <c r="W422" i="2"/>
  <c r="N425" i="2"/>
  <c r="Y417" i="2"/>
  <c r="S169" i="2"/>
  <c r="X369" i="2"/>
  <c r="V349" i="2"/>
  <c r="X408" i="2"/>
  <c r="X47" i="2"/>
  <c r="S282" i="2"/>
  <c r="V405" i="2"/>
  <c r="P408" i="2"/>
  <c r="Z413" i="2"/>
  <c r="I427" i="2"/>
  <c r="I370" i="2"/>
  <c r="N405" i="2"/>
  <c r="J329" i="2"/>
  <c r="K50" i="2"/>
  <c r="S423" i="2"/>
  <c r="AA206" i="2"/>
  <c r="P195" i="2"/>
  <c r="O404" i="2"/>
  <c r="I360" i="2"/>
  <c r="A130" i="2"/>
  <c r="X136" i="2"/>
  <c r="Y283" i="2"/>
  <c r="I219" i="2"/>
  <c r="X313" i="2"/>
  <c r="Z346" i="2"/>
  <c r="J219" i="2"/>
  <c r="C114" i="2"/>
  <c r="O410" i="2"/>
  <c r="P265" i="2"/>
  <c r="P216" i="2"/>
  <c r="T48" i="2"/>
  <c r="AA88" i="2"/>
  <c r="V12" i="2"/>
  <c r="T296" i="2"/>
  <c r="AA7" i="2"/>
  <c r="O68" i="2"/>
  <c r="X195" i="2"/>
  <c r="W317" i="2"/>
  <c r="S415" i="2"/>
  <c r="Z176" i="2"/>
  <c r="X307" i="2"/>
  <c r="U186" i="2"/>
  <c r="U363" i="2"/>
  <c r="O328" i="2"/>
  <c r="P339" i="2"/>
  <c r="U195" i="2"/>
  <c r="T345" i="2"/>
  <c r="P168" i="2"/>
  <c r="Z408" i="2"/>
  <c r="N172" i="2"/>
  <c r="Y102" i="2"/>
  <c r="X133" i="2"/>
  <c r="AA51" i="2"/>
  <c r="N101" i="2"/>
  <c r="X129" i="2"/>
  <c r="AA34" i="2"/>
  <c r="AA59" i="2"/>
  <c r="AA179" i="2"/>
  <c r="Z317" i="2"/>
  <c r="Z127" i="2"/>
  <c r="U235" i="2"/>
  <c r="Z246" i="2"/>
  <c r="T128" i="2"/>
  <c r="Y324" i="2"/>
  <c r="T340" i="2"/>
  <c r="AA270" i="2"/>
  <c r="AA339" i="2"/>
  <c r="V233" i="2"/>
  <c r="Z67" i="2"/>
  <c r="Z326" i="2"/>
  <c r="X366" i="2"/>
  <c r="U146" i="2"/>
  <c r="V385" i="2"/>
  <c r="Z9" i="2"/>
  <c r="P370" i="2"/>
  <c r="S57" i="2"/>
  <c r="AA183" i="2"/>
  <c r="O371" i="2"/>
  <c r="Y200" i="2"/>
  <c r="T223" i="2"/>
  <c r="Y320" i="2"/>
  <c r="P354" i="2"/>
  <c r="O280" i="2"/>
  <c r="AA411" i="2"/>
  <c r="T159" i="2"/>
  <c r="S401" i="2"/>
  <c r="J396" i="2"/>
  <c r="P352" i="2"/>
  <c r="K286" i="2"/>
  <c r="Y63" i="2"/>
  <c r="V363" i="2"/>
  <c r="I413" i="2"/>
  <c r="J10" i="2"/>
  <c r="U230" i="2"/>
  <c r="O1031" i="1"/>
  <c r="N229" i="2"/>
  <c r="T222" i="2"/>
  <c r="AA106" i="2"/>
  <c r="N73" i="2"/>
  <c r="U120" i="2"/>
  <c r="S18" i="2"/>
  <c r="Z12" i="2"/>
  <c r="Y286" i="2"/>
  <c r="N46" i="2"/>
  <c r="S148" i="2"/>
  <c r="AA177" i="2"/>
  <c r="T421" i="2"/>
  <c r="U359" i="2"/>
  <c r="T133" i="2"/>
  <c r="S199" i="2"/>
  <c r="Z161" i="2"/>
  <c r="U367" i="2"/>
  <c r="Y172" i="2"/>
  <c r="N1031" i="1"/>
  <c r="AA175" i="2"/>
  <c r="N375" i="2"/>
  <c r="AA225" i="2"/>
  <c r="O416" i="2"/>
  <c r="Z265" i="2"/>
  <c r="T158" i="2"/>
  <c r="X356" i="2"/>
  <c r="X50" i="2"/>
  <c r="Y395" i="2"/>
  <c r="Y112" i="2"/>
  <c r="Z364" i="2"/>
  <c r="N307" i="2"/>
  <c r="O218" i="2"/>
  <c r="Z199" i="2"/>
  <c r="P200" i="2"/>
  <c r="Z233" i="2"/>
  <c r="S196" i="2"/>
  <c r="V344" i="2"/>
  <c r="V343" i="2"/>
  <c r="AA388" i="2"/>
  <c r="J376" i="2"/>
  <c r="O367" i="2"/>
  <c r="K342" i="2"/>
  <c r="Z35" i="2"/>
  <c r="Z370" i="2"/>
  <c r="I384" i="2"/>
  <c r="A63" i="2"/>
  <c r="O420" i="2"/>
  <c r="N308" i="2"/>
  <c r="N418" i="2"/>
  <c r="I71" i="2"/>
  <c r="P425" i="2"/>
  <c r="O1053" i="1"/>
  <c r="I303" i="2"/>
  <c r="V52" i="2"/>
  <c r="P419" i="2"/>
  <c r="C420" i="2"/>
  <c r="U28" i="2"/>
  <c r="Y58" i="2"/>
  <c r="A417" i="2"/>
  <c r="J187" i="2"/>
  <c r="N182" i="2"/>
  <c r="W415" i="2"/>
  <c r="Y190" i="2"/>
  <c r="X420" i="2"/>
  <c r="K272" i="2"/>
  <c r="W13" i="2"/>
  <c r="W40" i="2"/>
  <c r="Y50" i="2"/>
  <c r="Y43" i="2"/>
  <c r="U6" i="2"/>
  <c r="Z186" i="2"/>
  <c r="Y146" i="2"/>
  <c r="AA54" i="2"/>
  <c r="Y89" i="2"/>
  <c r="Y215" i="2"/>
  <c r="Z295" i="2"/>
  <c r="N170" i="2"/>
  <c r="P399" i="2"/>
  <c r="AA379" i="2"/>
  <c r="W356" i="2"/>
  <c r="AA351" i="2"/>
  <c r="V124" i="2"/>
  <c r="S376" i="2"/>
  <c r="T177" i="2"/>
  <c r="O349" i="2"/>
  <c r="U390" i="2"/>
  <c r="AA278" i="2"/>
  <c r="T412" i="2"/>
  <c r="W102" i="2"/>
  <c r="T425" i="2"/>
  <c r="N118" i="2"/>
  <c r="P237" i="2"/>
  <c r="W301" i="2"/>
  <c r="U241" i="2"/>
  <c r="T410" i="2"/>
  <c r="Y311" i="2"/>
  <c r="O246" i="2"/>
  <c r="N93" i="2"/>
  <c r="Z194" i="2"/>
  <c r="N398" i="2"/>
  <c r="W390" i="2"/>
  <c r="I421" i="2"/>
  <c r="Y424" i="2"/>
  <c r="J237" i="2"/>
  <c r="O189" i="2"/>
  <c r="S369" i="2"/>
  <c r="I382" i="2"/>
  <c r="J52" i="2"/>
  <c r="O415" i="2"/>
  <c r="U209" i="2"/>
  <c r="W376" i="2"/>
  <c r="I25" i="2"/>
  <c r="J164" i="2"/>
  <c r="P420" i="2"/>
  <c r="J206" i="2"/>
  <c r="O413" i="2"/>
  <c r="O369" i="2"/>
  <c r="A62" i="2"/>
  <c r="U178" i="2"/>
  <c r="S410" i="2"/>
  <c r="K295" i="2"/>
  <c r="K59" i="2"/>
  <c r="N211" i="2"/>
  <c r="N385" i="2"/>
  <c r="V219" i="2"/>
  <c r="T387" i="2"/>
  <c r="I272" i="2"/>
  <c r="A218" i="2"/>
  <c r="N202" i="2"/>
  <c r="P270" i="2"/>
  <c r="P260" i="2"/>
  <c r="V329" i="2"/>
  <c r="I387" i="2"/>
  <c r="U306" i="2"/>
  <c r="P358" i="2"/>
  <c r="O336" i="2"/>
  <c r="S293" i="2"/>
  <c r="K420" i="2"/>
  <c r="Z404" i="2"/>
  <c r="C299" i="2"/>
  <c r="T91" i="2"/>
  <c r="J25" i="2"/>
  <c r="Y131" i="2"/>
  <c r="A376" i="2"/>
  <c r="M948" i="1"/>
  <c r="X113" i="2"/>
  <c r="O1033" i="1"/>
  <c r="I139" i="2"/>
  <c r="O935" i="1"/>
  <c r="N319" i="2"/>
  <c r="I414" i="2"/>
  <c r="K136" i="2"/>
  <c r="O17" i="2"/>
  <c r="I402" i="2"/>
  <c r="Y174" i="2"/>
  <c r="K280" i="2"/>
  <c r="O937" i="1"/>
  <c r="P122" i="2"/>
  <c r="Z97" i="2"/>
  <c r="J69" i="2"/>
  <c r="M919" i="1"/>
  <c r="O214" i="2"/>
  <c r="Z338" i="2"/>
  <c r="K157" i="2"/>
  <c r="N99" i="2"/>
  <c r="J345" i="2"/>
  <c r="A48" i="2"/>
  <c r="T318" i="2"/>
  <c r="K208" i="2"/>
  <c r="I152" i="2"/>
  <c r="O1015" i="1"/>
  <c r="X273" i="2"/>
  <c r="A405" i="2"/>
  <c r="Z419" i="2"/>
  <c r="N965" i="1"/>
  <c r="S298" i="2"/>
  <c r="U30" i="2"/>
  <c r="V160" i="2"/>
  <c r="U171" i="2"/>
  <c r="U35" i="2"/>
  <c r="Z48" i="2"/>
  <c r="Z71" i="2"/>
  <c r="U9" i="2"/>
  <c r="P26" i="2"/>
  <c r="X111" i="2"/>
  <c r="M1026" i="1"/>
  <c r="V410" i="2"/>
  <c r="U191" i="2"/>
  <c r="AA359" i="2"/>
  <c r="N315" i="2"/>
  <c r="X335" i="2"/>
  <c r="O184" i="2"/>
  <c r="AA115" i="2"/>
  <c r="P21" i="2"/>
  <c r="X248" i="2"/>
  <c r="X209" i="2"/>
  <c r="W21" i="2"/>
  <c r="T168" i="2"/>
  <c r="W110" i="2"/>
  <c r="AA45" i="2"/>
  <c r="P14" i="2"/>
  <c r="U308" i="2"/>
  <c r="S113" i="2"/>
  <c r="W38" i="2"/>
  <c r="N302" i="2"/>
  <c r="I367" i="2"/>
  <c r="Y407" i="2"/>
  <c r="AA240" i="2"/>
  <c r="Z363" i="2"/>
  <c r="AA204" i="2"/>
  <c r="U335" i="2"/>
  <c r="P311" i="2"/>
  <c r="T325" i="2"/>
  <c r="X354" i="2"/>
  <c r="V152" i="2"/>
  <c r="O318" i="2"/>
  <c r="O427" i="2"/>
  <c r="S308" i="2"/>
  <c r="AA100" i="2"/>
  <c r="V194" i="2"/>
  <c r="X368" i="2"/>
  <c r="U221" i="2"/>
  <c r="P289" i="2"/>
  <c r="P143" i="2"/>
  <c r="AA426" i="2"/>
  <c r="T374" i="2"/>
  <c r="S124" i="2"/>
  <c r="T351" i="2"/>
  <c r="O239" i="2"/>
  <c r="O381" i="2"/>
  <c r="W349" i="2"/>
  <c r="V359" i="2"/>
  <c r="S166" i="2"/>
  <c r="W74" i="2"/>
  <c r="A373" i="2"/>
  <c r="W298" i="2"/>
  <c r="N336" i="2"/>
  <c r="A339" i="2"/>
  <c r="J7" i="2"/>
  <c r="U397" i="2"/>
  <c r="U108" i="2"/>
  <c r="V210" i="2"/>
  <c r="O172" i="2"/>
  <c r="O121" i="2"/>
  <c r="AA102" i="2"/>
  <c r="W297" i="2"/>
  <c r="V60" i="2"/>
  <c r="Z103" i="2"/>
  <c r="V208" i="2"/>
  <c r="U54" i="2"/>
  <c r="W171" i="2"/>
  <c r="W176" i="2"/>
  <c r="S216" i="2"/>
  <c r="T14" i="2"/>
  <c r="N392" i="2"/>
  <c r="N149" i="2"/>
  <c r="T62" i="2"/>
  <c r="S271" i="2"/>
  <c r="A394" i="2"/>
  <c r="AA284" i="2"/>
  <c r="V290" i="2"/>
  <c r="Z352" i="2"/>
  <c r="Y186" i="2"/>
  <c r="W270" i="2"/>
  <c r="P350" i="2"/>
  <c r="K410" i="2"/>
  <c r="AA409" i="2"/>
  <c r="X393" i="2"/>
  <c r="V96" i="2"/>
  <c r="X262" i="2"/>
  <c r="N359" i="2"/>
  <c r="Z394" i="2"/>
  <c r="W150" i="2"/>
  <c r="W279" i="2"/>
  <c r="X271" i="2"/>
  <c r="N427" i="2"/>
  <c r="W90" i="2"/>
  <c r="P193" i="2"/>
  <c r="T389" i="2"/>
  <c r="U225" i="2"/>
  <c r="S421" i="2"/>
  <c r="S230" i="2"/>
  <c r="AA406" i="2"/>
  <c r="Y387" i="2"/>
  <c r="S365" i="2"/>
  <c r="AA168" i="2"/>
  <c r="N75" i="2"/>
  <c r="A411" i="2"/>
  <c r="O131" i="2"/>
  <c r="P109" i="2"/>
  <c r="V157" i="2"/>
  <c r="P22" i="2"/>
  <c r="X97" i="2"/>
  <c r="V316" i="2"/>
  <c r="S30" i="2"/>
  <c r="X77" i="2"/>
  <c r="P326" i="2"/>
  <c r="O116" i="2"/>
  <c r="Z239" i="2"/>
  <c r="X191" i="2"/>
  <c r="W62" i="2"/>
  <c r="Y37" i="2"/>
  <c r="Y406" i="2"/>
  <c r="Z60" i="2"/>
  <c r="N199" i="2"/>
  <c r="Z299" i="2"/>
  <c r="W87" i="2"/>
  <c r="U198" i="2"/>
  <c r="T286" i="2"/>
  <c r="AA424" i="2"/>
  <c r="AA262" i="2"/>
  <c r="S312" i="2"/>
  <c r="S249" i="2"/>
  <c r="C415" i="2"/>
  <c r="T202" i="2"/>
  <c r="X220" i="2"/>
  <c r="U211" i="2"/>
  <c r="N383" i="2"/>
  <c r="Y272" i="2"/>
  <c r="T196" i="2"/>
  <c r="N298" i="2"/>
  <c r="Y113" i="2"/>
  <c r="U262" i="2"/>
  <c r="T209" i="2"/>
  <c r="V257" i="2"/>
  <c r="N421" i="2"/>
  <c r="S252" i="2"/>
  <c r="W427" i="2"/>
  <c r="AA279" i="2"/>
  <c r="V415" i="2"/>
  <c r="X407" i="2"/>
  <c r="Y236" i="2"/>
  <c r="V267" i="2"/>
  <c r="K119" i="2"/>
  <c r="O241" i="2"/>
  <c r="N178" i="2"/>
  <c r="K363" i="2"/>
  <c r="AA413" i="2"/>
  <c r="A357" i="2"/>
  <c r="V423" i="2"/>
  <c r="A326" i="2"/>
  <c r="W420" i="2"/>
  <c r="J332" i="2"/>
  <c r="A6" i="2"/>
  <c r="Y57" i="2"/>
  <c r="O1050" i="1"/>
  <c r="J217" i="2"/>
  <c r="AA77" i="2"/>
  <c r="W409" i="2"/>
  <c r="I211" i="2"/>
  <c r="A221" i="2"/>
  <c r="U270" i="2"/>
  <c r="Y279" i="2"/>
  <c r="U63" i="2"/>
  <c r="P286" i="2"/>
  <c r="I424" i="2"/>
  <c r="C91" i="2"/>
  <c r="S125" i="2"/>
  <c r="O84" i="2"/>
  <c r="AA251" i="2"/>
  <c r="A238" i="2"/>
  <c r="X297" i="2"/>
  <c r="O1036" i="1"/>
  <c r="O330" i="2"/>
  <c r="Y394" i="2"/>
  <c r="K194" i="2"/>
  <c r="N984" i="1"/>
  <c r="U391" i="2"/>
  <c r="J241" i="2"/>
  <c r="N235" i="2"/>
  <c r="W232" i="2"/>
  <c r="W264" i="2"/>
  <c r="Y227" i="2"/>
  <c r="O290" i="2"/>
  <c r="V51" i="2"/>
  <c r="X22" i="2"/>
  <c r="W72" i="2"/>
  <c r="V68" i="2"/>
  <c r="O390" i="2"/>
  <c r="P7" i="2"/>
  <c r="W348" i="2"/>
  <c r="P262" i="2"/>
  <c r="W299" i="2"/>
  <c r="W106" i="2"/>
  <c r="T31" i="2"/>
  <c r="N374" i="2"/>
  <c r="K312" i="2"/>
  <c r="S357" i="2"/>
  <c r="AA290" i="2"/>
  <c r="S238" i="2"/>
  <c r="Y289" i="2"/>
  <c r="Y323" i="2"/>
  <c r="AA315" i="2"/>
  <c r="Y415" i="2"/>
  <c r="Y198" i="2"/>
  <c r="P387" i="2"/>
  <c r="N168" i="2"/>
  <c r="Z373" i="2"/>
  <c r="T378" i="2"/>
  <c r="P330" i="2"/>
  <c r="AA392" i="2"/>
  <c r="O156" i="2"/>
  <c r="Z316" i="2"/>
  <c r="Y101" i="2"/>
  <c r="V246" i="2"/>
  <c r="AA30" i="2"/>
  <c r="X396" i="2"/>
  <c r="J104" i="2"/>
  <c r="Y52" i="2"/>
  <c r="Z403" i="2"/>
  <c r="J271" i="2"/>
  <c r="O8" i="2"/>
  <c r="Y359" i="2"/>
  <c r="A332" i="2"/>
  <c r="V418" i="2"/>
  <c r="N1048" i="1"/>
  <c r="I225" i="2"/>
  <c r="X21" i="2"/>
  <c r="T363" i="2"/>
  <c r="I307" i="2"/>
  <c r="J11" i="2"/>
  <c r="N203" i="2"/>
  <c r="K40" i="2"/>
  <c r="V263" i="2"/>
  <c r="N273" i="2"/>
  <c r="C380" i="2"/>
  <c r="K110" i="2"/>
  <c r="S239" i="2"/>
  <c r="P424" i="2"/>
  <c r="S241" i="2"/>
  <c r="P400" i="2"/>
  <c r="A342" i="2"/>
  <c r="A197" i="2"/>
  <c r="Y194" i="2"/>
  <c r="AA302" i="2"/>
  <c r="Z407" i="2"/>
  <c r="J189" i="2"/>
  <c r="AA308" i="2"/>
  <c r="T366" i="2"/>
  <c r="V421" i="2"/>
  <c r="A162" i="2"/>
  <c r="O179" i="2"/>
  <c r="K206" i="2"/>
  <c r="N205" i="2"/>
  <c r="J190" i="2"/>
  <c r="O851" i="1"/>
  <c r="U323" i="2"/>
  <c r="K322" i="2"/>
  <c r="V331" i="2"/>
  <c r="A280" i="2"/>
  <c r="K185" i="2"/>
  <c r="I153" i="2"/>
  <c r="S370" i="2"/>
  <c r="K267" i="2"/>
  <c r="T239" i="2"/>
  <c r="I344" i="2"/>
  <c r="M989" i="1"/>
  <c r="AA386" i="2"/>
  <c r="C291" i="2"/>
  <c r="N846" i="1"/>
  <c r="AA391" i="2"/>
  <c r="J245" i="2"/>
  <c r="Y317" i="2"/>
  <c r="J251" i="2"/>
  <c r="I101" i="2"/>
  <c r="Y145" i="2"/>
  <c r="S227" i="2"/>
  <c r="J80" i="2"/>
  <c r="AA330" i="2"/>
  <c r="J202" i="2"/>
  <c r="S270" i="2"/>
  <c r="J108" i="2"/>
  <c r="K61" i="2"/>
  <c r="K117" i="2"/>
  <c r="A159" i="2"/>
  <c r="O931" i="1"/>
  <c r="A272" i="2"/>
  <c r="N1000" i="1"/>
  <c r="T290" i="2"/>
  <c r="N252" i="2"/>
  <c r="Z342" i="2"/>
  <c r="P90" i="2"/>
  <c r="S16" i="2"/>
  <c r="O106" i="2"/>
  <c r="U159" i="2"/>
  <c r="O104" i="2"/>
  <c r="T418" i="2"/>
  <c r="S171" i="2"/>
  <c r="AA370" i="2"/>
  <c r="N242" i="2"/>
  <c r="S281" i="2"/>
  <c r="V268" i="2"/>
  <c r="W82" i="2"/>
  <c r="X279" i="2"/>
  <c r="C377" i="2"/>
  <c r="AA382" i="2"/>
  <c r="P67" i="2"/>
  <c r="N183" i="2"/>
  <c r="W63" i="2"/>
  <c r="Z423" i="2"/>
  <c r="U217" i="2"/>
  <c r="Z146" i="2"/>
  <c r="U317" i="2"/>
  <c r="O283" i="2"/>
  <c r="O223" i="2"/>
  <c r="X247" i="2"/>
  <c r="N268" i="2"/>
  <c r="P85" i="2"/>
  <c r="Y274" i="2"/>
  <c r="X359" i="2"/>
  <c r="N412" i="2"/>
  <c r="W20" i="2"/>
  <c r="AA389" i="2"/>
  <c r="T274" i="2"/>
  <c r="N281" i="2"/>
  <c r="C42" i="2"/>
  <c r="N276" i="2"/>
  <c r="T287" i="2"/>
  <c r="C392" i="2"/>
  <c r="O44" i="2"/>
  <c r="N367" i="2"/>
  <c r="J401" i="2"/>
  <c r="Z411" i="2"/>
  <c r="O1034" i="1"/>
  <c r="J56" i="2"/>
  <c r="U68" i="2"/>
  <c r="U372" i="2"/>
  <c r="J397" i="2"/>
  <c r="A222" i="2"/>
  <c r="T408" i="2"/>
  <c r="J40" i="2"/>
  <c r="N237" i="2"/>
  <c r="O400" i="2"/>
  <c r="J348" i="2"/>
  <c r="J276" i="2"/>
  <c r="S273" i="2"/>
  <c r="AA266" i="2"/>
  <c r="Y277" i="2"/>
  <c r="Z273" i="2"/>
  <c r="A297" i="2"/>
  <c r="I156" i="2"/>
  <c r="U243" i="2"/>
  <c r="T241" i="2"/>
  <c r="Y405" i="2"/>
  <c r="J267" i="2"/>
  <c r="AA247" i="2"/>
  <c r="AA380" i="2"/>
  <c r="K407" i="2"/>
  <c r="J154" i="2"/>
  <c r="N887" i="1"/>
  <c r="N413" i="2"/>
  <c r="I326" i="2"/>
  <c r="S326" i="2"/>
  <c r="A313" i="2"/>
  <c r="A285" i="2"/>
  <c r="O986" i="1"/>
  <c r="W257" i="2"/>
  <c r="A293" i="2"/>
  <c r="N368" i="2"/>
  <c r="I317" i="2"/>
  <c r="Y330" i="2"/>
  <c r="I179" i="2"/>
  <c r="A78" i="2"/>
  <c r="N291" i="2"/>
  <c r="I273" i="2"/>
  <c r="K144" i="2"/>
  <c r="I74" i="2"/>
  <c r="P303" i="2"/>
  <c r="A253" i="2"/>
  <c r="Z380" i="2"/>
  <c r="I330" i="2"/>
  <c r="S285" i="2"/>
  <c r="O378" i="2"/>
  <c r="O275" i="2"/>
  <c r="S93" i="2"/>
  <c r="W4" i="2"/>
  <c r="P96" i="2"/>
  <c r="U12" i="2"/>
  <c r="S82" i="2"/>
  <c r="AA190" i="2"/>
  <c r="S332" i="2"/>
  <c r="S60" i="2"/>
  <c r="V356" i="2"/>
  <c r="U304" i="2"/>
  <c r="A97" i="2"/>
  <c r="W325" i="2"/>
  <c r="S157" i="2"/>
  <c r="O374" i="2"/>
  <c r="I352" i="2"/>
  <c r="W413" i="2"/>
  <c r="AA322" i="2"/>
  <c r="T312" i="2"/>
  <c r="P42" i="2"/>
  <c r="X344" i="2"/>
  <c r="N152" i="2"/>
  <c r="T170" i="2"/>
  <c r="AA228" i="2"/>
  <c r="Y397" i="2"/>
  <c r="S22" i="2"/>
  <c r="P348" i="2"/>
  <c r="AA27" i="2"/>
  <c r="O85" i="2"/>
  <c r="S45" i="2"/>
  <c r="Y140" i="2"/>
  <c r="N33" i="2"/>
  <c r="AA141" i="2"/>
  <c r="S209" i="2"/>
  <c r="Y399" i="2"/>
  <c r="V166" i="2"/>
  <c r="O418" i="2"/>
  <c r="N313" i="2"/>
  <c r="N348" i="2"/>
  <c r="T228" i="2"/>
  <c r="N419" i="2"/>
  <c r="J367" i="2"/>
  <c r="AA423" i="2"/>
  <c r="N1029" i="1"/>
  <c r="T132" i="2"/>
  <c r="X208" i="2"/>
  <c r="X147" i="2"/>
  <c r="S361" i="2"/>
  <c r="M1049" i="1"/>
  <c r="Y261" i="2"/>
  <c r="W255" i="2"/>
  <c r="Z154" i="2"/>
  <c r="AA303" i="2"/>
  <c r="P295" i="2"/>
  <c r="X399" i="2"/>
  <c r="U214" i="2"/>
  <c r="Y373" i="2"/>
  <c r="Z341" i="2"/>
  <c r="T245" i="2"/>
  <c r="W363" i="2"/>
  <c r="O147" i="2"/>
  <c r="W227" i="2"/>
  <c r="W167" i="2"/>
  <c r="S322" i="2"/>
  <c r="A274" i="2"/>
  <c r="O185" i="2"/>
  <c r="X365" i="2"/>
  <c r="A89" i="2"/>
  <c r="N129" i="2"/>
  <c r="U299" i="2"/>
  <c r="J379" i="2"/>
  <c r="U401" i="2"/>
  <c r="K288" i="2"/>
  <c r="O24" i="2"/>
  <c r="Y419" i="2"/>
  <c r="J303" i="2"/>
  <c r="N25" i="2"/>
  <c r="X425" i="2"/>
  <c r="I339" i="2"/>
  <c r="J199" i="2"/>
  <c r="AA208" i="2"/>
  <c r="W333" i="2"/>
  <c r="K304" i="2"/>
  <c r="U114" i="2"/>
  <c r="W228" i="2"/>
  <c r="AA131" i="2"/>
  <c r="Y267" i="2"/>
  <c r="T211" i="2"/>
  <c r="W118" i="2"/>
  <c r="Y16" i="2"/>
  <c r="O37" i="2"/>
  <c r="U62" i="2"/>
  <c r="X106" i="2"/>
  <c r="T155" i="2"/>
  <c r="W139" i="2"/>
  <c r="X413" i="2"/>
  <c r="X190" i="2"/>
  <c r="AA414" i="2"/>
  <c r="W351" i="2"/>
  <c r="O1049" i="1"/>
  <c r="T377" i="2"/>
  <c r="Y244" i="2"/>
  <c r="Z405" i="2"/>
  <c r="Z19" i="2"/>
  <c r="Z355" i="2"/>
  <c r="A388" i="2"/>
  <c r="N270" i="2"/>
  <c r="Y208" i="2"/>
  <c r="AA145" i="2"/>
  <c r="P381" i="2"/>
  <c r="AA405" i="2"/>
  <c r="N318" i="2"/>
  <c r="N264" i="2"/>
  <c r="S417" i="2"/>
  <c r="O252" i="2"/>
  <c r="Z57" i="2"/>
  <c r="X235" i="2"/>
  <c r="N379" i="2"/>
  <c r="T407" i="2"/>
  <c r="U315" i="2"/>
  <c r="U255" i="2"/>
  <c r="X165" i="2"/>
  <c r="W158" i="2"/>
  <c r="W186" i="2"/>
  <c r="Z422" i="2"/>
  <c r="Y61" i="2"/>
  <c r="T30" i="2"/>
  <c r="W60" i="2"/>
  <c r="T57" i="2"/>
  <c r="Z152" i="2"/>
  <c r="O110" i="2"/>
  <c r="X45" i="2"/>
  <c r="U10" i="2"/>
  <c r="S81" i="2"/>
  <c r="X53" i="2"/>
  <c r="S55" i="2"/>
  <c r="S12" i="2"/>
  <c r="P44" i="2"/>
  <c r="Z207" i="2"/>
  <c r="Y192" i="2"/>
  <c r="P164" i="2"/>
  <c r="T145" i="2"/>
  <c r="O206" i="2"/>
  <c r="W265" i="2"/>
  <c r="W94" i="2"/>
  <c r="J250" i="2"/>
  <c r="AA421" i="2"/>
  <c r="V159" i="2"/>
  <c r="X85" i="2"/>
  <c r="C264" i="2"/>
  <c r="S420" i="2"/>
  <c r="P241" i="2"/>
  <c r="Z358" i="2"/>
  <c r="N271" i="2"/>
  <c r="N286" i="2"/>
  <c r="N403" i="2"/>
  <c r="P139" i="2"/>
  <c r="V167" i="2"/>
  <c r="S218" i="2"/>
  <c r="J152" i="2"/>
  <c r="O395" i="2"/>
  <c r="I40" i="2"/>
  <c r="X398" i="2"/>
  <c r="Y409" i="2"/>
  <c r="J377" i="2"/>
  <c r="A90" i="2"/>
  <c r="S335" i="2"/>
  <c r="K73" i="2"/>
  <c r="AA249" i="2"/>
  <c r="I17" i="2"/>
  <c r="U86" i="2"/>
  <c r="J233" i="2"/>
  <c r="I42" i="2"/>
  <c r="U416" i="2"/>
  <c r="Y285" i="2"/>
  <c r="K414" i="2"/>
  <c r="AA200" i="2"/>
  <c r="V417" i="2"/>
  <c r="W151" i="2"/>
  <c r="T405" i="2"/>
  <c r="Y110" i="2"/>
  <c r="P198" i="2"/>
  <c r="W254" i="2"/>
  <c r="J100" i="2"/>
  <c r="O357" i="2"/>
  <c r="K299" i="2"/>
  <c r="V319" i="2"/>
  <c r="A257" i="2"/>
  <c r="P366" i="2"/>
  <c r="I202" i="2"/>
  <c r="M889" i="1"/>
  <c r="Y319" i="2"/>
  <c r="K245" i="2"/>
  <c r="I188" i="2"/>
  <c r="A30" i="2"/>
  <c r="M954" i="1"/>
  <c r="O333" i="2"/>
  <c r="I11" i="2"/>
  <c r="T135" i="2"/>
  <c r="I255" i="2"/>
  <c r="N936" i="1"/>
  <c r="X319" i="2"/>
  <c r="J144" i="2"/>
  <c r="K193" i="2"/>
  <c r="Y420" i="2"/>
  <c r="Y328" i="2"/>
  <c r="C166" i="2"/>
  <c r="X170" i="2"/>
  <c r="A273" i="2"/>
  <c r="I4" i="2"/>
  <c r="S121" i="2"/>
  <c r="X153" i="2"/>
  <c r="J417" i="2"/>
  <c r="Y152" i="2"/>
  <c r="U322" i="2"/>
  <c r="AA94" i="2"/>
  <c r="S91" i="2"/>
  <c r="T359" i="2"/>
  <c r="X327" i="2"/>
  <c r="Z343" i="2"/>
  <c r="W306" i="2"/>
  <c r="X340" i="2"/>
  <c r="N260" i="2"/>
  <c r="U150" i="2"/>
  <c r="AA398" i="2"/>
  <c r="J211" i="2"/>
  <c r="O197" i="2"/>
  <c r="N3" i="2"/>
  <c r="O227" i="2"/>
  <c r="Z426" i="2"/>
  <c r="J323" i="2"/>
  <c r="M932" i="1"/>
  <c r="T263" i="2"/>
  <c r="W221" i="2"/>
  <c r="Z92" i="2"/>
  <c r="N232" i="2"/>
  <c r="Y161" i="2"/>
  <c r="P409" i="2"/>
  <c r="U184" i="2"/>
  <c r="Y210" i="2"/>
  <c r="Z390" i="2"/>
  <c r="X192" i="2"/>
  <c r="Y358" i="2"/>
  <c r="T403" i="2"/>
  <c r="X127" i="2"/>
  <c r="X242" i="2"/>
  <c r="O181" i="2"/>
  <c r="X416" i="2"/>
  <c r="K159" i="2"/>
  <c r="Z348" i="2"/>
  <c r="K33" i="2"/>
  <c r="AA197" i="2"/>
  <c r="O230" i="2"/>
  <c r="J210" i="2"/>
  <c r="Z212" i="2"/>
  <c r="U393" i="2"/>
  <c r="J53" i="2"/>
  <c r="N349" i="2"/>
  <c r="A60" i="2"/>
  <c r="N417" i="2"/>
  <c r="I320" i="2"/>
  <c r="J158" i="2"/>
  <c r="V337" i="2"/>
  <c r="X57" i="2"/>
  <c r="I194" i="2"/>
  <c r="U69" i="2"/>
  <c r="T396" i="2"/>
  <c r="W354" i="2"/>
  <c r="P364" i="2"/>
  <c r="U103" i="2"/>
  <c r="W424" i="2"/>
  <c r="X84" i="2"/>
  <c r="J188" i="2"/>
  <c r="S344" i="2"/>
  <c r="K261" i="2"/>
  <c r="AA346" i="2"/>
  <c r="A323" i="2"/>
  <c r="N829" i="1"/>
  <c r="Z353" i="2"/>
  <c r="I253" i="2"/>
  <c r="N1036" i="1"/>
  <c r="A53" i="2"/>
  <c r="S424" i="2"/>
  <c r="J371" i="2"/>
  <c r="K372" i="2"/>
  <c r="M1002" i="1"/>
  <c r="W78" i="2"/>
  <c r="I117" i="2"/>
  <c r="V236" i="2"/>
  <c r="A335" i="2"/>
  <c r="K223" i="2"/>
  <c r="T307" i="2"/>
  <c r="K160" i="2"/>
  <c r="O796" i="1"/>
  <c r="V214" i="2"/>
  <c r="V358" i="2"/>
  <c r="K99" i="2"/>
  <c r="X239" i="2"/>
  <c r="J13" i="2"/>
  <c r="X223" i="2"/>
  <c r="K359" i="2"/>
  <c r="K315" i="2"/>
  <c r="O859" i="1"/>
  <c r="V407" i="2"/>
  <c r="C112" i="2"/>
  <c r="N1049" i="1"/>
  <c r="O830" i="1"/>
  <c r="O668" i="1"/>
  <c r="I107" i="2"/>
  <c r="M881" i="1"/>
  <c r="T291" i="2"/>
  <c r="P17" i="2"/>
  <c r="I155" i="2"/>
  <c r="T326" i="2"/>
  <c r="O204" i="2"/>
  <c r="I116" i="2"/>
  <c r="O947" i="1"/>
  <c r="U265" i="2"/>
  <c r="A113" i="2"/>
  <c r="O284" i="2"/>
  <c r="A122" i="2"/>
  <c r="N847" i="1"/>
  <c r="AA375" i="2"/>
  <c r="I172" i="2"/>
  <c r="S99" i="2"/>
  <c r="N915" i="1"/>
  <c r="I104" i="2"/>
  <c r="Y100" i="2"/>
  <c r="M732" i="1"/>
  <c r="J313" i="2"/>
  <c r="N619" i="1"/>
  <c r="K108" i="2"/>
  <c r="O907" i="1"/>
  <c r="M949" i="1"/>
  <c r="A258" i="2"/>
  <c r="W311" i="2"/>
  <c r="O978" i="1"/>
  <c r="K34" i="2"/>
  <c r="I276" i="2"/>
  <c r="AA15" i="2"/>
  <c r="V196" i="2"/>
  <c r="P142" i="2"/>
  <c r="Z418" i="2"/>
  <c r="U22" i="2"/>
  <c r="N44" i="2"/>
  <c r="Z201" i="2"/>
  <c r="O93" i="2"/>
  <c r="AA229" i="2"/>
  <c r="T362" i="2"/>
  <c r="V350" i="2"/>
  <c r="W377" i="2"/>
  <c r="U268" i="2"/>
  <c r="P197" i="2"/>
  <c r="AA416" i="2"/>
  <c r="J255" i="2"/>
  <c r="Y158" i="2"/>
  <c r="A287" i="2"/>
  <c r="P407" i="2"/>
  <c r="T257" i="2"/>
  <c r="A345" i="2"/>
  <c r="N223" i="2"/>
  <c r="X301" i="2"/>
  <c r="O101" i="2"/>
  <c r="X412" i="2"/>
  <c r="A3" i="2"/>
  <c r="S58" i="2"/>
  <c r="A203" i="2"/>
  <c r="W385" i="2"/>
  <c r="AA218" i="2"/>
  <c r="K390" i="2"/>
  <c r="U105" i="2"/>
  <c r="W287" i="2"/>
  <c r="P251" i="2"/>
  <c r="N1046" i="1"/>
  <c r="N241" i="2"/>
  <c r="P375" i="2"/>
  <c r="O297" i="2"/>
  <c r="K130" i="2"/>
  <c r="V357" i="2"/>
  <c r="A103" i="2"/>
  <c r="O327" i="2"/>
  <c r="J102" i="2"/>
  <c r="AA366" i="2"/>
  <c r="C192" i="2"/>
  <c r="N1054" i="1"/>
  <c r="K244" i="2"/>
  <c r="O421" i="2"/>
  <c r="J153" i="2"/>
  <c r="M827" i="1"/>
  <c r="K352" i="2"/>
  <c r="N402" i="2"/>
  <c r="K366" i="2"/>
  <c r="Z131" i="2"/>
  <c r="C257" i="2"/>
  <c r="I10" i="2"/>
  <c r="U296" i="2"/>
  <c r="A40" i="2"/>
  <c r="N903" i="1"/>
  <c r="U301" i="2"/>
  <c r="AA376" i="2"/>
  <c r="I23" i="2"/>
  <c r="O178" i="2"/>
  <c r="I6" i="2"/>
  <c r="N777" i="1"/>
  <c r="O217" i="2"/>
  <c r="A331" i="2"/>
  <c r="O955" i="1"/>
  <c r="O305" i="2"/>
  <c r="K212" i="2"/>
  <c r="K277" i="2"/>
  <c r="C296" i="2"/>
  <c r="Z393" i="2"/>
  <c r="Y20" i="2"/>
  <c r="C107" i="2"/>
  <c r="W326" i="2"/>
  <c r="N228" i="2"/>
  <c r="I34" i="2"/>
  <c r="T259" i="2"/>
  <c r="J181" i="2"/>
  <c r="Z66" i="2"/>
  <c r="I95" i="2"/>
  <c r="O943" i="1"/>
  <c r="Y425" i="2"/>
  <c r="X333" i="2"/>
  <c r="N988" i="1"/>
  <c r="K252" i="2"/>
  <c r="U371" i="2"/>
  <c r="O900" i="1"/>
  <c r="I85" i="2"/>
  <c r="K251" i="2"/>
  <c r="N907" i="1"/>
  <c r="N609" i="1"/>
  <c r="A235" i="2"/>
  <c r="J30" i="2"/>
  <c r="P393" i="2"/>
  <c r="M874" i="1"/>
  <c r="K396" i="2"/>
  <c r="J57" i="2"/>
  <c r="AA135" i="2"/>
  <c r="P300" i="2"/>
  <c r="S120" i="2"/>
  <c r="AA237" i="2"/>
  <c r="W165" i="2"/>
  <c r="W174" i="2"/>
  <c r="W241" i="2"/>
  <c r="U189" i="2"/>
  <c r="K365" i="2"/>
  <c r="W345" i="2"/>
  <c r="Y250" i="2"/>
  <c r="X222" i="2"/>
  <c r="N283" i="2"/>
  <c r="T338" i="2"/>
  <c r="V393" i="2"/>
  <c r="Y411" i="2"/>
  <c r="A74" i="2"/>
  <c r="X287" i="2"/>
  <c r="J20" i="2"/>
  <c r="N299" i="2"/>
  <c r="Y423" i="2"/>
  <c r="J258" i="2"/>
  <c r="U228" i="2"/>
  <c r="C29" i="2"/>
  <c r="N216" i="2"/>
  <c r="P418" i="2"/>
  <c r="J406" i="2"/>
  <c r="T381" i="2"/>
  <c r="J71" i="2"/>
  <c r="V33" i="2"/>
  <c r="N416" i="2"/>
  <c r="U420" i="2"/>
  <c r="J291" i="2"/>
  <c r="S59" i="2"/>
  <c r="V400" i="2"/>
  <c r="S190" i="2"/>
  <c r="T163" i="2"/>
  <c r="P391" i="2"/>
  <c r="X382" i="2"/>
  <c r="J91" i="2"/>
  <c r="X316" i="2"/>
  <c r="K309" i="2"/>
  <c r="V416" i="2"/>
  <c r="I35" i="2"/>
  <c r="N952" i="1"/>
  <c r="Y321" i="2"/>
  <c r="K155" i="2"/>
  <c r="C396" i="2"/>
  <c r="T335" i="2"/>
  <c r="A134" i="2"/>
  <c r="N59" i="2"/>
  <c r="A362" i="2"/>
  <c r="O376" i="2"/>
  <c r="J109" i="2"/>
  <c r="S294" i="2"/>
  <c r="K270" i="2"/>
  <c r="W347" i="2"/>
  <c r="C280" i="2"/>
  <c r="P398" i="2"/>
  <c r="N366" i="2"/>
  <c r="A13" i="2"/>
  <c r="U132" i="2"/>
  <c r="J132" i="2"/>
  <c r="Z77" i="2"/>
  <c r="I366" i="2"/>
  <c r="C22" i="2"/>
  <c r="Y378" i="2"/>
  <c r="I212" i="2"/>
  <c r="A318" i="2"/>
  <c r="N860" i="1"/>
  <c r="N790" i="1"/>
  <c r="M896" i="1"/>
  <c r="I191" i="2"/>
  <c r="O803" i="1"/>
  <c r="W109" i="2"/>
  <c r="T134" i="2"/>
  <c r="A65" i="2"/>
  <c r="Y263" i="2"/>
  <c r="A402" i="2"/>
  <c r="P154" i="2"/>
  <c r="A47" i="2"/>
  <c r="N923" i="1"/>
  <c r="U134" i="2"/>
  <c r="I45" i="2"/>
  <c r="X67" i="2"/>
  <c r="J66" i="2"/>
  <c r="O991" i="1"/>
  <c r="AA335" i="2"/>
  <c r="M1019" i="1"/>
  <c r="U343" i="2"/>
  <c r="N736" i="1"/>
  <c r="M556" i="1"/>
  <c r="J175" i="2"/>
  <c r="A137" i="2"/>
  <c r="N778" i="1"/>
  <c r="Y72" i="2"/>
  <c r="T138" i="2"/>
  <c r="X302" i="2"/>
  <c r="W352" i="2"/>
  <c r="S167" i="2"/>
  <c r="Z267" i="2"/>
  <c r="AA327" i="2"/>
  <c r="V77" i="2"/>
  <c r="K378" i="2"/>
  <c r="S301" i="2"/>
  <c r="S414" i="2"/>
  <c r="U417" i="2"/>
  <c r="Z290" i="2"/>
  <c r="P363" i="2"/>
  <c r="W397" i="2"/>
  <c r="V361" i="2"/>
  <c r="C41" i="2"/>
  <c r="W260" i="2"/>
  <c r="O358" i="2"/>
  <c r="V420" i="2"/>
  <c r="K75" i="2"/>
  <c r="S256" i="2"/>
  <c r="T81" i="2"/>
  <c r="A407" i="2"/>
  <c r="C43" i="2"/>
  <c r="O364" i="2"/>
  <c r="K55" i="2"/>
  <c r="P147" i="2"/>
  <c r="Z283" i="2"/>
  <c r="U387" i="2"/>
  <c r="A319" i="2"/>
  <c r="W256" i="2"/>
  <c r="W283" i="2"/>
  <c r="P294" i="2"/>
  <c r="Z256" i="2"/>
  <c r="AA394" i="2"/>
  <c r="AA334" i="2"/>
  <c r="K409" i="2"/>
  <c r="M1005" i="1"/>
  <c r="W322" i="2"/>
  <c r="J43" i="2"/>
  <c r="W387" i="2"/>
  <c r="A336" i="2"/>
  <c r="Z331" i="2"/>
  <c r="I280" i="2"/>
  <c r="Z6" i="2"/>
  <c r="K318" i="2"/>
  <c r="T226" i="2"/>
  <c r="I256" i="2"/>
  <c r="A312" i="2"/>
  <c r="N1014" i="1"/>
  <c r="W251" i="2"/>
  <c r="A227" i="2"/>
  <c r="K201" i="2"/>
  <c r="AA178" i="2"/>
  <c r="K232" i="2"/>
  <c r="N240" i="2"/>
  <c r="I140" i="2"/>
  <c r="X310" i="2"/>
  <c r="J48" i="2"/>
  <c r="M995" i="1"/>
  <c r="O317" i="2"/>
  <c r="J334" i="2"/>
  <c r="N884" i="1"/>
  <c r="N1044" i="1"/>
  <c r="C108" i="2"/>
  <c r="I282" i="2"/>
  <c r="N694" i="1"/>
  <c r="O59" i="2"/>
  <c r="A99" i="2"/>
  <c r="N795" i="1"/>
  <c r="O982" i="1"/>
  <c r="W222" i="2"/>
  <c r="P81" i="2"/>
  <c r="A117" i="2"/>
  <c r="S274" i="2"/>
  <c r="M1017" i="1"/>
  <c r="T169" i="2"/>
  <c r="J79" i="2"/>
  <c r="M925" i="1"/>
  <c r="Y254" i="2"/>
  <c r="K67" i="2"/>
  <c r="X323" i="2"/>
  <c r="K77" i="2"/>
  <c r="O828" i="1"/>
  <c r="O695" i="1"/>
  <c r="AA309" i="2"/>
  <c r="K5" i="2"/>
  <c r="W178" i="2"/>
  <c r="S147" i="2"/>
  <c r="Z116" i="2"/>
  <c r="S305" i="2"/>
  <c r="M1027" i="1"/>
  <c r="N231" i="2"/>
  <c r="T334" i="2"/>
  <c r="T297" i="2"/>
  <c r="T215" i="2"/>
  <c r="A401" i="2"/>
  <c r="N13" i="2"/>
  <c r="P347" i="2"/>
  <c r="Y427" i="2"/>
  <c r="O272" i="2"/>
  <c r="S295" i="2"/>
  <c r="S350" i="2"/>
  <c r="Y391" i="2"/>
  <c r="I26" i="2"/>
  <c r="U386" i="2"/>
  <c r="P194" i="2"/>
  <c r="C97" i="2"/>
  <c r="Y370" i="2"/>
  <c r="I260" i="2"/>
  <c r="O281" i="2"/>
  <c r="O1040" i="1"/>
  <c r="U196" i="2"/>
  <c r="C294" i="2"/>
  <c r="Z21" i="2"/>
  <c r="X96" i="2"/>
  <c r="Y426" i="2"/>
  <c r="T269" i="2"/>
  <c r="AA338" i="2"/>
  <c r="V336" i="2"/>
  <c r="V256" i="2"/>
  <c r="K219" i="2"/>
  <c r="Z178" i="2"/>
  <c r="U135" i="2"/>
  <c r="U155" i="2"/>
  <c r="V334" i="2"/>
  <c r="U251" i="2"/>
  <c r="S253" i="2"/>
  <c r="S107" i="2"/>
  <c r="T402" i="2"/>
  <c r="J220" i="2"/>
  <c r="Y162" i="2"/>
  <c r="U67" i="2"/>
  <c r="AA36" i="2"/>
  <c r="N36" i="2"/>
  <c r="P416" i="2"/>
  <c r="AA320" i="2"/>
  <c r="Y377" i="2"/>
  <c r="U355" i="2"/>
  <c r="O229" i="2"/>
  <c r="W115" i="2"/>
  <c r="W80" i="2"/>
  <c r="W195" i="2"/>
  <c r="T59" i="2"/>
  <c r="Z417" i="2"/>
  <c r="U427" i="2"/>
  <c r="T337" i="2"/>
  <c r="Z354" i="2"/>
  <c r="P124" i="2"/>
  <c r="O1026" i="1"/>
  <c r="V193" i="2"/>
  <c r="O1045" i="1"/>
  <c r="U310" i="2"/>
  <c r="I174" i="2"/>
  <c r="AA311" i="2"/>
  <c r="A370" i="2"/>
  <c r="X256" i="2"/>
  <c r="I404" i="2"/>
  <c r="T178" i="2"/>
  <c r="J27" i="2"/>
  <c r="O212" i="2"/>
  <c r="P423" i="2"/>
  <c r="K240" i="2"/>
  <c r="V195" i="2"/>
  <c r="M1054" i="1"/>
  <c r="Z291" i="2"/>
  <c r="J410" i="2"/>
  <c r="P252" i="2"/>
  <c r="N1040" i="1"/>
  <c r="W319" i="2"/>
  <c r="K327" i="2"/>
  <c r="J22" i="2"/>
  <c r="U320" i="2"/>
  <c r="O1037" i="1"/>
  <c r="A77" i="2"/>
  <c r="Z270" i="2"/>
  <c r="K259" i="2"/>
  <c r="X260" i="2"/>
  <c r="I267" i="2"/>
  <c r="C100" i="2"/>
  <c r="I365" i="2"/>
  <c r="M963" i="1"/>
  <c r="X380" i="2"/>
  <c r="A249" i="2"/>
  <c r="C16" i="2"/>
  <c r="O64" i="2"/>
  <c r="K338" i="2"/>
  <c r="N381" i="2"/>
  <c r="J270" i="2"/>
  <c r="K106" i="2"/>
  <c r="T154" i="2"/>
  <c r="K401" i="2"/>
  <c r="O1030" i="1"/>
  <c r="I121" i="2"/>
  <c r="O960" i="1"/>
  <c r="T406" i="2"/>
  <c r="J135" i="2"/>
  <c r="N866" i="1"/>
  <c r="AA242" i="2"/>
  <c r="K302" i="2"/>
  <c r="I299" i="2"/>
  <c r="Y296" i="2"/>
  <c r="Y345" i="2"/>
  <c r="Y357" i="2"/>
  <c r="M1010" i="1"/>
  <c r="N1024" i="1"/>
  <c r="O335" i="2"/>
  <c r="M816" i="1"/>
  <c r="Y346" i="2"/>
  <c r="N961" i="1"/>
  <c r="X367" i="2"/>
  <c r="O1001" i="1"/>
  <c r="A393" i="2"/>
  <c r="T278" i="2"/>
  <c r="J208" i="2"/>
  <c r="A400" i="2"/>
  <c r="M866" i="1"/>
  <c r="Z216" i="2"/>
  <c r="A404" i="2"/>
  <c r="AA349" i="2"/>
  <c r="Z49" i="2"/>
  <c r="X342" i="2"/>
  <c r="K364" i="2"/>
  <c r="U423" i="2"/>
  <c r="T333" i="2"/>
  <c r="N167" i="2"/>
  <c r="V253" i="2"/>
  <c r="O341" i="2"/>
  <c r="W209" i="2"/>
  <c r="S289" i="2"/>
  <c r="T67" i="2"/>
  <c r="X102" i="2"/>
  <c r="S221" i="2"/>
  <c r="O263" i="2"/>
  <c r="M1030" i="1"/>
  <c r="S222" i="2"/>
  <c r="K255" i="2"/>
  <c r="Z223" i="2"/>
  <c r="X202" i="2"/>
  <c r="C398" i="2"/>
  <c r="I405" i="2"/>
  <c r="P422" i="2"/>
  <c r="J62" i="2"/>
  <c r="T415" i="2"/>
  <c r="J228" i="2"/>
  <c r="O259" i="2"/>
  <c r="X423" i="2"/>
  <c r="X68" i="2"/>
  <c r="P427" i="2"/>
  <c r="J426" i="2"/>
  <c r="Z297" i="2"/>
  <c r="V367" i="2"/>
  <c r="Y398" i="2"/>
  <c r="V427" i="2"/>
  <c r="S287" i="2"/>
  <c r="U318" i="2"/>
  <c r="X386" i="2"/>
  <c r="X286" i="2"/>
  <c r="W188" i="2"/>
  <c r="U421" i="2"/>
  <c r="V48" i="2"/>
  <c r="J415" i="2"/>
  <c r="Z402" i="2"/>
  <c r="A115" i="2"/>
  <c r="AA404" i="2"/>
  <c r="T221" i="2"/>
  <c r="Y379" i="2"/>
  <c r="A26" i="2"/>
  <c r="W425" i="2"/>
  <c r="I328" i="2"/>
  <c r="Z40" i="2"/>
  <c r="J229" i="2"/>
  <c r="O203" i="2"/>
  <c r="U273" i="2"/>
  <c r="N1047" i="1"/>
  <c r="I233" i="2"/>
  <c r="Y154" i="2"/>
  <c r="A397" i="2"/>
  <c r="V426" i="2"/>
  <c r="A284" i="2"/>
  <c r="S176" i="2"/>
  <c r="AA276" i="2"/>
  <c r="T414" i="2"/>
  <c r="A311" i="2"/>
  <c r="AA53" i="2"/>
  <c r="C323" i="2"/>
  <c r="U131" i="2"/>
  <c r="I292" i="2"/>
  <c r="U101" i="2"/>
  <c r="A281" i="2"/>
  <c r="U350" i="2"/>
  <c r="I60" i="2"/>
  <c r="W373" i="2"/>
  <c r="I186" i="2"/>
  <c r="Z328" i="2"/>
  <c r="J50" i="2"/>
  <c r="J123" i="2"/>
  <c r="O377" i="2"/>
  <c r="A168" i="2"/>
  <c r="M985" i="1"/>
  <c r="V116" i="2"/>
  <c r="K71" i="2"/>
  <c r="O66" i="2"/>
  <c r="A425" i="2"/>
  <c r="I223" i="2"/>
  <c r="T388" i="2"/>
  <c r="AA241" i="2"/>
  <c r="J282" i="2"/>
  <c r="N316" i="2"/>
  <c r="K377" i="2"/>
  <c r="N856" i="1"/>
  <c r="P214" i="2"/>
  <c r="K122" i="2"/>
  <c r="Z336" i="2"/>
  <c r="K162" i="2"/>
  <c r="U388" i="2"/>
  <c r="O993" i="1"/>
  <c r="J407" i="2"/>
  <c r="K135" i="2"/>
  <c r="J261" i="2"/>
  <c r="I275" i="2"/>
  <c r="J375" i="2"/>
  <c r="O855" i="1"/>
  <c r="A421" i="2"/>
  <c r="I221" i="2"/>
  <c r="A174" i="2"/>
  <c r="M843" i="1"/>
  <c r="O21" i="2"/>
  <c r="P290" i="2"/>
  <c r="S399" i="2"/>
  <c r="T417" i="2"/>
  <c r="W18" i="2"/>
  <c r="J395" i="2"/>
  <c r="O359" i="2"/>
  <c r="N347" i="2"/>
  <c r="P394" i="2"/>
  <c r="O207" i="2"/>
  <c r="AA194" i="2"/>
  <c r="Z382" i="2"/>
  <c r="AA271" i="2"/>
  <c r="S269" i="2"/>
  <c r="AA186" i="2"/>
  <c r="J360" i="2"/>
  <c r="Z133" i="2"/>
  <c r="J166" i="2"/>
  <c r="U402" i="2"/>
  <c r="O260" i="2"/>
  <c r="A387" i="2"/>
  <c r="AA24" i="2"/>
  <c r="N285" i="2"/>
  <c r="Y262" i="2"/>
  <c r="O154" i="2"/>
  <c r="AA360" i="2"/>
  <c r="V324" i="2"/>
  <c r="Y129" i="2"/>
  <c r="O391" i="2"/>
  <c r="U242" i="2"/>
  <c r="P41" i="2"/>
  <c r="O389" i="2"/>
  <c r="Z224" i="2"/>
  <c r="Z279" i="2"/>
  <c r="V200" i="2"/>
  <c r="V235" i="2"/>
  <c r="Y126" i="2"/>
  <c r="N301" i="2"/>
  <c r="U307" i="2"/>
  <c r="T224" i="2"/>
  <c r="V191" i="2"/>
  <c r="A240" i="2"/>
  <c r="J409" i="2"/>
  <c r="C399" i="2"/>
  <c r="N261" i="2"/>
  <c r="K51" i="2"/>
  <c r="Y90" i="2"/>
  <c r="K337" i="2"/>
  <c r="X296" i="2"/>
  <c r="U236" i="2"/>
  <c r="A423" i="2"/>
  <c r="O231" i="2"/>
  <c r="J364" i="2"/>
  <c r="U314" i="2"/>
  <c r="Y184" i="2"/>
  <c r="Z293" i="2"/>
  <c r="I151" i="2"/>
  <c r="AA287" i="2"/>
  <c r="I315" i="2"/>
  <c r="K237" i="2"/>
  <c r="Y400" i="2"/>
  <c r="I244" i="2"/>
  <c r="Z410" i="2"/>
  <c r="N861" i="1"/>
  <c r="O96" i="2"/>
  <c r="J148" i="2"/>
  <c r="A260" i="2"/>
  <c r="Y342" i="2"/>
  <c r="O309" i="2"/>
  <c r="J115" i="2"/>
  <c r="T243" i="2"/>
  <c r="I145" i="2"/>
  <c r="AA318" i="2"/>
  <c r="P53" i="2"/>
  <c r="I284" i="2"/>
  <c r="A418" i="2"/>
  <c r="O964" i="1"/>
  <c r="X355" i="2"/>
  <c r="K231" i="2"/>
  <c r="I203" i="2"/>
  <c r="O726" i="1"/>
  <c r="K290" i="2"/>
  <c r="J380" i="2"/>
  <c r="A295" i="2"/>
  <c r="T399" i="2"/>
  <c r="N219" i="2"/>
  <c r="AA299" i="2"/>
  <c r="C394" i="2"/>
  <c r="K164" i="2"/>
  <c r="K332" i="2"/>
  <c r="O741" i="1"/>
  <c r="N832" i="1"/>
  <c r="X390" i="2"/>
  <c r="W133" i="2"/>
  <c r="P356" i="2"/>
  <c r="I125" i="2"/>
  <c r="M834" i="1"/>
  <c r="AA312" i="2"/>
  <c r="M938" i="1"/>
  <c r="O961" i="1"/>
  <c r="J369" i="2"/>
  <c r="S151" i="2"/>
  <c r="K128" i="2"/>
  <c r="O930" i="1"/>
  <c r="J96" i="2"/>
  <c r="K298" i="2"/>
  <c r="O988" i="1"/>
  <c r="Z409" i="2"/>
  <c r="U357" i="2"/>
  <c r="M962" i="1"/>
  <c r="W166" i="2"/>
  <c r="N935" i="1"/>
  <c r="A229" i="2"/>
  <c r="M752" i="1"/>
  <c r="W56" i="2"/>
  <c r="K355" i="2"/>
  <c r="A358" i="2"/>
  <c r="X373" i="2"/>
  <c r="C256" i="2"/>
  <c r="M651" i="1"/>
  <c r="N704" i="1"/>
  <c r="N929" i="1"/>
  <c r="O829" i="1"/>
  <c r="M861" i="1"/>
  <c r="Y202" i="2"/>
  <c r="O337" i="2"/>
  <c r="V245" i="2"/>
  <c r="V403" i="2"/>
  <c r="S418" i="2"/>
  <c r="O158" i="2"/>
  <c r="W203" i="2"/>
  <c r="Z362" i="2"/>
  <c r="P373" i="2"/>
  <c r="AA173" i="2"/>
  <c r="AA227" i="2"/>
  <c r="I142" i="2"/>
  <c r="A381" i="2"/>
  <c r="A369" i="2"/>
  <c r="U413" i="2"/>
  <c r="K23" i="2"/>
  <c r="K307" i="2"/>
  <c r="AA292" i="2"/>
  <c r="C249" i="2"/>
  <c r="Z322" i="2"/>
  <c r="X93" i="2"/>
  <c r="K328" i="2"/>
  <c r="O169" i="2"/>
  <c r="I250" i="2"/>
  <c r="T298" i="2"/>
  <c r="V265" i="2"/>
  <c r="N1045" i="1"/>
  <c r="AA239" i="2"/>
  <c r="K107" i="2"/>
  <c r="S367" i="2"/>
  <c r="J119" i="2"/>
  <c r="N940" i="1"/>
  <c r="Z345" i="2"/>
  <c r="U400" i="2"/>
  <c r="K46" i="2"/>
  <c r="Y219" i="2"/>
  <c r="I216" i="2"/>
  <c r="A181" i="2"/>
  <c r="U258" i="2"/>
  <c r="K115" i="2"/>
  <c r="S197" i="2"/>
  <c r="A301" i="2"/>
  <c r="Y384" i="2"/>
  <c r="O1003" i="1"/>
  <c r="W129" i="2"/>
  <c r="O313" i="2"/>
  <c r="A173" i="2"/>
  <c r="A288" i="2"/>
  <c r="J336" i="2"/>
  <c r="O989" i="1"/>
  <c r="N306" i="2"/>
  <c r="I51" i="2"/>
  <c r="K179" i="2"/>
  <c r="N797" i="1"/>
  <c r="M701" i="1"/>
  <c r="J315" i="2"/>
  <c r="M927" i="1"/>
  <c r="I297" i="2"/>
  <c r="K216" i="2"/>
  <c r="S300" i="2"/>
  <c r="AA295" i="2"/>
  <c r="W3" i="2"/>
  <c r="X404" i="2"/>
  <c r="W130" i="2"/>
  <c r="P367" i="2"/>
  <c r="T152" i="2"/>
  <c r="AA420" i="2"/>
  <c r="V321" i="2"/>
  <c r="O334" i="2"/>
  <c r="V122" i="2"/>
  <c r="T218" i="2"/>
  <c r="W391" i="2"/>
  <c r="W300" i="2"/>
  <c r="T179" i="2"/>
  <c r="A68" i="2"/>
  <c r="K321" i="2"/>
  <c r="C240" i="2"/>
  <c r="S425" i="2"/>
  <c r="C261" i="2"/>
  <c r="I295" i="2"/>
  <c r="W315" i="2"/>
  <c r="A278" i="2"/>
  <c r="AA248" i="2"/>
  <c r="V220" i="2"/>
  <c r="A346" i="2"/>
  <c r="P306" i="2"/>
  <c r="J421" i="2"/>
  <c r="N214" i="2"/>
  <c r="Z369" i="2"/>
  <c r="J388" i="2"/>
  <c r="U337" i="2"/>
  <c r="I92" i="2"/>
  <c r="X337" i="2"/>
  <c r="I220" i="2"/>
  <c r="V301" i="2"/>
  <c r="M986" i="1"/>
  <c r="Z100" i="2"/>
  <c r="W154" i="2"/>
  <c r="I207" i="2"/>
  <c r="J171" i="2"/>
  <c r="O917" i="1"/>
  <c r="P116" i="2"/>
  <c r="A25" i="2"/>
  <c r="U358" i="2"/>
  <c r="I102" i="2"/>
  <c r="W346" i="2"/>
  <c r="I83" i="2"/>
  <c r="P91" i="2"/>
  <c r="Y149" i="2"/>
  <c r="I192" i="2"/>
  <c r="C389" i="2"/>
  <c r="K25" i="2"/>
  <c r="A360" i="2"/>
  <c r="N165" i="2"/>
  <c r="A142" i="2"/>
  <c r="I286" i="2"/>
  <c r="O949" i="1"/>
  <c r="K249" i="2"/>
  <c r="A233" i="2"/>
  <c r="C320" i="2"/>
  <c r="W240" i="2"/>
  <c r="O1023" i="1"/>
  <c r="J29" i="2"/>
  <c r="M850" i="1"/>
  <c r="U321" i="2"/>
  <c r="M988" i="1"/>
  <c r="A191" i="2"/>
  <c r="C382" i="2"/>
  <c r="N897" i="1"/>
  <c r="W407" i="2"/>
  <c r="J165" i="2"/>
  <c r="T310" i="2"/>
  <c r="N289" i="2"/>
  <c r="I82" i="2"/>
  <c r="N52" i="2"/>
  <c r="W330" i="2"/>
  <c r="Z412" i="2"/>
  <c r="V216" i="2"/>
  <c r="O344" i="2"/>
  <c r="P324" i="2"/>
  <c r="Y265" i="2"/>
  <c r="AA358" i="2"/>
  <c r="W239" i="2"/>
  <c r="T190" i="2"/>
  <c r="J363" i="2"/>
  <c r="A264" i="2"/>
  <c r="K104" i="2"/>
  <c r="AA184" i="2"/>
  <c r="J243" i="2"/>
  <c r="C383" i="2"/>
  <c r="AA235" i="2"/>
  <c r="J330" i="2"/>
  <c r="V278" i="2"/>
  <c r="V300" i="2"/>
  <c r="I362" i="2"/>
  <c r="W42" i="2"/>
  <c r="I415" i="2"/>
  <c r="U424" i="2"/>
  <c r="N213" i="2"/>
  <c r="K235" i="2"/>
  <c r="U99" i="2"/>
  <c r="J41" i="2"/>
  <c r="X378" i="2"/>
  <c r="X135" i="2"/>
  <c r="I137" i="2"/>
  <c r="J78" i="2"/>
  <c r="Z215" i="2"/>
  <c r="I87" i="2"/>
  <c r="O264" i="2"/>
  <c r="C182" i="2"/>
  <c r="U157" i="2"/>
  <c r="I162" i="2"/>
  <c r="AA354" i="2"/>
  <c r="J120" i="2"/>
  <c r="AA199" i="2"/>
  <c r="V205" i="2"/>
  <c r="S262" i="2"/>
  <c r="P401" i="2"/>
  <c r="I176" i="2"/>
  <c r="J422" i="2"/>
  <c r="K62" i="2"/>
  <c r="N337" i="2"/>
  <c r="A243" i="2"/>
  <c r="A148" i="2"/>
  <c r="J382" i="2"/>
  <c r="I355" i="2"/>
  <c r="K131" i="2"/>
  <c r="N414" i="2"/>
  <c r="O1029" i="1"/>
  <c r="O896" i="1"/>
  <c r="X330" i="2"/>
  <c r="C267" i="2"/>
  <c r="N942" i="1"/>
  <c r="I380" i="2"/>
  <c r="O423" i="2"/>
  <c r="W337" i="2"/>
  <c r="W393" i="2"/>
  <c r="A403" i="2"/>
  <c r="W396" i="2"/>
  <c r="A111" i="2"/>
  <c r="M830" i="1"/>
  <c r="J373" i="2"/>
  <c r="M1009" i="1"/>
  <c r="O187" i="2"/>
  <c r="A67" i="2"/>
  <c r="M818" i="1"/>
  <c r="N924" i="1"/>
  <c r="K102" i="2"/>
  <c r="S297" i="2"/>
  <c r="K169" i="2"/>
  <c r="X82" i="2"/>
  <c r="Z307" i="2"/>
  <c r="T420" i="2"/>
  <c r="O271" i="2"/>
  <c r="Y242" i="2"/>
  <c r="S368" i="2"/>
  <c r="T232" i="2"/>
  <c r="AA305" i="2"/>
  <c r="Y119" i="2"/>
  <c r="S397" i="2"/>
  <c r="W302" i="2"/>
  <c r="I325" i="2"/>
  <c r="J265" i="2"/>
  <c r="P403" i="2"/>
  <c r="K264" i="2"/>
  <c r="J381" i="2"/>
  <c r="P274" i="2"/>
  <c r="J205" i="2"/>
  <c r="T136" i="2"/>
  <c r="O133" i="2"/>
  <c r="N212" i="2"/>
  <c r="S348" i="2"/>
  <c r="T327" i="2"/>
  <c r="O224" i="2"/>
  <c r="U346" i="2"/>
  <c r="P224" i="2"/>
  <c r="X311" i="2"/>
  <c r="X410" i="2"/>
  <c r="AA395" i="2"/>
  <c r="Y195" i="2"/>
  <c r="K12" i="2"/>
  <c r="S44" i="2"/>
  <c r="J216" i="2"/>
  <c r="P410" i="2"/>
  <c r="U226" i="2"/>
  <c r="A356" i="2"/>
  <c r="W84" i="2"/>
  <c r="I296" i="2"/>
  <c r="P247" i="2"/>
  <c r="X251" i="2"/>
  <c r="I309" i="2"/>
  <c r="N288" i="2"/>
  <c r="J321" i="2"/>
  <c r="U414" i="2"/>
  <c r="P229" i="2"/>
  <c r="C397" i="2"/>
  <c r="V335" i="2"/>
  <c r="A91" i="2"/>
  <c r="V371" i="2"/>
  <c r="S261" i="2"/>
  <c r="K296" i="2"/>
  <c r="M914" i="1"/>
  <c r="Y235" i="2"/>
  <c r="I80" i="2"/>
  <c r="P172" i="2"/>
  <c r="A219" i="2"/>
  <c r="O881" i="1"/>
  <c r="S302" i="2"/>
  <c r="AA143" i="2"/>
  <c r="O132" i="2"/>
  <c r="N153" i="2"/>
  <c r="AA363" i="2"/>
  <c r="P205" i="2"/>
  <c r="Y127" i="2"/>
  <c r="S266" i="2"/>
  <c r="V314" i="2"/>
  <c r="U360" i="2"/>
  <c r="U271" i="2"/>
  <c r="O249" i="2"/>
  <c r="AA192" i="2"/>
  <c r="O74" i="2"/>
  <c r="A125" i="2"/>
  <c r="O325" i="2"/>
  <c r="Y83" i="2"/>
  <c r="A320" i="2"/>
  <c r="W416" i="2"/>
  <c r="A296" i="2"/>
  <c r="P202" i="2"/>
  <c r="Y280" i="2"/>
  <c r="A61" i="2"/>
  <c r="V241" i="2"/>
  <c r="S142" i="2"/>
  <c r="P136" i="2"/>
  <c r="Y251" i="2"/>
  <c r="I285" i="2"/>
  <c r="N294" i="2"/>
  <c r="A161" i="2"/>
  <c r="N206" i="2"/>
  <c r="I208" i="2"/>
  <c r="A121" i="2"/>
  <c r="C372" i="2"/>
  <c r="K58" i="2"/>
  <c r="AA282" i="2"/>
  <c r="I213" i="2"/>
  <c r="X267" i="2"/>
  <c r="A184" i="2"/>
  <c r="M935" i="1"/>
  <c r="W280" i="2"/>
  <c r="AA155" i="2"/>
  <c r="K101" i="2"/>
  <c r="P353" i="2"/>
  <c r="V395" i="2"/>
  <c r="AA355" i="2"/>
  <c r="C259" i="2"/>
  <c r="A349" i="2"/>
  <c r="U349" i="2"/>
  <c r="I134" i="2"/>
  <c r="C193" i="2"/>
  <c r="W369" i="2"/>
  <c r="M984" i="1"/>
  <c r="A155" i="2"/>
  <c r="N738" i="1"/>
  <c r="J213" i="2"/>
  <c r="A291" i="2"/>
  <c r="K283" i="2"/>
  <c r="K97" i="2"/>
  <c r="M852" i="1"/>
  <c r="J394" i="2"/>
  <c r="U345" i="2"/>
  <c r="I252" i="2"/>
  <c r="K262" i="2"/>
  <c r="I94" i="2"/>
  <c r="N896" i="1"/>
  <c r="O536" i="1"/>
  <c r="N394" i="2"/>
  <c r="Y3" i="2"/>
  <c r="K57" i="2"/>
  <c r="O789" i="1"/>
  <c r="O785" i="1"/>
  <c r="N1037" i="1"/>
  <c r="N1021" i="1"/>
  <c r="J286" i="2"/>
  <c r="O98" i="2"/>
  <c r="J35" i="2"/>
  <c r="M658" i="1"/>
  <c r="K37" i="2"/>
  <c r="AA149" i="2"/>
  <c r="V384" i="2"/>
  <c r="V261" i="2"/>
  <c r="T176" i="2"/>
  <c r="S133" i="2"/>
  <c r="O117" i="2"/>
  <c r="N365" i="2"/>
  <c r="AA289" i="2"/>
  <c r="O202" i="2"/>
  <c r="X243" i="2"/>
  <c r="U344" i="2"/>
  <c r="T380" i="2"/>
  <c r="N393" i="2"/>
  <c r="S333" i="2"/>
  <c r="Y421" i="2"/>
  <c r="S310" i="2"/>
  <c r="W185" i="2"/>
  <c r="J54" i="2"/>
  <c r="X391" i="2"/>
  <c r="P141" i="2"/>
  <c r="K417" i="2"/>
  <c r="V272" i="2"/>
  <c r="K27" i="2"/>
  <c r="O279" i="2"/>
  <c r="T172" i="2"/>
  <c r="J230" i="2"/>
  <c r="V285" i="2"/>
  <c r="AA263" i="2"/>
  <c r="Y360" i="2"/>
  <c r="T305" i="2"/>
  <c r="Y147" i="2"/>
  <c r="S349" i="2"/>
  <c r="A210" i="2"/>
  <c r="W249" i="2"/>
  <c r="C106" i="2"/>
  <c r="K386" i="2"/>
  <c r="N958" i="1"/>
  <c r="U373" i="2"/>
  <c r="A54" i="2"/>
  <c r="O190" i="2"/>
  <c r="K116" i="2"/>
  <c r="I182" i="2"/>
  <c r="X306" i="2"/>
  <c r="C406" i="2"/>
  <c r="V158" i="2"/>
  <c r="Z401" i="2"/>
  <c r="N253" i="2"/>
  <c r="O244" i="2"/>
  <c r="N54" i="2"/>
  <c r="I218" i="2"/>
  <c r="Y163" i="2"/>
  <c r="V81" i="2"/>
  <c r="AA296" i="2"/>
  <c r="P266" i="2"/>
  <c r="N136" i="2"/>
  <c r="O368" i="2"/>
  <c r="U378" i="2"/>
  <c r="S248" i="2"/>
  <c r="T427" i="2"/>
  <c r="T365" i="2"/>
  <c r="S341" i="2"/>
  <c r="U418" i="2"/>
  <c r="O183" i="2"/>
  <c r="X196" i="2"/>
  <c r="I27" i="2"/>
  <c r="X402" i="2"/>
  <c r="Y232" i="2"/>
  <c r="A375" i="2"/>
  <c r="W272" i="2"/>
  <c r="O3" i="2"/>
  <c r="S109" i="2"/>
  <c r="O265" i="2"/>
  <c r="I300" i="2"/>
  <c r="U294" i="2"/>
  <c r="W46" i="2"/>
  <c r="N344" i="2"/>
  <c r="P191" i="2"/>
  <c r="K404" i="2"/>
  <c r="Y143" i="2"/>
  <c r="I288" i="2"/>
  <c r="J176" i="2"/>
  <c r="K426" i="2"/>
  <c r="J76" i="2"/>
  <c r="A427" i="2"/>
  <c r="M996" i="1"/>
  <c r="W124" i="2"/>
  <c r="T404" i="2"/>
  <c r="Z356" i="2"/>
  <c r="Z421" i="2"/>
  <c r="O356" i="2"/>
  <c r="P321" i="2"/>
  <c r="AA403" i="2"/>
  <c r="P161" i="2"/>
  <c r="V222" i="2"/>
  <c r="W399" i="2"/>
  <c r="AA193" i="2"/>
  <c r="V254" i="2"/>
  <c r="C99" i="2"/>
  <c r="V258" i="2"/>
  <c r="V284" i="2"/>
  <c r="I343" i="2"/>
  <c r="V211" i="2"/>
  <c r="K243" i="2"/>
  <c r="AA418" i="2"/>
  <c r="W223" i="2"/>
  <c r="J295" i="2"/>
  <c r="Y291" i="2"/>
  <c r="O152" i="2"/>
  <c r="T308" i="2"/>
  <c r="Z255" i="2"/>
  <c r="I396" i="2"/>
  <c r="T364" i="2"/>
  <c r="A10" i="2"/>
  <c r="C387" i="2"/>
  <c r="O968" i="1"/>
  <c r="K393" i="2"/>
  <c r="X294" i="2"/>
  <c r="I24" i="2"/>
  <c r="S375" i="2"/>
  <c r="I195" i="2"/>
  <c r="M1042" i="1"/>
  <c r="C25" i="2"/>
  <c r="Y299" i="2"/>
  <c r="N844" i="1"/>
  <c r="T348" i="2"/>
  <c r="AA427" i="2"/>
  <c r="O210" i="2"/>
  <c r="K358" i="2"/>
  <c r="V106" i="2"/>
  <c r="I68" i="2"/>
  <c r="N992" i="1"/>
  <c r="W267" i="2"/>
  <c r="I57" i="2"/>
  <c r="I32" i="2"/>
  <c r="A116" i="2"/>
  <c r="K229" i="2"/>
  <c r="I423" i="2"/>
  <c r="C202" i="2"/>
  <c r="S323" i="2"/>
  <c r="A398" i="2"/>
  <c r="AA259" i="2"/>
  <c r="J338" i="2"/>
  <c r="Z230" i="2"/>
  <c r="W367" i="2"/>
  <c r="V353" i="2"/>
  <c r="O386" i="2"/>
  <c r="J97" i="2"/>
  <c r="AA260" i="2"/>
  <c r="Z395" i="2"/>
  <c r="N243" i="2"/>
  <c r="AA244" i="2"/>
  <c r="J16" i="2"/>
  <c r="X363" i="2"/>
  <c r="X284" i="2"/>
  <c r="K85" i="2"/>
  <c r="S383" i="2"/>
  <c r="I323" i="2"/>
  <c r="O111" i="2"/>
  <c r="O125" i="2"/>
  <c r="J275" i="2"/>
  <c r="X272" i="2"/>
  <c r="T87" i="2"/>
  <c r="U313" i="2"/>
  <c r="Y228" i="2"/>
  <c r="N995" i="1"/>
  <c r="J399" i="2"/>
  <c r="V364" i="2"/>
  <c r="K197" i="2"/>
  <c r="M812" i="1"/>
  <c r="A328" i="2"/>
  <c r="C58" i="2"/>
  <c r="C391" i="2"/>
  <c r="T357" i="2"/>
  <c r="N370" i="2"/>
  <c r="I166" i="2"/>
  <c r="M1040" i="1"/>
  <c r="M1046" i="1"/>
  <c r="N934" i="1"/>
  <c r="O220" i="2"/>
  <c r="AA422" i="2"/>
  <c r="Y205" i="2"/>
  <c r="I109" i="2"/>
  <c r="P288" i="2"/>
  <c r="I257" i="2"/>
  <c r="T386" i="2"/>
  <c r="J244" i="2"/>
  <c r="K161" i="2"/>
  <c r="K156" i="2"/>
  <c r="O784" i="1"/>
  <c r="J73" i="2"/>
  <c r="K18" i="2"/>
  <c r="A275" i="2"/>
  <c r="A299" i="2"/>
  <c r="M705" i="1"/>
  <c r="J385" i="2"/>
  <c r="A154" i="2"/>
  <c r="J55" i="2"/>
  <c r="A128" i="2"/>
  <c r="N902" i="1"/>
  <c r="J337" i="2"/>
  <c r="K311" i="2"/>
  <c r="W329" i="2"/>
  <c r="N962" i="1"/>
  <c r="S371" i="2"/>
  <c r="I381" i="2"/>
  <c r="J3" i="2"/>
  <c r="Z181" i="2"/>
  <c r="J349" i="2"/>
  <c r="O998" i="1"/>
  <c r="M681" i="1"/>
  <c r="O924" i="1"/>
  <c r="X334" i="2"/>
  <c r="S304" i="2"/>
  <c r="U394" i="2"/>
  <c r="J370" i="2"/>
  <c r="I336" i="2"/>
  <c r="O802" i="1"/>
  <c r="J77" i="2"/>
  <c r="A289" i="2"/>
  <c r="M793" i="1"/>
  <c r="V362" i="2"/>
  <c r="N761" i="1"/>
  <c r="T267" i="2"/>
  <c r="Z145" i="2"/>
  <c r="S163" i="2"/>
  <c r="T8" i="2"/>
  <c r="Y55" i="2"/>
  <c r="P379" i="2"/>
  <c r="I135" i="2"/>
  <c r="AA390" i="2"/>
  <c r="N222" i="2"/>
  <c r="Y297" i="2"/>
  <c r="P244" i="2"/>
  <c r="U232" i="2"/>
  <c r="C385" i="2"/>
  <c r="U398" i="2"/>
  <c r="AA216" i="2"/>
  <c r="AA110" i="2"/>
  <c r="J320" i="2"/>
  <c r="Z309" i="2"/>
  <c r="T161" i="2"/>
  <c r="J252" i="2"/>
  <c r="N399" i="2"/>
  <c r="I247" i="2"/>
  <c r="P296" i="2"/>
  <c r="AA301" i="2"/>
  <c r="I9" i="2"/>
  <c r="O165" i="2"/>
  <c r="W138" i="2"/>
  <c r="A246" i="2"/>
  <c r="T289" i="2"/>
  <c r="AA52" i="2"/>
  <c r="A344" i="2"/>
  <c r="A201" i="2"/>
  <c r="S346" i="2"/>
  <c r="N782" i="1"/>
  <c r="I419" i="2"/>
  <c r="M711" i="1"/>
  <c r="J85" i="2"/>
  <c r="Z339" i="2"/>
  <c r="A41" i="2"/>
  <c r="O372" i="2"/>
  <c r="I371" i="2"/>
  <c r="K271" i="2"/>
  <c r="J221" i="2"/>
  <c r="K415" i="2"/>
  <c r="N355" i="2"/>
  <c r="AA397" i="2"/>
  <c r="N346" i="2"/>
  <c r="J114" i="2"/>
  <c r="N905" i="1"/>
  <c r="N292" i="2"/>
  <c r="I3" i="2"/>
  <c r="N156" i="2"/>
  <c r="N422" i="2"/>
  <c r="J342" i="2"/>
  <c r="X295" i="2"/>
  <c r="AA342" i="2"/>
  <c r="Y355" i="2"/>
  <c r="X270" i="2"/>
  <c r="T220" i="2"/>
  <c r="M1053" i="1"/>
  <c r="O255" i="2"/>
  <c r="T304" i="2"/>
  <c r="U408" i="2"/>
  <c r="I55" i="2"/>
  <c r="M1038" i="1"/>
  <c r="U247" i="2"/>
  <c r="A204" i="2"/>
  <c r="AA258" i="2"/>
  <c r="K39" i="2"/>
  <c r="W378" i="2"/>
  <c r="U170" i="2"/>
  <c r="A9" i="2"/>
  <c r="S427" i="2"/>
  <c r="O298" i="2"/>
  <c r="K300" i="2"/>
  <c r="S306" i="2"/>
  <c r="O351" i="2"/>
  <c r="I386" i="2"/>
  <c r="K241" i="2"/>
  <c r="P361" i="2"/>
  <c r="J37" i="2"/>
  <c r="O861" i="1"/>
  <c r="J390" i="2"/>
  <c r="A178" i="2"/>
  <c r="S426" i="2"/>
  <c r="V62" i="2"/>
  <c r="Y368" i="2"/>
  <c r="J98" i="2"/>
  <c r="O72" i="2"/>
  <c r="S288" i="2"/>
  <c r="U276" i="2"/>
  <c r="O402" i="2"/>
  <c r="N415" i="2"/>
  <c r="W335" i="2"/>
  <c r="O205" i="2"/>
  <c r="W361" i="2"/>
  <c r="K38" i="2"/>
  <c r="M1041" i="1"/>
  <c r="AA268" i="2"/>
  <c r="J299" i="2"/>
  <c r="P404" i="2"/>
  <c r="A19" i="2"/>
  <c r="V260" i="2"/>
  <c r="S74" i="2"/>
  <c r="I324" i="2"/>
  <c r="T422" i="2"/>
  <c r="S317" i="2"/>
  <c r="A300" i="2"/>
  <c r="S203" i="2"/>
  <c r="V102" i="2"/>
  <c r="K380" i="2"/>
  <c r="A422" i="2"/>
  <c r="P187" i="2"/>
  <c r="I98" i="2"/>
  <c r="P107" i="2"/>
  <c r="A131" i="2"/>
  <c r="O709" i="1"/>
  <c r="V119" i="2"/>
  <c r="I177" i="2"/>
  <c r="T253" i="2"/>
  <c r="I161" i="2"/>
  <c r="K339" i="2"/>
  <c r="J159" i="2"/>
  <c r="J423" i="2"/>
  <c r="N1009" i="1"/>
  <c r="K416" i="2"/>
  <c r="P331" i="2"/>
  <c r="N1026" i="1"/>
  <c r="X145" i="2"/>
  <c r="I215" i="2"/>
  <c r="M898" i="1"/>
  <c r="N333" i="2"/>
  <c r="C258" i="2"/>
  <c r="A267" i="2"/>
  <c r="Y97" i="2"/>
  <c r="I59" i="2"/>
  <c r="Y117" i="2"/>
  <c r="P19" i="2"/>
  <c r="Z136" i="2"/>
  <c r="O406" i="2"/>
  <c r="Y340" i="2"/>
  <c r="S400" i="2"/>
  <c r="X245" i="2"/>
  <c r="T424" i="2"/>
  <c r="W122" i="2"/>
  <c r="X345" i="2"/>
  <c r="I199" i="2"/>
  <c r="Z406" i="2"/>
  <c r="V249" i="2"/>
  <c r="I48" i="2"/>
  <c r="A355" i="2"/>
  <c r="O405" i="2"/>
  <c r="I392" i="2"/>
  <c r="P426" i="2"/>
  <c r="K22" i="2"/>
  <c r="AA400" i="2"/>
  <c r="X389" i="2"/>
  <c r="J292" i="2"/>
  <c r="N192" i="2"/>
  <c r="N303" i="2"/>
  <c r="A380" i="2"/>
  <c r="X343" i="2"/>
  <c r="T332" i="2"/>
  <c r="A383" i="2"/>
  <c r="I234" i="2"/>
  <c r="Y414" i="2"/>
  <c r="S68" i="2"/>
  <c r="A252" i="2"/>
  <c r="U167" i="2"/>
  <c r="J191" i="2"/>
  <c r="A35" i="2"/>
  <c r="P325" i="2"/>
  <c r="N1016" i="1"/>
  <c r="O941" i="1"/>
  <c r="J178" i="2"/>
  <c r="O892" i="1"/>
  <c r="K143" i="2"/>
  <c r="K324" i="2"/>
  <c r="O1025" i="1"/>
  <c r="J305" i="2"/>
  <c r="T330" i="2"/>
  <c r="I180" i="2"/>
  <c r="Z249" i="2"/>
  <c r="P64" i="2"/>
  <c r="K323" i="2"/>
  <c r="P272" i="2"/>
  <c r="N946" i="1"/>
  <c r="P390" i="2"/>
  <c r="W269" i="2"/>
  <c r="S319" i="2"/>
  <c r="N922" i="1"/>
  <c r="A167" i="2"/>
  <c r="M795" i="1"/>
  <c r="N1003" i="1"/>
  <c r="N1008" i="1"/>
  <c r="O885" i="1"/>
  <c r="J179" i="2"/>
  <c r="S406" i="2"/>
  <c r="O850" i="1"/>
  <c r="P256" i="2"/>
  <c r="A66" i="2"/>
  <c r="I99" i="2"/>
  <c r="Z151" i="2"/>
  <c r="U260" i="2"/>
  <c r="W29" i="2"/>
  <c r="AA256" i="2"/>
  <c r="N411" i="2"/>
  <c r="U379" i="2"/>
  <c r="Y310" i="2"/>
  <c r="Y351" i="2"/>
  <c r="W48" i="2"/>
  <c r="Z211" i="2"/>
  <c r="X100" i="2"/>
  <c r="J287" i="2"/>
  <c r="A364" i="2"/>
  <c r="V372" i="2"/>
  <c r="V304" i="2"/>
  <c r="J424" i="2"/>
  <c r="W381" i="2"/>
  <c r="K26" i="2"/>
  <c r="W379" i="2"/>
  <c r="O927" i="1"/>
  <c r="W365" i="2"/>
  <c r="T160" i="2"/>
  <c r="A28" i="2"/>
  <c r="N287" i="2"/>
  <c r="V184" i="2"/>
  <c r="J357" i="2"/>
  <c r="N297" i="2"/>
  <c r="N350" i="2"/>
  <c r="J358" i="2"/>
  <c r="Y85" i="2"/>
  <c r="J240" i="2"/>
  <c r="N255" i="2"/>
  <c r="I243" i="2"/>
  <c r="W231" i="2"/>
  <c r="J231" i="2"/>
  <c r="J68" i="2"/>
  <c r="Y408" i="2"/>
  <c r="S37" i="2"/>
  <c r="J137" i="2"/>
  <c r="U116" i="2"/>
  <c r="V318" i="2"/>
  <c r="AA160" i="2"/>
  <c r="V360" i="2"/>
  <c r="I389" i="2"/>
  <c r="Z374" i="2"/>
  <c r="K423" i="2"/>
  <c r="A424" i="2"/>
  <c r="S135" i="2"/>
  <c r="AA265" i="2"/>
  <c r="A399" i="2"/>
  <c r="Z84" i="2"/>
  <c r="O304" i="2"/>
  <c r="V161" i="2"/>
  <c r="U403" i="2"/>
  <c r="T142" i="2"/>
  <c r="P231" i="2"/>
  <c r="M1036" i="1"/>
  <c r="A39" i="2"/>
  <c r="A37" i="2"/>
  <c r="S231" i="2"/>
  <c r="A248" i="2"/>
  <c r="U365" i="2"/>
  <c r="W86" i="2"/>
  <c r="K354" i="2"/>
  <c r="X198" i="2"/>
  <c r="S247" i="2"/>
  <c r="O1048" i="1"/>
  <c r="Z238" i="2"/>
  <c r="AA331" i="2"/>
  <c r="K152" i="2"/>
  <c r="U354" i="2"/>
  <c r="S402" i="2"/>
  <c r="A270" i="2"/>
  <c r="Z360" i="2"/>
  <c r="J301" i="2"/>
  <c r="X348" i="2"/>
  <c r="K30" i="2"/>
  <c r="N227" i="2"/>
  <c r="O1022" i="1"/>
  <c r="M926" i="1"/>
  <c r="I373" i="2"/>
  <c r="K275" i="2"/>
  <c r="M987" i="1"/>
  <c r="X304" i="2"/>
  <c r="C151" i="2"/>
  <c r="V388" i="2"/>
  <c r="I41" i="2"/>
  <c r="O257" i="2"/>
  <c r="I403" i="2"/>
  <c r="P108" i="2"/>
  <c r="Z147" i="2"/>
  <c r="J204" i="2"/>
  <c r="W360" i="2"/>
  <c r="N957" i="1"/>
  <c r="X132" i="2"/>
  <c r="I96" i="2"/>
  <c r="I407" i="2"/>
  <c r="N963" i="1"/>
  <c r="O729" i="1"/>
  <c r="Z275" i="2"/>
  <c r="V277" i="2"/>
  <c r="A83" i="2"/>
  <c r="O1044" i="1"/>
  <c r="Z383" i="2"/>
  <c r="O800" i="1"/>
  <c r="O274" i="2"/>
  <c r="N632" i="1"/>
  <c r="Y288" i="2"/>
  <c r="N986" i="1"/>
  <c r="K69" i="2"/>
  <c r="M951" i="1"/>
  <c r="J414" i="2"/>
  <c r="W338" i="2"/>
  <c r="K203" i="2"/>
  <c r="K344" i="2"/>
  <c r="X357" i="2"/>
  <c r="X10" i="2"/>
  <c r="Y211" i="2"/>
  <c r="Y224" i="2"/>
  <c r="U425" i="2"/>
  <c r="S385" i="2"/>
  <c r="S86" i="2"/>
  <c r="N143" i="2"/>
  <c r="N356" i="2"/>
  <c r="A419" i="2"/>
  <c r="J14" i="2"/>
  <c r="X89" i="2"/>
  <c r="Z75" i="2"/>
  <c r="Z170" i="2"/>
  <c r="W305" i="2"/>
  <c r="K221" i="2"/>
  <c r="S409" i="2"/>
  <c r="Z335" i="2"/>
  <c r="I169" i="2"/>
  <c r="I126" i="2"/>
  <c r="A379" i="2"/>
  <c r="Y218" i="2"/>
  <c r="S149" i="2"/>
  <c r="O971" i="1"/>
  <c r="W169" i="2"/>
  <c r="P278" i="2"/>
  <c r="AA267" i="2"/>
  <c r="M875" i="1"/>
  <c r="K367" i="2"/>
  <c r="I235" i="2"/>
  <c r="O1041" i="1"/>
  <c r="U389" i="2"/>
  <c r="J170" i="2"/>
  <c r="I138" i="2"/>
  <c r="T74" i="2"/>
  <c r="N930" i="1"/>
  <c r="X385" i="2"/>
  <c r="K11" i="2"/>
  <c r="K301" i="2"/>
  <c r="I378" i="2"/>
  <c r="O889" i="1"/>
  <c r="A337" i="2"/>
  <c r="A340" i="2"/>
  <c r="N857" i="1"/>
  <c r="J327" i="2"/>
  <c r="N79" i="2"/>
  <c r="A80" i="2"/>
  <c r="W395" i="2"/>
  <c r="A239" i="2"/>
  <c r="O292" i="1"/>
  <c r="I164" i="2"/>
  <c r="Z314" i="2"/>
  <c r="J81" i="2"/>
  <c r="I129" i="2"/>
  <c r="N809" i="1"/>
  <c r="P342" i="2"/>
  <c r="A71" i="2"/>
  <c r="U293" i="2"/>
  <c r="V221" i="2"/>
  <c r="U284" i="2"/>
  <c r="W310" i="2"/>
  <c r="X395" i="2"/>
  <c r="C242" i="2"/>
  <c r="AA304" i="2"/>
  <c r="I226" i="2"/>
  <c r="AA217" i="2"/>
  <c r="Z98" i="2"/>
  <c r="Z8" i="2"/>
  <c r="X347" i="2"/>
  <c r="AA154" i="2"/>
  <c r="K400" i="2"/>
  <c r="N98" i="2"/>
  <c r="X419" i="2"/>
  <c r="N10" i="2"/>
  <c r="O1016" i="1"/>
  <c r="C12" i="2"/>
  <c r="J268" i="2"/>
  <c r="Z344" i="2"/>
  <c r="Z139" i="2"/>
  <c r="X151" i="2"/>
  <c r="U272" i="2"/>
  <c r="O818" i="1"/>
  <c r="S343" i="2"/>
  <c r="I390" i="2"/>
  <c r="J254" i="2"/>
  <c r="M566" i="1"/>
  <c r="K303" i="2"/>
  <c r="N354" i="2"/>
  <c r="J140" i="2"/>
  <c r="K36" i="2"/>
  <c r="X274" i="2"/>
  <c r="A22" i="2"/>
  <c r="S358" i="2"/>
  <c r="N891" i="1"/>
  <c r="K138" i="2"/>
  <c r="K395" i="2"/>
  <c r="K308" i="2"/>
  <c r="A324" i="2"/>
  <c r="O637" i="1"/>
  <c r="K254" i="2"/>
  <c r="O1011" i="1"/>
  <c r="J306" i="2"/>
  <c r="X388" i="2"/>
  <c r="A166" i="2"/>
  <c r="S314" i="2"/>
  <c r="K114" i="2"/>
  <c r="A24" i="2"/>
  <c r="V376" i="2"/>
  <c r="A8" i="2"/>
  <c r="M856" i="1"/>
  <c r="O363" i="2"/>
  <c r="J134" i="2"/>
  <c r="M981" i="1"/>
  <c r="W217" i="2"/>
  <c r="J9" i="2"/>
  <c r="O973" i="1"/>
  <c r="C117" i="2"/>
  <c r="X98" i="2"/>
  <c r="N879" i="1"/>
  <c r="M774" i="1"/>
  <c r="M1016" i="1"/>
  <c r="P349" i="2"/>
  <c r="O902" i="1"/>
  <c r="N549" i="1"/>
  <c r="I227" i="2"/>
  <c r="O692" i="1"/>
  <c r="M533" i="1"/>
  <c r="N701" i="1"/>
  <c r="O602" i="1"/>
  <c r="N479" i="1"/>
  <c r="N675" i="1"/>
  <c r="M800" i="1"/>
  <c r="N785" i="1"/>
  <c r="N264" i="1"/>
  <c r="M849" i="1"/>
  <c r="T315" i="2"/>
  <c r="AA38" i="2"/>
  <c r="V366" i="2"/>
  <c r="V408" i="2"/>
  <c r="M1031" i="1"/>
  <c r="Z378" i="2"/>
  <c r="J324" i="2"/>
  <c r="V230" i="2"/>
  <c r="X83" i="2"/>
  <c r="K388" i="2"/>
  <c r="O1054" i="1"/>
  <c r="U128" i="2"/>
  <c r="Y74" i="2"/>
  <c r="N339" i="2"/>
  <c r="C324" i="2"/>
  <c r="V292" i="2"/>
  <c r="Z424" i="2"/>
  <c r="X155" i="2"/>
  <c r="A45" i="2"/>
  <c r="I261" i="2"/>
  <c r="AA307" i="2"/>
  <c r="N130" i="2"/>
  <c r="J185" i="2"/>
  <c r="W200" i="2"/>
  <c r="Y404" i="2"/>
  <c r="M868" i="1"/>
  <c r="Y335" i="2"/>
  <c r="J312" i="2"/>
  <c r="K112" i="2"/>
  <c r="O812" i="1"/>
  <c r="J143" i="2"/>
  <c r="I97" i="2"/>
  <c r="K66" i="2"/>
  <c r="J59" i="2"/>
  <c r="U287" i="2"/>
  <c r="O650" i="1"/>
  <c r="A217" i="2"/>
  <c r="I398" i="2"/>
  <c r="O631" i="1"/>
  <c r="M982" i="1"/>
  <c r="J318" i="2"/>
  <c r="J239" i="2"/>
  <c r="M748" i="1"/>
  <c r="K192" i="2"/>
  <c r="J34" i="2"/>
  <c r="N974" i="1"/>
  <c r="I278" i="2"/>
  <c r="N187" i="2"/>
  <c r="I81" i="2"/>
  <c r="T284" i="2"/>
  <c r="I123" i="2"/>
  <c r="M723" i="1"/>
  <c r="N1027" i="1"/>
  <c r="I422" i="2"/>
  <c r="O886" i="1"/>
  <c r="O926" i="1"/>
  <c r="P227" i="2"/>
  <c r="K149" i="2"/>
  <c r="O278" i="2"/>
  <c r="N904" i="1"/>
  <c r="N910" i="1"/>
  <c r="AA111" i="2"/>
  <c r="W145" i="2"/>
  <c r="W375" i="2"/>
  <c r="O362" i="2"/>
  <c r="I410" i="2"/>
  <c r="T349" i="2"/>
  <c r="K248" i="2"/>
  <c r="S87" i="2"/>
  <c r="V266" i="2"/>
  <c r="J420" i="2"/>
  <c r="J311" i="2"/>
  <c r="O326" i="2"/>
  <c r="AA350" i="2"/>
  <c r="X387" i="2"/>
  <c r="K205" i="2"/>
  <c r="N334" i="2"/>
  <c r="S173" i="2"/>
  <c r="K239" i="2"/>
  <c r="M906" i="1"/>
  <c r="A333" i="2"/>
  <c r="AA377" i="2"/>
  <c r="Z248" i="2"/>
  <c r="M1012" i="1"/>
  <c r="N169" i="2"/>
  <c r="V342" i="2"/>
  <c r="J58" i="2"/>
  <c r="P369" i="2"/>
  <c r="I341" i="2"/>
  <c r="K209" i="2"/>
  <c r="M880" i="1"/>
  <c r="K274" i="2"/>
  <c r="C115" i="2"/>
  <c r="A124" i="2"/>
  <c r="O538" i="1"/>
  <c r="M959" i="1"/>
  <c r="M764" i="1"/>
  <c r="N1020" i="1"/>
  <c r="N997" i="1"/>
  <c r="I346" i="2"/>
  <c r="K92" i="2"/>
  <c r="K411" i="2"/>
  <c r="J6" i="2"/>
  <c r="J107" i="2"/>
  <c r="V378" i="2"/>
  <c r="J49" i="2"/>
  <c r="P287" i="2"/>
  <c r="K297" i="2"/>
  <c r="M783" i="1"/>
  <c r="O750" i="1"/>
  <c r="A416" i="2"/>
  <c r="T416" i="2"/>
  <c r="N960" i="1"/>
  <c r="I170" i="2"/>
  <c r="X182" i="2"/>
  <c r="W364" i="2"/>
  <c r="K403" i="2"/>
  <c r="M994" i="1"/>
  <c r="N753" i="1"/>
  <c r="N744" i="1"/>
  <c r="O856" i="1"/>
  <c r="Z315" i="2"/>
  <c r="M893" i="1"/>
  <c r="P335" i="2"/>
  <c r="M801" i="1"/>
  <c r="O579" i="1"/>
  <c r="K63" i="2"/>
  <c r="O685" i="1"/>
  <c r="M602" i="1"/>
  <c r="N733" i="1"/>
  <c r="W65" i="2"/>
  <c r="P213" i="2"/>
  <c r="S362" i="2"/>
  <c r="W274" i="2"/>
  <c r="I332" i="2"/>
  <c r="X146" i="2"/>
  <c r="I89" i="2"/>
  <c r="T188" i="2"/>
  <c r="U111" i="2"/>
  <c r="A279" i="2"/>
  <c r="AA221" i="2"/>
  <c r="W308" i="2"/>
  <c r="K418" i="2"/>
  <c r="J18" i="2"/>
  <c r="K177" i="2"/>
  <c r="A310" i="2"/>
  <c r="P328" i="2"/>
  <c r="I16" i="2"/>
  <c r="J234" i="2"/>
  <c r="W339" i="2"/>
  <c r="P145" i="2"/>
  <c r="I146" i="2"/>
  <c r="Z325" i="2"/>
  <c r="T279" i="2"/>
  <c r="M966" i="1"/>
  <c r="Y412" i="2"/>
  <c r="M1003" i="1"/>
  <c r="J290" i="2"/>
  <c r="K83" i="2"/>
  <c r="N919" i="1"/>
  <c r="J160" i="2"/>
  <c r="M956" i="1"/>
  <c r="M1048" i="1"/>
  <c r="A183" i="2"/>
  <c r="J387" i="2"/>
  <c r="K120" i="2"/>
  <c r="N763" i="1"/>
  <c r="C262" i="2"/>
  <c r="C226" i="2"/>
  <c r="J47" i="2"/>
  <c r="J222" i="2"/>
  <c r="O945" i="1"/>
  <c r="J253" i="2"/>
  <c r="Y403" i="2"/>
  <c r="J163" i="2"/>
  <c r="P307" i="2"/>
  <c r="A266" i="2"/>
  <c r="M604" i="1"/>
  <c r="J362" i="2"/>
  <c r="I283" i="2"/>
  <c r="Z250" i="2"/>
  <c r="N943" i="1"/>
  <c r="N852" i="1"/>
  <c r="AA314" i="2"/>
  <c r="N814" i="1"/>
  <c r="S8" i="2"/>
  <c r="P112" i="2"/>
  <c r="N340" i="2"/>
  <c r="P98" i="2"/>
  <c r="J269" i="2"/>
  <c r="X263" i="2"/>
  <c r="C154" i="2"/>
  <c r="U201" i="2"/>
  <c r="O385" i="2"/>
  <c r="A228" i="2"/>
  <c r="W196" i="2"/>
  <c r="S276" i="2"/>
  <c r="M1050" i="1"/>
  <c r="A329" i="2"/>
  <c r="C288" i="2"/>
  <c r="K227" i="2"/>
  <c r="U249" i="2"/>
  <c r="K167" i="2"/>
  <c r="M1043" i="1"/>
  <c r="Y307" i="2"/>
  <c r="O276" i="2"/>
  <c r="T392" i="2"/>
  <c r="I193" i="2"/>
  <c r="O957" i="1"/>
  <c r="C104" i="2"/>
  <c r="M922" i="1"/>
  <c r="J200" i="2"/>
  <c r="M824" i="1"/>
  <c r="K266" i="2"/>
  <c r="I8" i="2"/>
  <c r="K111" i="2"/>
  <c r="K424" i="2"/>
  <c r="N1023" i="1"/>
  <c r="M928" i="1"/>
  <c r="M815" i="1"/>
  <c r="K226" i="2"/>
  <c r="O816" i="1"/>
  <c r="I214" i="2"/>
  <c r="J142" i="2"/>
  <c r="K100" i="2"/>
  <c r="O909" i="1"/>
  <c r="O164" i="2"/>
  <c r="N267" i="2"/>
  <c r="O382" i="2"/>
  <c r="N362" i="2"/>
  <c r="J227" i="2"/>
  <c r="A139" i="2"/>
  <c r="Y290" i="2"/>
  <c r="W402" i="2"/>
  <c r="K199" i="2"/>
  <c r="O209" i="2"/>
  <c r="AA211" i="2"/>
  <c r="J335" i="2"/>
  <c r="K336" i="2"/>
  <c r="C109" i="2"/>
  <c r="K196" i="2"/>
  <c r="U410" i="2"/>
  <c r="X108" i="2"/>
  <c r="A144" i="2"/>
  <c r="K207" i="2"/>
  <c r="O1051" i="1"/>
  <c r="N67" i="2"/>
  <c r="W323" i="2"/>
  <c r="X258" i="2"/>
  <c r="C408" i="2"/>
  <c r="I168" i="2"/>
  <c r="C289" i="2"/>
  <c r="C69" i="2"/>
  <c r="O860" i="1"/>
  <c r="J298" i="2"/>
  <c r="A268" i="2"/>
  <c r="M894" i="1"/>
  <c r="M1001" i="1"/>
  <c r="I425" i="2"/>
  <c r="I93" i="2"/>
  <c r="A215" i="2"/>
  <c r="I33" i="2"/>
  <c r="C122" i="2"/>
  <c r="M1008" i="1"/>
  <c r="I229" i="2"/>
  <c r="M771" i="1"/>
  <c r="K180" i="2"/>
  <c r="K242" i="2"/>
  <c r="I19" i="2"/>
  <c r="M736" i="1"/>
  <c r="O617" i="1"/>
  <c r="J232" i="2"/>
  <c r="W89" i="2"/>
  <c r="Z106" i="2"/>
  <c r="P233" i="2"/>
  <c r="J192" i="2"/>
  <c r="K54" i="2"/>
  <c r="Y293" i="2"/>
  <c r="AA181" i="2"/>
  <c r="A170" i="2"/>
  <c r="U336" i="2"/>
  <c r="P129" i="2"/>
  <c r="J393" i="2"/>
  <c r="I238" i="2"/>
  <c r="I189" i="2"/>
  <c r="J224" i="2"/>
  <c r="Y315" i="2"/>
  <c r="X322" i="2"/>
  <c r="A283" i="2"/>
  <c r="A361" i="2"/>
  <c r="V382" i="2"/>
  <c r="M877" i="1"/>
  <c r="AA269" i="2"/>
  <c r="P362" i="2"/>
  <c r="A282" i="2"/>
  <c r="J402" i="2"/>
  <c r="A263" i="2"/>
  <c r="C229" i="2"/>
  <c r="M692" i="1"/>
  <c r="K260" i="2"/>
  <c r="N1017" i="1"/>
  <c r="N1022" i="1"/>
  <c r="A163" i="2"/>
  <c r="AA280" i="2"/>
  <c r="M549" i="1"/>
  <c r="A317" i="2"/>
  <c r="W276" i="2"/>
  <c r="T205" i="2"/>
  <c r="AA407" i="2"/>
  <c r="A261" i="2"/>
  <c r="J341" i="2"/>
  <c r="S225" i="2"/>
  <c r="AA352" i="2"/>
  <c r="U383" i="2"/>
  <c r="J45" i="2"/>
  <c r="U297" i="2"/>
  <c r="W403" i="2"/>
  <c r="C345" i="2"/>
  <c r="J157" i="2"/>
  <c r="A135" i="2"/>
  <c r="K215" i="2"/>
  <c r="W312" i="2"/>
  <c r="O300" i="2"/>
  <c r="J138" i="2"/>
  <c r="I331" i="2"/>
  <c r="AA393" i="2"/>
  <c r="X427" i="2"/>
  <c r="AA369" i="2"/>
  <c r="J350" i="2"/>
  <c r="K182" i="2"/>
  <c r="K406" i="2"/>
  <c r="M1015" i="1"/>
  <c r="O564" i="1"/>
  <c r="A87" i="2"/>
  <c r="M844" i="1"/>
  <c r="A102" i="2"/>
  <c r="A234" i="2"/>
  <c r="P39" i="2"/>
  <c r="N956" i="1"/>
  <c r="N841" i="1"/>
  <c r="K202" i="2"/>
  <c r="V298" i="2"/>
  <c r="M904" i="1"/>
  <c r="I65" i="2"/>
  <c r="I54" i="2"/>
  <c r="N811" i="1"/>
  <c r="M784" i="1"/>
  <c r="I88" i="2"/>
  <c r="I329" i="2"/>
  <c r="O940" i="1"/>
  <c r="K353" i="2"/>
  <c r="N926" i="1"/>
  <c r="U205" i="2"/>
  <c r="AA343" i="2"/>
  <c r="Y308" i="2"/>
  <c r="A85" i="2"/>
  <c r="J314" i="2"/>
  <c r="Z269" i="2"/>
  <c r="Z365" i="2"/>
  <c r="S386" i="2"/>
  <c r="C233" i="2"/>
  <c r="O303" i="2"/>
  <c r="W358" i="2"/>
  <c r="I361" i="2"/>
  <c r="J168" i="2"/>
  <c r="J103" i="2"/>
  <c r="A93" i="2"/>
  <c r="Z206" i="2"/>
  <c r="N361" i="2"/>
  <c r="C105" i="2"/>
  <c r="I113" i="2"/>
  <c r="A377" i="2"/>
  <c r="Z308" i="2"/>
  <c r="P277" i="2"/>
  <c r="P250" i="2"/>
  <c r="J339" i="2"/>
  <c r="X219" i="2"/>
  <c r="K371" i="2"/>
  <c r="A182" i="2"/>
  <c r="I358" i="2"/>
  <c r="O748" i="1"/>
  <c r="Z301" i="2"/>
  <c r="K224" i="2"/>
  <c r="V250" i="2"/>
  <c r="S351" i="2"/>
  <c r="W266" i="2"/>
  <c r="A286" i="2"/>
  <c r="A16" i="2"/>
  <c r="O261" i="2"/>
  <c r="P405" i="2"/>
  <c r="O1047" i="1"/>
  <c r="I7" i="2"/>
  <c r="V237" i="2"/>
  <c r="N324" i="2"/>
  <c r="K394" i="2"/>
  <c r="C110" i="2"/>
  <c r="I185" i="2"/>
  <c r="C90" i="2"/>
  <c r="J266" i="2"/>
  <c r="AA340" i="2"/>
  <c r="J17" i="2"/>
  <c r="I240" i="2"/>
  <c r="N345" i="2"/>
  <c r="AA326" i="2"/>
  <c r="T244" i="2"/>
  <c r="A157" i="2"/>
  <c r="S98" i="2"/>
  <c r="K402" i="2"/>
  <c r="K53" i="2"/>
  <c r="J195" i="2"/>
  <c r="M973" i="1"/>
  <c r="A241" i="2"/>
  <c r="U119" i="2"/>
  <c r="V59" i="2"/>
  <c r="A106" i="2"/>
  <c r="Z222" i="2"/>
  <c r="J64" i="2"/>
  <c r="K105" i="2"/>
  <c r="T73" i="2"/>
  <c r="K361" i="2"/>
  <c r="M838" i="1"/>
  <c r="J167" i="2"/>
  <c r="N996" i="1"/>
  <c r="O882" i="1"/>
  <c r="O402" i="1"/>
  <c r="P334" i="2"/>
  <c r="J277" i="2"/>
  <c r="T324" i="2"/>
  <c r="Z105" i="2"/>
  <c r="O840" i="1"/>
  <c r="K87" i="2"/>
  <c r="N158" i="2"/>
  <c r="O821" i="1"/>
  <c r="M876" i="1"/>
  <c r="V389" i="2"/>
  <c r="O791" i="1"/>
  <c r="O1043" i="1"/>
  <c r="O295" i="2"/>
  <c r="V75" i="2"/>
  <c r="J117" i="2"/>
  <c r="N96" i="2"/>
  <c r="N1019" i="1"/>
  <c r="N537" i="1"/>
  <c r="S352" i="2"/>
  <c r="O954" i="1"/>
  <c r="N310" i="2"/>
  <c r="M600" i="1"/>
  <c r="O387" i="2"/>
  <c r="A94" i="2"/>
  <c r="O523" i="1"/>
  <c r="N325" i="2"/>
  <c r="A171" i="2"/>
  <c r="N621" i="1"/>
  <c r="N602" i="1"/>
  <c r="O962" i="1"/>
  <c r="N869" i="1"/>
  <c r="K45" i="2"/>
  <c r="Y258" i="2"/>
  <c r="M469" i="1"/>
  <c r="I15" i="2"/>
  <c r="N756" i="1"/>
  <c r="J333" i="2"/>
  <c r="O338" i="1"/>
  <c r="V299" i="2"/>
  <c r="S320" i="2"/>
  <c r="X212" i="2"/>
  <c r="Y30" i="2"/>
  <c r="C265" i="2"/>
  <c r="K233" i="2"/>
  <c r="W57" i="2"/>
  <c r="X371" i="2"/>
  <c r="I197" i="2"/>
  <c r="W261" i="2"/>
  <c r="S360" i="2"/>
  <c r="I239" i="2"/>
  <c r="K351" i="2"/>
  <c r="O916" i="1"/>
  <c r="K7" i="2"/>
  <c r="I86" i="2"/>
  <c r="K376" i="2"/>
  <c r="AA425" i="2"/>
  <c r="I47" i="2"/>
  <c r="A143" i="2"/>
  <c r="Z389" i="2"/>
  <c r="T100" i="2"/>
  <c r="Z141" i="2"/>
  <c r="O331" i="2"/>
  <c r="C375" i="2"/>
  <c r="W234" i="2"/>
  <c r="N180" i="2"/>
  <c r="X241" i="2"/>
  <c r="I12" i="2"/>
  <c r="X379" i="2"/>
  <c r="M1047" i="1"/>
  <c r="N999" i="1"/>
  <c r="N197" i="2"/>
  <c r="S329" i="2"/>
  <c r="C127" i="2"/>
  <c r="I14" i="2"/>
  <c r="A118" i="2"/>
  <c r="A20" i="2"/>
  <c r="J404" i="2"/>
  <c r="K292" i="2"/>
  <c r="Y287" i="2"/>
  <c r="M778" i="1"/>
  <c r="I294" i="2"/>
  <c r="K142" i="2"/>
  <c r="C111" i="2"/>
  <c r="W359" i="2"/>
  <c r="I66" i="2"/>
  <c r="N826" i="1"/>
  <c r="K121" i="2"/>
  <c r="A44" i="2"/>
  <c r="J193" i="2"/>
  <c r="K158" i="2"/>
  <c r="O963" i="1"/>
  <c r="S325" i="2"/>
  <c r="N321" i="2"/>
  <c r="N802" i="1"/>
  <c r="C102" i="2"/>
  <c r="X411" i="2"/>
  <c r="M564" i="1"/>
  <c r="N980" i="1"/>
  <c r="J89" i="2"/>
  <c r="U263" i="2"/>
  <c r="M930" i="1"/>
  <c r="O722" i="1"/>
  <c r="O208" i="2"/>
  <c r="O872" i="1"/>
  <c r="Y93" i="2"/>
  <c r="J177" i="2"/>
  <c r="A198" i="2"/>
  <c r="I20" i="2"/>
  <c r="J361" i="2"/>
  <c r="I347" i="2"/>
  <c r="T129" i="2"/>
  <c r="X360" i="2"/>
  <c r="U404" i="2"/>
  <c r="C95" i="2"/>
  <c r="N284" i="2"/>
  <c r="O1038" i="1"/>
  <c r="K127" i="2"/>
  <c r="V111" i="2"/>
  <c r="AA101" i="2"/>
  <c r="K168" i="2"/>
  <c r="I217" i="2"/>
  <c r="K15" i="2"/>
  <c r="A129" i="2"/>
  <c r="I349" i="2"/>
  <c r="Z427" i="2"/>
  <c r="N967" i="1"/>
  <c r="I205" i="2"/>
  <c r="I357" i="2"/>
  <c r="I383" i="2"/>
  <c r="I374" i="2"/>
  <c r="A56" i="2"/>
  <c r="T329" i="2"/>
  <c r="O757" i="1"/>
  <c r="O979" i="1"/>
  <c r="S272" i="2"/>
  <c r="N819" i="1"/>
  <c r="Z340" i="2"/>
  <c r="K88" i="2"/>
  <c r="V3" i="2"/>
  <c r="Y338" i="2"/>
  <c r="K147" i="2"/>
  <c r="M882" i="1"/>
  <c r="T306" i="2"/>
  <c r="O956" i="1"/>
  <c r="O67" i="2"/>
  <c r="N938" i="1"/>
  <c r="X275" i="2"/>
  <c r="N899" i="1"/>
  <c r="I103" i="2"/>
  <c r="N112" i="2"/>
  <c r="P110" i="2"/>
  <c r="W153" i="2"/>
  <c r="Z259" i="2"/>
  <c r="S422" i="2"/>
  <c r="X418" i="2"/>
  <c r="J149" i="2"/>
  <c r="N353" i="2"/>
  <c r="T50" i="2"/>
  <c r="O57" i="2"/>
  <c r="AA71" i="2"/>
  <c r="X189" i="2"/>
  <c r="C263" i="2"/>
  <c r="J46" i="2"/>
  <c r="K4" i="2"/>
  <c r="C138" i="2"/>
  <c r="AA3" i="2"/>
  <c r="A276" i="2"/>
  <c r="O143" i="2"/>
  <c r="N767" i="1"/>
  <c r="K153" i="2"/>
  <c r="K151" i="2"/>
  <c r="I322" i="2"/>
  <c r="O138" i="2"/>
  <c r="C378" i="2"/>
  <c r="I356" i="2"/>
  <c r="K8" i="2"/>
  <c r="C297" i="2"/>
  <c r="Z311" i="2"/>
  <c r="I277" i="2"/>
  <c r="N882" i="1"/>
  <c r="W344" i="2"/>
  <c r="Z195" i="2"/>
  <c r="K90" i="2"/>
  <c r="V348" i="2"/>
  <c r="C48" i="2"/>
  <c r="S90" i="2"/>
  <c r="A114" i="2"/>
  <c r="V404" i="2"/>
  <c r="J223" i="2"/>
  <c r="X116" i="2"/>
  <c r="M990" i="1"/>
  <c r="K150" i="2"/>
  <c r="N81" i="2"/>
  <c r="K31" i="2"/>
  <c r="J146" i="2"/>
  <c r="M934" i="1"/>
  <c r="N247" i="2"/>
  <c r="W371" i="2"/>
  <c r="U381" i="2"/>
  <c r="Z61" i="2"/>
  <c r="S244" i="2"/>
  <c r="Z399" i="2"/>
  <c r="T426" i="2"/>
  <c r="J293" i="2"/>
  <c r="AA95" i="2"/>
  <c r="T210" i="2"/>
  <c r="Y343" i="2"/>
  <c r="I128" i="2"/>
  <c r="A57" i="2"/>
  <c r="I61" i="2"/>
  <c r="A132" i="2"/>
  <c r="A265" i="2"/>
  <c r="V365" i="2"/>
  <c r="I269" i="2"/>
  <c r="I110" i="2"/>
  <c r="A374" i="2"/>
  <c r="V252" i="2"/>
  <c r="A347" i="2"/>
  <c r="K425" i="2"/>
  <c r="K247" i="2"/>
  <c r="N132" i="2"/>
  <c r="AA157" i="2"/>
  <c r="N865" i="1"/>
  <c r="K86" i="2"/>
  <c r="M785" i="1"/>
  <c r="O294" i="2"/>
  <c r="W159" i="2"/>
  <c r="M829" i="1"/>
  <c r="N978" i="1"/>
  <c r="I417" i="2"/>
  <c r="Y312" i="2"/>
  <c r="O911" i="1"/>
  <c r="Z379" i="2"/>
  <c r="X318" i="2"/>
  <c r="O868" i="1"/>
  <c r="Y375" i="2"/>
  <c r="U140" i="2"/>
  <c r="K95" i="2"/>
  <c r="M907" i="1"/>
  <c r="M870" i="1"/>
  <c r="M885" i="1"/>
  <c r="T321" i="2"/>
  <c r="M761" i="1"/>
  <c r="I77" i="2"/>
  <c r="AA63" i="2"/>
  <c r="M839" i="1"/>
  <c r="O980" i="1"/>
  <c r="N327" i="2"/>
  <c r="AA401" i="2"/>
  <c r="W103" i="2"/>
  <c r="AA367" i="2"/>
  <c r="X255" i="2"/>
  <c r="N341" i="2"/>
  <c r="U277" i="2"/>
  <c r="K350" i="2"/>
  <c r="P385" i="2"/>
  <c r="O338" i="2"/>
  <c r="X229" i="2"/>
  <c r="C266" i="2"/>
  <c r="W99" i="2"/>
  <c r="P220" i="2"/>
  <c r="P301" i="2"/>
  <c r="A384" i="2"/>
  <c r="AA127" i="2"/>
  <c r="V243" i="2"/>
  <c r="Y295" i="2"/>
  <c r="O987" i="1"/>
  <c r="W318" i="2"/>
  <c r="N994" i="1"/>
  <c r="N998" i="1"/>
  <c r="C120" i="2"/>
  <c r="T234" i="2"/>
  <c r="J212" i="2"/>
  <c r="A141" i="2"/>
  <c r="N387" i="2"/>
  <c r="K379" i="2"/>
  <c r="J113" i="2"/>
  <c r="N823" i="1"/>
  <c r="J15" i="2"/>
  <c r="N280" i="2"/>
  <c r="AA294" i="2"/>
  <c r="N805" i="1"/>
  <c r="T258" i="2"/>
  <c r="N950" i="1"/>
  <c r="O833" i="1"/>
  <c r="U250" i="2"/>
  <c r="Y349" i="2"/>
  <c r="M703" i="1"/>
  <c r="A195" i="2"/>
  <c r="P338" i="2"/>
  <c r="M637" i="1"/>
  <c r="K329" i="2"/>
  <c r="V320" i="2"/>
  <c r="AA174" i="2"/>
  <c r="V345" i="2"/>
  <c r="P304" i="2"/>
  <c r="V306" i="2"/>
  <c r="I100" i="2"/>
  <c r="J90" i="2"/>
  <c r="T322" i="2"/>
  <c r="O910" i="1"/>
  <c r="N358" i="2"/>
  <c r="Y171" i="2"/>
  <c r="J61" i="2"/>
  <c r="I119" i="2"/>
  <c r="N630" i="1"/>
  <c r="O713" i="1"/>
  <c r="J238" i="2"/>
  <c r="U175" i="2"/>
  <c r="I287" i="2"/>
  <c r="I338" i="2"/>
  <c r="M1004" i="1"/>
  <c r="K360" i="2"/>
  <c r="M767" i="1"/>
  <c r="I377" i="2"/>
  <c r="J207" i="2"/>
  <c r="K391" i="2"/>
  <c r="I72" i="2"/>
  <c r="O831" i="1"/>
  <c r="A420" i="2"/>
  <c r="O923" i="1"/>
  <c r="J304" i="2"/>
  <c r="O858" i="1"/>
  <c r="O704" i="1"/>
  <c r="O749" i="1"/>
  <c r="O715" i="1"/>
  <c r="O862" i="1"/>
  <c r="N721" i="1"/>
  <c r="O681" i="1"/>
  <c r="O611" i="1"/>
  <c r="N909" i="1"/>
  <c r="M627" i="1"/>
  <c r="M758" i="1"/>
  <c r="W282" i="2"/>
  <c r="T233" i="2"/>
  <c r="T248" i="2"/>
  <c r="Y148" i="2"/>
  <c r="J87" i="2"/>
  <c r="S393" i="2"/>
  <c r="W253" i="2"/>
  <c r="A351" i="2"/>
  <c r="AA142" i="2"/>
  <c r="V425" i="2"/>
  <c r="I412" i="2"/>
  <c r="U163" i="2"/>
  <c r="J203" i="2"/>
  <c r="U406" i="2"/>
  <c r="M913" i="1"/>
  <c r="I187" i="2"/>
  <c r="C384" i="2"/>
  <c r="P284" i="2"/>
  <c r="N770" i="1"/>
  <c r="C285" i="2"/>
  <c r="C178" i="2"/>
  <c r="P327" i="2"/>
  <c r="K137" i="2"/>
  <c r="J75" i="2"/>
  <c r="I115" i="2"/>
  <c r="T391" i="2"/>
  <c r="T390" i="2"/>
  <c r="M947" i="1"/>
  <c r="AA332" i="2"/>
  <c r="X314" i="2"/>
  <c r="X331" i="2"/>
  <c r="O990" i="1"/>
  <c r="O583" i="1"/>
  <c r="A292" i="2"/>
  <c r="K29" i="2"/>
  <c r="O977" i="1"/>
  <c r="I73" i="2"/>
  <c r="J366" i="2"/>
  <c r="W163" i="2"/>
  <c r="W294" i="2"/>
  <c r="I301" i="2"/>
  <c r="AA264" i="2"/>
  <c r="N931" i="1"/>
  <c r="N838" i="1"/>
  <c r="O380" i="2"/>
  <c r="M1020" i="1"/>
  <c r="N233" i="2"/>
  <c r="O857" i="1"/>
  <c r="U70" i="2"/>
  <c r="U223" i="2"/>
  <c r="X114" i="2"/>
  <c r="M1006" i="1"/>
  <c r="C413" i="2"/>
  <c r="J125" i="2"/>
  <c r="I368" i="2"/>
  <c r="W206" i="2"/>
  <c r="J141" i="2"/>
  <c r="O985" i="1"/>
  <c r="I334" i="2"/>
  <c r="C395" i="2"/>
  <c r="A334" i="2"/>
  <c r="N1004" i="1"/>
  <c r="O652" i="1"/>
  <c r="A225" i="2"/>
  <c r="N703" i="1"/>
  <c r="O775" i="1"/>
  <c r="J352" i="2"/>
  <c r="U298" i="2"/>
  <c r="Z294" i="2"/>
  <c r="I181" i="2"/>
  <c r="Z236" i="2"/>
  <c r="J260" i="2"/>
  <c r="O1020" i="1"/>
  <c r="V341" i="2"/>
  <c r="S296" i="2"/>
  <c r="K413" i="2"/>
  <c r="Z302" i="2"/>
  <c r="Z425" i="2"/>
  <c r="AA107" i="2"/>
  <c r="O145" i="2"/>
  <c r="N991" i="1"/>
  <c r="K175" i="2"/>
  <c r="W248" i="2"/>
  <c r="K165" i="2"/>
  <c r="K134" i="2"/>
  <c r="T372" i="2"/>
  <c r="K174" i="2"/>
  <c r="I46" i="2"/>
  <c r="Z284" i="2"/>
  <c r="A164" i="2"/>
  <c r="K385" i="2"/>
  <c r="N400" i="2"/>
  <c r="T303" i="2"/>
  <c r="X199" i="2"/>
  <c r="O233" i="2"/>
  <c r="A251" i="2"/>
  <c r="A410" i="2"/>
  <c r="N290" i="2"/>
  <c r="I171" i="2"/>
  <c r="S392" i="2"/>
  <c r="T299" i="2"/>
  <c r="M728" i="1"/>
  <c r="P255" i="2"/>
  <c r="N893" i="1"/>
  <c r="U309" i="2"/>
  <c r="S119" i="2"/>
  <c r="AA213" i="2"/>
  <c r="T200" i="2"/>
  <c r="A59" i="2"/>
  <c r="Y239" i="2"/>
  <c r="A152" i="2"/>
  <c r="J95" i="2"/>
  <c r="N426" i="2"/>
  <c r="Z303" i="2"/>
  <c r="I241" i="2"/>
  <c r="Y318" i="2"/>
  <c r="N380" i="2"/>
  <c r="W210" i="2"/>
  <c r="O306" i="2"/>
  <c r="I56" i="2"/>
  <c r="W386" i="2"/>
  <c r="O698" i="1"/>
  <c r="I196" i="2"/>
  <c r="K214" i="2"/>
  <c r="I246" i="2"/>
  <c r="U332" i="2"/>
  <c r="N1042" i="1"/>
  <c r="P280" i="2"/>
  <c r="M980" i="1"/>
  <c r="U348" i="2"/>
  <c r="U122" i="2"/>
  <c r="I385" i="2"/>
  <c r="K313" i="2"/>
  <c r="M842" i="1"/>
  <c r="M1021" i="1"/>
  <c r="I144" i="2"/>
  <c r="I393" i="2"/>
  <c r="O997" i="1"/>
  <c r="S178" i="2"/>
  <c r="M964" i="1"/>
  <c r="K184" i="2"/>
  <c r="O780" i="1"/>
  <c r="W111" i="2"/>
  <c r="V380" i="2"/>
  <c r="P317" i="2"/>
  <c r="N667" i="1"/>
  <c r="K399" i="2"/>
  <c r="P421" i="2"/>
  <c r="A314" i="2"/>
  <c r="T397" i="2"/>
  <c r="N309" i="2"/>
  <c r="U177" i="2"/>
  <c r="P299" i="2"/>
  <c r="M1029" i="1"/>
  <c r="I262" i="2"/>
  <c r="X394" i="2"/>
  <c r="P411" i="2"/>
  <c r="K238" i="2"/>
  <c r="W328" i="2"/>
  <c r="P225" i="2"/>
  <c r="A367" i="2"/>
  <c r="W213" i="2"/>
  <c r="Z285" i="2"/>
  <c r="O908" i="1"/>
  <c r="I158" i="2"/>
  <c r="T99" i="2"/>
  <c r="V204" i="2"/>
  <c r="J209" i="2"/>
  <c r="I316" i="2"/>
  <c r="P184" i="2"/>
  <c r="T369" i="2"/>
  <c r="J44" i="2"/>
  <c r="I305" i="2"/>
  <c r="P343" i="2"/>
  <c r="V333" i="2"/>
  <c r="M853" i="1"/>
  <c r="W316" i="2"/>
  <c r="J281" i="2"/>
  <c r="A309" i="2"/>
  <c r="S353" i="2"/>
  <c r="N827" i="1"/>
  <c r="O776" i="1"/>
  <c r="C198" i="2"/>
  <c r="P332" i="2"/>
  <c r="O877" i="1"/>
  <c r="K60" i="2"/>
  <c r="S419" i="2"/>
  <c r="N1039" i="1"/>
  <c r="I391" i="2"/>
  <c r="J33" i="2"/>
  <c r="K340" i="2"/>
  <c r="V197" i="2"/>
  <c r="N806" i="1"/>
  <c r="C116" i="2"/>
  <c r="U121" i="2"/>
  <c r="N335" i="2"/>
  <c r="I132" i="2"/>
  <c r="O995" i="1"/>
  <c r="M965" i="1"/>
  <c r="N1050" i="1"/>
  <c r="A193" i="2"/>
  <c r="A104" i="2"/>
  <c r="A84" i="2"/>
  <c r="I67" i="2"/>
  <c r="O891" i="1"/>
  <c r="A88" i="2"/>
  <c r="N544" i="1"/>
  <c r="S122" i="2"/>
  <c r="N709" i="1"/>
  <c r="O795" i="1"/>
  <c r="K189" i="2"/>
  <c r="N543" i="1"/>
  <c r="Y197" i="2"/>
  <c r="O781" i="1"/>
  <c r="N932" i="1"/>
  <c r="N890" i="1"/>
  <c r="Y332" i="2"/>
  <c r="V142" i="2"/>
  <c r="Y326" i="2"/>
  <c r="U415" i="2"/>
  <c r="N376" i="2"/>
  <c r="K357" i="2"/>
  <c r="I210" i="2"/>
  <c r="O938" i="1"/>
  <c r="S233" i="2"/>
  <c r="U312" i="2"/>
  <c r="K265" i="2"/>
  <c r="T314" i="2"/>
  <c r="Z220" i="2"/>
  <c r="J383" i="2"/>
  <c r="N328" i="2"/>
  <c r="W355" i="2"/>
  <c r="N808" i="1"/>
  <c r="O1039" i="1"/>
  <c r="N326" i="2"/>
  <c r="M888" i="1"/>
  <c r="A95" i="2"/>
  <c r="J411" i="2"/>
  <c r="W327" i="2"/>
  <c r="P223" i="2"/>
  <c r="J343" i="2"/>
  <c r="S412" i="2"/>
  <c r="O352" i="2"/>
  <c r="J325" i="2"/>
  <c r="I127" i="2"/>
  <c r="O401" i="2"/>
  <c r="I130" i="2"/>
  <c r="M744" i="1"/>
  <c r="X291" i="2"/>
  <c r="M735" i="1"/>
  <c r="K222" i="2"/>
  <c r="N1035" i="1"/>
  <c r="I279" i="2"/>
  <c r="O823" i="1"/>
  <c r="K253" i="2"/>
  <c r="I312" i="2"/>
  <c r="M905" i="1"/>
  <c r="I163" i="2"/>
  <c r="V134" i="2"/>
  <c r="K291" i="2"/>
  <c r="M673" i="1"/>
  <c r="I76" i="2"/>
  <c r="S268" i="2"/>
  <c r="N388" i="2"/>
  <c r="K246" i="2"/>
  <c r="A176" i="2"/>
  <c r="O875" i="1"/>
  <c r="N1012" i="1"/>
  <c r="O1027" i="1"/>
  <c r="N685" i="1"/>
  <c r="N939" i="1"/>
  <c r="N324" i="1"/>
  <c r="S264" i="2"/>
  <c r="V419" i="2"/>
  <c r="J262" i="2"/>
  <c r="J235" i="2"/>
  <c r="J413" i="2"/>
  <c r="K381" i="2"/>
  <c r="M883" i="1"/>
  <c r="X221" i="2"/>
  <c r="C244" i="2"/>
  <c r="K84" i="2"/>
  <c r="M776" i="1"/>
  <c r="K204" i="2"/>
  <c r="K118" i="2"/>
  <c r="AA166" i="2"/>
  <c r="K19" i="2"/>
  <c r="O340" i="2"/>
  <c r="M807" i="1"/>
  <c r="W383" i="2"/>
  <c r="K398" i="2"/>
  <c r="A147" i="2"/>
  <c r="I340" i="2"/>
  <c r="AA151" i="2"/>
  <c r="K187" i="2"/>
  <c r="O970" i="1"/>
  <c r="V251" i="2"/>
  <c r="V269" i="2"/>
  <c r="V347" i="2"/>
  <c r="A180" i="2"/>
  <c r="A363" i="2"/>
  <c r="I348" i="2"/>
  <c r="I304" i="2"/>
  <c r="U291" i="2"/>
  <c r="O186" i="2"/>
  <c r="A110" i="2"/>
  <c r="W341" i="2"/>
  <c r="N928" i="1"/>
  <c r="N391" i="2"/>
  <c r="N768" i="1"/>
  <c r="N1033" i="1"/>
  <c r="I293" i="2"/>
  <c r="N775" i="1"/>
  <c r="J156" i="2"/>
  <c r="S336" i="2"/>
  <c r="N29" i="2"/>
  <c r="J122" i="2"/>
  <c r="A177" i="2"/>
  <c r="N372" i="2"/>
  <c r="V305" i="2"/>
  <c r="M786" i="1"/>
  <c r="O339" i="2"/>
  <c r="M707" i="1"/>
  <c r="X289" i="2"/>
  <c r="O687" i="1"/>
  <c r="O854" i="1"/>
  <c r="I354" i="2"/>
  <c r="N546" i="1"/>
  <c r="N876" i="1"/>
  <c r="I372" i="2"/>
  <c r="O686" i="1"/>
  <c r="N654" i="1"/>
  <c r="N624" i="1"/>
  <c r="O811" i="1"/>
  <c r="N426" i="1"/>
  <c r="M612" i="1"/>
  <c r="O552" i="1"/>
  <c r="M542" i="1"/>
  <c r="N434" i="1"/>
  <c r="N925" i="1"/>
  <c r="M1007" i="1"/>
  <c r="N639" i="1"/>
  <c r="N1018" i="1"/>
  <c r="M726" i="1"/>
  <c r="M699" i="1"/>
  <c r="V270" i="2"/>
  <c r="N348" i="1"/>
  <c r="X361" i="2"/>
  <c r="M968" i="1"/>
  <c r="M414" i="1"/>
  <c r="K123" i="2"/>
  <c r="K234" i="2"/>
  <c r="I388" i="2"/>
  <c r="X339" i="2"/>
  <c r="J194" i="2"/>
  <c r="A158" i="2"/>
  <c r="I266" i="2"/>
  <c r="J84" i="2"/>
  <c r="N351" i="2"/>
  <c r="N740" i="1"/>
  <c r="Z254" i="2"/>
  <c r="J21" i="2"/>
  <c r="I21" i="2"/>
  <c r="V294" i="2"/>
  <c r="M1025" i="1"/>
  <c r="K80" i="2"/>
  <c r="A194" i="2"/>
  <c r="I190" i="2"/>
  <c r="Y381" i="2"/>
  <c r="V209" i="2"/>
  <c r="N331" i="2"/>
  <c r="S141" i="2"/>
  <c r="N845" i="1"/>
  <c r="A316" i="2"/>
  <c r="M918" i="1"/>
  <c r="A350" i="2"/>
  <c r="J127" i="2"/>
  <c r="K76" i="2"/>
  <c r="V135" i="2"/>
  <c r="O159" i="2"/>
  <c r="N982" i="1"/>
  <c r="S291" i="2"/>
  <c r="Z319" i="2"/>
  <c r="M897" i="1"/>
  <c r="O835" i="1"/>
  <c r="O240" i="2"/>
  <c r="I249" i="2"/>
  <c r="J316" i="2"/>
  <c r="N633" i="1"/>
  <c r="J308" i="2"/>
  <c r="AA374" i="2"/>
  <c r="N332" i="2"/>
  <c r="N724" i="1"/>
  <c r="O355" i="2"/>
  <c r="N955" i="1"/>
  <c r="N707" i="1"/>
  <c r="O797" i="1"/>
  <c r="N563" i="1"/>
  <c r="N433" i="1"/>
  <c r="M686" i="1"/>
  <c r="J309" i="2"/>
  <c r="A391" i="2"/>
  <c r="N944" i="1"/>
  <c r="S267" i="2"/>
  <c r="A156" i="2"/>
  <c r="Z87" i="2"/>
  <c r="U183" i="2"/>
  <c r="X237" i="2"/>
  <c r="N858" i="1"/>
  <c r="X349" i="2"/>
  <c r="M970" i="1"/>
  <c r="I281" i="2"/>
  <c r="A146" i="2"/>
  <c r="A230" i="2"/>
  <c r="I148" i="2"/>
  <c r="I49" i="2"/>
  <c r="T302" i="2"/>
  <c r="O100" i="2"/>
  <c r="N1001" i="1"/>
  <c r="M725" i="1"/>
  <c r="N807" i="1"/>
  <c r="O329" i="2"/>
  <c r="Y302" i="2"/>
  <c r="N801" i="1"/>
  <c r="M863" i="1"/>
  <c r="M695" i="1"/>
  <c r="X383" i="2"/>
  <c r="K374" i="2"/>
  <c r="N894" i="1"/>
  <c r="J82" i="2"/>
  <c r="O562" i="1"/>
  <c r="M493" i="1"/>
  <c r="J278" i="2"/>
  <c r="V170" i="2"/>
  <c r="M1032" i="1"/>
  <c r="O522" i="1"/>
  <c r="J279" i="2"/>
  <c r="O820" i="1"/>
  <c r="O537" i="1"/>
  <c r="O810" i="1"/>
  <c r="P132" i="2"/>
  <c r="N248" i="2"/>
  <c r="X240" i="2"/>
  <c r="J408" i="2"/>
  <c r="N70" i="2"/>
  <c r="K341" i="2"/>
  <c r="T346" i="2"/>
  <c r="X346" i="2"/>
  <c r="A408" i="2"/>
  <c r="P158" i="2"/>
  <c r="K17" i="2"/>
  <c r="I313" i="2"/>
  <c r="K109" i="2"/>
  <c r="N836" i="1"/>
  <c r="N800" i="1"/>
  <c r="O843" i="1"/>
  <c r="N397" i="2"/>
  <c r="X329" i="2"/>
  <c r="M823" i="1"/>
  <c r="N810" i="1"/>
  <c r="X372" i="2"/>
  <c r="X312" i="2"/>
  <c r="K191" i="2"/>
  <c r="O865" i="1"/>
  <c r="M1014" i="1"/>
  <c r="M929" i="1"/>
  <c r="A327" i="2"/>
  <c r="A205" i="2"/>
  <c r="J38" i="2"/>
  <c r="A179" i="2"/>
  <c r="O834" i="1"/>
  <c r="W334" i="2"/>
  <c r="A7" i="2"/>
  <c r="P130" i="2"/>
  <c r="M946" i="1"/>
  <c r="A51" i="2"/>
  <c r="N692" i="1"/>
  <c r="I157" i="2"/>
  <c r="O625" i="1"/>
  <c r="M671" i="1"/>
  <c r="O635" i="1"/>
  <c r="I150" i="2"/>
  <c r="M659" i="1"/>
  <c r="J328" i="2"/>
  <c r="M655" i="1"/>
  <c r="U172" i="2"/>
  <c r="N234" i="2"/>
  <c r="M1039" i="1"/>
  <c r="N312" i="2"/>
  <c r="K362" i="2"/>
  <c r="W401" i="2"/>
  <c r="AA324" i="2"/>
  <c r="Y260" i="2"/>
  <c r="J150" i="2"/>
  <c r="V311" i="2"/>
  <c r="O399" i="2"/>
  <c r="V156" i="2"/>
  <c r="I399" i="2"/>
  <c r="T147" i="2"/>
  <c r="N971" i="1"/>
  <c r="Z305" i="2"/>
  <c r="A413" i="2"/>
  <c r="S373" i="2"/>
  <c r="O136" i="2"/>
  <c r="S313" i="2"/>
  <c r="V203" i="2"/>
  <c r="V313" i="2"/>
  <c r="P156" i="2"/>
  <c r="K44" i="2"/>
  <c r="A119" i="2"/>
  <c r="N1028" i="1"/>
  <c r="U227" i="2"/>
  <c r="K294" i="2"/>
  <c r="O867" i="1"/>
  <c r="S156" i="2"/>
  <c r="U324" i="2"/>
  <c r="O124" i="2"/>
  <c r="U245" i="2"/>
  <c r="C155" i="2"/>
  <c r="J186" i="2"/>
  <c r="K317" i="2"/>
  <c r="J215" i="2"/>
  <c r="N752" i="1"/>
  <c r="M916" i="1"/>
  <c r="Z3" i="2"/>
  <c r="M811" i="1"/>
  <c r="M909" i="1"/>
  <c r="V375" i="2"/>
  <c r="S390" i="2"/>
  <c r="Y316" i="2"/>
  <c r="K220" i="2"/>
  <c r="M598" i="1"/>
  <c r="N116" i="2"/>
  <c r="A136" i="2"/>
  <c r="A348" i="2"/>
  <c r="A133" i="2"/>
  <c r="M765" i="1"/>
  <c r="A216" i="2"/>
  <c r="C165" i="2"/>
  <c r="J183" i="2"/>
  <c r="T167" i="2"/>
  <c r="O370" i="2"/>
  <c r="S191" i="2"/>
  <c r="V409" i="2"/>
  <c r="P314" i="2"/>
  <c r="P368" i="2"/>
  <c r="W343" i="2"/>
  <c r="K41" i="2"/>
  <c r="I224" i="2"/>
  <c r="A211" i="2"/>
  <c r="O981" i="1"/>
  <c r="J226" i="2"/>
  <c r="M657" i="1"/>
  <c r="N837" i="1"/>
  <c r="J201" i="2"/>
  <c r="U377" i="2"/>
  <c r="N274" i="2"/>
  <c r="U369" i="2"/>
  <c r="I64" i="2"/>
  <c r="A352" i="2"/>
  <c r="M809" i="1"/>
  <c r="Z191" i="2"/>
  <c r="N613" i="1"/>
  <c r="K326" i="2"/>
  <c r="P222" i="2"/>
  <c r="N746" i="1"/>
  <c r="M999" i="1"/>
  <c r="J257" i="2"/>
  <c r="M814" i="1"/>
  <c r="J128" i="2"/>
  <c r="U399" i="2"/>
  <c r="N964" i="1"/>
  <c r="M1018" i="1"/>
  <c r="O919" i="1"/>
  <c r="N653" i="1"/>
  <c r="N970" i="1"/>
  <c r="K421" i="2"/>
  <c r="A17" i="2"/>
  <c r="A21" i="2"/>
  <c r="N798" i="1"/>
  <c r="O758" i="1"/>
  <c r="N672" i="1"/>
  <c r="AA373" i="2"/>
  <c r="N51" i="2"/>
  <c r="V78" i="2"/>
  <c r="X321" i="2"/>
  <c r="Z203" i="2"/>
  <c r="W263" i="2"/>
  <c r="I406" i="2"/>
  <c r="J214" i="2"/>
  <c r="J147" i="2"/>
  <c r="A75" i="2"/>
  <c r="M641" i="1"/>
  <c r="O838" i="1"/>
  <c r="O759" i="1"/>
  <c r="K35" i="2"/>
  <c r="S347" i="2"/>
  <c r="J398" i="2"/>
  <c r="O293" i="2"/>
  <c r="I159" i="2"/>
  <c r="K368" i="2"/>
  <c r="M825" i="1"/>
  <c r="M367" i="1"/>
  <c r="Y303" i="2"/>
  <c r="X213" i="2"/>
  <c r="P386" i="2"/>
  <c r="T411" i="2"/>
  <c r="Y422" i="2"/>
  <c r="S398" i="2"/>
  <c r="O1010" i="1"/>
  <c r="J5" i="2"/>
  <c r="K148" i="2"/>
  <c r="A209" i="2"/>
  <c r="O817" i="1"/>
  <c r="O299" i="2"/>
  <c r="O705" i="1"/>
  <c r="U331" i="2"/>
  <c r="C295" i="2"/>
  <c r="J307" i="2"/>
  <c r="I310" i="2"/>
  <c r="M991" i="1"/>
  <c r="N244" i="2"/>
  <c r="N1010" i="1"/>
  <c r="A151" i="2"/>
  <c r="W237" i="2"/>
  <c r="P273" i="2"/>
  <c r="K178" i="2"/>
  <c r="O779" i="1"/>
  <c r="O897" i="1"/>
  <c r="W380" i="2"/>
  <c r="Z244" i="2"/>
  <c r="N731" i="1"/>
  <c r="N588" i="1"/>
  <c r="O767" i="1"/>
  <c r="I264" i="2"/>
  <c r="N848" i="1"/>
  <c r="O535" i="1"/>
  <c r="M937" i="1"/>
  <c r="M593" i="1"/>
  <c r="N615" i="1"/>
  <c r="I376" i="2"/>
  <c r="O703" i="1"/>
  <c r="O346" i="2"/>
  <c r="M554" i="1"/>
  <c r="M698" i="1"/>
  <c r="C118" i="2"/>
  <c r="O358" i="1"/>
  <c r="I409" i="2"/>
  <c r="O805" i="1"/>
  <c r="O336" i="1"/>
  <c r="O603" i="1"/>
  <c r="I75" i="2"/>
  <c r="A100" i="2"/>
  <c r="O696" i="1"/>
  <c r="M487" i="1"/>
  <c r="O793" i="1"/>
  <c r="O418" i="1"/>
  <c r="N803" i="1"/>
  <c r="O323" i="1"/>
  <c r="J88" i="2"/>
  <c r="N877" i="1"/>
  <c r="A169" i="2"/>
  <c r="N920" i="1"/>
  <c r="N595" i="1"/>
  <c r="O921" i="1"/>
  <c r="AA372" i="2"/>
  <c r="Y181" i="2"/>
  <c r="A190" i="2"/>
  <c r="J340" i="2"/>
  <c r="I167" i="2"/>
  <c r="Z414" i="2"/>
  <c r="N1013" i="1"/>
  <c r="T281" i="2"/>
  <c r="K154" i="2"/>
  <c r="I335" i="2"/>
  <c r="A259" i="2"/>
  <c r="A325" i="2"/>
  <c r="M967" i="1"/>
  <c r="V74" i="2"/>
  <c r="O952" i="1"/>
  <c r="AA328" i="2"/>
  <c r="Z327" i="2"/>
  <c r="O925" i="1"/>
  <c r="M943" i="1"/>
  <c r="V215" i="2"/>
  <c r="N195" i="2"/>
  <c r="N981" i="1"/>
  <c r="M950" i="1"/>
  <c r="N713" i="1"/>
  <c r="J326" i="2"/>
  <c r="A231" i="2"/>
  <c r="I230" i="2"/>
  <c r="AA341" i="2"/>
  <c r="N699" i="1"/>
  <c r="O531" i="1"/>
  <c r="N941" i="1"/>
  <c r="A92" i="2"/>
  <c r="K124" i="2"/>
  <c r="N623" i="1"/>
  <c r="O814" i="1"/>
  <c r="M119" i="1"/>
  <c r="O733" i="1"/>
  <c r="M665" i="1"/>
  <c r="O324" i="2"/>
  <c r="A232" i="2"/>
  <c r="K213" i="2"/>
  <c r="V87" i="2"/>
  <c r="I173" i="2"/>
  <c r="K72" i="2"/>
  <c r="A12" i="2"/>
  <c r="M666" i="1"/>
  <c r="J416" i="2"/>
  <c r="W303" i="2"/>
  <c r="K349" i="2"/>
  <c r="K48" i="2"/>
  <c r="A72" i="2"/>
  <c r="J101" i="2"/>
  <c r="O146" i="2"/>
  <c r="N1007" i="1"/>
  <c r="O942" i="1"/>
  <c r="V274" i="2"/>
  <c r="U339" i="2"/>
  <c r="N698" i="1"/>
  <c r="V262" i="2"/>
  <c r="I147" i="2"/>
  <c r="I63" i="2"/>
  <c r="S321" i="2"/>
  <c r="M755" i="1"/>
  <c r="I201" i="2"/>
  <c r="N755" i="1"/>
  <c r="K173" i="2"/>
  <c r="N851" i="1"/>
  <c r="K56" i="2"/>
  <c r="W184" i="2"/>
  <c r="C32" i="2"/>
  <c r="N369" i="1"/>
  <c r="A290" i="2"/>
  <c r="M505" i="1"/>
  <c r="M958" i="1"/>
  <c r="M971" i="1"/>
  <c r="O983" i="1"/>
  <c r="N870" i="1"/>
  <c r="O801" i="1"/>
  <c r="O428" i="1"/>
  <c r="Y325" i="2"/>
  <c r="N539" i="1"/>
  <c r="O944" i="1"/>
  <c r="O648" i="1"/>
  <c r="W164" i="2"/>
  <c r="P396" i="2"/>
  <c r="Y392" i="2"/>
  <c r="V201" i="2"/>
  <c r="W368" i="2"/>
  <c r="K325" i="2"/>
  <c r="Z165" i="2"/>
  <c r="M1013" i="1"/>
  <c r="U426" i="2"/>
  <c r="Z359" i="2"/>
  <c r="I165" i="2"/>
  <c r="U72" i="2"/>
  <c r="S338" i="2"/>
  <c r="U362" i="2"/>
  <c r="P199" i="2"/>
  <c r="A138" i="2"/>
  <c r="O933" i="1"/>
  <c r="Z376" i="2"/>
  <c r="W236" i="2"/>
  <c r="K334" i="2"/>
  <c r="A186" i="2"/>
  <c r="N821" i="1"/>
  <c r="I345" i="2"/>
  <c r="J184" i="2"/>
  <c r="Y229" i="2"/>
  <c r="N908" i="1"/>
  <c r="M912" i="1"/>
  <c r="J92" i="2"/>
  <c r="S411" i="2"/>
  <c r="M915" i="1"/>
  <c r="A123" i="2"/>
  <c r="K126" i="2"/>
  <c r="O459" i="1"/>
  <c r="K43" i="2"/>
  <c r="M747" i="1"/>
  <c r="M792" i="1"/>
  <c r="O596" i="1"/>
  <c r="N953" i="1"/>
  <c r="Y364" i="2"/>
  <c r="O888" i="1"/>
  <c r="N1006" i="1"/>
  <c r="N649" i="1"/>
  <c r="N337" i="1"/>
  <c r="M997" i="1"/>
  <c r="N375" i="1"/>
  <c r="M672" i="1"/>
  <c r="N690" i="1"/>
  <c r="O317" i="1"/>
  <c r="A69" i="2"/>
  <c r="O654" i="1"/>
  <c r="N972" i="1"/>
  <c r="N656" i="1"/>
  <c r="M472" i="1"/>
  <c r="N747" i="1"/>
  <c r="N486" i="1"/>
  <c r="O605" i="1"/>
  <c r="O468" i="1"/>
  <c r="M364" i="1"/>
  <c r="J39" i="2"/>
  <c r="M993" i="1"/>
  <c r="N757" i="1"/>
  <c r="M257" i="1"/>
  <c r="M563" i="1"/>
  <c r="N596" i="1"/>
  <c r="U156" i="2"/>
  <c r="Z385" i="2"/>
  <c r="Z312" i="2"/>
  <c r="Y122" i="2"/>
  <c r="U326" i="2"/>
  <c r="J236" i="2"/>
  <c r="I143" i="2"/>
  <c r="AA201" i="2"/>
  <c r="S309" i="2"/>
  <c r="T316" i="2"/>
  <c r="A96" i="2"/>
  <c r="Y80" i="2"/>
  <c r="I29" i="2"/>
  <c r="AA385" i="2"/>
  <c r="Z318" i="2"/>
  <c r="N578" i="1"/>
  <c r="I319" i="2"/>
  <c r="P228" i="2"/>
  <c r="A304" i="2"/>
  <c r="I268" i="2"/>
  <c r="O735" i="1"/>
  <c r="O984" i="1"/>
  <c r="J296" i="2"/>
  <c r="A298" i="2"/>
  <c r="O604" i="1"/>
  <c r="S354" i="2"/>
  <c r="O1000" i="1"/>
  <c r="K211" i="2"/>
  <c r="O905" i="1"/>
  <c r="O903" i="1"/>
  <c r="C101" i="2"/>
  <c r="M360" i="1"/>
  <c r="U333" i="2"/>
  <c r="O914" i="1"/>
  <c r="O770" i="1"/>
  <c r="N735" i="1"/>
  <c r="M470" i="1"/>
  <c r="V323" i="2"/>
  <c r="I120" i="2"/>
  <c r="M629" i="1"/>
  <c r="O1005" i="1"/>
  <c r="O730" i="1"/>
  <c r="N711" i="1"/>
  <c r="M798" i="1"/>
  <c r="A101" i="2"/>
  <c r="O969" i="1"/>
  <c r="N629" i="1"/>
  <c r="O431" i="1"/>
  <c r="O1028" i="1"/>
  <c r="S387" i="2"/>
  <c r="X175" i="2"/>
  <c r="J28" i="2"/>
  <c r="Y123" i="2"/>
  <c r="A207" i="2"/>
  <c r="J162" i="2"/>
  <c r="U325" i="2"/>
  <c r="K183" i="2"/>
  <c r="J302" i="2"/>
  <c r="I290" i="2"/>
  <c r="W405" i="2"/>
  <c r="X324" i="2"/>
  <c r="C15" i="2"/>
  <c r="V117" i="2"/>
  <c r="C135" i="2"/>
  <c r="K139" i="2"/>
  <c r="S355" i="2"/>
  <c r="J19" i="2"/>
  <c r="J151" i="2"/>
  <c r="U330" i="2"/>
  <c r="K422" i="2"/>
  <c r="A396" i="2"/>
  <c r="V279" i="2"/>
  <c r="I50" i="2"/>
  <c r="M936" i="1"/>
  <c r="N855" i="1"/>
  <c r="O258" i="2"/>
  <c r="P211" i="2"/>
  <c r="V325" i="2"/>
  <c r="K273" i="2"/>
  <c r="A112" i="2"/>
  <c r="A73" i="2"/>
  <c r="O799" i="1"/>
  <c r="Z357" i="2"/>
  <c r="A385" i="2"/>
  <c r="X278" i="2"/>
  <c r="AA293" i="2"/>
  <c r="J70" i="2"/>
  <c r="A5" i="2"/>
  <c r="O424" i="2"/>
  <c r="V383" i="2"/>
  <c r="O918" i="1"/>
  <c r="AA415" i="2"/>
  <c r="J72" i="2"/>
  <c r="T187" i="2"/>
  <c r="O134" i="2"/>
  <c r="S277" i="2"/>
  <c r="A389" i="2"/>
  <c r="Z304" i="2"/>
  <c r="V374" i="2"/>
  <c r="I364" i="2"/>
  <c r="K200" i="2"/>
  <c r="K335" i="2"/>
  <c r="N423" i="2"/>
  <c r="I39" i="2"/>
  <c r="X308" i="2"/>
  <c r="K427" i="2"/>
  <c r="X51" i="2"/>
  <c r="T150" i="2"/>
  <c r="A172" i="2"/>
  <c r="K405" i="2"/>
  <c r="O932" i="1"/>
  <c r="A145" i="2"/>
  <c r="N833" i="1"/>
  <c r="AA90" i="2"/>
  <c r="X328" i="2"/>
  <c r="O109" i="2"/>
  <c r="P61" i="2"/>
  <c r="I112" i="2"/>
  <c r="P323" i="2"/>
  <c r="W382" i="2"/>
  <c r="T120" i="2"/>
  <c r="O721" i="1"/>
  <c r="T373" i="2"/>
  <c r="N719" i="1"/>
  <c r="I141" i="2"/>
  <c r="O662" i="1"/>
  <c r="J272" i="2"/>
  <c r="M408" i="1"/>
  <c r="N560" i="1"/>
  <c r="M526" i="1"/>
  <c r="N584" i="1"/>
  <c r="I175" i="2"/>
  <c r="O303" i="1"/>
  <c r="O515" i="1"/>
  <c r="O740" i="1"/>
  <c r="M344" i="1"/>
  <c r="I242" i="2"/>
  <c r="M873" i="1"/>
  <c r="J161" i="2"/>
  <c r="O439" i="1"/>
  <c r="O558" i="1"/>
  <c r="N14" i="1"/>
  <c r="M442" i="1"/>
  <c r="N927" i="1"/>
  <c r="O678" i="1"/>
  <c r="M719" i="1"/>
  <c r="N696" i="1"/>
  <c r="O547" i="1"/>
  <c r="U384" i="2"/>
  <c r="K81" i="2"/>
  <c r="A58" i="2"/>
  <c r="I37" i="2"/>
  <c r="N979" i="1"/>
  <c r="J256" i="2"/>
  <c r="O876" i="1"/>
  <c r="V369" i="2"/>
  <c r="O361" i="2"/>
  <c r="V281" i="2"/>
  <c r="N864" i="1"/>
  <c r="Y116" i="2"/>
  <c r="N295" i="2"/>
  <c r="S384" i="2"/>
  <c r="S260" i="2"/>
  <c r="A250" i="2"/>
  <c r="N625" i="1"/>
  <c r="M917" i="1"/>
  <c r="O725" i="1"/>
  <c r="T250" i="2"/>
  <c r="I400" i="2"/>
  <c r="W220" i="2"/>
  <c r="M416" i="1"/>
  <c r="Y388" i="2"/>
  <c r="A406" i="2"/>
  <c r="O762" i="1"/>
  <c r="N973" i="1"/>
  <c r="J182" i="2"/>
  <c r="Z324" i="2"/>
  <c r="S207" i="2"/>
  <c r="N1034" i="1"/>
  <c r="N793" i="1"/>
  <c r="M1028" i="1"/>
  <c r="Z289" i="2"/>
  <c r="AA297" i="2"/>
  <c r="N933" i="1"/>
  <c r="O929" i="1"/>
  <c r="A212" i="2"/>
  <c r="O675" i="1"/>
  <c r="O913" i="1"/>
  <c r="N591" i="1"/>
  <c r="J218" i="2"/>
  <c r="O777" i="1"/>
  <c r="M822" i="1"/>
  <c r="K20" i="2"/>
  <c r="N477" i="1"/>
  <c r="O613" i="1"/>
  <c r="O674" i="1"/>
  <c r="M660" i="1"/>
  <c r="J105" i="2"/>
  <c r="K172" i="2"/>
  <c r="N407" i="1"/>
  <c r="I308" i="2"/>
  <c r="C54" i="2"/>
  <c r="M467" i="1"/>
  <c r="O699" i="1"/>
  <c r="M459" i="1"/>
  <c r="O632" i="1"/>
  <c r="J93" i="2"/>
  <c r="N913" i="1"/>
  <c r="O94" i="1"/>
  <c r="O397" i="1"/>
  <c r="W277" i="2"/>
  <c r="O198" i="2"/>
  <c r="J8" i="2"/>
  <c r="N945" i="1"/>
  <c r="J42" i="2"/>
  <c r="A70" i="2"/>
  <c r="I274" i="2"/>
  <c r="N773" i="1"/>
  <c r="P153" i="2"/>
  <c r="O600" i="1"/>
  <c r="Z330" i="2"/>
  <c r="K384" i="2"/>
  <c r="I184" i="2"/>
  <c r="S213" i="2"/>
  <c r="J403" i="2"/>
  <c r="J274" i="2"/>
  <c r="A271" i="2"/>
  <c r="A23" i="2"/>
  <c r="M953" i="1"/>
  <c r="U409" i="2"/>
  <c r="N849" i="1"/>
  <c r="A38" i="2"/>
  <c r="O663" i="1"/>
  <c r="O554" i="1"/>
  <c r="M724" i="1"/>
  <c r="N700" i="1"/>
  <c r="N868" i="1"/>
  <c r="M921" i="1"/>
  <c r="M623" i="1"/>
  <c r="N843" i="1"/>
  <c r="M763" i="1"/>
  <c r="K68" i="2"/>
  <c r="N1025" i="1"/>
  <c r="M826" i="1"/>
  <c r="O790" i="1"/>
  <c r="M115" i="1"/>
  <c r="N993" i="1"/>
  <c r="T189" i="2"/>
  <c r="K258" i="2"/>
  <c r="J427" i="2"/>
  <c r="O127" i="2"/>
  <c r="AA353" i="2"/>
  <c r="M960" i="1"/>
  <c r="M772" i="1"/>
  <c r="V332" i="2"/>
  <c r="I342" i="2"/>
  <c r="I118" i="2"/>
  <c r="X384" i="2"/>
  <c r="K166" i="2"/>
  <c r="O906" i="1"/>
  <c r="I131" i="2"/>
  <c r="A127" i="2"/>
  <c r="N959" i="1"/>
  <c r="N921" i="1"/>
  <c r="M754" i="1"/>
  <c r="N717" i="1"/>
  <c r="N883" i="1"/>
  <c r="M539" i="1"/>
  <c r="N658" i="1"/>
  <c r="O412" i="1"/>
  <c r="M791" i="1"/>
  <c r="O407" i="1"/>
  <c r="O419" i="2"/>
  <c r="N471" i="1"/>
  <c r="O842" i="1"/>
  <c r="M794" i="1"/>
  <c r="S3" i="2"/>
  <c r="N1005" i="1"/>
  <c r="N265" i="1"/>
  <c r="O461" i="1"/>
  <c r="O772" i="1"/>
  <c r="M931" i="1"/>
  <c r="N390" i="1"/>
  <c r="M721" i="1"/>
  <c r="M352" i="1"/>
  <c r="T185" i="2"/>
  <c r="X69" i="2"/>
  <c r="K392" i="2"/>
  <c r="V189" i="2"/>
  <c r="I265" i="2"/>
  <c r="P144" i="2"/>
  <c r="W187" i="2"/>
  <c r="O392" i="1"/>
  <c r="Y155" i="2"/>
  <c r="K306" i="2"/>
  <c r="A4" i="2"/>
  <c r="I222" i="2"/>
  <c r="A224" i="2"/>
  <c r="A34" i="2"/>
  <c r="N871" i="1"/>
  <c r="J172" i="2"/>
  <c r="M828" i="1"/>
  <c r="A36" i="2"/>
  <c r="M521" i="1"/>
  <c r="M773" i="1"/>
  <c r="V84" i="2"/>
  <c r="O335" i="1"/>
  <c r="N937" i="1"/>
  <c r="P377" i="2"/>
  <c r="M656" i="1"/>
  <c r="O377" i="1"/>
  <c r="K345" i="2"/>
  <c r="Z142" i="2"/>
  <c r="N772" i="1"/>
  <c r="N303" i="1"/>
  <c r="O506" i="1"/>
  <c r="N562" i="1"/>
  <c r="AA277" i="2"/>
  <c r="W281" i="2"/>
  <c r="A220" i="2"/>
  <c r="J259" i="2"/>
  <c r="N364" i="2"/>
  <c r="O1018" i="1"/>
  <c r="N734" i="1"/>
  <c r="T255" i="2"/>
  <c r="K284" i="2"/>
  <c r="M1034" i="1"/>
  <c r="J133" i="2"/>
  <c r="C268" i="2"/>
  <c r="I200" i="2"/>
  <c r="N850" i="1"/>
  <c r="M908" i="1"/>
  <c r="N824" i="1"/>
  <c r="O417" i="2"/>
  <c r="J405" i="2"/>
  <c r="O392" i="2"/>
  <c r="I263" i="2"/>
  <c r="J264" i="2"/>
  <c r="U396" i="2"/>
  <c r="M813" i="1"/>
  <c r="N783" i="1"/>
  <c r="J23" i="2"/>
  <c r="I84" i="2"/>
  <c r="K348" i="2"/>
  <c r="N948" i="1"/>
  <c r="J36" i="2"/>
  <c r="N444" i="1"/>
  <c r="O1007" i="1"/>
  <c r="N680" i="1"/>
  <c r="O1004" i="1"/>
  <c r="O525" i="1"/>
  <c r="N373" i="1"/>
  <c r="W400" i="2"/>
  <c r="M596" i="1"/>
  <c r="M832" i="1"/>
  <c r="M674" i="1"/>
  <c r="M737" i="1"/>
  <c r="N198" i="2"/>
  <c r="K113" i="2"/>
  <c r="O399" i="1"/>
  <c r="A321" i="2"/>
  <c r="O912" i="1"/>
  <c r="J378" i="2"/>
  <c r="N618" i="1"/>
  <c r="M642" i="1"/>
  <c r="N497" i="1"/>
  <c r="S405" i="2"/>
  <c r="U419" i="2"/>
  <c r="M446" i="1"/>
  <c r="N771" i="1"/>
  <c r="K289" i="2"/>
  <c r="N880" i="1"/>
  <c r="M749" i="1"/>
  <c r="N760" i="1"/>
  <c r="M523" i="1"/>
  <c r="O290" i="1"/>
  <c r="O839" i="1"/>
  <c r="O111" i="1"/>
  <c r="O826" i="1"/>
  <c r="N503" i="1"/>
  <c r="M502" i="1"/>
  <c r="O787" i="1"/>
  <c r="N221" i="1"/>
  <c r="M1052" i="1"/>
  <c r="J136" i="2"/>
  <c r="S160" i="2"/>
  <c r="Y301" i="2"/>
  <c r="N976" i="1"/>
  <c r="A109" i="2"/>
  <c r="M1037" i="1"/>
  <c r="V79" i="2"/>
  <c r="J12" i="2"/>
  <c r="O1017" i="1"/>
  <c r="I62" i="2"/>
  <c r="O972" i="1"/>
  <c r="J63" i="2"/>
  <c r="N668" i="1"/>
  <c r="O966" i="1"/>
  <c r="T319" i="2"/>
  <c r="O398" i="2"/>
  <c r="M884" i="1"/>
  <c r="N914" i="1"/>
  <c r="O880" i="1"/>
  <c r="I418" i="2"/>
  <c r="O571" i="1"/>
  <c r="J65" i="2"/>
  <c r="I291" i="2"/>
  <c r="N490" i="1"/>
  <c r="M741" i="1"/>
  <c r="I327" i="2"/>
  <c r="M799" i="1"/>
  <c r="O744" i="1"/>
  <c r="K333" i="2"/>
  <c r="N792" i="1"/>
  <c r="M477" i="1"/>
  <c r="C298" i="2"/>
  <c r="C79" i="2"/>
  <c r="M578" i="1"/>
  <c r="J83" i="2"/>
  <c r="M373" i="1"/>
  <c r="M670" i="1"/>
  <c r="O655" i="1"/>
  <c r="O922" i="1"/>
  <c r="N476" i="1"/>
  <c r="O702" i="1"/>
  <c r="N614" i="1"/>
  <c r="O279" i="1"/>
  <c r="N577" i="1"/>
  <c r="M551" i="1"/>
  <c r="O458" i="1"/>
  <c r="M678" i="1"/>
  <c r="O351" i="1"/>
  <c r="O393" i="1"/>
  <c r="M632" i="1"/>
  <c r="M95" i="1"/>
  <c r="W398" i="2"/>
  <c r="AA371" i="2"/>
  <c r="Z174" i="2"/>
  <c r="Y170" i="2"/>
  <c r="X144" i="2"/>
  <c r="S228" i="2"/>
  <c r="AA298" i="2"/>
  <c r="M891" i="1"/>
  <c r="M806" i="1"/>
  <c r="I298" i="2"/>
  <c r="X325" i="2"/>
  <c r="Z253" i="2"/>
  <c r="Y8" i="2"/>
  <c r="Y304" i="2"/>
  <c r="N791" i="1"/>
  <c r="X351" i="2"/>
  <c r="Z192" i="2"/>
  <c r="N874" i="1"/>
  <c r="O864" i="1"/>
  <c r="N655" i="1"/>
  <c r="I426" i="2"/>
  <c r="M663" i="1"/>
  <c r="I411" i="2"/>
  <c r="A254" i="2"/>
  <c r="V422" i="2"/>
  <c r="Z263" i="2"/>
  <c r="K412" i="2"/>
  <c r="U351" i="2"/>
  <c r="K230" i="2"/>
  <c r="J280" i="2"/>
  <c r="O773" i="1"/>
  <c r="I111" i="2"/>
  <c r="N715" i="1"/>
  <c r="C30" i="2"/>
  <c r="U117" i="2"/>
  <c r="N190" i="2"/>
  <c r="O894" i="1"/>
  <c r="C314" i="2"/>
  <c r="M998" i="1"/>
  <c r="N889" i="1"/>
  <c r="A165" i="2"/>
  <c r="O682" i="1"/>
  <c r="O656" i="1"/>
  <c r="I302" i="2"/>
  <c r="O647" i="1"/>
  <c r="O633" i="1"/>
  <c r="O368" i="1"/>
  <c r="O756" i="1"/>
  <c r="M288" i="1"/>
  <c r="O347" i="2"/>
  <c r="J94" i="2"/>
  <c r="X269" i="2"/>
  <c r="N1053" i="1"/>
  <c r="S246" i="2"/>
  <c r="N315" i="1"/>
  <c r="M342" i="1"/>
  <c r="O550" i="1"/>
  <c r="N644" i="1"/>
  <c r="M576" i="1"/>
  <c r="N548" i="1"/>
  <c r="M490" i="1"/>
  <c r="O438" i="1"/>
  <c r="M750" i="1"/>
  <c r="N912" i="1"/>
  <c r="J60" i="2"/>
  <c r="P341" i="2"/>
  <c r="K171" i="2"/>
  <c r="J389" i="2"/>
  <c r="P76" i="2"/>
  <c r="J331" i="2"/>
  <c r="N788" i="1"/>
  <c r="O517" i="1"/>
  <c r="N969" i="1"/>
  <c r="S303" i="2"/>
  <c r="X305" i="2"/>
  <c r="O653" i="1"/>
  <c r="J391" i="2"/>
  <c r="J197" i="2"/>
  <c r="N796" i="1"/>
  <c r="M595" i="1"/>
  <c r="K70" i="2"/>
  <c r="I206" i="2"/>
  <c r="J317" i="2"/>
  <c r="P397" i="2"/>
  <c r="O845" i="1"/>
  <c r="A27" i="2"/>
  <c r="P114" i="2"/>
  <c r="A302" i="2"/>
  <c r="U353" i="2"/>
  <c r="A43" i="2"/>
  <c r="O975" i="1"/>
  <c r="O764" i="1"/>
  <c r="Z361" i="2"/>
  <c r="S379" i="2"/>
  <c r="K198" i="2"/>
  <c r="O965" i="1"/>
  <c r="M709" i="1"/>
  <c r="M601" i="1"/>
  <c r="K163" i="2"/>
  <c r="K190" i="2"/>
  <c r="O320" i="2"/>
  <c r="M923" i="1"/>
  <c r="N787" i="1"/>
  <c r="A196" i="2"/>
  <c r="M840" i="1"/>
  <c r="A160" i="2"/>
  <c r="M448" i="1"/>
  <c r="O470" i="1"/>
  <c r="O422" i="2"/>
  <c r="J273" i="2"/>
  <c r="M575" i="1"/>
  <c r="O869" i="1"/>
  <c r="O497" i="1"/>
  <c r="C40" i="2"/>
  <c r="A262" i="2"/>
  <c r="O680" i="1"/>
  <c r="N585" i="1"/>
  <c r="O491" i="1"/>
  <c r="N312" i="1"/>
  <c r="O416" i="1"/>
  <c r="N554" i="1"/>
  <c r="M718" i="1"/>
  <c r="O403" i="1"/>
  <c r="N132" i="1"/>
  <c r="M509" i="1"/>
  <c r="M684" i="1"/>
  <c r="M847" i="1"/>
  <c r="N164" i="1"/>
  <c r="M389" i="1"/>
  <c r="O544" i="1"/>
  <c r="O330" i="1"/>
  <c r="M227" i="1"/>
  <c r="N569" i="1"/>
  <c r="M836" i="1"/>
  <c r="O405" i="1"/>
  <c r="N508" i="1"/>
  <c r="M475" i="1"/>
  <c r="U281" i="2"/>
  <c r="N895" i="1"/>
  <c r="N863" i="1"/>
  <c r="X227" i="2"/>
  <c r="O643" i="1"/>
  <c r="V234" i="2"/>
  <c r="M887" i="1"/>
  <c r="A308" i="2"/>
  <c r="N726" i="1"/>
  <c r="J354" i="2"/>
  <c r="N258" i="2"/>
  <c r="O953" i="1"/>
  <c r="N499" i="1"/>
  <c r="O742" i="1"/>
  <c r="C427" i="2"/>
  <c r="Z367" i="2"/>
  <c r="K16" i="2"/>
  <c r="J112" i="2"/>
  <c r="AA146" i="2"/>
  <c r="S315" i="2"/>
  <c r="N705" i="1"/>
  <c r="M855" i="1"/>
  <c r="N573" i="1"/>
  <c r="M1011" i="1"/>
  <c r="O504" i="1"/>
  <c r="K316" i="2"/>
  <c r="M779" i="1"/>
  <c r="N565" i="1"/>
  <c r="O398" i="1"/>
  <c r="M848" i="1"/>
  <c r="M485" i="1"/>
  <c r="M331" i="1"/>
  <c r="A42" i="2"/>
  <c r="T3" i="2"/>
  <c r="M730" i="1"/>
  <c r="O724" i="1"/>
  <c r="N684" i="1"/>
  <c r="I232" i="2"/>
  <c r="M296" i="1"/>
  <c r="N906" i="1"/>
  <c r="O738" i="1"/>
  <c r="O760" i="1"/>
  <c r="N411" i="1"/>
  <c r="N286" i="1"/>
  <c r="O485" i="1"/>
  <c r="N95" i="1"/>
  <c r="N507" i="1"/>
  <c r="N466" i="1"/>
  <c r="N460" i="1"/>
  <c r="O798" i="1"/>
  <c r="N727" i="1"/>
  <c r="N449" i="1"/>
  <c r="O360" i="1"/>
  <c r="M541" i="1"/>
  <c r="O289" i="1"/>
  <c r="M1035" i="1"/>
  <c r="M697" i="1"/>
  <c r="O289" i="2"/>
  <c r="J121" i="2"/>
  <c r="M920" i="1"/>
  <c r="C56" i="2"/>
  <c r="N875" i="1"/>
  <c r="U411" i="2"/>
  <c r="M944" i="1"/>
  <c r="K305" i="2"/>
  <c r="N686" i="1"/>
  <c r="I228" i="2"/>
  <c r="K195" i="2"/>
  <c r="N737" i="1"/>
  <c r="AA274" i="2"/>
  <c r="K282" i="2"/>
  <c r="M644" i="1"/>
  <c r="M688" i="1"/>
  <c r="O873" i="1"/>
  <c r="M649" i="1"/>
  <c r="I58" i="2"/>
  <c r="M504" i="1"/>
  <c r="I394" i="2"/>
  <c r="A303" i="2"/>
  <c r="N710" i="1"/>
  <c r="N781" i="1"/>
  <c r="N764" i="1"/>
  <c r="O371" i="1"/>
  <c r="N742" i="1"/>
  <c r="O825" i="1"/>
  <c r="C402" i="2"/>
  <c r="K74" i="2"/>
  <c r="N218" i="1"/>
  <c r="A79" i="2"/>
  <c r="M646" i="1"/>
  <c r="O510" i="1"/>
  <c r="AA344" i="2"/>
  <c r="M867" i="1"/>
  <c r="J74" i="2"/>
  <c r="O920" i="1"/>
  <c r="N610" i="1"/>
  <c r="N457" i="1"/>
  <c r="M614" i="1"/>
  <c r="O113" i="1"/>
  <c r="M130" i="1"/>
  <c r="N873" i="1"/>
  <c r="N553" i="1"/>
  <c r="AA316" i="2"/>
  <c r="M939" i="1"/>
  <c r="V239" i="2"/>
  <c r="J118" i="2"/>
  <c r="O1013" i="1"/>
  <c r="M975" i="1"/>
  <c r="V402" i="2"/>
  <c r="M992" i="1"/>
  <c r="M734" i="1"/>
  <c r="A107" i="2"/>
  <c r="J110" i="2"/>
  <c r="K21" i="2"/>
  <c r="N646" i="1"/>
  <c r="P382" i="2"/>
  <c r="M769" i="1"/>
  <c r="O874" i="1"/>
  <c r="O666" i="1"/>
  <c r="M760" i="1"/>
  <c r="M753" i="1"/>
  <c r="M511" i="1"/>
  <c r="O832" i="1"/>
  <c r="K293" i="2"/>
  <c r="M615" i="1"/>
  <c r="J263" i="2"/>
  <c r="O567" i="1"/>
  <c r="N1002" i="1"/>
  <c r="O712" i="1"/>
  <c r="N523" i="1"/>
  <c r="O794" i="1"/>
  <c r="K278" i="2"/>
  <c r="Y367" i="2"/>
  <c r="N842" i="1"/>
  <c r="U3" i="2"/>
  <c r="N774" i="1"/>
  <c r="M358" i="1"/>
  <c r="M156" i="1"/>
  <c r="O546" i="1"/>
  <c r="O482" i="1"/>
  <c r="O518" i="1"/>
  <c r="O669" i="1"/>
  <c r="N145" i="1"/>
  <c r="M560" i="1"/>
  <c r="M540" i="1"/>
  <c r="M433" i="1"/>
  <c r="N123" i="1"/>
  <c r="M543" i="1"/>
  <c r="N718" i="1"/>
  <c r="N693" i="1"/>
  <c r="M620" i="1"/>
  <c r="I236" i="2"/>
  <c r="O934" i="1"/>
  <c r="K176" i="2"/>
  <c r="O366" i="2"/>
  <c r="I270" i="2"/>
  <c r="O769" i="1"/>
  <c r="M654" i="1"/>
  <c r="N765" i="1"/>
  <c r="A98" i="2"/>
  <c r="Y246" i="2"/>
  <c r="O723" i="1"/>
  <c r="M777" i="1"/>
  <c r="M579" i="1"/>
  <c r="O691" i="1"/>
  <c r="M969" i="1"/>
  <c r="N987" i="1"/>
  <c r="N725" i="1"/>
  <c r="O883" i="1"/>
  <c r="K133" i="2"/>
  <c r="N489" i="1"/>
  <c r="O688" i="1"/>
  <c r="N579" i="1"/>
  <c r="N260" i="1"/>
  <c r="N590" i="1"/>
  <c r="O476" i="1"/>
  <c r="N598" i="1"/>
  <c r="O443" i="1"/>
  <c r="O80" i="1"/>
  <c r="M618" i="1"/>
  <c r="M319" i="1"/>
  <c r="N372" i="1"/>
  <c r="M429" i="1"/>
  <c r="N834" i="1"/>
  <c r="O189" i="1"/>
  <c r="O121" i="1"/>
  <c r="O513" i="1"/>
  <c r="M424" i="1"/>
  <c r="N321" i="1"/>
  <c r="N138" i="1"/>
  <c r="O501" i="1"/>
  <c r="O587" i="1"/>
  <c r="N81" i="1"/>
  <c r="M4" i="1"/>
  <c r="O689" i="1"/>
  <c r="O10" i="1"/>
  <c r="A378" i="2"/>
  <c r="A140" i="2"/>
  <c r="J294" i="2"/>
  <c r="I259" i="2"/>
  <c r="C119" i="2"/>
  <c r="A14" i="2"/>
  <c r="O974" i="1"/>
  <c r="U376" i="2"/>
  <c r="O683" i="1"/>
  <c r="M691" i="1"/>
  <c r="A415" i="2"/>
  <c r="M841" i="1"/>
  <c r="O629" i="1"/>
  <c r="M591" i="1"/>
  <c r="M441" i="1"/>
  <c r="O249" i="1"/>
  <c r="N743" i="1"/>
  <c r="O322" i="1"/>
  <c r="N301" i="1"/>
  <c r="M191" i="1"/>
  <c r="M427" i="1"/>
  <c r="N670" i="1"/>
  <c r="N799" i="1"/>
  <c r="N174" i="1"/>
  <c r="N24" i="1"/>
  <c r="O198" i="1"/>
  <c r="M638" i="1"/>
  <c r="N567" i="1"/>
  <c r="N299" i="1"/>
  <c r="N39" i="1"/>
  <c r="M244" i="1"/>
  <c r="M624" i="1"/>
  <c r="M35" i="1"/>
  <c r="M181" i="1"/>
  <c r="M221" i="1"/>
  <c r="O423" i="1"/>
  <c r="M577" i="1"/>
  <c r="O184" i="1"/>
  <c r="P415" i="2"/>
  <c r="S413" i="2"/>
  <c r="K228" i="2"/>
  <c r="Y268" i="2"/>
  <c r="N898" i="1"/>
  <c r="N862" i="1"/>
  <c r="O898" i="1"/>
  <c r="O967" i="1"/>
  <c r="N820" i="1"/>
  <c r="K125" i="2"/>
  <c r="M621" i="1"/>
  <c r="O545" i="1"/>
  <c r="M899" i="1"/>
  <c r="N677" i="1"/>
  <c r="N331" i="1"/>
  <c r="M265" i="1"/>
  <c r="O445" i="1"/>
  <c r="O484" i="1"/>
  <c r="O414" i="1"/>
  <c r="N440" i="1"/>
  <c r="M633" i="1"/>
  <c r="O408" i="1"/>
  <c r="M706" i="1"/>
  <c r="N446" i="1"/>
  <c r="N538" i="1"/>
  <c r="M200" i="1"/>
  <c r="N2" i="1"/>
  <c r="O572" i="1"/>
  <c r="N421" i="1"/>
  <c r="N352" i="1"/>
  <c r="M276" i="1"/>
  <c r="M902" i="1"/>
  <c r="N44" i="1"/>
  <c r="O427" i="1"/>
  <c r="M55" i="1"/>
  <c r="M114" i="1"/>
  <c r="N66" i="1"/>
  <c r="M63" i="1"/>
  <c r="M443" i="1"/>
  <c r="N214" i="1"/>
  <c r="O421" i="1"/>
  <c r="M186" i="1"/>
  <c r="M300" i="1"/>
  <c r="N258" i="1"/>
  <c r="C354" i="2"/>
  <c r="N384" i="2"/>
  <c r="K103" i="2"/>
  <c r="V326" i="2"/>
  <c r="K281" i="2"/>
  <c r="Z280" i="2"/>
  <c r="O939" i="1"/>
  <c r="J400" i="2"/>
  <c r="M599" i="1"/>
  <c r="M742" i="1"/>
  <c r="T394" i="2"/>
  <c r="M942" i="1"/>
  <c r="O753" i="1"/>
  <c r="O783" i="1"/>
  <c r="Z320" i="2"/>
  <c r="M819" i="1"/>
  <c r="I124" i="2"/>
  <c r="O607" i="1"/>
  <c r="O765" i="1"/>
  <c r="O560" i="1"/>
  <c r="M260" i="1"/>
  <c r="N75" i="1"/>
  <c r="M517" i="1"/>
  <c r="M802" i="1"/>
  <c r="N458" i="1"/>
  <c r="M465" i="1"/>
  <c r="M859" i="1"/>
  <c r="N570" i="1"/>
  <c r="O890" i="1"/>
  <c r="M391" i="1"/>
  <c r="Z138" i="2"/>
  <c r="N831" i="1"/>
  <c r="W285" i="2"/>
  <c r="O718" i="1"/>
  <c r="P389" i="2"/>
  <c r="Z391" i="2"/>
  <c r="O746" i="1"/>
  <c r="N750" i="1"/>
  <c r="N617" i="1"/>
  <c r="M538" i="1"/>
  <c r="N766" i="1"/>
  <c r="O192" i="1"/>
  <c r="J319" i="2"/>
  <c r="N305" i="1"/>
  <c r="N425" i="1"/>
  <c r="N813" i="1"/>
  <c r="M648" i="1"/>
  <c r="N722" i="1"/>
  <c r="X3" i="2"/>
  <c r="O582" i="1"/>
  <c r="N383" i="1"/>
  <c r="N665" i="1"/>
  <c r="N445" i="1"/>
  <c r="M924" i="1"/>
  <c r="O717" i="1"/>
  <c r="N854" i="1"/>
  <c r="N599" i="1"/>
  <c r="M124" i="1"/>
  <c r="N745" i="1"/>
  <c r="N641" i="1"/>
  <c r="N638" i="1"/>
  <c r="N273" i="1"/>
  <c r="N370" i="1"/>
  <c r="M313" i="1"/>
  <c r="O246" i="1"/>
  <c r="N251" i="1"/>
  <c r="O588" i="1"/>
  <c r="M219" i="1"/>
  <c r="M455" i="1"/>
  <c r="O68" i="1"/>
  <c r="N462" i="1"/>
  <c r="O442" i="1"/>
  <c r="N257" i="1"/>
  <c r="S290" i="2"/>
  <c r="K419" i="2"/>
  <c r="S388" i="2"/>
  <c r="T79" i="2"/>
  <c r="S195" i="2"/>
  <c r="I154" i="2"/>
  <c r="M766" i="1"/>
  <c r="O384" i="2"/>
  <c r="O411" i="2"/>
  <c r="M607" i="1"/>
  <c r="O640" i="1"/>
  <c r="M810" i="1"/>
  <c r="M412" i="1"/>
  <c r="N966" i="1"/>
  <c r="J174" i="2"/>
  <c r="M740" i="1"/>
  <c r="O1009" i="1"/>
  <c r="O813" i="1"/>
  <c r="O948" i="1"/>
  <c r="N681" i="1"/>
  <c r="N601" i="1"/>
  <c r="M594" i="1"/>
  <c r="U283" i="2"/>
  <c r="M647" i="1"/>
  <c r="O568" i="1"/>
  <c r="O288" i="1"/>
  <c r="M689" i="1"/>
  <c r="M510" i="1"/>
  <c r="O747" i="1"/>
  <c r="M562" i="1"/>
  <c r="N268" i="1"/>
  <c r="O300" i="1"/>
  <c r="O1002" i="1"/>
  <c r="N63" i="1"/>
  <c r="M160" i="1"/>
  <c r="M348" i="1"/>
  <c r="O295" i="1"/>
  <c r="O151" i="1"/>
  <c r="O314" i="1"/>
  <c r="O539" i="1"/>
  <c r="W340" i="2"/>
  <c r="S208" i="2"/>
  <c r="X234" i="2"/>
  <c r="M790" i="1"/>
  <c r="A32" i="2"/>
  <c r="I5" i="2"/>
  <c r="A359" i="2"/>
  <c r="M910" i="1"/>
  <c r="M941" i="1"/>
  <c r="A343" i="2"/>
  <c r="A200" i="2"/>
  <c r="Y259" i="2"/>
  <c r="K331" i="2"/>
  <c r="M745" i="1"/>
  <c r="O615" i="1"/>
  <c r="N438" i="1"/>
  <c r="O895" i="1"/>
  <c r="M626" i="1"/>
  <c r="M220" i="1"/>
  <c r="O728" i="1"/>
  <c r="N492" i="1"/>
  <c r="X166" i="2"/>
  <c r="A120" i="2"/>
  <c r="M901" i="1"/>
  <c r="N663" i="1"/>
  <c r="O201" i="1"/>
  <c r="N405" i="1"/>
  <c r="O737" i="1"/>
  <c r="M377" i="1"/>
  <c r="O107" i="1"/>
  <c r="I379" i="2"/>
  <c r="X140" i="2"/>
  <c r="A108" i="2"/>
  <c r="K24" i="2"/>
  <c r="K42" i="2"/>
  <c r="Z366" i="2"/>
  <c r="I209" i="2"/>
  <c r="K49" i="2"/>
  <c r="N373" i="2"/>
  <c r="A245" i="2"/>
  <c r="O638" i="1"/>
  <c r="M731" i="1"/>
  <c r="N687" i="1"/>
  <c r="I321" i="2"/>
  <c r="N246" i="2"/>
  <c r="X252" i="2"/>
  <c r="M983" i="1"/>
  <c r="N320" i="2"/>
  <c r="O296" i="2"/>
  <c r="T276" i="2"/>
  <c r="X309" i="2"/>
  <c r="N1051" i="1"/>
  <c r="M609" i="1"/>
  <c r="V386" i="2"/>
  <c r="M680" i="1"/>
  <c r="A82" i="2"/>
  <c r="I28" i="2"/>
  <c r="I52" i="2"/>
  <c r="U303" i="2"/>
  <c r="N377" i="1"/>
  <c r="O751" i="1"/>
  <c r="N652" i="1"/>
  <c r="N673" i="1"/>
  <c r="I105" i="2"/>
  <c r="N951" i="1"/>
  <c r="V399" i="2"/>
  <c r="O412" i="2"/>
  <c r="A256" i="2"/>
  <c r="O616" i="1"/>
  <c r="K210" i="2"/>
  <c r="K287" i="2"/>
  <c r="N1011" i="1"/>
  <c r="M619" i="1"/>
  <c r="A214" i="2"/>
  <c r="O593" i="1"/>
  <c r="O626" i="1"/>
  <c r="N493" i="1"/>
  <c r="O167" i="1"/>
  <c r="N631" i="1"/>
  <c r="O549" i="1"/>
  <c r="M581" i="1"/>
  <c r="O575" i="1"/>
  <c r="N422" i="1"/>
  <c r="O592" i="1"/>
  <c r="J111" i="2"/>
  <c r="P322" i="2"/>
  <c r="O853" i="1"/>
  <c r="A269" i="2"/>
  <c r="U112" i="2"/>
  <c r="M857" i="1"/>
  <c r="M713" i="1"/>
  <c r="O404" i="1"/>
  <c r="M715" i="1"/>
  <c r="O1021" i="1"/>
  <c r="A81" i="2"/>
  <c r="N754" i="1"/>
  <c r="M603" i="1"/>
  <c r="M616" i="1"/>
  <c r="M203" i="1"/>
  <c r="M46" i="1"/>
  <c r="N575" i="1"/>
  <c r="M74" i="1"/>
  <c r="M166" i="1"/>
  <c r="M862" i="1"/>
  <c r="O446" i="1"/>
  <c r="M393" i="1"/>
  <c r="N949" i="1"/>
  <c r="M401" i="1"/>
  <c r="N388" i="1"/>
  <c r="O39" i="1"/>
  <c r="O771" i="1"/>
  <c r="N396" i="1"/>
  <c r="N287" i="1"/>
  <c r="N505" i="1"/>
  <c r="M206" i="1"/>
  <c r="M537" i="1"/>
  <c r="O370" i="1"/>
  <c r="O589" i="1"/>
  <c r="N463" i="1"/>
  <c r="M214" i="1"/>
  <c r="O93" i="1"/>
  <c r="M12" i="1"/>
  <c r="P215" i="2"/>
  <c r="J31" i="2"/>
  <c r="M940" i="1"/>
  <c r="S143" i="2"/>
  <c r="K94" i="2"/>
  <c r="O901" i="1"/>
  <c r="N526" i="1"/>
  <c r="O321" i="2"/>
  <c r="O848" i="1"/>
  <c r="O543" i="1"/>
  <c r="N365" i="1"/>
  <c r="O782" i="1"/>
  <c r="O1006" i="1"/>
  <c r="M683" i="1"/>
  <c r="M952" i="1"/>
  <c r="M310" i="1"/>
  <c r="N990" i="1"/>
  <c r="N339" i="1"/>
  <c r="O887" i="1"/>
  <c r="O786" i="1"/>
  <c r="N447" i="1"/>
  <c r="O488" i="1"/>
  <c r="M635" i="1"/>
  <c r="O235" i="1"/>
  <c r="N88" i="1"/>
  <c r="N592" i="1"/>
  <c r="N141" i="1"/>
  <c r="N695" i="1"/>
  <c r="N247" i="1"/>
  <c r="M287" i="1"/>
  <c r="O312" i="1"/>
  <c r="O466" i="1"/>
  <c r="N525" i="1"/>
  <c r="O301" i="1"/>
  <c r="M415" i="1"/>
  <c r="O437" i="1"/>
  <c r="O755" i="1"/>
  <c r="M7" i="1"/>
  <c r="N496" i="1"/>
  <c r="O413" i="1"/>
  <c r="O503" i="1"/>
  <c r="M372" i="1"/>
  <c r="J131" i="2"/>
  <c r="A105" i="2"/>
  <c r="M851" i="1"/>
  <c r="V297" i="2"/>
  <c r="M421" i="1"/>
  <c r="M410" i="1"/>
  <c r="K397" i="2"/>
  <c r="M796" i="1"/>
  <c r="N878" i="1"/>
  <c r="N659" i="1"/>
  <c r="N968" i="1"/>
  <c r="O739" i="1"/>
  <c r="A153" i="2"/>
  <c r="N661" i="1"/>
  <c r="O651" i="1"/>
  <c r="O706" i="1"/>
  <c r="M370" i="1"/>
  <c r="M835" i="1"/>
  <c r="N657" i="1"/>
  <c r="M817" i="1"/>
  <c r="N450" i="1"/>
  <c r="N189" i="1"/>
  <c r="O462" i="1"/>
  <c r="M185" i="1"/>
  <c r="O670" i="1"/>
  <c r="O512" i="1"/>
  <c r="N628" i="1"/>
  <c r="O500" i="1"/>
  <c r="O96" i="1"/>
  <c r="M106" i="1"/>
  <c r="N85" i="1"/>
  <c r="O581" i="1"/>
  <c r="I289" i="2"/>
  <c r="I160" i="2"/>
  <c r="M702" i="1"/>
  <c r="AA300" i="2"/>
  <c r="O996" i="1"/>
  <c r="O614" i="1"/>
  <c r="A18" i="2"/>
  <c r="M789" i="1"/>
  <c r="N637" i="1"/>
  <c r="O645" i="1"/>
  <c r="M978" i="1"/>
  <c r="K10" i="2"/>
  <c r="O994" i="1"/>
  <c r="N576" i="1"/>
  <c r="M307" i="1"/>
  <c r="O479" i="1"/>
  <c r="N472" i="1"/>
  <c r="O693" i="1"/>
  <c r="M445" i="1"/>
  <c r="N516" i="1"/>
  <c r="O516" i="1"/>
  <c r="N758" i="1"/>
  <c r="M597" i="1"/>
  <c r="M258" i="1"/>
  <c r="O734" i="1"/>
  <c r="M518" i="1"/>
  <c r="N302" i="1"/>
  <c r="O486" i="1"/>
  <c r="M457" i="1"/>
  <c r="N212" i="1"/>
  <c r="M444" i="1"/>
  <c r="N244" i="1"/>
  <c r="M292" i="1"/>
  <c r="O561" i="1"/>
  <c r="O244" i="1"/>
  <c r="M503" i="1"/>
  <c r="O267" i="1"/>
  <c r="O557" i="1"/>
  <c r="O99" i="1"/>
  <c r="M222" i="1"/>
  <c r="N557" i="1"/>
  <c r="M432" i="1"/>
  <c r="N129" i="1"/>
  <c r="M178" i="1"/>
  <c r="C390" i="2"/>
  <c r="I271" i="2"/>
  <c r="N977" i="1"/>
  <c r="M1000" i="1"/>
  <c r="O863" i="1"/>
  <c r="O594" i="1"/>
  <c r="N461" i="1"/>
  <c r="O659" i="1"/>
  <c r="A76" i="2"/>
  <c r="T375" i="2"/>
  <c r="O195" i="2"/>
  <c r="S324" i="2"/>
  <c r="A202" i="2"/>
  <c r="M831" i="1"/>
  <c r="M961" i="1"/>
  <c r="N730" i="1"/>
  <c r="M625" i="1"/>
  <c r="M872" i="1"/>
  <c r="M714" i="1"/>
  <c r="M945" i="1"/>
  <c r="V286" i="2"/>
  <c r="M301" i="1"/>
  <c r="M419" i="1"/>
  <c r="M409" i="1"/>
  <c r="N394" i="1"/>
  <c r="O340" i="1"/>
  <c r="M804" i="1"/>
  <c r="X184" i="2"/>
  <c r="U342" i="2"/>
  <c r="O1019" i="1"/>
  <c r="I133" i="2"/>
  <c r="K181" i="2"/>
  <c r="N975" i="1"/>
  <c r="N794" i="1"/>
  <c r="O809" i="1"/>
  <c r="M449" i="1"/>
  <c r="N627" i="1"/>
  <c r="I78" i="2"/>
  <c r="O806" i="1"/>
  <c r="J26" i="2"/>
  <c r="A366" i="2"/>
  <c r="O999" i="1"/>
  <c r="O373" i="2"/>
  <c r="S280" i="2"/>
  <c r="M727" i="1"/>
  <c r="O752" i="1"/>
  <c r="O432" i="1"/>
  <c r="O852" i="1"/>
  <c r="O381" i="1"/>
  <c r="M805" i="1"/>
  <c r="O519" i="1"/>
  <c r="C400" i="2"/>
  <c r="C59" i="2"/>
  <c r="Y376" i="2"/>
  <c r="O844" i="1"/>
  <c r="O365" i="1"/>
  <c r="M890" i="1"/>
  <c r="I44" i="2"/>
  <c r="N723" i="1"/>
  <c r="N113" i="1"/>
  <c r="M464" i="1"/>
  <c r="O430" i="1"/>
  <c r="O164" i="1"/>
  <c r="N634" i="1"/>
  <c r="M356" i="1"/>
  <c r="O700" i="1"/>
  <c r="N817" i="1"/>
  <c r="M26" i="1"/>
  <c r="M803" i="1"/>
  <c r="O114" i="1"/>
  <c r="I18" i="2"/>
  <c r="S330" i="2"/>
  <c r="O1008" i="1"/>
  <c r="O527" i="1"/>
  <c r="O641" i="1"/>
  <c r="U253" i="2"/>
  <c r="M499" i="1"/>
  <c r="K91" i="2"/>
  <c r="J24" i="2"/>
  <c r="N4" i="1"/>
  <c r="N662" i="1"/>
  <c r="M479" i="1"/>
  <c r="N368" i="1"/>
  <c r="N317" i="1"/>
  <c r="M196" i="1"/>
  <c r="N589" i="1"/>
  <c r="N480" i="1"/>
  <c r="M323" i="1"/>
  <c r="M492" i="1"/>
  <c r="M858" i="1"/>
  <c r="J248" i="2"/>
  <c r="T295" i="2"/>
  <c r="A226" i="2"/>
  <c r="O815" i="1"/>
  <c r="K186" i="2"/>
  <c r="K140" i="2"/>
  <c r="A33" i="2"/>
  <c r="N688" i="1"/>
  <c r="S279" i="2"/>
  <c r="M733" i="1"/>
  <c r="N815" i="1"/>
  <c r="N786" i="1"/>
  <c r="O577" i="1"/>
  <c r="M388" i="1"/>
  <c r="O243" i="1"/>
  <c r="N679" i="1"/>
  <c r="M70" i="1"/>
  <c r="N98" i="1"/>
  <c r="N160" i="1"/>
  <c r="N515" i="1"/>
  <c r="O836" i="1"/>
  <c r="N568" i="1"/>
  <c r="N536" i="1"/>
  <c r="N414" i="1"/>
  <c r="O556" i="1"/>
  <c r="N594" i="1"/>
  <c r="M297" i="1"/>
  <c r="M407" i="1"/>
  <c r="N402" i="1"/>
  <c r="O451" i="1"/>
  <c r="M528" i="1"/>
  <c r="M333" i="1"/>
  <c r="N423" i="1"/>
  <c r="M722" i="1"/>
  <c r="N185" i="1"/>
  <c r="M653" i="1"/>
  <c r="J297" i="2"/>
  <c r="O849" i="1"/>
  <c r="M846" i="1"/>
  <c r="M933" i="1"/>
  <c r="M845" i="1"/>
  <c r="M808" i="1"/>
  <c r="O788" i="1"/>
  <c r="N674" i="1"/>
  <c r="M662" i="1"/>
  <c r="J4" i="2"/>
  <c r="N985" i="1"/>
  <c r="O950" i="1"/>
  <c r="I318" i="2"/>
  <c r="N892" i="1"/>
  <c r="N728" i="1"/>
  <c r="M837" i="1"/>
  <c r="N732" i="1"/>
  <c r="N571" i="1"/>
  <c r="M712" i="1"/>
  <c r="N626" i="1"/>
  <c r="M126" i="1"/>
  <c r="M515" i="1"/>
  <c r="M359" i="1"/>
  <c r="M378" i="1"/>
  <c r="N517" i="1"/>
  <c r="O361" i="1"/>
  <c r="O145" i="1"/>
  <c r="M237" i="1"/>
  <c r="M205" i="1"/>
  <c r="M127" i="1"/>
  <c r="J347" i="2"/>
  <c r="N983" i="1"/>
  <c r="M878" i="1"/>
  <c r="A149" i="2"/>
  <c r="M911" i="1"/>
  <c r="V377" i="2"/>
  <c r="M886" i="1"/>
  <c r="O312" i="2"/>
  <c r="K276" i="2"/>
  <c r="O499" i="1"/>
  <c r="P293" i="2"/>
  <c r="N660" i="1"/>
  <c r="N582" i="1"/>
  <c r="M974" i="1"/>
  <c r="A175" i="2"/>
  <c r="M634" i="1"/>
  <c r="M879" i="1"/>
  <c r="K129" i="2"/>
  <c r="O483" i="1"/>
  <c r="N408" i="1"/>
  <c r="M337" i="1"/>
  <c r="M682" i="1"/>
  <c r="M534" i="1"/>
  <c r="O465" i="1"/>
  <c r="O563" i="1"/>
  <c r="O378" i="1"/>
  <c r="M11" i="1"/>
  <c r="N65" i="1"/>
  <c r="O606" i="1"/>
  <c r="O103" i="1"/>
  <c r="O529" i="1"/>
  <c r="M281" i="1"/>
  <c r="N249" i="1"/>
  <c r="M366" i="1"/>
  <c r="N22" i="1"/>
  <c r="M376" i="1"/>
  <c r="N215" i="1"/>
  <c r="O328" i="1"/>
  <c r="I31" i="2"/>
  <c r="Z321" i="2"/>
  <c r="O778" i="1"/>
  <c r="M643" i="1"/>
  <c r="O620" i="1"/>
  <c r="M892" i="1"/>
  <c r="O899" i="1"/>
  <c r="M756" i="1"/>
  <c r="J225" i="2"/>
  <c r="M435" i="1"/>
  <c r="M582" i="1"/>
  <c r="N886" i="1"/>
  <c r="N130" i="1"/>
  <c r="N620" i="1"/>
  <c r="O511" i="1"/>
  <c r="O319" i="1"/>
  <c r="M365" i="1"/>
  <c r="N532" i="1"/>
  <c r="O344" i="1"/>
  <c r="M30" i="1"/>
  <c r="N676" i="1"/>
  <c r="M833" i="1"/>
  <c r="O837" i="1"/>
  <c r="M590" i="1"/>
  <c r="O481" i="1"/>
  <c r="O376" i="1"/>
  <c r="M65" i="1"/>
  <c r="O42" i="1"/>
  <c r="O624" i="1"/>
  <c r="N364" i="1"/>
  <c r="M207" i="1"/>
  <c r="M23" i="1"/>
  <c r="M216" i="1"/>
  <c r="O628" i="1"/>
  <c r="N424" i="1"/>
  <c r="N216" i="1"/>
  <c r="N428" i="1"/>
  <c r="M169" i="1"/>
  <c r="O286" i="1"/>
  <c r="K279" i="2"/>
  <c r="I237" i="2"/>
  <c r="N352" i="2"/>
  <c r="C96" i="2"/>
  <c r="O623" i="1"/>
  <c r="N720" i="1"/>
  <c r="O754" i="1"/>
  <c r="K250" i="2"/>
  <c r="I306" i="2"/>
  <c r="M233" i="1"/>
  <c r="N818" i="1"/>
  <c r="M396" i="1"/>
  <c r="N900" i="1"/>
  <c r="O409" i="1"/>
  <c r="N669" i="1"/>
  <c r="O406" i="1"/>
  <c r="N112" i="1"/>
  <c r="M636" i="1"/>
  <c r="N606" i="1"/>
  <c r="N177" i="1"/>
  <c r="N52" i="1"/>
  <c r="O492" i="1"/>
  <c r="N319" i="1"/>
  <c r="M198" i="1"/>
  <c r="O576" i="1"/>
  <c r="N741" i="1"/>
  <c r="M676" i="1"/>
  <c r="O275" i="1"/>
  <c r="M545" i="1"/>
  <c r="M346" i="1"/>
  <c r="O565" i="1"/>
  <c r="M182" i="1"/>
  <c r="M428" i="1"/>
  <c r="O234" i="1"/>
  <c r="N506" i="1"/>
  <c r="M37" i="1"/>
  <c r="O91" i="1"/>
  <c r="N107" i="1"/>
  <c r="M780" i="1"/>
  <c r="J285" i="2"/>
  <c r="M972" i="1"/>
  <c r="O450" i="1"/>
  <c r="O871" i="1"/>
  <c r="A49" i="2"/>
  <c r="O493" i="1"/>
  <c r="M512" i="1"/>
  <c r="M588" i="1"/>
  <c r="N491" i="1"/>
  <c r="N779" i="1"/>
  <c r="M251" i="1"/>
  <c r="O369" i="1"/>
  <c r="M571" i="1"/>
  <c r="O123" i="1"/>
  <c r="N387" i="1"/>
  <c r="M438" i="1"/>
  <c r="O664" i="1"/>
  <c r="N271" i="1"/>
  <c r="O584" i="1"/>
  <c r="M586" i="1"/>
  <c r="N580" i="1"/>
  <c r="M572" i="1"/>
  <c r="N133" i="1"/>
  <c r="M325" i="1"/>
  <c r="O200" i="1"/>
  <c r="O460" i="1"/>
  <c r="M100" i="1"/>
  <c r="O240" i="1"/>
  <c r="N292" i="1"/>
  <c r="O86" i="1"/>
  <c r="O256" i="1"/>
  <c r="O221" i="1"/>
  <c r="O213" i="1"/>
  <c r="K79" i="2"/>
  <c r="T293" i="2"/>
  <c r="W304" i="2"/>
  <c r="J155" i="2"/>
  <c r="O893" i="1"/>
  <c r="P167" i="2"/>
  <c r="O928" i="1"/>
  <c r="O819" i="1"/>
  <c r="O958" i="1"/>
  <c r="O1024" i="1"/>
  <c r="M513" i="1"/>
  <c r="O475" i="1"/>
  <c r="N308" i="1"/>
  <c r="N475" i="1"/>
  <c r="O879" i="1"/>
  <c r="M284" i="1"/>
  <c r="N812" i="1"/>
  <c r="O959" i="1"/>
  <c r="N531" i="1"/>
  <c r="M269" i="1"/>
  <c r="O768" i="1"/>
  <c r="O75" i="1"/>
  <c r="M524" i="1"/>
  <c r="N10" i="1"/>
  <c r="N564" i="1"/>
  <c r="N197" i="1"/>
  <c r="N259" i="1"/>
  <c r="N59" i="1"/>
  <c r="M385" i="1"/>
  <c r="N207" i="1"/>
  <c r="N205" i="1"/>
  <c r="O610" i="1"/>
  <c r="N18" i="1"/>
  <c r="N21" i="1"/>
  <c r="N290" i="1"/>
  <c r="O415" i="1"/>
  <c r="O321" i="1"/>
  <c r="M439" i="1"/>
  <c r="O187" i="1"/>
  <c r="N134" i="1"/>
  <c r="O190" i="1"/>
  <c r="T288" i="2"/>
  <c r="AA336" i="2"/>
  <c r="N918" i="1"/>
  <c r="Z193" i="2"/>
  <c r="V227" i="2"/>
  <c r="J247" i="2"/>
  <c r="M957" i="1"/>
  <c r="N911" i="1"/>
  <c r="M669" i="1"/>
  <c r="O192" i="2"/>
  <c r="I178" i="2"/>
  <c r="J126" i="2"/>
  <c r="C121" i="2"/>
  <c r="C60" i="2"/>
  <c r="T104" i="2"/>
  <c r="C14" i="2"/>
  <c r="Y334" i="2"/>
  <c r="N859" i="1"/>
  <c r="N947" i="1"/>
  <c r="M710" i="1"/>
  <c r="N282" i="1"/>
  <c r="M675" i="1"/>
  <c r="M976" i="1"/>
  <c r="M93" i="1"/>
  <c r="M243" i="1"/>
  <c r="M112" i="1"/>
  <c r="O156" i="1"/>
  <c r="N448" i="1"/>
  <c r="M606" i="1"/>
  <c r="N274" i="1"/>
  <c r="M2" i="1"/>
  <c r="N706" i="1"/>
  <c r="O216" i="1"/>
  <c r="N351" i="1"/>
  <c r="M547" i="1"/>
  <c r="P337" i="2"/>
  <c r="X364" i="2"/>
  <c r="I13" i="2"/>
  <c r="O792" i="1"/>
  <c r="O714" i="1"/>
  <c r="O736" i="1"/>
  <c r="C78" i="2"/>
  <c r="N547" i="1"/>
  <c r="O827" i="1"/>
  <c r="O649" i="1"/>
  <c r="K343" i="2"/>
  <c r="N574" i="1"/>
  <c r="N413" i="1"/>
  <c r="O207" i="1"/>
  <c r="N519" i="1"/>
  <c r="O711" i="1"/>
  <c r="M558" i="1"/>
  <c r="N335" i="1"/>
  <c r="N780" i="1"/>
  <c r="N384" i="1"/>
  <c r="C290" i="2"/>
  <c r="K141" i="2"/>
  <c r="M613" i="1"/>
  <c r="W331" i="2"/>
  <c r="N401" i="1"/>
  <c r="N739" i="1"/>
  <c r="M768" i="1"/>
  <c r="M1022" i="1"/>
  <c r="M218" i="1"/>
  <c r="M589" i="1"/>
  <c r="M478" i="1"/>
  <c r="N464" i="1"/>
  <c r="O743" i="1"/>
  <c r="N122" i="1"/>
  <c r="O684" i="1"/>
  <c r="O401" i="1"/>
  <c r="N400" i="1"/>
  <c r="N451" i="1"/>
  <c r="M94" i="1"/>
  <c r="M21" i="1"/>
  <c r="M700" i="1"/>
  <c r="O261" i="1"/>
  <c r="M290" i="1"/>
  <c r="M821" i="1"/>
  <c r="M280" i="1"/>
  <c r="N236" i="1"/>
  <c r="O311" i="1"/>
  <c r="N33" i="1"/>
  <c r="I183" i="2"/>
  <c r="N989" i="1"/>
  <c r="O720" i="1"/>
  <c r="U311" i="2"/>
  <c r="A294" i="2"/>
  <c r="O673" i="1"/>
  <c r="N363" i="1"/>
  <c r="C140" i="2"/>
  <c r="N366" i="1"/>
  <c r="N645" i="1"/>
  <c r="N671" i="1"/>
  <c r="O660" i="1"/>
  <c r="M610" i="1"/>
  <c r="M650" i="1"/>
  <c r="O541" i="1"/>
  <c r="M488" i="1"/>
  <c r="O391" i="1"/>
  <c r="M256" i="1"/>
  <c r="O542" i="1"/>
  <c r="O57" i="1"/>
  <c r="N664" i="1"/>
  <c r="K132" i="2"/>
  <c r="I108" i="2"/>
  <c r="M622" i="1"/>
  <c r="O766" i="1"/>
  <c r="O396" i="1"/>
  <c r="M529" i="1"/>
  <c r="O846" i="1"/>
  <c r="M335" i="1"/>
  <c r="O521" i="1"/>
  <c r="O149" i="1"/>
  <c r="M417" i="1"/>
  <c r="O436" i="1"/>
  <c r="N485" i="1"/>
  <c r="O379" i="1"/>
  <c r="M661" i="1"/>
  <c r="O533" i="1"/>
  <c r="N198" i="1"/>
  <c r="O230" i="1"/>
  <c r="M450" i="1"/>
  <c r="M430" i="1"/>
  <c r="O22" i="1"/>
  <c r="O502" i="1"/>
  <c r="O346" i="1"/>
  <c r="N233" i="1"/>
  <c r="O353" i="1"/>
  <c r="N243" i="1"/>
  <c r="O304" i="1"/>
  <c r="M150" i="1"/>
  <c r="O206" i="1"/>
  <c r="M565" i="1"/>
  <c r="N310" i="1"/>
  <c r="O260" i="1"/>
  <c r="M245" i="1"/>
  <c r="O447" i="1"/>
  <c r="O166" i="1"/>
  <c r="N99" i="1"/>
  <c r="N252" i="1"/>
  <c r="Y339" i="2"/>
  <c r="AA182" i="2"/>
  <c r="M787" i="1"/>
  <c r="O992" i="1"/>
  <c r="M383" i="1"/>
  <c r="M494" i="1"/>
  <c r="O498" i="1"/>
  <c r="M431" i="1"/>
  <c r="N229" i="1"/>
  <c r="M865" i="1"/>
  <c r="N666" i="1"/>
  <c r="O262" i="1"/>
  <c r="M743" i="1"/>
  <c r="N612" i="1"/>
  <c r="O110" i="1"/>
  <c r="M519" i="1"/>
  <c r="O505" i="1"/>
  <c r="O175" i="1"/>
  <c r="N150" i="1"/>
  <c r="N126" i="1"/>
  <c r="M339" i="1"/>
  <c r="N78" i="1"/>
  <c r="N501" i="1"/>
  <c r="M64" i="1"/>
  <c r="O27" i="1"/>
  <c r="M28" i="1"/>
  <c r="N121" i="1"/>
  <c r="M404" i="1"/>
  <c r="M275" i="1"/>
  <c r="M270" i="1"/>
  <c r="O13" i="1"/>
  <c r="O8" i="1"/>
  <c r="M286" i="1"/>
  <c r="N330" i="1"/>
  <c r="M226" i="1"/>
  <c r="O534" i="1"/>
  <c r="M248" i="1"/>
  <c r="N232" i="1"/>
  <c r="M153" i="1"/>
  <c r="N5" i="1"/>
  <c r="M147" i="1"/>
  <c r="M118" i="1"/>
  <c r="M145" i="1"/>
  <c r="A52" i="2"/>
  <c r="J346" i="2"/>
  <c r="M645" i="1"/>
  <c r="M317" i="1"/>
  <c r="N556" i="1"/>
  <c r="N509" i="1"/>
  <c r="O383" i="1"/>
  <c r="O16" i="1"/>
  <c r="O385" i="1"/>
  <c r="O325" i="1"/>
  <c r="M461" i="1"/>
  <c r="N561" i="1"/>
  <c r="M349" i="1"/>
  <c r="M303" i="1"/>
  <c r="M199" i="1"/>
  <c r="N7" i="1"/>
  <c r="N487" i="1"/>
  <c r="N56" i="1"/>
  <c r="N334" i="1"/>
  <c r="N147" i="1"/>
  <c r="M708" i="1"/>
  <c r="O229" i="1"/>
  <c r="O85" i="1"/>
  <c r="N320" i="1"/>
  <c r="O88" i="1"/>
  <c r="N199" i="1"/>
  <c r="N204" i="1"/>
  <c r="N266" i="1"/>
  <c r="I30" i="2"/>
  <c r="I90" i="2"/>
  <c r="J116" i="2"/>
  <c r="O609" i="1"/>
  <c r="O578" i="1"/>
  <c r="O143" i="1"/>
  <c r="O373" i="1"/>
  <c r="V328" i="2"/>
  <c r="J198" i="2"/>
  <c r="O697" i="1"/>
  <c r="M611" i="1"/>
  <c r="N885" i="1"/>
  <c r="I53" i="2"/>
  <c r="N354" i="1"/>
  <c r="O612" i="1"/>
  <c r="M460" i="1"/>
  <c r="O259" i="1"/>
  <c r="M548" i="1"/>
  <c r="M592" i="1"/>
  <c r="O178" i="1"/>
  <c r="N397" i="1"/>
  <c r="O595" i="1"/>
  <c r="M90" i="1"/>
  <c r="N429" i="1"/>
  <c r="N226" i="1"/>
  <c r="O298" i="1"/>
  <c r="N51" i="1"/>
  <c r="M141" i="1"/>
  <c r="O59" i="1"/>
  <c r="O255" i="1"/>
  <c r="N62" i="1"/>
  <c r="N473" i="1"/>
  <c r="O355" i="1"/>
  <c r="O127" i="1"/>
  <c r="O363" i="1"/>
  <c r="O320" i="1"/>
  <c r="O318" i="1"/>
  <c r="O133" i="1"/>
  <c r="O77" i="1"/>
  <c r="M148" i="1"/>
  <c r="N110" i="1"/>
  <c r="O618" i="1"/>
  <c r="O135" i="1"/>
  <c r="O132" i="1"/>
  <c r="N816" i="1"/>
  <c r="O146" i="1"/>
  <c r="O208" i="1"/>
  <c r="N209" i="1"/>
  <c r="M343" i="1"/>
  <c r="I149" i="2"/>
  <c r="M903" i="1"/>
  <c r="K93" i="2"/>
  <c r="N611" i="1"/>
  <c r="M110" i="1"/>
  <c r="O701" i="1"/>
  <c r="M422" i="1"/>
  <c r="N162" i="1"/>
  <c r="M473" i="1"/>
  <c r="O419" i="1"/>
  <c r="M246" i="1"/>
  <c r="N683" i="1"/>
  <c r="N416" i="1"/>
  <c r="M434" i="1"/>
  <c r="N288" i="1"/>
  <c r="N61" i="1"/>
  <c r="O177" i="1"/>
  <c r="O270" i="1"/>
  <c r="N355" i="1"/>
  <c r="N395" i="1"/>
  <c r="O452" i="1"/>
  <c r="M104" i="1"/>
  <c r="M468" i="1"/>
  <c r="O251" i="1"/>
  <c r="N415" i="1"/>
  <c r="J359" i="2"/>
  <c r="N356" i="1"/>
  <c r="N529" i="1"/>
  <c r="Y382" i="2"/>
  <c r="O272" i="1"/>
  <c r="M340" i="1"/>
  <c r="N597" i="1"/>
  <c r="O54" i="1"/>
  <c r="N333" i="1"/>
  <c r="O444" i="1"/>
  <c r="N482" i="1"/>
  <c r="O591" i="1"/>
  <c r="O496" i="1"/>
  <c r="N203" i="1"/>
  <c r="M628" i="1"/>
  <c r="O131" i="1"/>
  <c r="M489" i="1"/>
  <c r="N382" i="1"/>
  <c r="O530" i="1"/>
  <c r="M690" i="1"/>
  <c r="M174" i="1"/>
  <c r="O258" i="1"/>
  <c r="O34" i="1"/>
  <c r="O119" i="1"/>
  <c r="M128" i="1"/>
  <c r="O56" i="1"/>
  <c r="O129" i="1"/>
  <c r="M170" i="1"/>
  <c r="M136" i="1"/>
  <c r="O233" i="1"/>
  <c r="N304" i="1"/>
  <c r="M351" i="1"/>
  <c r="N83" i="1"/>
  <c r="T277" i="2"/>
  <c r="O532" i="1"/>
  <c r="O884" i="1"/>
  <c r="M350" i="1"/>
  <c r="A223" i="2"/>
  <c r="M679" i="1"/>
  <c r="O169" i="1"/>
  <c r="N186" i="1"/>
  <c r="N404" i="1"/>
  <c r="N104" i="1"/>
  <c r="M363" i="1"/>
  <c r="N828" i="1"/>
  <c r="O420" i="1"/>
  <c r="N651" i="1"/>
  <c r="M62" i="1"/>
  <c r="M211" i="1"/>
  <c r="O141" i="1"/>
  <c r="O422" i="1"/>
  <c r="M163" i="1"/>
  <c r="N158" i="1"/>
  <c r="N153" i="1"/>
  <c r="M458" i="1"/>
  <c r="M176" i="1"/>
  <c r="N69" i="1"/>
  <c r="O28" i="1"/>
  <c r="M425" i="1"/>
  <c r="M36" i="1"/>
  <c r="N453" i="1"/>
  <c r="O148" i="1"/>
  <c r="M228" i="1"/>
  <c r="M250" i="1"/>
  <c r="N188" i="1"/>
  <c r="N555" i="1"/>
  <c r="O55" i="1"/>
  <c r="N144" i="1"/>
  <c r="O277" i="1"/>
  <c r="O29" i="1"/>
  <c r="N250" i="1"/>
  <c r="M580" i="1"/>
  <c r="N572" i="1"/>
  <c r="N608" i="1"/>
  <c r="O352" i="1"/>
  <c r="N279" i="1"/>
  <c r="O49" i="1"/>
  <c r="L426" i="2"/>
  <c r="L302" i="2"/>
  <c r="M392" i="2"/>
  <c r="L181" i="2"/>
  <c r="L62" i="2"/>
  <c r="M373" i="2"/>
  <c r="L85" i="2"/>
  <c r="M142" i="2"/>
  <c r="L393" i="2"/>
  <c r="L141" i="2"/>
  <c r="L224" i="2"/>
  <c r="M349" i="2"/>
  <c r="M37" i="2"/>
  <c r="L395" i="2"/>
  <c r="M227" i="2"/>
  <c r="L319" i="2"/>
  <c r="L363" i="2"/>
  <c r="L183" i="2"/>
  <c r="M402" i="2"/>
  <c r="L422" i="2"/>
  <c r="N616" i="1"/>
  <c r="M550" i="1"/>
  <c r="N830" i="1"/>
  <c r="M979" i="1"/>
  <c r="A15" i="2"/>
  <c r="N729" i="1"/>
  <c r="N58" i="1"/>
  <c r="O453" i="1"/>
  <c r="M368" i="1"/>
  <c r="N545" i="1"/>
  <c r="O646" i="1"/>
  <c r="M553" i="1"/>
  <c r="O976" i="1"/>
  <c r="N367" i="1"/>
  <c r="N93" i="1"/>
  <c r="M116" i="1"/>
  <c r="M567" i="1"/>
  <c r="N256" i="1"/>
  <c r="O6" i="1"/>
  <c r="O4" i="1"/>
  <c r="O203" i="1"/>
  <c r="O280" i="1"/>
  <c r="O471" i="1"/>
  <c r="N170" i="1"/>
  <c r="N220" i="1"/>
  <c r="N234" i="1"/>
  <c r="M536" i="1"/>
  <c r="O147" i="1"/>
  <c r="N54" i="1"/>
  <c r="O598" i="1"/>
  <c r="M820" i="1"/>
  <c r="Y333" i="2"/>
  <c r="N648" i="1"/>
  <c r="N521" i="1"/>
  <c r="N381" i="1"/>
  <c r="O67" i="1"/>
  <c r="N342" i="1"/>
  <c r="M583" i="1"/>
  <c r="O619" i="1"/>
  <c r="M746" i="1"/>
  <c r="N552" i="1"/>
  <c r="N108" i="1"/>
  <c r="N307" i="1"/>
  <c r="M230" i="1"/>
  <c r="M516" i="1"/>
  <c r="N11" i="1"/>
  <c r="M476" i="1"/>
  <c r="N406" i="1"/>
  <c r="N295" i="1"/>
  <c r="O354" i="1"/>
  <c r="O1014" i="1"/>
  <c r="N360" i="1"/>
  <c r="J169" i="2"/>
  <c r="M797" i="1"/>
  <c r="M720" i="1"/>
  <c r="N533" i="1"/>
  <c r="O716" i="1"/>
  <c r="O585" i="1"/>
  <c r="M762" i="1"/>
  <c r="N642" i="1"/>
  <c r="O199" i="1"/>
  <c r="N518" i="1"/>
  <c r="M482" i="1"/>
  <c r="N238" i="1"/>
  <c r="O642" i="1"/>
  <c r="M234" i="1"/>
  <c r="O435" i="1"/>
  <c r="M44" i="1"/>
  <c r="N193" i="1"/>
  <c r="N180" i="1"/>
  <c r="M32" i="1"/>
  <c r="N708" i="1"/>
  <c r="N182" i="1"/>
  <c r="N118" i="1"/>
  <c r="M302" i="1"/>
  <c r="N17" i="1"/>
  <c r="O7" i="1"/>
  <c r="M285" i="1"/>
  <c r="M507" i="1"/>
  <c r="O254" i="1"/>
  <c r="N13" i="1"/>
  <c r="O73" i="1"/>
  <c r="O2" i="1"/>
  <c r="M309" i="1"/>
  <c r="N32" i="1"/>
  <c r="O425" i="1"/>
  <c r="M240" i="1"/>
  <c r="N246" i="1"/>
  <c r="M157" i="1"/>
  <c r="N769" i="1"/>
  <c r="M98" i="1"/>
  <c r="M320" i="2"/>
  <c r="M386" i="2"/>
  <c r="M92" i="2"/>
  <c r="L122" i="2"/>
  <c r="L280" i="2"/>
  <c r="L333" i="2"/>
  <c r="M253" i="2"/>
  <c r="M12" i="2"/>
  <c r="L171" i="2"/>
  <c r="L315" i="2"/>
  <c r="M269" i="2"/>
  <c r="N835" i="1"/>
  <c r="V398" i="2"/>
  <c r="M420" i="1"/>
  <c r="C103" i="2"/>
  <c r="A255" i="2"/>
  <c r="N604" i="1"/>
  <c r="N336" i="1"/>
  <c r="M264" i="1"/>
  <c r="O490" i="1"/>
  <c r="N474" i="1"/>
  <c r="N167" i="1"/>
  <c r="M217" i="1"/>
  <c r="O308" i="1"/>
  <c r="M105" i="1"/>
  <c r="N784" i="1"/>
  <c r="M152" i="1"/>
  <c r="M247" i="1"/>
  <c r="M454" i="1"/>
  <c r="N101" i="1"/>
  <c r="M139" i="1"/>
  <c r="O154" i="1"/>
  <c r="O524" i="1"/>
  <c r="O389" i="1"/>
  <c r="M355" i="1"/>
  <c r="O375" i="1"/>
  <c r="M54" i="1"/>
  <c r="N441" i="1"/>
  <c r="M381" i="1"/>
  <c r="N359" i="1"/>
  <c r="O35" i="1"/>
  <c r="N344" i="1"/>
  <c r="M262" i="1"/>
  <c r="M43" i="1"/>
  <c r="O225" i="1"/>
  <c r="O248" i="1"/>
  <c r="M546" i="1"/>
  <c r="M329" i="1"/>
  <c r="M177" i="1"/>
  <c r="M102" i="1"/>
  <c r="N558" i="1"/>
  <c r="O316" i="1"/>
  <c r="N140" i="1"/>
  <c r="L398" i="2"/>
  <c r="L218" i="2"/>
  <c r="M147" i="2"/>
  <c r="L14" i="2"/>
  <c r="L27" i="2"/>
  <c r="M52" i="2"/>
  <c r="M23" i="2"/>
  <c r="M413" i="2"/>
  <c r="M364" i="2"/>
  <c r="L75" i="2"/>
  <c r="M135" i="2"/>
  <c r="M363" i="2"/>
  <c r="M206" i="2"/>
  <c r="M180" i="2"/>
  <c r="M403" i="2"/>
  <c r="M234" i="2"/>
  <c r="M88" i="2"/>
  <c r="L285" i="2"/>
  <c r="L49" i="2"/>
  <c r="M44" i="2"/>
  <c r="Z128" i="2"/>
  <c r="M573" i="1"/>
  <c r="N593" i="1"/>
  <c r="N409" i="1"/>
  <c r="M788" i="1"/>
  <c r="M584" i="1"/>
  <c r="N358" i="1"/>
  <c r="O157" i="1"/>
  <c r="O433" i="1"/>
  <c r="O467" i="1"/>
  <c r="N3" i="1"/>
  <c r="N432" i="1"/>
  <c r="N6" i="1"/>
  <c r="M34" i="1"/>
  <c r="M52" i="1"/>
  <c r="M225" i="1"/>
  <c r="M406" i="1"/>
  <c r="O424" i="1"/>
  <c r="N427" i="1"/>
  <c r="O117" i="1"/>
  <c r="M361" i="1"/>
  <c r="O40" i="1"/>
  <c r="N498" i="1"/>
  <c r="O25" i="1"/>
  <c r="M336" i="1"/>
  <c r="N510" i="1"/>
  <c r="N175" i="1"/>
  <c r="M97" i="1"/>
  <c r="M374" i="1"/>
  <c r="O137" i="1"/>
  <c r="O219" i="1"/>
  <c r="N219" i="1"/>
  <c r="O58" i="1"/>
  <c r="O387" i="1"/>
  <c r="O139" i="1"/>
  <c r="O299" i="1"/>
  <c r="L147" i="2"/>
  <c r="L237" i="2"/>
  <c r="M132" i="2"/>
  <c r="M404" i="2"/>
  <c r="M371" i="2"/>
  <c r="L58" i="2"/>
  <c r="L6" i="2"/>
  <c r="M143" i="2"/>
  <c r="M128" i="2"/>
  <c r="L161" i="2"/>
  <c r="L84" i="2"/>
  <c r="L384" i="2"/>
  <c r="L253" i="2"/>
  <c r="L132" i="2"/>
  <c r="L214" i="2"/>
  <c r="M49" i="2"/>
  <c r="M177" i="2"/>
  <c r="M286" i="2"/>
  <c r="L213" i="2"/>
  <c r="L385" i="2"/>
  <c r="M403" i="1"/>
  <c r="I114" i="2"/>
  <c r="M375" i="1"/>
  <c r="N712" i="1"/>
  <c r="O707" i="1"/>
  <c r="N513" i="1"/>
  <c r="M759" i="1"/>
  <c r="M298" i="1"/>
  <c r="N410" i="1"/>
  <c r="O202" i="1"/>
  <c r="O566" i="1"/>
  <c r="O449" i="1"/>
  <c r="N254" i="1"/>
  <c r="O218" i="1"/>
  <c r="O477" i="1"/>
  <c r="N12" i="1"/>
  <c r="M561" i="1"/>
  <c r="O210" i="1"/>
  <c r="M232" i="1"/>
  <c r="O434" i="1"/>
  <c r="O71" i="1"/>
  <c r="M392" i="1"/>
  <c r="N285" i="1"/>
  <c r="N86" i="1"/>
  <c r="O37" i="1"/>
  <c r="M471" i="1"/>
  <c r="O30" i="1"/>
  <c r="N361" i="1"/>
  <c r="O21" i="1"/>
  <c r="M40" i="1"/>
  <c r="N196" i="1"/>
  <c r="M133" i="1"/>
  <c r="O273" i="1"/>
  <c r="M212" i="2"/>
  <c r="M83" i="2"/>
  <c r="L198" i="2"/>
  <c r="L226" i="2"/>
  <c r="L44" i="2"/>
  <c r="L172" i="2"/>
  <c r="M195" i="2"/>
  <c r="M157" i="2"/>
  <c r="L316" i="2"/>
  <c r="M47" i="2"/>
  <c r="I43" i="2"/>
  <c r="N68" i="1"/>
  <c r="M631" i="1"/>
  <c r="O630" i="1"/>
  <c r="N168" i="1"/>
  <c r="O17" i="1"/>
  <c r="O745" i="1"/>
  <c r="N437" i="1"/>
  <c r="N459" i="1"/>
  <c r="O231" i="1"/>
  <c r="N640" i="1"/>
  <c r="M192" i="1"/>
  <c r="M466" i="1"/>
  <c r="N114" i="1"/>
  <c r="M66" i="1"/>
  <c r="M202" i="1"/>
  <c r="N213" i="1"/>
  <c r="N72" i="1"/>
  <c r="N514" i="1"/>
  <c r="N309" i="1"/>
  <c r="M41" i="1"/>
  <c r="O108" i="1"/>
  <c r="N27" i="1"/>
  <c r="O463" i="1"/>
  <c r="M484" i="1"/>
  <c r="M570" i="1"/>
  <c r="M27" i="2"/>
  <c r="L394" i="2"/>
  <c r="L179" i="2"/>
  <c r="L246" i="2"/>
  <c r="M240" i="2"/>
  <c r="L421" i="2"/>
  <c r="L67" i="2"/>
  <c r="L109" i="2"/>
  <c r="M197" i="2"/>
  <c r="M96" i="2"/>
  <c r="L28" i="2"/>
  <c r="M225" i="2"/>
  <c r="M48" i="2"/>
  <c r="L200" i="2"/>
  <c r="L330" i="2"/>
  <c r="M34" i="2"/>
  <c r="M294" i="2"/>
  <c r="M319" i="2"/>
  <c r="M51" i="2"/>
  <c r="L265" i="2"/>
  <c r="L369" i="2"/>
  <c r="L309" i="2"/>
  <c r="L79" i="2"/>
  <c r="N280" i="1"/>
  <c r="O302" i="1"/>
  <c r="M220" i="2"/>
  <c r="M11" i="2"/>
  <c r="L288" i="2"/>
  <c r="L354" i="2"/>
  <c r="L126" i="2"/>
  <c r="M87" i="2"/>
  <c r="L86" i="2"/>
  <c r="M388" i="2"/>
  <c r="M65" i="2"/>
  <c r="L235" i="2"/>
  <c r="L409" i="2"/>
  <c r="L94" i="2"/>
  <c r="A31" i="2"/>
  <c r="J106" i="2"/>
  <c r="M371" i="1"/>
  <c r="N535" i="1"/>
  <c r="O644" i="1"/>
  <c r="N488" i="1"/>
  <c r="N431" i="1"/>
  <c r="N888" i="1"/>
  <c r="N379" i="1"/>
  <c r="N128" i="1"/>
  <c r="N454" i="1"/>
  <c r="N586" i="1"/>
  <c r="N504" i="1"/>
  <c r="O677" i="1"/>
  <c r="N191" i="1"/>
  <c r="N386" i="1"/>
  <c r="N20" i="1"/>
  <c r="M8" i="1"/>
  <c r="M387" i="1"/>
  <c r="N143" i="1"/>
  <c r="O553" i="1"/>
  <c r="O343" i="1"/>
  <c r="O332" i="1"/>
  <c r="M22" i="1"/>
  <c r="O283" i="1"/>
  <c r="M159" i="1"/>
  <c r="N40" i="1"/>
  <c r="M544" i="1"/>
  <c r="M453" i="1"/>
  <c r="M168" i="1"/>
  <c r="M395" i="1"/>
  <c r="M261" i="1"/>
  <c r="O158" i="1"/>
  <c r="O78" i="1"/>
  <c r="M276" i="2"/>
  <c r="L74" i="2"/>
  <c r="L184" i="2"/>
  <c r="M333" i="2"/>
  <c r="M108" i="2"/>
  <c r="M317" i="2"/>
  <c r="M419" i="2"/>
  <c r="L252" i="2"/>
  <c r="M62" i="2"/>
  <c r="L318" i="2"/>
  <c r="L423" i="2"/>
  <c r="M372" i="2"/>
  <c r="M224" i="2"/>
  <c r="L267" i="2"/>
  <c r="L52" i="2"/>
  <c r="M348" i="2"/>
  <c r="M281" i="2"/>
  <c r="M357" i="2"/>
  <c r="M417" i="2"/>
  <c r="M270" i="2"/>
  <c r="L243" i="2"/>
  <c r="M154" i="2"/>
  <c r="L149" i="2"/>
  <c r="N115" i="1"/>
  <c r="N350" i="1"/>
  <c r="N79" i="1"/>
  <c r="O12" i="1"/>
  <c r="M248" i="2"/>
  <c r="M8" i="2"/>
  <c r="L189" i="2"/>
  <c r="M235" i="2"/>
  <c r="L391" i="2"/>
  <c r="L43" i="2"/>
  <c r="M336" i="2"/>
  <c r="L208" i="2"/>
  <c r="M64" i="2"/>
  <c r="L87" i="2"/>
  <c r="M243" i="2"/>
  <c r="N751" i="1"/>
  <c r="N241" i="1"/>
  <c r="M500" i="1"/>
  <c r="M330" i="1"/>
  <c r="M59" i="1"/>
  <c r="M694" i="1"/>
  <c r="O115" i="1"/>
  <c r="N483" i="1"/>
  <c r="O417" i="1"/>
  <c r="O454" i="1"/>
  <c r="O120" i="1"/>
  <c r="M167" i="1"/>
  <c r="O294" i="1"/>
  <c r="N362" i="1"/>
  <c r="O394" i="1"/>
  <c r="O548" i="1"/>
  <c r="N343" i="1"/>
  <c r="N297" i="1"/>
  <c r="O153" i="1"/>
  <c r="O31" i="1"/>
  <c r="O327" i="1"/>
  <c r="N512" i="1"/>
  <c r="N789" i="1"/>
  <c r="J284" i="2"/>
  <c r="O379" i="2"/>
  <c r="O676" i="1"/>
  <c r="Y284" i="2"/>
  <c r="J419" i="2"/>
  <c r="A46" i="2"/>
  <c r="O841" i="1"/>
  <c r="N748" i="1"/>
  <c r="N15" i="1"/>
  <c r="O349" i="1"/>
  <c r="N534" i="1"/>
  <c r="M86" i="1"/>
  <c r="O183" i="1"/>
  <c r="O220" i="1"/>
  <c r="O163" i="1"/>
  <c r="M869" i="1"/>
  <c r="N682" i="1"/>
  <c r="A368" i="2"/>
  <c r="O342" i="1"/>
  <c r="N262" i="1"/>
  <c r="M652" i="1"/>
  <c r="N605" i="1"/>
  <c r="M29" i="1"/>
  <c r="O191" i="1"/>
  <c r="O657" i="1"/>
  <c r="M117" i="1"/>
  <c r="O348" i="1"/>
  <c r="M210" i="1"/>
  <c r="N152" i="1"/>
  <c r="O48" i="1"/>
  <c r="O106" i="1"/>
  <c r="N166" i="1"/>
  <c r="M379" i="1"/>
  <c r="M67" i="1"/>
  <c r="N76" i="1"/>
  <c r="M273" i="1"/>
  <c r="O83" i="1"/>
  <c r="N332" i="1"/>
  <c r="M6" i="1"/>
  <c r="M20" i="1"/>
  <c r="M426" i="1"/>
  <c r="O152" i="1"/>
  <c r="O126" i="1"/>
  <c r="N90" i="1"/>
  <c r="N217" i="1"/>
  <c r="O50" i="1"/>
  <c r="N248" i="1"/>
  <c r="L297" i="2"/>
  <c r="L34" i="2"/>
  <c r="M367" i="2"/>
  <c r="M70" i="2"/>
  <c r="L194" i="2"/>
  <c r="L105" i="2"/>
  <c r="M118" i="2"/>
  <c r="M398" i="2"/>
  <c r="M356" i="2"/>
  <c r="M31" i="2"/>
  <c r="L98" i="2"/>
  <c r="M229" i="2"/>
  <c r="M254" i="2"/>
  <c r="L306" i="2"/>
  <c r="M264" i="2"/>
  <c r="L367" i="2"/>
  <c r="L71" i="2"/>
  <c r="L80" i="2"/>
  <c r="L190" i="2"/>
  <c r="L15" i="2"/>
  <c r="M329" i="2"/>
  <c r="M342" i="2"/>
  <c r="M134" i="2"/>
  <c r="O763" i="1"/>
  <c r="N540" i="1"/>
  <c r="J368" i="2"/>
  <c r="N759" i="1"/>
  <c r="M664" i="1"/>
  <c r="M535" i="1"/>
  <c r="N467" i="1"/>
  <c r="M10" i="1"/>
  <c r="O622" i="1"/>
  <c r="N520" i="1"/>
  <c r="O52" i="1"/>
  <c r="M111" i="1"/>
  <c r="M274" i="1"/>
  <c r="N291" i="1"/>
  <c r="O112" i="1"/>
  <c r="O356" i="1"/>
  <c r="O60" i="1"/>
  <c r="O63" i="1"/>
  <c r="O276" i="1"/>
  <c r="O62" i="1"/>
  <c r="M135" i="1"/>
  <c r="M508" i="1"/>
  <c r="M495" i="1"/>
  <c r="O357" i="1"/>
  <c r="M353" i="1"/>
  <c r="M278" i="1"/>
  <c r="N391" i="1"/>
  <c r="M235" i="1"/>
  <c r="M341" i="1"/>
  <c r="O448" i="1"/>
  <c r="L99" i="2"/>
  <c r="M332" i="2"/>
  <c r="M396" i="2"/>
  <c r="M30" i="2"/>
  <c r="L20" i="2"/>
  <c r="L205" i="2"/>
  <c r="L359" i="2"/>
  <c r="M9" i="2"/>
  <c r="M202" i="2"/>
  <c r="L35" i="2"/>
  <c r="L167" i="2"/>
  <c r="L326" i="2"/>
  <c r="L3" i="2"/>
  <c r="L321" i="2"/>
  <c r="L314" i="2"/>
  <c r="L210" i="2"/>
  <c r="L390" i="2"/>
  <c r="M416" i="2"/>
  <c r="M258" i="2"/>
  <c r="M139" i="2"/>
  <c r="M73" i="2"/>
  <c r="M85" i="2"/>
  <c r="M292" i="2"/>
  <c r="L222" i="2"/>
  <c r="M401" i="2"/>
  <c r="M406" i="2"/>
  <c r="L323" i="2"/>
  <c r="M338" i="2"/>
  <c r="M38" i="2"/>
  <c r="L383" i="2"/>
  <c r="L365" i="2"/>
  <c r="M21" i="2"/>
  <c r="M60" i="2"/>
  <c r="M369" i="2"/>
  <c r="L22" i="2"/>
  <c r="L69" i="2"/>
  <c r="L36" i="2"/>
  <c r="L11" i="2"/>
  <c r="L370" i="2"/>
  <c r="M238" i="2"/>
  <c r="O1012" i="1"/>
  <c r="O569" i="1"/>
  <c r="I375" i="2"/>
  <c r="O297" i="1"/>
  <c r="N839" i="1"/>
  <c r="O634" i="1"/>
  <c r="M693" i="1"/>
  <c r="N45" i="1"/>
  <c r="O171" i="1"/>
  <c r="O232" i="1"/>
  <c r="O774" i="1"/>
  <c r="O507" i="1"/>
  <c r="N239" i="1"/>
  <c r="M142" i="1"/>
  <c r="M418" i="1"/>
  <c r="N468" i="1"/>
  <c r="O324" i="1"/>
  <c r="M315" i="1"/>
  <c r="O293" i="1"/>
  <c r="O472" i="1"/>
  <c r="O168" i="1"/>
  <c r="N235" i="1"/>
  <c r="O296" i="1"/>
  <c r="N240" i="1"/>
  <c r="N30" i="1"/>
  <c r="O215" i="1"/>
  <c r="N192" i="1"/>
  <c r="M109" i="1"/>
  <c r="N23" i="1"/>
  <c r="M96" i="1"/>
  <c r="M138" i="1"/>
  <c r="M283" i="1"/>
  <c r="N522" i="1"/>
  <c r="M291" i="2"/>
  <c r="L93" i="2"/>
  <c r="L362" i="2"/>
  <c r="L407" i="2"/>
  <c r="M308" i="2"/>
  <c r="L343" i="2"/>
  <c r="M860" i="1"/>
  <c r="N697" i="1"/>
  <c r="M254" i="1"/>
  <c r="N551" i="1"/>
  <c r="M402" i="1"/>
  <c r="M501" i="1"/>
  <c r="M447" i="1"/>
  <c r="N346" i="1"/>
  <c r="O807" i="1"/>
  <c r="O508" i="1"/>
  <c r="N494" i="1"/>
  <c r="N456" i="1"/>
  <c r="M209" i="1"/>
  <c r="N853" i="1"/>
  <c r="O362" i="1"/>
  <c r="O224" i="1"/>
  <c r="O95" i="1"/>
  <c r="N223" i="1"/>
  <c r="N172" i="1"/>
  <c r="O44" i="1"/>
  <c r="M121" i="1"/>
  <c r="N275" i="1"/>
  <c r="N190" i="1"/>
  <c r="M304" i="1"/>
  <c r="N281" i="1"/>
  <c r="O250" i="1"/>
  <c r="N224" i="1"/>
  <c r="O374" i="1"/>
  <c r="O395" i="1"/>
  <c r="L32" i="2"/>
  <c r="M7" i="2"/>
  <c r="L77" i="2"/>
  <c r="L96" i="2"/>
  <c r="L327" i="2"/>
  <c r="M54" i="2"/>
  <c r="M256" i="2"/>
  <c r="M231" i="2"/>
  <c r="L193" i="2"/>
  <c r="L322" i="2"/>
  <c r="L289" i="2"/>
  <c r="M84" i="2"/>
  <c r="M362" i="2"/>
  <c r="L275" i="2"/>
  <c r="L139" i="2"/>
  <c r="M245" i="2"/>
  <c r="L332" i="2"/>
  <c r="M50" i="2"/>
  <c r="M173" i="2"/>
  <c r="L92" i="2"/>
  <c r="L38" i="2"/>
  <c r="M198" i="2"/>
  <c r="O639" i="1"/>
  <c r="N840" i="1"/>
  <c r="O824" i="1"/>
  <c r="O597" i="1"/>
  <c r="O441" i="1"/>
  <c r="M187" i="1"/>
  <c r="N298" i="1"/>
  <c r="O528" i="1"/>
  <c r="O627" i="1"/>
  <c r="M151" i="1"/>
  <c r="M197" i="1"/>
  <c r="M215" i="1"/>
  <c r="O61" i="1"/>
  <c r="O281" i="1"/>
  <c r="N371" i="1"/>
  <c r="M338" i="1"/>
  <c r="O242" i="1"/>
  <c r="M328" i="1"/>
  <c r="O36" i="1"/>
  <c r="O165" i="1"/>
  <c r="M73" i="1"/>
  <c r="M252" i="1"/>
  <c r="L312" i="2"/>
  <c r="M192" i="2"/>
  <c r="L380" i="2"/>
  <c r="M74" i="2"/>
  <c r="L220" i="2"/>
  <c r="L119" i="2"/>
  <c r="L349" i="2"/>
  <c r="L251" i="2"/>
  <c r="L61" i="2"/>
  <c r="M309" i="2"/>
  <c r="L387" i="2"/>
  <c r="L232" i="2"/>
  <c r="M122" i="2"/>
  <c r="M78" i="2"/>
  <c r="M250" i="2"/>
  <c r="M42" i="2"/>
  <c r="L240" i="2"/>
  <c r="M420" i="2"/>
  <c r="M327" i="2"/>
  <c r="L120" i="2"/>
  <c r="L272" i="2"/>
  <c r="M123" i="2"/>
  <c r="N9" i="1"/>
  <c r="O326" i="1"/>
  <c r="L29" i="2"/>
  <c r="L245" i="2"/>
  <c r="M58" i="2"/>
  <c r="M421" i="2"/>
  <c r="M56" i="2"/>
  <c r="L392" i="2"/>
  <c r="M290" i="2"/>
  <c r="L414" i="2"/>
  <c r="M340" i="2"/>
  <c r="L25" i="2"/>
  <c r="M133" i="2"/>
  <c r="M385" i="2"/>
  <c r="L4" i="2"/>
  <c r="L24" i="2"/>
  <c r="O822" i="1"/>
  <c r="O574" i="1"/>
  <c r="N231" i="1"/>
  <c r="M72" i="1"/>
  <c r="M161" i="2"/>
  <c r="L195" i="2"/>
  <c r="L298" i="2"/>
  <c r="O708" i="1"/>
  <c r="M219" i="2"/>
  <c r="L364" i="2"/>
  <c r="M854" i="1"/>
  <c r="M525" i="1"/>
  <c r="M668" i="1"/>
  <c r="M332" i="1"/>
  <c r="M587" i="1"/>
  <c r="O116" i="1"/>
  <c r="M314" i="1"/>
  <c r="M77" i="1"/>
  <c r="M272" i="1"/>
  <c r="M164" i="1"/>
  <c r="O3" i="1"/>
  <c r="M238" i="1"/>
  <c r="N374" i="1"/>
  <c r="N228" i="1"/>
  <c r="M242" i="1"/>
  <c r="O26" i="1"/>
  <c r="N29" i="1"/>
  <c r="M82" i="1"/>
  <c r="L274" i="2"/>
  <c r="L83" i="2"/>
  <c r="M344" i="2"/>
  <c r="L152" i="2"/>
  <c r="M40" i="2"/>
  <c r="M140" i="2"/>
  <c r="M194" i="2"/>
  <c r="L415" i="2"/>
  <c r="M6" i="2"/>
  <c r="L100" i="2"/>
  <c r="L305" i="2"/>
  <c r="L165" i="2"/>
  <c r="M109" i="2"/>
  <c r="L241" i="2"/>
  <c r="O239" i="1"/>
  <c r="N74" i="1"/>
  <c r="M43" i="2"/>
  <c r="L419" i="2"/>
  <c r="M400" i="2"/>
  <c r="I22" i="2"/>
  <c r="M140" i="1"/>
  <c r="O347" i="1"/>
  <c r="M864" i="1"/>
  <c r="N46" i="1"/>
  <c r="M101" i="1"/>
  <c r="O194" i="1"/>
  <c r="M158" i="1"/>
  <c r="N176" i="1"/>
  <c r="M123" i="1"/>
  <c r="M729" i="1"/>
  <c r="N392" i="1"/>
  <c r="N278" i="1"/>
  <c r="O271" i="1"/>
  <c r="M267" i="1"/>
  <c r="N163" i="1"/>
  <c r="M423" i="1"/>
  <c r="N109" i="1"/>
  <c r="L97" i="2"/>
  <c r="M293" i="2"/>
  <c r="L55" i="2"/>
  <c r="M359" i="2"/>
  <c r="M171" i="2"/>
  <c r="M341" i="2"/>
  <c r="L101" i="2"/>
  <c r="M330" i="2"/>
  <c r="M303" i="2"/>
  <c r="L160" i="2"/>
  <c r="M285" i="2"/>
  <c r="M328" i="2"/>
  <c r="M93" i="2"/>
  <c r="L233" i="2"/>
  <c r="M33" i="2"/>
  <c r="L39" i="2"/>
  <c r="L424" i="2"/>
  <c r="L182" i="2"/>
  <c r="N57" i="1"/>
  <c r="M520" i="1"/>
  <c r="O268" i="1"/>
  <c r="N263" i="1"/>
  <c r="O109" i="1"/>
  <c r="N277" i="1"/>
  <c r="O172" i="1"/>
  <c r="M75" i="1"/>
  <c r="N329" i="1"/>
  <c r="M223" i="1"/>
  <c r="N183" i="1"/>
  <c r="L56" i="2"/>
  <c r="M117" i="2"/>
  <c r="L157" i="2"/>
  <c r="M397" i="2"/>
  <c r="L73" i="2"/>
  <c r="M95" i="2"/>
  <c r="M255" i="2"/>
  <c r="M384" i="2"/>
  <c r="L138" i="2"/>
  <c r="M45" i="2"/>
  <c r="L53" i="2"/>
  <c r="M19" i="2"/>
  <c r="M169" i="2"/>
  <c r="L268" i="2"/>
  <c r="L304" i="2"/>
  <c r="L136" i="2"/>
  <c r="N430" i="1"/>
  <c r="L117" i="2"/>
  <c r="M242" i="2"/>
  <c r="N443" i="1"/>
  <c r="M24" i="1"/>
  <c r="O47" i="1"/>
  <c r="M164" i="2"/>
  <c r="L278" i="2"/>
  <c r="M168" i="2"/>
  <c r="M229" i="1"/>
  <c r="O390" i="1"/>
  <c r="M394" i="1"/>
  <c r="M358" i="2"/>
  <c r="L329" i="2"/>
  <c r="L338" i="2"/>
  <c r="L81" i="2"/>
  <c r="O710" i="1"/>
  <c r="M354" i="1"/>
  <c r="N206" i="1"/>
  <c r="M25" i="2"/>
  <c r="M313" i="2"/>
  <c r="L170" i="2"/>
  <c r="M13" i="1"/>
  <c r="N469" i="1"/>
  <c r="N94" i="1"/>
  <c r="M14" i="1"/>
  <c r="N314" i="1"/>
  <c r="L366" i="2"/>
  <c r="M86" i="2"/>
  <c r="M496" i="1"/>
  <c r="N97" i="1"/>
  <c r="M17" i="2"/>
  <c r="L229" i="2"/>
  <c r="M381" i="2"/>
  <c r="M277" i="2"/>
  <c r="N120" i="1"/>
  <c r="J356" i="2"/>
  <c r="O223" i="1"/>
  <c r="N825" i="1"/>
  <c r="O457" i="1"/>
  <c r="O170" i="1"/>
  <c r="O440" i="1"/>
  <c r="O658" i="1"/>
  <c r="M143" i="1"/>
  <c r="M639" i="1"/>
  <c r="M149" i="2"/>
  <c r="K82" i="2"/>
  <c r="O904" i="1"/>
  <c r="O719" i="1"/>
  <c r="N822" i="1"/>
  <c r="O731" i="1"/>
  <c r="N581" i="1"/>
  <c r="N195" i="1"/>
  <c r="N284" i="1"/>
  <c r="O176" i="1"/>
  <c r="O89" i="1"/>
  <c r="O193" i="1"/>
  <c r="O185" i="1"/>
  <c r="M68" i="1"/>
  <c r="O102" i="1"/>
  <c r="M716" i="1"/>
  <c r="M224" i="1"/>
  <c r="O97" i="1"/>
  <c r="M71" i="1"/>
  <c r="M522" i="1"/>
  <c r="M315" i="2"/>
  <c r="M259" i="2"/>
  <c r="M98" i="2"/>
  <c r="M246" i="2"/>
  <c r="L142" i="2"/>
  <c r="O870" i="1"/>
  <c r="O284" i="1"/>
  <c r="O661" i="1"/>
  <c r="M574" i="1"/>
  <c r="N867" i="1"/>
  <c r="M3" i="1"/>
  <c r="N643" i="1"/>
  <c r="N35" i="1"/>
  <c r="O23" i="1"/>
  <c r="N325" i="1"/>
  <c r="N159" i="1"/>
  <c r="N47" i="1"/>
  <c r="N208" i="1"/>
  <c r="N716" i="1"/>
  <c r="M81" i="1"/>
  <c r="M236" i="1"/>
  <c r="O197" i="1"/>
  <c r="N117" i="1"/>
  <c r="N452" i="1"/>
  <c r="M294" i="1"/>
  <c r="M247" i="2"/>
  <c r="L348" i="2"/>
  <c r="L177" i="2"/>
  <c r="M28" i="2"/>
  <c r="L166" i="2"/>
  <c r="M322" i="2"/>
  <c r="M203" i="2"/>
  <c r="L227" i="2"/>
  <c r="L352" i="2"/>
  <c r="M310" i="2"/>
  <c r="M178" i="2"/>
  <c r="L217" i="2"/>
  <c r="M105" i="2"/>
  <c r="M311" i="2"/>
  <c r="L291" i="2"/>
  <c r="M216" i="2"/>
  <c r="L416" i="2"/>
  <c r="M196" i="2"/>
  <c r="L45" i="2"/>
  <c r="L90" i="2"/>
  <c r="L202" i="2"/>
  <c r="L169" i="2"/>
  <c r="A55" i="2"/>
  <c r="L249" i="2"/>
  <c r="M293" i="1"/>
  <c r="L187" i="2"/>
  <c r="M288" i="2"/>
  <c r="L150" i="2"/>
  <c r="O474" i="1"/>
  <c r="M320" i="1"/>
  <c r="L5" i="2"/>
  <c r="L133" i="2"/>
  <c r="L346" i="2"/>
  <c r="O138" i="1"/>
  <c r="L313" i="2"/>
  <c r="M557" i="1"/>
  <c r="L340" i="2"/>
  <c r="O804" i="1"/>
  <c r="C388" i="2"/>
  <c r="M704" i="1"/>
  <c r="I258" i="2"/>
  <c r="C287" i="2"/>
  <c r="M400" i="1"/>
  <c r="O489" i="1"/>
  <c r="N171" i="1"/>
  <c r="M345" i="1"/>
  <c r="M413" i="1"/>
  <c r="O140" i="1"/>
  <c r="N550" i="1"/>
  <c r="N403" i="1"/>
  <c r="N283" i="1"/>
  <c r="N211" i="1"/>
  <c r="N181" i="1"/>
  <c r="N146" i="1"/>
  <c r="O64" i="1"/>
  <c r="N270" i="1"/>
  <c r="M48" i="1"/>
  <c r="N338" i="1"/>
  <c r="O334" i="1"/>
  <c r="N49" i="1"/>
  <c r="O245" i="1"/>
  <c r="M75" i="2"/>
  <c r="L223" i="2"/>
  <c r="M111" i="2"/>
  <c r="M166" i="2"/>
  <c r="L64" i="2"/>
  <c r="M126" i="2"/>
  <c r="M61" i="2"/>
  <c r="M261" i="2"/>
  <c r="M407" i="2"/>
  <c r="M72" i="2"/>
  <c r="M156" i="2"/>
  <c r="M163" i="2"/>
  <c r="L350" i="2"/>
  <c r="M304" i="2"/>
  <c r="O217" i="1"/>
  <c r="M208" i="1"/>
  <c r="O331" i="1"/>
  <c r="N124" i="1"/>
  <c r="L389" i="2"/>
  <c r="M380" i="2"/>
  <c r="M415" i="2"/>
  <c r="L140" i="2"/>
  <c r="L174" i="2"/>
  <c r="L242" i="2"/>
  <c r="N322" i="1"/>
  <c r="M204" i="1"/>
  <c r="N111" i="1"/>
  <c r="L238" i="2"/>
  <c r="M299" i="2"/>
  <c r="M260" i="2"/>
  <c r="L151" i="2"/>
  <c r="O264" i="1"/>
  <c r="M295" i="1"/>
  <c r="O15" i="1"/>
  <c r="N353" i="1"/>
  <c r="O266" i="1"/>
  <c r="M45" i="1"/>
  <c r="N151" i="1"/>
  <c r="N71" i="1"/>
  <c r="L42" i="2"/>
  <c r="M63" i="2"/>
  <c r="M13" i="2"/>
  <c r="M278" i="2"/>
  <c r="N417" i="1"/>
  <c r="N64" i="1"/>
  <c r="N399" i="1"/>
  <c r="L258" i="2"/>
  <c r="L72" i="2"/>
  <c r="L301" i="2"/>
  <c r="M94" i="2"/>
  <c r="O951" i="1"/>
  <c r="M58" i="1"/>
  <c r="O269" i="1"/>
  <c r="N542" i="1"/>
  <c r="M27" i="1"/>
  <c r="N36" i="1"/>
  <c r="L255" i="2"/>
  <c r="M144" i="2"/>
  <c r="M410" i="2"/>
  <c r="O509" i="1"/>
  <c r="O130" i="1"/>
  <c r="M125" i="1"/>
  <c r="N87" i="1"/>
  <c r="O426" i="1"/>
  <c r="M129" i="2"/>
  <c r="L300" i="2"/>
  <c r="L215" i="2"/>
  <c r="N702" i="1"/>
  <c r="N26" i="1"/>
  <c r="M41" i="2"/>
  <c r="L118" i="2"/>
  <c r="L361" i="2"/>
  <c r="N622" i="1"/>
  <c r="N678" i="1"/>
  <c r="N465" i="1"/>
  <c r="M405" i="1"/>
  <c r="O90" i="1"/>
  <c r="I395" i="2"/>
  <c r="N881" i="1"/>
  <c r="N647" i="1"/>
  <c r="J124" i="2"/>
  <c r="K9" i="2"/>
  <c r="M180" i="1"/>
  <c r="N689" i="1"/>
  <c r="O601" i="1"/>
  <c r="O82" i="1"/>
  <c r="N524" i="1"/>
  <c r="O33" i="1"/>
  <c r="O464" i="1"/>
  <c r="N318" i="1"/>
  <c r="O76" i="1"/>
  <c r="M83" i="1"/>
  <c r="O236" i="1"/>
  <c r="O41" i="1"/>
  <c r="M57" i="1"/>
  <c r="N222" i="1"/>
  <c r="M60" i="1"/>
  <c r="M113" i="1"/>
  <c r="M49" i="1"/>
  <c r="O478" i="1"/>
  <c r="M42" i="1"/>
  <c r="M161" i="1"/>
  <c r="M32" i="2"/>
  <c r="L46" i="2"/>
  <c r="M29" i="2"/>
  <c r="M20" i="2"/>
  <c r="M343" i="2"/>
  <c r="M323" i="2"/>
  <c r="M273" i="2"/>
  <c r="M218" i="2"/>
  <c r="M53" i="2"/>
  <c r="L95" i="2"/>
  <c r="M361" i="2"/>
  <c r="L386" i="2"/>
  <c r="M236" i="2"/>
  <c r="L262" i="2"/>
  <c r="L107" i="2"/>
  <c r="M4" i="2"/>
  <c r="M425" i="2"/>
  <c r="M271" i="2"/>
  <c r="N194" i="1"/>
  <c r="N237" i="1"/>
  <c r="M365" i="2"/>
  <c r="M387" i="2"/>
  <c r="L281" i="2"/>
  <c r="M39" i="2"/>
  <c r="L144" i="2"/>
  <c r="L103" i="2"/>
  <c r="M306" i="1"/>
  <c r="O727" i="1"/>
  <c r="O125" i="1"/>
  <c r="M153" i="2"/>
  <c r="M77" i="2"/>
  <c r="M146" i="2"/>
  <c r="O388" i="1"/>
  <c r="N511" i="1"/>
  <c r="M141" i="2"/>
  <c r="L405" i="2"/>
  <c r="M252" i="2"/>
  <c r="O72" i="1"/>
  <c r="M79" i="1"/>
  <c r="O291" i="1"/>
  <c r="M51" i="1"/>
  <c r="N225" i="1"/>
  <c r="N25" i="1"/>
  <c r="L191" i="2"/>
  <c r="M176" i="2"/>
  <c r="M395" i="2"/>
  <c r="L104" i="2"/>
  <c r="M491" i="1"/>
  <c r="N530" i="1"/>
  <c r="M249" i="1"/>
  <c r="M76" i="1"/>
  <c r="O81" i="1"/>
  <c r="M89" i="1"/>
  <c r="L221" i="2"/>
  <c r="M287" i="2"/>
  <c r="L284" i="2"/>
  <c r="L145" i="2"/>
  <c r="K89" i="2"/>
  <c r="M782" i="1"/>
  <c r="M259" i="1"/>
  <c r="N92" i="1"/>
  <c r="M33" i="1"/>
  <c r="O104" i="1"/>
  <c r="L212" i="2"/>
  <c r="M167" i="2"/>
  <c r="M17" i="1"/>
  <c r="O179" i="1"/>
  <c r="L325" i="2"/>
  <c r="M301" i="2"/>
  <c r="L78" i="2"/>
  <c r="Y356" i="2"/>
  <c r="O672" i="1"/>
  <c r="O590" i="1"/>
  <c r="M85" i="1"/>
  <c r="N316" i="1"/>
  <c r="N872" i="1"/>
  <c r="N635" i="1"/>
  <c r="O84" i="1"/>
  <c r="K145" i="2"/>
  <c r="O155" i="1"/>
  <c r="M696" i="1"/>
  <c r="N119" i="1"/>
  <c r="O573" i="1"/>
  <c r="N439" i="1"/>
  <c r="M440" i="1"/>
  <c r="M189" i="1"/>
  <c r="O384" i="1"/>
  <c r="O9" i="1"/>
  <c r="M253" i="1"/>
  <c r="O124" i="1"/>
  <c r="M289" i="1"/>
  <c r="N289" i="1"/>
  <c r="O309" i="1"/>
  <c r="O456" i="1"/>
  <c r="O204" i="1"/>
  <c r="M162" i="1"/>
  <c r="M47" i="1"/>
  <c r="M480" i="1"/>
  <c r="M463" i="1"/>
  <c r="M514" i="1"/>
  <c r="M183" i="1"/>
  <c r="M213" i="2"/>
  <c r="L279" i="2"/>
  <c r="L344" i="2"/>
  <c r="M79" i="2"/>
  <c r="L353" i="2"/>
  <c r="M116" i="2"/>
  <c r="L269" i="2"/>
  <c r="M205" i="2"/>
  <c r="L137" i="2"/>
  <c r="L337" i="2"/>
  <c r="L31" i="2"/>
  <c r="L293" i="2"/>
  <c r="L146" i="2"/>
  <c r="M353" i="2"/>
  <c r="L358" i="2"/>
  <c r="L156" i="2"/>
  <c r="M394" i="2"/>
  <c r="L13" i="2"/>
  <c r="M687" i="1"/>
  <c r="O150" i="1"/>
  <c r="N435" i="1"/>
  <c r="O667" i="1"/>
  <c r="M108" i="1"/>
  <c r="N269" i="1"/>
  <c r="M569" i="1"/>
  <c r="M274" i="2"/>
  <c r="M314" i="2"/>
  <c r="L33" i="2"/>
  <c r="M379" i="2"/>
  <c r="M324" i="2"/>
  <c r="N176" i="2"/>
  <c r="L176" i="2" s="1"/>
  <c r="O161" i="1"/>
  <c r="O100" i="1"/>
  <c r="O160" i="1"/>
  <c r="M152" i="2"/>
  <c r="L129" i="2"/>
  <c r="L130" i="2"/>
  <c r="L127" i="2"/>
  <c r="O400" i="1"/>
  <c r="M50" i="1"/>
  <c r="N131" i="1"/>
  <c r="N349" i="1"/>
  <c r="N154" i="1"/>
  <c r="L299" i="2"/>
  <c r="L48" i="2"/>
  <c r="L371" i="2"/>
  <c r="L12" i="2"/>
  <c r="O14" i="1"/>
  <c r="O555" i="1"/>
  <c r="N161" i="1"/>
  <c r="M137" i="1"/>
  <c r="M5" i="1"/>
  <c r="L368" i="2"/>
  <c r="M325" i="2"/>
  <c r="M119" i="2"/>
  <c r="L263" i="2"/>
  <c r="N328" i="1"/>
  <c r="M311" i="1"/>
  <c r="N470" i="1"/>
  <c r="O520" i="1"/>
  <c r="N73" i="1"/>
  <c r="M155" i="1"/>
  <c r="M251" i="2"/>
  <c r="L216" i="2"/>
  <c r="L162" i="2"/>
  <c r="N253" i="1"/>
  <c r="M605" i="1"/>
  <c r="O315" i="1"/>
  <c r="N149" i="1"/>
  <c r="M172" i="1"/>
  <c r="L8" i="2"/>
  <c r="L375" i="2"/>
  <c r="M191" i="2"/>
  <c r="M955" i="1"/>
  <c r="M199" i="2"/>
  <c r="L10" i="2"/>
  <c r="O540" i="1"/>
  <c r="O305" i="1"/>
  <c r="M171" i="1"/>
  <c r="M170" i="2"/>
  <c r="O732" i="1"/>
  <c r="L196" i="2"/>
  <c r="L427" i="2"/>
  <c r="N157" i="1"/>
  <c r="L347" i="2"/>
  <c r="L266" i="2"/>
  <c r="N139" i="1"/>
  <c r="M16" i="1"/>
  <c r="O329" i="1"/>
  <c r="M215" i="2"/>
  <c r="N691" i="1"/>
  <c r="M201" i="1"/>
  <c r="L404" i="2"/>
  <c r="M148" i="2"/>
  <c r="O333" i="1"/>
  <c r="N347" i="1"/>
  <c r="N442" i="1"/>
  <c r="N28" i="1"/>
  <c r="O265" i="1"/>
  <c r="L204" i="2"/>
  <c r="L260" i="2"/>
  <c r="O866" i="1"/>
  <c r="N230" i="1"/>
  <c r="O128" i="1"/>
  <c r="N762" i="1"/>
  <c r="N67" i="1"/>
  <c r="M78" i="1"/>
  <c r="N116" i="1"/>
  <c r="O182" i="1"/>
  <c r="O455" i="1"/>
  <c r="N202" i="1"/>
  <c r="N385" i="1"/>
  <c r="O228" i="1"/>
  <c r="O196" i="1"/>
  <c r="M131" i="2"/>
  <c r="L18" i="2"/>
  <c r="M352" i="2"/>
  <c r="M214" i="2"/>
  <c r="L399" i="2"/>
  <c r="L54" i="2"/>
  <c r="M35" i="2"/>
  <c r="M383" i="2"/>
  <c r="M399" i="2"/>
  <c r="N276" i="1"/>
  <c r="M38" i="1"/>
  <c r="M334" i="1"/>
  <c r="M411" i="1"/>
  <c r="M151" i="2"/>
  <c r="L372" i="2"/>
  <c r="L417" i="2"/>
  <c r="M334" i="2"/>
  <c r="L296" i="2"/>
  <c r="L153" i="2"/>
  <c r="C113" i="2"/>
  <c r="M498" i="1"/>
  <c r="M321" i="2"/>
  <c r="M241" i="2"/>
  <c r="N566" i="1"/>
  <c r="N84" i="1"/>
  <c r="L70" i="2"/>
  <c r="N587" i="1"/>
  <c r="W350" i="2"/>
  <c r="N650" i="1"/>
  <c r="M456" i="1"/>
  <c r="M149" i="1"/>
  <c r="O227" i="1"/>
  <c r="O263" i="1"/>
  <c r="N91" i="1"/>
  <c r="O24" i="1"/>
  <c r="O5" i="1"/>
  <c r="N137" i="1"/>
  <c r="N267" i="1"/>
  <c r="M640" i="1"/>
  <c r="M91" i="1"/>
  <c r="L116" i="2"/>
  <c r="M80" i="2"/>
  <c r="M189" i="2"/>
  <c r="M376" i="2"/>
  <c r="L203" i="2"/>
  <c r="L308" i="2"/>
  <c r="L108" i="2"/>
  <c r="L163" i="2"/>
  <c r="L357" i="2"/>
  <c r="K382" i="2"/>
  <c r="M506" i="1"/>
  <c r="O282" i="1"/>
  <c r="O19" i="1"/>
  <c r="M279" i="1"/>
  <c r="A208" i="2"/>
  <c r="I136" i="2"/>
  <c r="M871" i="1"/>
  <c r="O98" i="1"/>
  <c r="M531" i="1"/>
  <c r="O186" i="1"/>
  <c r="M327" i="1"/>
  <c r="N559" i="1"/>
  <c r="O469" i="1"/>
  <c r="O144" i="1"/>
  <c r="M92" i="1"/>
  <c r="N135" i="1"/>
  <c r="M347" i="2"/>
  <c r="M188" i="2"/>
  <c r="M316" i="2"/>
  <c r="M337" i="2"/>
  <c r="M230" i="2"/>
  <c r="L125" i="2"/>
  <c r="L23" i="2"/>
  <c r="M183" i="2"/>
  <c r="L248" i="2"/>
  <c r="M175" i="2"/>
  <c r="L425" i="2"/>
  <c r="M427" i="2"/>
  <c r="M120" i="2"/>
  <c r="M770" i="1"/>
  <c r="O364" i="1"/>
  <c r="O53" i="1"/>
  <c r="M154" i="1"/>
  <c r="M80" i="1"/>
  <c r="O162" i="1"/>
  <c r="M474" i="1"/>
  <c r="N96" i="1"/>
  <c r="M667" i="1"/>
  <c r="M204" i="2"/>
  <c r="M282" i="2"/>
  <c r="M162" i="2"/>
  <c r="M382" i="1"/>
  <c r="O559" i="1"/>
  <c r="N583" i="1"/>
  <c r="M585" i="1"/>
  <c r="O665" i="1"/>
  <c r="N389" i="1"/>
  <c r="O238" i="1"/>
  <c r="M255" i="1"/>
  <c r="N261" i="1"/>
  <c r="M56" i="1"/>
  <c r="L106" i="2"/>
  <c r="M257" i="2"/>
  <c r="M155" i="2"/>
  <c r="L155" i="2"/>
  <c r="L21" i="2"/>
  <c r="L413" i="2"/>
  <c r="L331" i="2"/>
  <c r="L277" i="2"/>
  <c r="M411" i="2"/>
  <c r="M137" i="2"/>
  <c r="L7" i="2"/>
  <c r="C381" i="2"/>
  <c r="M194" i="1"/>
  <c r="M179" i="1"/>
  <c r="O386" i="1"/>
  <c r="M532" i="1"/>
  <c r="M99" i="1"/>
  <c r="O18" i="1"/>
  <c r="O393" i="2"/>
  <c r="M393" i="2" s="1"/>
  <c r="K96" i="2"/>
  <c r="O586" i="1"/>
  <c r="N714" i="1"/>
  <c r="N436" i="1"/>
  <c r="N272" i="1"/>
  <c r="O382" i="1"/>
  <c r="M213" i="1"/>
  <c r="N136" i="1"/>
  <c r="N242" i="1"/>
  <c r="M132" i="1"/>
  <c r="M88" i="1"/>
  <c r="N165" i="1"/>
  <c r="M312" i="1"/>
  <c r="M370" i="2"/>
  <c r="L244" i="2"/>
  <c r="M182" i="2"/>
  <c r="M279" i="2"/>
  <c r="M368" i="2"/>
  <c r="M414" i="2"/>
  <c r="M106" i="2"/>
  <c r="A126" i="2"/>
  <c r="M757" i="1"/>
  <c r="M15" i="1"/>
  <c r="N187" i="1"/>
  <c r="N306" i="1"/>
  <c r="N41" i="1"/>
  <c r="A187" i="2"/>
  <c r="O946" i="1"/>
  <c r="I79" i="2"/>
  <c r="M568" i="1"/>
  <c r="O367" i="1"/>
  <c r="O429" i="1"/>
  <c r="M386" i="1"/>
  <c r="N455" i="1"/>
  <c r="M19" i="1"/>
  <c r="N326" i="1"/>
  <c r="O180" i="1"/>
  <c r="M369" i="1"/>
  <c r="O306" i="1"/>
  <c r="M174" i="2"/>
  <c r="L270" i="2"/>
  <c r="M160" i="2"/>
  <c r="M302" i="2"/>
  <c r="M249" i="2"/>
  <c r="M318" i="2"/>
  <c r="L188" i="2"/>
  <c r="M172" i="2"/>
  <c r="M107" i="2"/>
  <c r="L418" i="2"/>
  <c r="L382" i="2"/>
  <c r="M326" i="2"/>
  <c r="M357" i="1"/>
  <c r="M195" i="1"/>
  <c r="O345" i="1"/>
  <c r="M316" i="1"/>
  <c r="O87" i="1"/>
  <c r="M408" i="2"/>
  <c r="N481" i="1"/>
  <c r="M318" i="1"/>
  <c r="M437" i="1"/>
  <c r="M241" i="1"/>
  <c r="N1015" i="1"/>
  <c r="N749" i="1"/>
  <c r="M322" i="1"/>
  <c r="M84" i="1"/>
  <c r="N313" i="1"/>
  <c r="N636" i="1"/>
  <c r="O159" i="1"/>
  <c r="O380" i="1"/>
  <c r="O307" i="1"/>
  <c r="N8" i="1"/>
  <c r="N420" i="1"/>
  <c r="O237" i="1"/>
  <c r="M125" i="2"/>
  <c r="L111" i="2"/>
  <c r="L231" i="2"/>
  <c r="M418" i="2"/>
  <c r="L286" i="2"/>
  <c r="M391" i="2"/>
  <c r="L17" i="2"/>
  <c r="L154" i="2"/>
  <c r="L110" i="2"/>
  <c r="M717" i="1"/>
  <c r="M451" i="1"/>
  <c r="N527" i="1"/>
  <c r="O195" i="1"/>
  <c r="O134" i="1"/>
  <c r="N77" i="1"/>
  <c r="O188" i="1"/>
  <c r="N323" i="1"/>
  <c r="M134" i="1"/>
  <c r="N169" i="1"/>
  <c r="O359" i="1"/>
  <c r="O136" i="1"/>
  <c r="M131" i="1"/>
  <c r="M268" i="2"/>
  <c r="L256" i="2"/>
  <c r="M423" i="2"/>
  <c r="M284" i="2"/>
  <c r="M283" i="2"/>
  <c r="M375" i="2"/>
  <c r="M179" i="2"/>
  <c r="M138" i="2"/>
  <c r="L336" i="2"/>
  <c r="O70" i="1"/>
  <c r="O487" i="1"/>
  <c r="O570" i="1"/>
  <c r="M362" i="1"/>
  <c r="O247" i="1"/>
  <c r="O212" i="1"/>
  <c r="O46" i="1"/>
  <c r="L328" i="2"/>
  <c r="M345" i="2"/>
  <c r="L295" i="2"/>
  <c r="L88" i="2"/>
  <c r="M237" i="2"/>
  <c r="M280" i="2"/>
  <c r="O11" i="1"/>
  <c r="N528" i="1"/>
  <c r="N393" i="1"/>
  <c r="N210" i="1"/>
  <c r="O69" i="1"/>
  <c r="N125" i="1"/>
  <c r="N293" i="1"/>
  <c r="L123" i="2"/>
  <c r="M100" i="2"/>
  <c r="L324" i="2"/>
  <c r="L311" i="2"/>
  <c r="M262" i="2"/>
  <c r="C183" i="2"/>
  <c r="O847" i="1"/>
  <c r="O878" i="1"/>
  <c r="J86" i="2"/>
  <c r="M398" i="1"/>
  <c r="O636" i="1"/>
  <c r="N345" i="1"/>
  <c r="O101" i="1"/>
  <c r="O339" i="1"/>
  <c r="O174" i="1"/>
  <c r="O480" i="1"/>
  <c r="M555" i="1"/>
  <c r="N148" i="1"/>
  <c r="L420" i="2"/>
  <c r="M150" i="2"/>
  <c r="L82" i="2"/>
  <c r="L57" i="2"/>
  <c r="L128" i="2"/>
  <c r="M10" i="2"/>
  <c r="L112" i="2"/>
  <c r="M335" i="2"/>
  <c r="M36" i="2"/>
  <c r="N31" i="1"/>
  <c r="O51" i="1"/>
  <c r="M81" i="2"/>
  <c r="L271" i="2"/>
  <c r="L206" i="2"/>
  <c r="L115" i="2"/>
  <c r="A64" i="2"/>
  <c r="M483" i="1"/>
  <c r="M308" i="1"/>
  <c r="N155" i="1"/>
  <c r="O372" i="1"/>
  <c r="N201" i="1"/>
  <c r="N296" i="1"/>
  <c r="O278" i="1"/>
  <c r="M263" i="2"/>
  <c r="M76" i="2"/>
  <c r="L185" i="2"/>
  <c r="L377" i="2"/>
  <c r="O808" i="1"/>
  <c r="O337" i="1"/>
  <c r="N142" i="1"/>
  <c r="M18" i="1"/>
  <c r="L209" i="2"/>
  <c r="L290" i="2"/>
  <c r="L401" i="2"/>
  <c r="M5" i="2"/>
  <c r="N916" i="1"/>
  <c r="M282" i="1"/>
  <c r="M630" i="1"/>
  <c r="M61" i="1"/>
  <c r="O211" i="1"/>
  <c r="M326" i="1"/>
  <c r="M399" i="1"/>
  <c r="O679" i="1"/>
  <c r="L228" i="2"/>
  <c r="M201" i="2"/>
  <c r="M374" i="2"/>
  <c r="L16" i="2"/>
  <c r="L334" i="2"/>
  <c r="N954" i="1"/>
  <c r="O411" i="1"/>
  <c r="O313" i="1"/>
  <c r="M530" i="1"/>
  <c r="M895" i="1"/>
  <c r="M527" i="1"/>
  <c r="N294" i="1"/>
  <c r="O410" i="1"/>
  <c r="O671" i="1"/>
  <c r="M266" i="1"/>
  <c r="M497" i="1"/>
  <c r="N178" i="1"/>
  <c r="N89" i="1"/>
  <c r="N341" i="1"/>
  <c r="N300" i="1"/>
  <c r="L173" i="2"/>
  <c r="M102" i="2"/>
  <c r="M221" i="2"/>
  <c r="L400" i="2"/>
  <c r="M187" i="2"/>
  <c r="M297" i="2"/>
  <c r="M296" i="2"/>
  <c r="L175" i="2"/>
  <c r="L89" i="2"/>
  <c r="N600" i="1"/>
  <c r="M173" i="1"/>
  <c r="O205" i="1"/>
  <c r="N311" i="1"/>
  <c r="O285" i="1"/>
  <c r="O142" i="1"/>
  <c r="M9" i="1"/>
  <c r="L283" i="2"/>
  <c r="M115" i="2"/>
  <c r="M124" i="2"/>
  <c r="M222" i="2"/>
  <c r="M390" i="1"/>
  <c r="N37" i="1"/>
  <c r="O209" i="1"/>
  <c r="O118" i="1"/>
  <c r="N100" i="1"/>
  <c r="M120" i="1"/>
  <c r="O181" i="1"/>
  <c r="M377" i="2"/>
  <c r="M121" i="2"/>
  <c r="L59" i="2"/>
  <c r="M193" i="2"/>
  <c r="N80" i="1"/>
  <c r="N127" i="1"/>
  <c r="N103" i="1"/>
  <c r="L254" i="2"/>
  <c r="L148" i="2"/>
  <c r="L225" i="2"/>
  <c r="L373" i="2"/>
  <c r="N776" i="1"/>
  <c r="N607" i="1"/>
  <c r="N55" i="1"/>
  <c r="N357" i="1"/>
  <c r="M231" i="1"/>
  <c r="M184" i="1"/>
  <c r="O608" i="1"/>
  <c r="M87" i="1"/>
  <c r="O122" i="1"/>
  <c r="N60" i="1"/>
  <c r="L134" i="2"/>
  <c r="L30" i="2"/>
  <c r="L207" i="2"/>
  <c r="M89" i="2"/>
  <c r="M559" i="1"/>
  <c r="M685" i="1"/>
  <c r="O494" i="1"/>
  <c r="N603" i="1"/>
  <c r="M617" i="1"/>
  <c r="M436" i="1"/>
  <c r="M347" i="1"/>
  <c r="O252" i="1"/>
  <c r="O274" i="1"/>
  <c r="N43" i="1"/>
  <c r="M384" i="1"/>
  <c r="N42" i="1"/>
  <c r="O526" i="1"/>
  <c r="M271" i="1"/>
  <c r="L114" i="2"/>
  <c r="L320" i="2"/>
  <c r="L168" i="2"/>
  <c r="L197" i="2"/>
  <c r="M97" i="2"/>
  <c r="M355" i="2"/>
  <c r="L379" i="2"/>
  <c r="L124" i="2"/>
  <c r="J130" i="2"/>
  <c r="N419" i="1"/>
  <c r="O580" i="1"/>
  <c r="N541" i="1"/>
  <c r="N184" i="1"/>
  <c r="O310" i="1"/>
  <c r="N376" i="1"/>
  <c r="O79" i="1"/>
  <c r="N398" i="1"/>
  <c r="O105" i="1"/>
  <c r="O20" i="1"/>
  <c r="N48" i="1"/>
  <c r="N179" i="1"/>
  <c r="O38" i="1"/>
  <c r="L26" i="2"/>
  <c r="L68" i="2"/>
  <c r="L408" i="2"/>
  <c r="L356" i="2"/>
  <c r="L376" i="2"/>
  <c r="L230" i="2"/>
  <c r="L360" i="2"/>
  <c r="M69" i="2"/>
  <c r="L236" i="2"/>
  <c r="O761" i="1"/>
  <c r="M775" i="1"/>
  <c r="M739" i="1"/>
  <c r="N378" i="1"/>
  <c r="M103" i="1"/>
  <c r="N34" i="1"/>
  <c r="M69" i="1"/>
  <c r="M25" i="1"/>
  <c r="O366" i="1"/>
  <c r="M277" i="1"/>
  <c r="N200" i="1"/>
  <c r="M295" i="2"/>
  <c r="L91" i="2"/>
  <c r="M346" i="2"/>
  <c r="M71" i="2"/>
  <c r="M389" i="2"/>
  <c r="M185" i="2"/>
  <c r="M378" i="2"/>
  <c r="L402" i="2"/>
  <c r="L282" i="2"/>
  <c r="O690" i="1"/>
  <c r="M165" i="1"/>
  <c r="M481" i="1"/>
  <c r="N102" i="1"/>
  <c r="O66" i="1"/>
  <c r="O74" i="1"/>
  <c r="O45" i="1"/>
  <c r="O32" i="1"/>
  <c r="O621" i="1"/>
  <c r="O599" i="1"/>
  <c r="M31" i="1"/>
  <c r="N70" i="1"/>
  <c r="N380" i="1"/>
  <c r="O551" i="1"/>
  <c r="M263" i="1"/>
  <c r="N173" i="1"/>
  <c r="N412" i="1"/>
  <c r="M146" i="1"/>
  <c r="M321" i="1"/>
  <c r="N478" i="1"/>
  <c r="L406" i="2"/>
  <c r="L178" i="2"/>
  <c r="M14" i="2"/>
  <c r="L287" i="2"/>
  <c r="M211" i="2"/>
  <c r="L410" i="2"/>
  <c r="L37" i="2"/>
  <c r="M298" i="2"/>
  <c r="L276" i="2"/>
  <c r="L47" i="2"/>
  <c r="M208" i="2"/>
  <c r="L50" i="2"/>
  <c r="L19" i="2"/>
  <c r="M226" i="2"/>
  <c r="L121" i="2"/>
  <c r="L113" i="2"/>
  <c r="M112" i="2"/>
  <c r="L66" i="2"/>
  <c r="M412" i="2"/>
  <c r="L250" i="2"/>
  <c r="O65" i="1"/>
  <c r="O241" i="1"/>
  <c r="M39" i="1"/>
  <c r="N16" i="1"/>
  <c r="N418" i="1"/>
  <c r="O350" i="1"/>
  <c r="M190" i="1"/>
  <c r="M608" i="1"/>
  <c r="M781" i="1"/>
  <c r="N53" i="1"/>
  <c r="L40" i="2"/>
  <c r="M113" i="2"/>
  <c r="L9" i="2"/>
  <c r="M181" i="2"/>
  <c r="M16" i="2"/>
  <c r="L239" i="2"/>
  <c r="L378" i="2"/>
  <c r="M99" i="2"/>
  <c r="L257" i="2"/>
  <c r="M104" i="2"/>
  <c r="L261" i="2"/>
  <c r="L342" i="2"/>
  <c r="M382" i="2"/>
  <c r="O694" i="1"/>
  <c r="N804" i="1"/>
  <c r="N340" i="1"/>
  <c r="N500" i="1"/>
  <c r="N19" i="1"/>
  <c r="O214" i="1"/>
  <c r="O43" i="1"/>
  <c r="N502" i="1"/>
  <c r="M107" i="1"/>
  <c r="M350" i="2"/>
  <c r="L159" i="2"/>
  <c r="M24" i="2"/>
  <c r="L131" i="2"/>
  <c r="M15" i="2"/>
  <c r="M130" i="2"/>
  <c r="M552" i="1"/>
  <c r="N917" i="1"/>
  <c r="M268" i="1"/>
  <c r="M397" i="1"/>
  <c r="N50" i="1"/>
  <c r="M184" i="2"/>
  <c r="M266" i="2"/>
  <c r="L199" i="2"/>
  <c r="M90" i="2"/>
  <c r="M3" i="2"/>
  <c r="M207" i="2"/>
  <c r="M82" i="2"/>
  <c r="M114" i="2"/>
  <c r="L186" i="2"/>
  <c r="L76" i="2"/>
  <c r="M18" i="2"/>
  <c r="M305" i="1"/>
  <c r="N484" i="1"/>
  <c r="N255" i="1"/>
  <c r="O173" i="1"/>
  <c r="O514" i="1"/>
  <c r="M275" i="2"/>
  <c r="L102" i="2"/>
  <c r="M223" i="2"/>
  <c r="M462" i="1"/>
  <c r="M159" i="2"/>
  <c r="L273" i="2"/>
  <c r="O287" i="1"/>
  <c r="M360" i="2"/>
  <c r="L317" i="2"/>
  <c r="L396" i="2"/>
  <c r="M486" i="1"/>
  <c r="N227" i="1"/>
  <c r="L307" i="2"/>
  <c r="M46" i="2"/>
  <c r="M677" i="1"/>
  <c r="M289" i="2"/>
  <c r="M452" i="1"/>
  <c r="M136" i="2"/>
  <c r="M110" i="2"/>
  <c r="M390" i="2"/>
  <c r="O495" i="1"/>
  <c r="M351" i="2"/>
  <c r="M22" i="2"/>
  <c r="M228" i="2"/>
  <c r="M129" i="1"/>
  <c r="O341" i="1"/>
  <c r="L264" i="2"/>
  <c r="N327" i="1"/>
  <c r="M217" i="2"/>
  <c r="M267" i="2"/>
  <c r="L192" i="2"/>
  <c r="M144" i="1"/>
  <c r="M103" i="2"/>
  <c r="M380" i="1"/>
  <c r="M212" i="1"/>
  <c r="M312" i="2"/>
  <c r="O253" i="1"/>
  <c r="L345" i="2"/>
  <c r="O222" i="1"/>
  <c r="M68" i="2"/>
  <c r="M299" i="1"/>
  <c r="M145" i="2"/>
  <c r="L143" i="2"/>
  <c r="N38" i="1"/>
  <c r="M409" i="2"/>
  <c r="N495" i="1"/>
  <c r="O473" i="1"/>
  <c r="L341" i="2"/>
  <c r="M324" i="1"/>
  <c r="L259" i="2"/>
  <c r="L164" i="2"/>
  <c r="L355" i="2"/>
  <c r="N106" i="1"/>
  <c r="M232" i="2"/>
  <c r="N105" i="1"/>
  <c r="L41" i="2"/>
  <c r="O257" i="1"/>
  <c r="L374" i="2"/>
  <c r="M158" i="2"/>
  <c r="L65" i="2"/>
  <c r="L247" i="2"/>
  <c r="M751" i="1"/>
  <c r="O92" i="1"/>
  <c r="L403" i="2"/>
  <c r="M127" i="2"/>
  <c r="M186" i="2"/>
  <c r="M239" i="1"/>
  <c r="M55" i="2"/>
  <c r="M239" i="2"/>
  <c r="M331" i="2"/>
  <c r="M91" i="2"/>
  <c r="M175" i="1"/>
  <c r="L135" i="2"/>
  <c r="L201" i="2"/>
  <c r="M122" i="1"/>
  <c r="M188" i="1"/>
  <c r="L397" i="2"/>
  <c r="M210" i="2"/>
  <c r="M26" i="2"/>
  <c r="N156" i="1"/>
  <c r="L211" i="2"/>
  <c r="M193" i="1"/>
  <c r="M354" i="2"/>
  <c r="N245" i="1"/>
  <c r="M53" i="1"/>
  <c r="L412" i="2"/>
  <c r="O226" i="1"/>
  <c r="M426" i="2"/>
  <c r="M291" i="1"/>
  <c r="N82" i="1"/>
  <c r="H269" i="2" l="1"/>
  <c r="H42" i="13"/>
  <c r="H7" i="2"/>
  <c r="H58" i="2"/>
  <c r="H31" i="2"/>
  <c r="J19" i="17"/>
  <c r="J33" i="17"/>
  <c r="I38" i="13"/>
  <c r="J4" i="17"/>
  <c r="H421" i="2"/>
  <c r="H21" i="13"/>
  <c r="H287" i="2"/>
  <c r="I27" i="13"/>
  <c r="H243" i="2"/>
  <c r="AB345" i="2"/>
  <c r="AC345" i="2"/>
  <c r="AD345" i="2"/>
  <c r="H63" i="2"/>
  <c r="H386" i="2"/>
  <c r="AB192" i="2"/>
  <c r="AD192" i="2"/>
  <c r="AC192" i="2"/>
  <c r="H350" i="2"/>
  <c r="H321" i="2"/>
  <c r="AD396" i="2"/>
  <c r="AC396" i="2"/>
  <c r="AB396" i="2"/>
  <c r="AD102" i="2"/>
  <c r="AB102" i="2"/>
  <c r="AC102" i="2"/>
  <c r="H224" i="2"/>
  <c r="I3" i="13"/>
  <c r="I4" i="13"/>
  <c r="AB199" i="2"/>
  <c r="AC199" i="2"/>
  <c r="AD199" i="2"/>
  <c r="I22" i="13"/>
  <c r="H355" i="2"/>
  <c r="I7" i="13"/>
  <c r="H12" i="2"/>
  <c r="H232" i="2"/>
  <c r="H152" i="2"/>
  <c r="AC66" i="2"/>
  <c r="AD66" i="2"/>
  <c r="AB66" i="2"/>
  <c r="AB113" i="2"/>
  <c r="AD113" i="2"/>
  <c r="AC113" i="2"/>
  <c r="H136" i="2"/>
  <c r="H52" i="2"/>
  <c r="H211" i="2"/>
  <c r="H26" i="13"/>
  <c r="I33" i="17"/>
  <c r="H38" i="13"/>
  <c r="I19" i="17"/>
  <c r="H427" i="2"/>
  <c r="H99" i="2"/>
  <c r="H166" i="2"/>
  <c r="H389" i="2"/>
  <c r="AB236" i="2"/>
  <c r="AD236" i="2"/>
  <c r="AC236" i="2"/>
  <c r="AC320" i="2"/>
  <c r="AD320" i="2"/>
  <c r="AB320" i="2"/>
  <c r="AB114" i="2"/>
  <c r="AC114" i="2"/>
  <c r="AD114" i="2"/>
  <c r="H397" i="2"/>
  <c r="D42" i="13" s="1"/>
  <c r="H72" i="2"/>
  <c r="H371" i="2"/>
  <c r="J24" i="17"/>
  <c r="H245" i="2"/>
  <c r="H125" i="2"/>
  <c r="H23" i="2"/>
  <c r="AB89" i="2"/>
  <c r="AD89" i="2"/>
  <c r="AC89" i="2"/>
  <c r="H39" i="13"/>
  <c r="H233" i="2"/>
  <c r="H401" i="2"/>
  <c r="H116" i="2"/>
  <c r="AB16" i="2"/>
  <c r="AC16" i="2"/>
  <c r="AD16" i="2"/>
  <c r="H7" i="13"/>
  <c r="H368" i="2"/>
  <c r="H316" i="2"/>
  <c r="AD401" i="2"/>
  <c r="AB401" i="2"/>
  <c r="AC401" i="2"/>
  <c r="H367" i="2"/>
  <c r="I36" i="13"/>
  <c r="J31" i="17"/>
  <c r="J14" i="17"/>
  <c r="AC112" i="2"/>
  <c r="AB112" i="2"/>
  <c r="AD112" i="2"/>
  <c r="H35" i="13"/>
  <c r="I30" i="17"/>
  <c r="I6" i="17"/>
  <c r="I8" i="13"/>
  <c r="AC420" i="2"/>
  <c r="AD420" i="2"/>
  <c r="AB420" i="2"/>
  <c r="H13" i="13"/>
  <c r="AC88" i="2"/>
  <c r="AB88" i="2"/>
  <c r="AD88" i="2"/>
  <c r="H417" i="2"/>
  <c r="AB110" i="2"/>
  <c r="AD110" i="2"/>
  <c r="AC110" i="2"/>
  <c r="AC154" i="2"/>
  <c r="AD154" i="2"/>
  <c r="AB154" i="2"/>
  <c r="H379" i="2"/>
  <c r="H223" i="2"/>
  <c r="H137" i="2"/>
  <c r="H122" i="2"/>
  <c r="H315" i="2"/>
  <c r="H342" i="2"/>
  <c r="H277" i="2"/>
  <c r="H127" i="2"/>
  <c r="H216" i="2"/>
  <c r="H337" i="2"/>
  <c r="H190" i="2"/>
  <c r="H204" i="2"/>
  <c r="AB331" i="2"/>
  <c r="AC331" i="2"/>
  <c r="AD331" i="2"/>
  <c r="AD155" i="2"/>
  <c r="AB155" i="2"/>
  <c r="AC155" i="2"/>
  <c r="H179" i="2"/>
  <c r="H176" i="2"/>
  <c r="H50" i="2"/>
  <c r="H168" i="2"/>
  <c r="H268" i="2"/>
  <c r="H10" i="13"/>
  <c r="AC108" i="2"/>
  <c r="AD108" i="2"/>
  <c r="AB108" i="2"/>
  <c r="J13" i="17"/>
  <c r="H325" i="2"/>
  <c r="H305" i="2"/>
  <c r="H207" i="2"/>
  <c r="AC70" i="2"/>
  <c r="AD70" i="2"/>
  <c r="AB70" i="2"/>
  <c r="H24" i="13"/>
  <c r="H9" i="2"/>
  <c r="H272" i="2"/>
  <c r="H93" i="2"/>
  <c r="I41" i="13"/>
  <c r="I29" i="17"/>
  <c r="I3" i="17"/>
  <c r="H34" i="13"/>
  <c r="H41" i="13"/>
  <c r="AB399" i="2"/>
  <c r="AC399" i="2"/>
  <c r="AD399" i="2"/>
  <c r="H3" i="13"/>
  <c r="H384" i="2"/>
  <c r="H24" i="2"/>
  <c r="AB347" i="2"/>
  <c r="AD347" i="2"/>
  <c r="AC347" i="2"/>
  <c r="H13" i="2"/>
  <c r="H261" i="2"/>
  <c r="H132" i="2"/>
  <c r="H17" i="2"/>
  <c r="AC48" i="2"/>
  <c r="AD48" i="2"/>
  <c r="AB48" i="2"/>
  <c r="H101" i="2"/>
  <c r="H392" i="2"/>
  <c r="H299" i="2"/>
  <c r="H14" i="13"/>
  <c r="AC293" i="2"/>
  <c r="AB293" i="2"/>
  <c r="AD293" i="2"/>
  <c r="H182" i="2"/>
  <c r="H3" i="2"/>
  <c r="H326" i="2"/>
  <c r="H318" i="2"/>
  <c r="H234" i="2"/>
  <c r="H312" i="2"/>
  <c r="H378" i="2"/>
  <c r="H135" i="2"/>
  <c r="H100" i="2"/>
  <c r="H144" i="2"/>
  <c r="H154" i="2"/>
  <c r="H178" i="2"/>
  <c r="H119" i="2"/>
  <c r="I9" i="13"/>
  <c r="I14" i="13"/>
  <c r="H328" i="2"/>
  <c r="AB103" i="2"/>
  <c r="AD103" i="2"/>
  <c r="AC103" i="2"/>
  <c r="H15" i="13"/>
  <c r="I40" i="13"/>
  <c r="AB107" i="2"/>
  <c r="AD107" i="2"/>
  <c r="AC107" i="2"/>
  <c r="AB386" i="2"/>
  <c r="AD386" i="2"/>
  <c r="AC386" i="2"/>
  <c r="H35" i="2"/>
  <c r="H153" i="2"/>
  <c r="H180" i="2"/>
  <c r="H362" i="2"/>
  <c r="AC118" i="2"/>
  <c r="AD118" i="2"/>
  <c r="AB118" i="2"/>
  <c r="H16" i="2"/>
  <c r="I25" i="13"/>
  <c r="I15" i="13"/>
  <c r="H47" i="2"/>
  <c r="H301" i="2"/>
  <c r="I11" i="17"/>
  <c r="AD72" i="2"/>
  <c r="AB72" i="2"/>
  <c r="AC72" i="2"/>
  <c r="I25" i="17"/>
  <c r="H30" i="13"/>
  <c r="J10" i="17"/>
  <c r="H339" i="2"/>
  <c r="AB151" i="2"/>
  <c r="AC151" i="2"/>
  <c r="AD151" i="2"/>
  <c r="H228" i="2"/>
  <c r="AC242" i="2"/>
  <c r="AD242" i="2"/>
  <c r="AB242" i="2"/>
  <c r="AD140" i="2"/>
  <c r="AC140" i="2"/>
  <c r="AB140" i="2"/>
  <c r="I44" i="13"/>
  <c r="AB389" i="2"/>
  <c r="AC389" i="2"/>
  <c r="AD389" i="2"/>
  <c r="H19" i="2"/>
  <c r="I12" i="13"/>
  <c r="I30" i="13"/>
  <c r="J11" i="17"/>
  <c r="J25" i="17"/>
  <c r="H322" i="2"/>
  <c r="H45" i="2"/>
  <c r="H8" i="13"/>
  <c r="H28" i="13"/>
  <c r="AD166" i="2"/>
  <c r="AB166" i="2"/>
  <c r="AC166" i="2"/>
  <c r="H273" i="2"/>
  <c r="H162" i="2"/>
  <c r="H129" i="2"/>
  <c r="H70" i="2"/>
  <c r="H380" i="2"/>
  <c r="H53" i="2"/>
  <c r="H237" i="2"/>
  <c r="H288" i="2"/>
  <c r="H394" i="2"/>
  <c r="AC229" i="2"/>
  <c r="AD229" i="2"/>
  <c r="AB229" i="2"/>
  <c r="H329" i="2"/>
  <c r="H405" i="2"/>
  <c r="H36" i="2"/>
  <c r="I31" i="17"/>
  <c r="H36" i="13"/>
  <c r="AB81" i="2"/>
  <c r="I14" i="17"/>
  <c r="AD81" i="2"/>
  <c r="AC81" i="2"/>
  <c r="I17" i="13"/>
  <c r="H156" i="2"/>
  <c r="AD117" i="2"/>
  <c r="AC117" i="2"/>
  <c r="AB117" i="2"/>
  <c r="AD138" i="2"/>
  <c r="AB138" i="2"/>
  <c r="AC138" i="2"/>
  <c r="AB73" i="2"/>
  <c r="AC73" i="2"/>
  <c r="I12" i="17"/>
  <c r="AD73" i="2"/>
  <c r="I42" i="13"/>
  <c r="I5" i="17"/>
  <c r="H22" i="2"/>
  <c r="H215" i="2"/>
  <c r="H296" i="2"/>
  <c r="I4" i="17"/>
  <c r="AB97" i="2"/>
  <c r="AC97" i="2"/>
  <c r="AD97" i="2"/>
  <c r="H227" i="2"/>
  <c r="H351" i="2"/>
  <c r="H414" i="2"/>
  <c r="I39" i="13"/>
  <c r="AC165" i="2"/>
  <c r="AD165" i="2"/>
  <c r="AB165" i="2"/>
  <c r="I15" i="17"/>
  <c r="AC83" i="2"/>
  <c r="H37" i="13"/>
  <c r="AB83" i="2"/>
  <c r="AD83" i="2"/>
  <c r="I32" i="17"/>
  <c r="H313" i="2"/>
  <c r="H334" i="2"/>
  <c r="H174" i="2"/>
  <c r="H343" i="2"/>
  <c r="H304" i="2"/>
  <c r="I43" i="13"/>
  <c r="AD25" i="2"/>
  <c r="AC25" i="2"/>
  <c r="AB25" i="2"/>
  <c r="J5" i="17"/>
  <c r="I13" i="13"/>
  <c r="AC120" i="2"/>
  <c r="AD120" i="2"/>
  <c r="AB120" i="2"/>
  <c r="AB240" i="2"/>
  <c r="AD240" i="2"/>
  <c r="AC240" i="2"/>
  <c r="AB387" i="2"/>
  <c r="AC387" i="2"/>
  <c r="AD387" i="2"/>
  <c r="I8" i="17"/>
  <c r="AD119" i="2"/>
  <c r="AB119" i="2"/>
  <c r="AC119" i="2"/>
  <c r="AB380" i="2"/>
  <c r="AC380" i="2"/>
  <c r="AD380" i="2"/>
  <c r="H121" i="2"/>
  <c r="H49" i="2"/>
  <c r="H202" i="2"/>
  <c r="H118" i="2"/>
  <c r="H31" i="13"/>
  <c r="AB92" i="2"/>
  <c r="AD92" i="2"/>
  <c r="AC92" i="2"/>
  <c r="I26" i="17"/>
  <c r="I20" i="17"/>
  <c r="J16" i="17"/>
  <c r="J27" i="17"/>
  <c r="I32" i="13"/>
  <c r="I24" i="17"/>
  <c r="J3" i="17"/>
  <c r="J29" i="17"/>
  <c r="I34" i="13"/>
  <c r="AC96" i="2"/>
  <c r="AD96" i="2"/>
  <c r="AB96" i="2"/>
  <c r="H48" i="2"/>
  <c r="H155" i="2"/>
  <c r="H274" i="2"/>
  <c r="H8" i="2"/>
  <c r="H280" i="2"/>
  <c r="H297" i="2"/>
  <c r="AD407" i="2"/>
  <c r="AB407" i="2"/>
  <c r="AC407" i="2"/>
  <c r="AB93" i="2"/>
  <c r="AC93" i="2"/>
  <c r="AD93" i="2"/>
  <c r="H184" i="2"/>
  <c r="H306" i="2"/>
  <c r="AD22" i="2"/>
  <c r="AB22" i="2"/>
  <c r="AC22" i="2"/>
  <c r="AD323" i="2"/>
  <c r="AC323" i="2"/>
  <c r="AB323" i="2"/>
  <c r="J17" i="17"/>
  <c r="J12" i="17"/>
  <c r="I28" i="13"/>
  <c r="H4" i="13"/>
  <c r="H177" i="2"/>
  <c r="H424" i="2"/>
  <c r="H130" i="2"/>
  <c r="H23" i="13"/>
  <c r="AB80" i="2"/>
  <c r="Y13" i="17" s="1"/>
  <c r="AC80" i="2"/>
  <c r="Z13" i="17" s="1"/>
  <c r="AD80" i="2"/>
  <c r="AA13" i="17" s="1"/>
  <c r="I13" i="17"/>
  <c r="AD71" i="2"/>
  <c r="AB71" i="2"/>
  <c r="AC71" i="2"/>
  <c r="I45" i="13"/>
  <c r="AC105" i="2"/>
  <c r="AD105" i="2"/>
  <c r="AB105" i="2"/>
  <c r="H5" i="13"/>
  <c r="AB297" i="2"/>
  <c r="AC297" i="2"/>
  <c r="AD297" i="2"/>
  <c r="H10" i="2"/>
  <c r="H18" i="2"/>
  <c r="H171" i="2"/>
  <c r="H128" i="2"/>
  <c r="H231" i="2"/>
  <c r="H416" i="2"/>
  <c r="D28" i="13" s="1"/>
  <c r="AB87" i="2"/>
  <c r="AD87" i="2"/>
  <c r="AC87" i="2"/>
  <c r="AC391" i="2"/>
  <c r="AB391" i="2"/>
  <c r="AD391" i="2"/>
  <c r="J9" i="17"/>
  <c r="H22" i="13"/>
  <c r="H208" i="2"/>
  <c r="H293" i="2"/>
  <c r="H112" i="2"/>
  <c r="H172" i="2"/>
  <c r="H141" i="2"/>
  <c r="AD94" i="2"/>
  <c r="AB94" i="2"/>
  <c r="AC94" i="2"/>
  <c r="H27" i="13"/>
  <c r="J18" i="17"/>
  <c r="AD79" i="2"/>
  <c r="AC79" i="2"/>
  <c r="AB79" i="2"/>
  <c r="I5" i="13"/>
  <c r="AC109" i="2"/>
  <c r="AB109" i="2"/>
  <c r="AD109" i="2"/>
  <c r="AB67" i="2"/>
  <c r="AC67" i="2"/>
  <c r="AD67" i="2"/>
  <c r="H79" i="2"/>
  <c r="H275" i="2"/>
  <c r="AC226" i="2"/>
  <c r="AD226" i="2"/>
  <c r="AB226" i="2"/>
  <c r="J32" i="17"/>
  <c r="I37" i="13"/>
  <c r="J15" i="17"/>
  <c r="H82" i="2"/>
  <c r="H327" i="2"/>
  <c r="H191" i="2"/>
  <c r="H57" i="2"/>
  <c r="H352" i="2"/>
  <c r="H346" i="2"/>
  <c r="H187" i="2"/>
  <c r="AC385" i="2"/>
  <c r="AD385" i="2"/>
  <c r="H43" i="13"/>
  <c r="AB385" i="2"/>
  <c r="AC214" i="2"/>
  <c r="AB214" i="2"/>
  <c r="AD214" i="2"/>
  <c r="AD384" i="2"/>
  <c r="AB384" i="2"/>
  <c r="AC384" i="2"/>
  <c r="AB84" i="2"/>
  <c r="AC84" i="2"/>
  <c r="I16" i="17"/>
  <c r="AD84" i="2"/>
  <c r="H11" i="13"/>
  <c r="H309" i="2"/>
  <c r="H142" i="2"/>
  <c r="H197" i="2"/>
  <c r="H310" i="2"/>
  <c r="H199" i="2"/>
  <c r="H363" i="2"/>
  <c r="I6" i="13"/>
  <c r="AC49" i="2"/>
  <c r="AD49" i="2"/>
  <c r="AB49" i="2"/>
  <c r="AD75" i="2"/>
  <c r="AC75" i="2"/>
  <c r="AB75" i="2"/>
  <c r="I11" i="13"/>
  <c r="AD398" i="2"/>
  <c r="AB398" i="2"/>
  <c r="AC398" i="2"/>
  <c r="H45" i="13"/>
  <c r="H169" i="2"/>
  <c r="H161" i="2"/>
  <c r="H308" i="2"/>
  <c r="H408" i="2"/>
  <c r="H253" i="2"/>
  <c r="H300" i="2"/>
  <c r="H120" i="2"/>
  <c r="H259" i="2"/>
  <c r="J26" i="17"/>
  <c r="I31" i="13"/>
  <c r="J20" i="17"/>
  <c r="H115" i="2"/>
  <c r="H111" i="2"/>
  <c r="H170" i="2"/>
  <c r="H311" i="2"/>
  <c r="H39" i="2"/>
  <c r="H393" i="2"/>
  <c r="H220" i="2"/>
  <c r="H225" i="2"/>
  <c r="H103" i="2"/>
  <c r="H361" i="2"/>
  <c r="H188" i="2"/>
  <c r="AD319" i="2"/>
  <c r="AC319" i="2"/>
  <c r="AB319" i="2"/>
  <c r="H9" i="13"/>
  <c r="AC393" i="2"/>
  <c r="AB393" i="2"/>
  <c r="AD393" i="2"/>
  <c r="I17" i="17"/>
  <c r="AD85" i="2"/>
  <c r="AA17" i="17" s="1"/>
  <c r="AC85" i="2"/>
  <c r="Z17" i="17" s="1"/>
  <c r="AB85" i="2"/>
  <c r="Y17" i="17" s="1"/>
  <c r="I9" i="17"/>
  <c r="H146" i="2"/>
  <c r="D14" i="13" s="1"/>
  <c r="H381" i="2"/>
  <c r="H251" i="2"/>
  <c r="H102" i="2"/>
  <c r="H217" i="2"/>
  <c r="H377" i="2"/>
  <c r="H365" i="2"/>
  <c r="H34" i="2"/>
  <c r="H411" i="2"/>
  <c r="H212" i="2"/>
  <c r="H271" i="2"/>
  <c r="H159" i="2"/>
  <c r="H360" i="2"/>
  <c r="H185" i="2"/>
  <c r="H270" i="2"/>
  <c r="H20" i="2"/>
  <c r="H157" i="2"/>
  <c r="H138" i="2"/>
  <c r="H95" i="2"/>
  <c r="H372" i="2"/>
  <c r="H46" i="2"/>
  <c r="H281" i="2"/>
  <c r="H356" i="2"/>
  <c r="H175" i="2"/>
  <c r="H415" i="2"/>
  <c r="H289" i="2"/>
  <c r="H201" i="2"/>
  <c r="H406" i="2"/>
  <c r="H205" i="2"/>
  <c r="H303" i="2"/>
  <c r="H267" i="2"/>
  <c r="H410" i="2"/>
  <c r="H147" i="2"/>
  <c r="H278" i="2"/>
  <c r="H124" i="2"/>
  <c r="H37" i="2"/>
  <c r="H266" i="2"/>
  <c r="G9" i="13"/>
  <c r="H163" i="2"/>
  <c r="H324" i="2"/>
  <c r="H302" i="2"/>
  <c r="H419" i="2"/>
  <c r="W24" i="17"/>
  <c r="H294" i="2"/>
  <c r="H382" i="2"/>
  <c r="H117" i="2"/>
  <c r="H165" i="2"/>
  <c r="H250" i="2"/>
  <c r="H248" i="2"/>
  <c r="H59" i="2"/>
  <c r="H92" i="2"/>
  <c r="H206" i="2"/>
  <c r="H409" i="2"/>
  <c r="D27" i="13" s="1"/>
  <c r="H348" i="2"/>
  <c r="H276" i="2"/>
  <c r="H330" i="2"/>
  <c r="H145" i="2"/>
  <c r="H80" i="2"/>
  <c r="E13" i="17" s="1"/>
  <c r="H134" i="2"/>
  <c r="H286" i="2"/>
  <c r="H77" i="2"/>
  <c r="H244" i="2"/>
  <c r="H239" i="2"/>
  <c r="H167" i="2"/>
  <c r="H15" i="2"/>
  <c r="H6" i="2"/>
  <c r="H400" i="2"/>
  <c r="H344" i="2"/>
  <c r="H84" i="2"/>
  <c r="H140" i="2"/>
  <c r="H196" i="2"/>
  <c r="H67" i="2"/>
  <c r="F19" i="13"/>
  <c r="H399" i="2"/>
  <c r="D41" i="13" s="1"/>
  <c r="H359" i="2"/>
  <c r="H291" i="2"/>
  <c r="H110" i="2"/>
  <c r="H74" i="2"/>
  <c r="H246" i="2"/>
  <c r="D39" i="11"/>
  <c r="D16" i="11"/>
  <c r="B28" i="11"/>
  <c r="E12" i="11"/>
  <c r="C37" i="11"/>
  <c r="B16" i="11"/>
  <c r="B53" i="11"/>
  <c r="C23" i="11"/>
  <c r="B7" i="11"/>
  <c r="D26" i="11"/>
  <c r="B22" i="11"/>
  <c r="D11" i="11"/>
  <c r="D22" i="11"/>
  <c r="E7" i="11"/>
  <c r="C29" i="11"/>
  <c r="E31" i="11"/>
  <c r="C8" i="11"/>
  <c r="C33" i="11"/>
  <c r="B47" i="11"/>
  <c r="B46" i="11"/>
  <c r="B45" i="11"/>
  <c r="E46" i="11"/>
  <c r="E14" i="11"/>
  <c r="C54" i="11"/>
  <c r="D52" i="11"/>
  <c r="C36" i="11"/>
  <c r="D45" i="11"/>
  <c r="E5" i="11"/>
  <c r="E44" i="11"/>
  <c r="D12" i="11"/>
  <c r="B20" i="11"/>
  <c r="C25" i="11"/>
  <c r="D3" i="11"/>
  <c r="D21" i="11"/>
  <c r="B51" i="11"/>
  <c r="D19" i="11"/>
  <c r="B11" i="11"/>
  <c r="D18" i="11"/>
  <c r="C39" i="11"/>
  <c r="C46" i="11"/>
  <c r="B21" i="11"/>
  <c r="B37" i="11"/>
  <c r="D8" i="11"/>
  <c r="B48" i="11"/>
  <c r="B44" i="11"/>
  <c r="E34" i="11"/>
  <c r="E23" i="11"/>
  <c r="B25" i="11"/>
  <c r="D49" i="11"/>
  <c r="D15" i="11"/>
  <c r="C42" i="11"/>
  <c r="E40" i="11"/>
  <c r="C17" i="11"/>
  <c r="C51" i="11"/>
  <c r="E36" i="11"/>
  <c r="E6" i="11"/>
  <c r="B3" i="11"/>
  <c r="D10" i="11"/>
  <c r="C9" i="11"/>
  <c r="E4" i="11"/>
  <c r="C48" i="11"/>
  <c r="D47" i="11"/>
  <c r="C38" i="11"/>
  <c r="C15" i="11"/>
  <c r="E26" i="11"/>
  <c r="C35" i="11"/>
  <c r="B24" i="11"/>
  <c r="C5" i="11"/>
  <c r="D51" i="11"/>
  <c r="D33" i="11"/>
  <c r="B8" i="11"/>
  <c r="D9" i="11"/>
  <c r="B31" i="11"/>
  <c r="C14" i="11"/>
  <c r="E35" i="11"/>
  <c r="E10" i="11"/>
  <c r="E29" i="11"/>
  <c r="D44" i="11"/>
  <c r="C52" i="11"/>
  <c r="B4" i="11"/>
  <c r="C20" i="11"/>
  <c r="B5" i="11"/>
  <c r="D37" i="11"/>
  <c r="E54" i="11"/>
  <c r="E50" i="11"/>
  <c r="C50" i="11"/>
  <c r="E27" i="11"/>
  <c r="E52" i="11"/>
  <c r="E8" i="11"/>
  <c r="D36" i="11"/>
  <c r="C40" i="11"/>
  <c r="D31" i="11"/>
  <c r="E48" i="11"/>
  <c r="C27" i="11"/>
  <c r="B34" i="11"/>
  <c r="B35" i="11"/>
  <c r="C6" i="11"/>
  <c r="B40" i="11"/>
  <c r="B38" i="11"/>
  <c r="B10" i="11"/>
  <c r="D29" i="11"/>
  <c r="D46" i="11"/>
  <c r="E53" i="11"/>
  <c r="C12" i="11"/>
  <c r="D32" i="11"/>
  <c r="D53" i="11"/>
  <c r="D17" i="11"/>
  <c r="E42" i="11"/>
  <c r="E51" i="11"/>
  <c r="D25" i="11"/>
  <c r="E32" i="11"/>
  <c r="B50" i="11"/>
  <c r="C7" i="11"/>
  <c r="E38" i="11"/>
  <c r="D23" i="11"/>
  <c r="B42" i="11"/>
  <c r="D28" i="11"/>
  <c r="C22" i="11"/>
  <c r="C11" i="11"/>
  <c r="B27" i="11"/>
  <c r="C13" i="11"/>
  <c r="E13" i="11"/>
  <c r="D24" i="11"/>
  <c r="E28" i="11"/>
  <c r="B43" i="11"/>
  <c r="E24" i="11"/>
  <c r="C49" i="11"/>
  <c r="C10" i="11"/>
  <c r="B32" i="11"/>
  <c r="C4" i="11"/>
  <c r="B33" i="11"/>
  <c r="C31" i="11"/>
  <c r="E21" i="11"/>
  <c r="B18" i="11"/>
  <c r="D4" i="11"/>
  <c r="E43" i="11"/>
  <c r="D54" i="11"/>
  <c r="C24" i="11"/>
  <c r="C43" i="11"/>
  <c r="C19" i="11"/>
  <c r="B17" i="11"/>
  <c r="D35" i="11"/>
  <c r="E33" i="11"/>
  <c r="E22" i="11"/>
  <c r="D7" i="11"/>
  <c r="E30" i="11"/>
  <c r="B39" i="11"/>
  <c r="B36" i="11"/>
  <c r="E16" i="11"/>
  <c r="D20" i="11"/>
  <c r="D27" i="11"/>
  <c r="D42" i="11"/>
  <c r="B9" i="11"/>
  <c r="C21" i="11"/>
  <c r="D6" i="11"/>
  <c r="B19" i="11"/>
  <c r="C47" i="11"/>
  <c r="C32" i="11"/>
  <c r="D38" i="11"/>
  <c r="C28" i="11"/>
  <c r="D50" i="11"/>
  <c r="B30" i="11"/>
  <c r="C34" i="11"/>
  <c r="D14" i="11"/>
  <c r="B14" i="11"/>
  <c r="D30" i="11"/>
  <c r="D41" i="11"/>
  <c r="B52" i="11"/>
  <c r="E9" i="11"/>
  <c r="C44" i="11"/>
  <c r="D34" i="11"/>
  <c r="E17" i="11"/>
  <c r="C16" i="11"/>
  <c r="E45" i="11"/>
  <c r="B41" i="11"/>
  <c r="C26" i="11"/>
  <c r="B6" i="11"/>
  <c r="B49" i="11"/>
  <c r="D40" i="11"/>
  <c r="C30" i="11"/>
  <c r="B26" i="11"/>
  <c r="B13" i="11"/>
  <c r="E25" i="11"/>
  <c r="E37" i="11"/>
  <c r="D5" i="11"/>
  <c r="C45" i="11"/>
  <c r="D43" i="11"/>
  <c r="B23" i="11"/>
  <c r="E39" i="11"/>
  <c r="B15" i="11"/>
  <c r="E11" i="11"/>
  <c r="E15" i="11"/>
  <c r="B54" i="11"/>
  <c r="B12" i="11"/>
  <c r="C41" i="11"/>
  <c r="C18" i="11"/>
  <c r="D13" i="11"/>
  <c r="C53" i="11"/>
  <c r="E41" i="11"/>
  <c r="E20" i="11"/>
  <c r="E3" i="11"/>
  <c r="B29" i="11"/>
  <c r="E19" i="11"/>
  <c r="D48" i="11"/>
  <c r="E18" i="11"/>
  <c r="C3" i="11"/>
  <c r="E47" i="11"/>
  <c r="E49" i="11"/>
  <c r="H33" i="17"/>
  <c r="G38" i="13"/>
  <c r="H19" i="17"/>
  <c r="E3" i="13"/>
  <c r="H235" i="2"/>
  <c r="H247" i="2"/>
  <c r="E6" i="13"/>
  <c r="H241" i="2"/>
  <c r="T22" i="13"/>
  <c r="H331" i="2"/>
  <c r="H257" i="2"/>
  <c r="H219" i="2"/>
  <c r="H340" i="2"/>
  <c r="H90" i="2"/>
  <c r="H192" i="2"/>
  <c r="H333" i="2"/>
  <c r="H85" i="2"/>
  <c r="E17" i="17" s="1"/>
  <c r="H336" i="2"/>
  <c r="H189" i="2"/>
  <c r="H21" i="2"/>
  <c r="H282" i="2"/>
  <c r="W18" i="13"/>
  <c r="H413" i="2"/>
  <c r="H354" i="2"/>
  <c r="H236" i="2"/>
  <c r="G42" i="13"/>
  <c r="H264" i="2"/>
  <c r="R19" i="13"/>
  <c r="H425" i="2"/>
  <c r="H307" i="2"/>
  <c r="H73" i="2"/>
  <c r="H422" i="2"/>
  <c r="H374" i="2"/>
  <c r="H126" i="2"/>
  <c r="H203" i="2"/>
  <c r="H279" i="2"/>
  <c r="H143" i="2"/>
  <c r="J1016" i="1"/>
  <c r="K1016" i="1"/>
  <c r="L1016" i="1"/>
  <c r="H66" i="2"/>
  <c r="K1017" i="1"/>
  <c r="L1017" i="1"/>
  <c r="J1017" i="1"/>
  <c r="H186" i="2"/>
  <c r="H173" i="2"/>
  <c r="H332" i="2"/>
  <c r="H193" i="2"/>
  <c r="H388" i="2"/>
  <c r="H51" i="2"/>
  <c r="H358" i="2"/>
  <c r="H104" i="2"/>
  <c r="H89" i="2"/>
  <c r="H213" i="2"/>
  <c r="H349" i="2"/>
  <c r="T4" i="13"/>
  <c r="H319" i="2"/>
  <c r="H290" i="2"/>
  <c r="K1018" i="1"/>
  <c r="L1018" i="1"/>
  <c r="J1018" i="1"/>
  <c r="H44" i="2"/>
  <c r="H68" i="2"/>
  <c r="F39" i="13"/>
  <c r="J1012" i="1"/>
  <c r="L1012" i="1"/>
  <c r="K1012" i="1"/>
  <c r="H209" i="2"/>
  <c r="H366" i="2"/>
  <c r="H75" i="2"/>
  <c r="H418" i="2"/>
  <c r="H150" i="2"/>
  <c r="H78" i="2"/>
  <c r="H396" i="2"/>
  <c r="H123" i="2"/>
  <c r="H403" i="2"/>
  <c r="H218" i="2"/>
  <c r="H263" i="2"/>
  <c r="H33" i="2"/>
  <c r="H387" i="2"/>
  <c r="H222" i="2"/>
  <c r="Q4" i="13"/>
  <c r="H210" i="2"/>
  <c r="H252" i="2"/>
  <c r="J1013" i="1"/>
  <c r="L1013" i="1"/>
  <c r="K1013" i="1"/>
  <c r="R26" i="13"/>
  <c r="H383" i="2"/>
  <c r="H338" i="2"/>
  <c r="H265" i="2"/>
  <c r="H107" i="2"/>
  <c r="H40" i="2"/>
  <c r="H38" i="2"/>
  <c r="H369" i="2"/>
  <c r="P4" i="13"/>
  <c r="W14" i="13"/>
  <c r="G7" i="13"/>
  <c r="L1021" i="1"/>
  <c r="J1021" i="1"/>
  <c r="K1021" i="1"/>
  <c r="H214" i="2"/>
  <c r="H357" i="2"/>
  <c r="H25" i="2"/>
  <c r="G23" i="13"/>
  <c r="G10" i="13"/>
  <c r="H364" i="2"/>
  <c r="H181" i="2"/>
  <c r="F33" i="13"/>
  <c r="G28" i="17"/>
  <c r="G7" i="17"/>
  <c r="H292" i="2"/>
  <c r="T20" i="13"/>
  <c r="H402" i="2"/>
  <c r="J23" i="13"/>
  <c r="H230" i="2"/>
  <c r="H353" i="2"/>
  <c r="H83" i="2"/>
  <c r="T15" i="13"/>
  <c r="H420" i="2"/>
  <c r="H295" i="2"/>
  <c r="G32" i="17"/>
  <c r="F37" i="13"/>
  <c r="G15" i="17"/>
  <c r="H26" i="2"/>
  <c r="K45" i="13"/>
  <c r="G10" i="17"/>
  <c r="F9" i="17"/>
  <c r="H283" i="2"/>
  <c r="H42" i="2"/>
  <c r="H86" i="2"/>
  <c r="H98" i="2"/>
  <c r="H131" i="2"/>
  <c r="F16" i="17"/>
  <c r="F27" i="17"/>
  <c r="E32" i="13"/>
  <c r="H109" i="2"/>
  <c r="K24" i="13"/>
  <c r="R32" i="13"/>
  <c r="S16" i="17"/>
  <c r="S27" i="17"/>
  <c r="J1026" i="1"/>
  <c r="L1026" i="1"/>
  <c r="K1026" i="1"/>
  <c r="L15" i="13"/>
  <c r="H69" i="2"/>
  <c r="O4" i="13"/>
  <c r="H323" i="2"/>
  <c r="H221" i="2"/>
  <c r="H284" i="2"/>
  <c r="Q27" i="13"/>
  <c r="E22" i="13"/>
  <c r="H54" i="2"/>
  <c r="W19" i="13"/>
  <c r="E39" i="13"/>
  <c r="G36" i="13"/>
  <c r="H14" i="17"/>
  <c r="H31" i="17"/>
  <c r="H341" i="2"/>
  <c r="K1011" i="1"/>
  <c r="J1011" i="1"/>
  <c r="L1011" i="1"/>
  <c r="H183" i="2"/>
  <c r="E9" i="13"/>
  <c r="M8" i="17"/>
  <c r="P8" i="13"/>
  <c r="G25" i="17"/>
  <c r="G11" i="17"/>
  <c r="F30" i="13"/>
  <c r="O21" i="13"/>
  <c r="U13" i="13"/>
  <c r="V13" i="17"/>
  <c r="Q12" i="13"/>
  <c r="H32" i="2"/>
  <c r="G20" i="17"/>
  <c r="G26" i="17"/>
  <c r="F31" i="13"/>
  <c r="H426" i="2"/>
  <c r="F22" i="13"/>
  <c r="L16" i="13"/>
  <c r="R11" i="17"/>
  <c r="R25" i="17"/>
  <c r="Q30" i="13"/>
  <c r="S22" i="13"/>
  <c r="H5" i="17"/>
  <c r="F10" i="17"/>
  <c r="E11" i="13"/>
  <c r="K14" i="13"/>
  <c r="F28" i="13"/>
  <c r="G30" i="13"/>
  <c r="H11" i="17"/>
  <c r="H25" i="17"/>
  <c r="S18" i="17"/>
  <c r="H200" i="2"/>
  <c r="H71" i="2"/>
  <c r="E27" i="13"/>
  <c r="H298" i="2"/>
  <c r="H14" i="2"/>
  <c r="H258" i="2"/>
  <c r="K1043" i="1"/>
  <c r="J1043" i="1"/>
  <c r="L1043" i="1"/>
  <c r="H335" i="2"/>
  <c r="H255" i="2"/>
  <c r="F45" i="13"/>
  <c r="F11" i="13"/>
  <c r="H229" i="2"/>
  <c r="H373" i="2"/>
  <c r="H4" i="2"/>
  <c r="R27" i="13"/>
  <c r="H30" i="2"/>
  <c r="V4" i="13"/>
  <c r="O12" i="13"/>
  <c r="G6" i="13"/>
  <c r="L12" i="13"/>
  <c r="P11" i="13"/>
  <c r="E41" i="13"/>
  <c r="R12" i="13"/>
  <c r="K41" i="13"/>
  <c r="F8" i="13"/>
  <c r="H407" i="2"/>
  <c r="H395" i="2"/>
  <c r="E8" i="13"/>
  <c r="H376" i="2"/>
  <c r="H96" i="2"/>
  <c r="J42" i="13"/>
  <c r="H404" i="2"/>
  <c r="H64" i="2"/>
  <c r="H43" i="2"/>
  <c r="W18" i="17"/>
  <c r="H113" i="2"/>
  <c r="K21" i="13"/>
  <c r="L1014" i="1"/>
  <c r="K1014" i="1"/>
  <c r="J1014" i="1"/>
  <c r="O9" i="13"/>
  <c r="E23" i="13"/>
  <c r="H13" i="17"/>
  <c r="G27" i="17"/>
  <c r="F32" i="13"/>
  <c r="G16" i="17"/>
  <c r="G13" i="13"/>
  <c r="H76" i="2"/>
  <c r="H375" i="2"/>
  <c r="H81" i="2"/>
  <c r="H254" i="2"/>
  <c r="H41" i="2"/>
  <c r="F12" i="13"/>
  <c r="R20" i="13"/>
  <c r="G45" i="13"/>
  <c r="H160" i="2"/>
  <c r="H16" i="17"/>
  <c r="G32" i="13"/>
  <c r="H27" i="17"/>
  <c r="E10" i="13"/>
  <c r="S21" i="13"/>
  <c r="J1020" i="1"/>
  <c r="K1020" i="1"/>
  <c r="L1020" i="1"/>
  <c r="H7" i="17"/>
  <c r="H28" i="17"/>
  <c r="G33" i="13"/>
  <c r="F6" i="13"/>
  <c r="L22" i="13"/>
  <c r="G41" i="13"/>
  <c r="G22" i="13"/>
  <c r="E15" i="13"/>
  <c r="H158" i="2"/>
  <c r="E43" i="13"/>
  <c r="H249" i="2"/>
  <c r="F5" i="17"/>
  <c r="J44" i="13"/>
  <c r="L1053" i="1"/>
  <c r="J1053" i="1"/>
  <c r="K1053" i="1"/>
  <c r="L1028" i="1"/>
  <c r="K1028" i="1"/>
  <c r="J1028" i="1"/>
  <c r="T16" i="13"/>
  <c r="J39" i="13"/>
  <c r="G43" i="13"/>
  <c r="F9" i="13"/>
  <c r="J1052" i="1"/>
  <c r="L1052" i="1"/>
  <c r="K1052" i="1"/>
  <c r="K44" i="13"/>
  <c r="S10" i="13"/>
  <c r="F12" i="17"/>
  <c r="Q10" i="13"/>
  <c r="G18" i="17"/>
  <c r="F25" i="17"/>
  <c r="E30" i="13"/>
  <c r="F11" i="17"/>
  <c r="H260" i="2"/>
  <c r="H320" i="2"/>
  <c r="L1037" i="1"/>
  <c r="J1037" i="1"/>
  <c r="K1037" i="1"/>
  <c r="G8" i="17"/>
  <c r="J40" i="13"/>
  <c r="X10" i="17"/>
  <c r="H27" i="2"/>
  <c r="E24" i="13"/>
  <c r="H60" i="2"/>
  <c r="H148" i="2"/>
  <c r="E20" i="13"/>
  <c r="F8" i="17"/>
  <c r="W8" i="17"/>
  <c r="F14" i="13"/>
  <c r="K14" i="17"/>
  <c r="J36" i="13"/>
  <c r="K31" i="17"/>
  <c r="G8" i="13"/>
  <c r="W4" i="13"/>
  <c r="L30" i="17"/>
  <c r="K35" i="13"/>
  <c r="L6" i="17"/>
  <c r="G11" i="13"/>
  <c r="R4" i="13"/>
  <c r="G17" i="13"/>
  <c r="L1023" i="1"/>
  <c r="K1023" i="1"/>
  <c r="J1023" i="1"/>
  <c r="H412" i="2"/>
  <c r="G24" i="17"/>
  <c r="V9" i="13"/>
  <c r="S35" i="13"/>
  <c r="T6" i="17"/>
  <c r="T30" i="17"/>
  <c r="H262" i="2"/>
  <c r="K40" i="13"/>
  <c r="H195" i="2"/>
  <c r="H18" i="17"/>
  <c r="Q12" i="17"/>
  <c r="G26" i="13"/>
  <c r="F17" i="13"/>
  <c r="V20" i="13"/>
  <c r="F3" i="17"/>
  <c r="F29" i="17"/>
  <c r="E34" i="13"/>
  <c r="H65" i="2"/>
  <c r="G370" i="2"/>
  <c r="G354" i="2"/>
  <c r="G320" i="2"/>
  <c r="G69" i="2"/>
  <c r="G17" i="2"/>
  <c r="G135" i="2"/>
  <c r="G42" i="2"/>
  <c r="G262" i="2"/>
  <c r="G291" i="2"/>
  <c r="G18" i="2"/>
  <c r="G207" i="2"/>
  <c r="G364" i="2"/>
  <c r="G108" i="2"/>
  <c r="G175" i="2"/>
  <c r="G259" i="2"/>
  <c r="G246" i="2"/>
  <c r="G139" i="2"/>
  <c r="G167" i="2"/>
  <c r="G238" i="2"/>
  <c r="G362" i="2"/>
  <c r="G165" i="2"/>
  <c r="G114" i="2"/>
  <c r="G361" i="2"/>
  <c r="G250" i="2"/>
  <c r="G195" i="2"/>
  <c r="G270" i="2"/>
  <c r="G60" i="2"/>
  <c r="G381" i="2"/>
  <c r="G188" i="2"/>
  <c r="G146" i="2"/>
  <c r="C14" i="13" s="1"/>
  <c r="G392" i="2"/>
  <c r="G45" i="2"/>
  <c r="G186" i="2"/>
  <c r="G128" i="2"/>
  <c r="G184" i="2"/>
  <c r="G43" i="2"/>
  <c r="G96" i="2"/>
  <c r="G35" i="2"/>
  <c r="G286" i="2"/>
  <c r="G397" i="2"/>
  <c r="C42" i="13" s="1"/>
  <c r="G308" i="2"/>
  <c r="G72" i="2"/>
  <c r="G141" i="2"/>
  <c r="G288" i="2"/>
  <c r="G347" i="2"/>
  <c r="G174" i="2"/>
  <c r="G61" i="2"/>
  <c r="G284" i="2"/>
  <c r="G368" i="2"/>
  <c r="G226" i="2"/>
  <c r="G415" i="2"/>
  <c r="G81" i="2"/>
  <c r="G101" i="2"/>
  <c r="G36" i="2"/>
  <c r="G115" i="2"/>
  <c r="G345" i="2"/>
  <c r="G414" i="2"/>
  <c r="G153" i="2"/>
  <c r="G236" i="2"/>
  <c r="G7" i="2"/>
  <c r="G378" i="2"/>
  <c r="G277" i="2"/>
  <c r="G176" i="2"/>
  <c r="G304" i="2"/>
  <c r="G359" i="2"/>
  <c r="G399" i="2"/>
  <c r="C41" i="13" s="1"/>
  <c r="G144" i="2"/>
  <c r="G129" i="2"/>
  <c r="G103" i="2"/>
  <c r="G10" i="2"/>
  <c r="G199" i="2"/>
  <c r="H398" i="2"/>
  <c r="D45" i="13" s="1"/>
  <c r="G134" i="2"/>
  <c r="G328" i="2"/>
  <c r="G99" i="2"/>
  <c r="G87" i="2"/>
  <c r="G100" i="2"/>
  <c r="G196" i="2"/>
  <c r="G194" i="2"/>
  <c r="G85" i="2"/>
  <c r="D17" i="17" s="1"/>
  <c r="G41" i="2"/>
  <c r="G182" i="2"/>
  <c r="G67" i="2"/>
  <c r="G256" i="2"/>
  <c r="G212" i="2"/>
  <c r="G310" i="2"/>
  <c r="G168" i="2"/>
  <c r="G346" i="2"/>
  <c r="G257" i="2"/>
  <c r="G151" i="2"/>
  <c r="G58" i="2"/>
  <c r="G294" i="2"/>
  <c r="G273" i="2"/>
  <c r="G76" i="2"/>
  <c r="G46" i="2"/>
  <c r="G204" i="2"/>
  <c r="G369" i="2"/>
  <c r="G421" i="2"/>
  <c r="G23" i="2"/>
  <c r="G51" i="2"/>
  <c r="G380" i="2"/>
  <c r="G6" i="2"/>
  <c r="G123" i="2"/>
  <c r="G214" i="2"/>
  <c r="G225" i="2"/>
  <c r="G177" i="2"/>
  <c r="G324" i="2"/>
  <c r="G88" i="2"/>
  <c r="G157" i="2"/>
  <c r="G34" i="2"/>
  <c r="G379" i="2"/>
  <c r="G312" i="2"/>
  <c r="G127" i="2"/>
  <c r="G209" i="2"/>
  <c r="G216" i="2"/>
  <c r="G179" i="2"/>
  <c r="G80" i="2"/>
  <c r="D13" i="17" s="1"/>
  <c r="G53" i="2"/>
  <c r="G254" i="2"/>
  <c r="G427" i="2"/>
  <c r="G89" i="2"/>
  <c r="G376" i="2"/>
  <c r="G373" i="2"/>
  <c r="G145" i="2"/>
  <c r="G229" i="2"/>
  <c r="G86" i="2"/>
  <c r="G63" i="2"/>
  <c r="G173" i="2"/>
  <c r="G150" i="2"/>
  <c r="G49" i="2"/>
  <c r="H29" i="2"/>
  <c r="H385" i="2"/>
  <c r="G327" i="2"/>
  <c r="G253" i="2"/>
  <c r="G208" i="2"/>
  <c r="G33" i="2"/>
  <c r="G384" i="2"/>
  <c r="G271" i="2"/>
  <c r="G417" i="2"/>
  <c r="G377" i="2"/>
  <c r="G408" i="2"/>
  <c r="G416" i="2"/>
  <c r="C28" i="13" s="1"/>
  <c r="G332" i="2"/>
  <c r="G390" i="2"/>
  <c r="G334" i="2"/>
  <c r="G375" i="2"/>
  <c r="G26" i="2"/>
  <c r="G423" i="2"/>
  <c r="G400" i="2"/>
  <c r="G120" i="2"/>
  <c r="G241" i="2"/>
  <c r="G27" i="2"/>
  <c r="G337" i="2"/>
  <c r="G422" i="2"/>
  <c r="G164" i="2"/>
  <c r="G24" i="2"/>
  <c r="G19" i="2"/>
  <c r="G90" i="2"/>
  <c r="G307" i="2"/>
  <c r="G130" i="2"/>
  <c r="G136" i="2"/>
  <c r="G272" i="2"/>
  <c r="G162" i="2"/>
  <c r="G62" i="2"/>
  <c r="D9" i="17" s="1"/>
  <c r="G14" i="2"/>
  <c r="G159" i="2"/>
  <c r="G125" i="2"/>
  <c r="G251" i="2"/>
  <c r="G296" i="2"/>
  <c r="G16" i="2"/>
  <c r="G285" i="2"/>
  <c r="G38" i="2"/>
  <c r="G419" i="2"/>
  <c r="G318" i="2"/>
  <c r="H242" i="2"/>
  <c r="G163" i="2"/>
  <c r="G363" i="2"/>
  <c r="G425" i="2"/>
  <c r="G385" i="2"/>
  <c r="G372" i="2"/>
  <c r="G189" i="2"/>
  <c r="G57" i="2"/>
  <c r="G326" i="2"/>
  <c r="G426" i="2"/>
  <c r="G279" i="2"/>
  <c r="G50" i="2"/>
  <c r="G192" i="2"/>
  <c r="G122" i="2"/>
  <c r="G406" i="2"/>
  <c r="G40" i="2"/>
  <c r="G311" i="2"/>
  <c r="G126" i="2"/>
  <c r="G21" i="2"/>
  <c r="G79" i="2"/>
  <c r="H390" i="2"/>
  <c r="G131" i="2"/>
  <c r="G348" i="2"/>
  <c r="G227" i="2"/>
  <c r="G198" i="2"/>
  <c r="G315" i="2"/>
  <c r="G396" i="2"/>
  <c r="G166" i="2"/>
  <c r="G75" i="2"/>
  <c r="G29" i="2"/>
  <c r="G306" i="2"/>
  <c r="G401" i="2"/>
  <c r="G413" i="2"/>
  <c r="G278" i="2"/>
  <c r="G171" i="2"/>
  <c r="G201" i="2"/>
  <c r="G386" i="2"/>
  <c r="G54" i="2"/>
  <c r="G169" i="2"/>
  <c r="G66" i="2"/>
  <c r="G148" i="2"/>
  <c r="G274" i="2"/>
  <c r="G403" i="2"/>
  <c r="G283" i="2"/>
  <c r="G280" i="2"/>
  <c r="G269" i="2"/>
  <c r="G353" i="2"/>
  <c r="G97" i="2"/>
  <c r="G245" i="2"/>
  <c r="G333" i="2"/>
  <c r="G8" i="2"/>
  <c r="G73" i="2"/>
  <c r="G44" i="2"/>
  <c r="G102" i="2"/>
  <c r="G170" i="2"/>
  <c r="G119" i="2"/>
  <c r="G37" i="2"/>
  <c r="G205" i="2"/>
  <c r="G190" i="2"/>
  <c r="G360" i="2"/>
  <c r="G133" i="2"/>
  <c r="G398" i="2"/>
  <c r="C45" i="13" s="1"/>
  <c r="G235" i="2"/>
  <c r="G252" i="2"/>
  <c r="G221" i="2"/>
  <c r="G113" i="2"/>
  <c r="G418" i="2"/>
  <c r="G202" i="2"/>
  <c r="G31" i="2"/>
  <c r="G301" i="2"/>
  <c r="G340" i="2"/>
  <c r="G178" i="2"/>
  <c r="G143" i="2"/>
  <c r="G248" i="2"/>
  <c r="G98" i="2"/>
  <c r="G228" i="2"/>
  <c r="G219" i="2"/>
  <c r="G218" i="2"/>
  <c r="G231" i="2"/>
  <c r="G74" i="2"/>
  <c r="G95" i="2"/>
  <c r="G323" i="2"/>
  <c r="G263" i="2"/>
  <c r="G240" i="2"/>
  <c r="G233" i="2"/>
  <c r="G230" i="2"/>
  <c r="G405" i="2"/>
  <c r="G239" i="2"/>
  <c r="G321" i="2"/>
  <c r="G78" i="2"/>
  <c r="G352" i="2"/>
  <c r="G316" i="2"/>
  <c r="G314" i="2"/>
  <c r="G407" i="2"/>
  <c r="G344" i="2"/>
  <c r="G393" i="2"/>
  <c r="G331" i="2"/>
  <c r="G300" i="2"/>
  <c r="G154" i="2"/>
  <c r="G281" i="2"/>
  <c r="G215" i="2"/>
  <c r="G268" i="2"/>
  <c r="G71" i="2"/>
  <c r="G59" i="2"/>
  <c r="G357" i="2"/>
  <c r="G84" i="2"/>
  <c r="G15" i="2"/>
  <c r="G383" i="2"/>
  <c r="G266" i="2"/>
  <c r="G305" i="2"/>
  <c r="G243" i="2"/>
  <c r="G160" i="2"/>
  <c r="G382" i="2"/>
  <c r="G336" i="2"/>
  <c r="G4" i="2"/>
  <c r="G32" i="2"/>
  <c r="G116" i="2"/>
  <c r="G110" i="2"/>
  <c r="G158" i="2"/>
  <c r="G313" i="2"/>
  <c r="G267" i="2"/>
  <c r="G152" i="2"/>
  <c r="G124" i="2"/>
  <c r="G335" i="2"/>
  <c r="G234" i="2"/>
  <c r="G222" i="2"/>
  <c r="G9" i="2"/>
  <c r="G349" i="2"/>
  <c r="G68" i="2"/>
  <c r="G322" i="2"/>
  <c r="G293" i="2"/>
  <c r="G404" i="2"/>
  <c r="G47" i="2"/>
  <c r="G365" i="2"/>
  <c r="G137" i="2"/>
  <c r="G187" i="2"/>
  <c r="G391" i="2"/>
  <c r="G91" i="2"/>
  <c r="G282" i="2"/>
  <c r="G106" i="2"/>
  <c r="G56" i="2"/>
  <c r="D5" i="17" s="1"/>
  <c r="G265" i="2"/>
  <c r="G104" i="2"/>
  <c r="G244" i="2"/>
  <c r="G211" i="2"/>
  <c r="G77" i="2"/>
  <c r="G118" i="2"/>
  <c r="G142" i="2"/>
  <c r="G206" i="2"/>
  <c r="G20" i="2"/>
  <c r="G367" i="2"/>
  <c r="G275" i="2"/>
  <c r="G13" i="2"/>
  <c r="G213" i="2"/>
  <c r="G411" i="2"/>
  <c r="G220" i="2"/>
  <c r="G299" i="2"/>
  <c r="K1009" i="1"/>
  <c r="G260" i="2"/>
  <c r="G303" i="2"/>
  <c r="G140" i="2"/>
  <c r="G242" i="2"/>
  <c r="G203" i="2"/>
  <c r="G255" i="2"/>
  <c r="G297" i="2"/>
  <c r="G193" i="2"/>
  <c r="G92" i="2"/>
  <c r="G107" i="2"/>
  <c r="G191" i="2"/>
  <c r="G94" i="2"/>
  <c r="G319" i="2"/>
  <c r="G70" i="2"/>
  <c r="G93" i="2"/>
  <c r="G30" i="2"/>
  <c r="G295" i="2"/>
  <c r="G338" i="2"/>
  <c r="G3" i="2"/>
  <c r="G287" i="2"/>
  <c r="G55" i="2"/>
  <c r="D4" i="17" s="1"/>
  <c r="G197" i="2"/>
  <c r="G161" i="2"/>
  <c r="G387" i="2"/>
  <c r="G388" i="2"/>
  <c r="G302" i="2"/>
  <c r="G402" i="2"/>
  <c r="G111" i="2"/>
  <c r="G412" i="2"/>
  <c r="G64" i="2"/>
  <c r="G181" i="2"/>
  <c r="G264" i="2"/>
  <c r="G132" i="2"/>
  <c r="G355" i="2"/>
  <c r="G105" i="2"/>
  <c r="G330" i="2"/>
  <c r="G147" i="2"/>
  <c r="G317" i="2"/>
  <c r="H226" i="2"/>
  <c r="G83" i="2"/>
  <c r="G410" i="2"/>
  <c r="G366" i="2"/>
  <c r="G183" i="2"/>
  <c r="G395" i="2"/>
  <c r="G112" i="2"/>
  <c r="G371" i="2"/>
  <c r="G180" i="2"/>
  <c r="G409" i="2"/>
  <c r="C27" i="13" s="1"/>
  <c r="G289" i="2"/>
  <c r="G374" i="2"/>
  <c r="G292" i="2"/>
  <c r="G109" i="2"/>
  <c r="G5" i="2"/>
  <c r="G121" i="2"/>
  <c r="G200" i="2"/>
  <c r="G52" i="2"/>
  <c r="G394" i="2"/>
  <c r="H345" i="2"/>
  <c r="G341" i="2"/>
  <c r="G82" i="2"/>
  <c r="G420" i="2"/>
  <c r="G65" i="2"/>
  <c r="G149" i="2"/>
  <c r="G358" i="2"/>
  <c r="G249" i="2"/>
  <c r="G11" i="2"/>
  <c r="G247" i="2"/>
  <c r="G290" i="2"/>
  <c r="G232" i="2"/>
  <c r="G261" i="2"/>
  <c r="G342" i="2"/>
  <c r="G351" i="2"/>
  <c r="G138" i="2"/>
  <c r="G223" i="2"/>
  <c r="G185" i="2"/>
  <c r="G224" i="2"/>
  <c r="G155" i="2"/>
  <c r="G117" i="2"/>
  <c r="G325" i="2"/>
  <c r="G28" i="2"/>
  <c r="G12" i="2"/>
  <c r="H97" i="2"/>
  <c r="G39" i="2"/>
  <c r="G339" i="2"/>
  <c r="G25" i="2"/>
  <c r="G48" i="2"/>
  <c r="G258" i="2"/>
  <c r="G210" i="2"/>
  <c r="L1009" i="1"/>
  <c r="G22" i="2"/>
  <c r="G217" i="2"/>
  <c r="G276" i="2"/>
  <c r="G237" i="2"/>
  <c r="G350" i="2"/>
  <c r="G309" i="2"/>
  <c r="G329" i="2"/>
  <c r="J1009" i="1"/>
  <c r="G343" i="2"/>
  <c r="G156" i="2"/>
  <c r="G298" i="2"/>
  <c r="G389" i="2"/>
  <c r="G172" i="2"/>
  <c r="G356" i="2"/>
  <c r="G424" i="2"/>
  <c r="K18" i="13"/>
  <c r="Q19" i="13"/>
  <c r="H56" i="2"/>
  <c r="E5" i="17" s="1"/>
  <c r="F26" i="13"/>
  <c r="W20" i="13"/>
  <c r="G34" i="13"/>
  <c r="H29" i="17"/>
  <c r="H3" i="17"/>
  <c r="K1027" i="1"/>
  <c r="J1027" i="1"/>
  <c r="L1027" i="1"/>
  <c r="H423" i="2"/>
  <c r="H91" i="2"/>
  <c r="H240" i="2"/>
  <c r="E17" i="13"/>
  <c r="Q25" i="13"/>
  <c r="G16" i="13"/>
  <c r="S26" i="13"/>
  <c r="H105" i="2"/>
  <c r="H133" i="2"/>
  <c r="K1035" i="1"/>
  <c r="L1035" i="1"/>
  <c r="J1035" i="1"/>
  <c r="F24" i="17"/>
  <c r="K43" i="13"/>
  <c r="F20" i="13"/>
  <c r="F10" i="13"/>
  <c r="F40" i="13"/>
  <c r="J1044" i="1"/>
  <c r="K1044" i="1"/>
  <c r="L1044" i="1"/>
  <c r="G37" i="13"/>
  <c r="H15" i="17"/>
  <c r="H32" i="17"/>
  <c r="H149" i="2"/>
  <c r="E14" i="13"/>
  <c r="E7" i="13"/>
  <c r="F3" i="13"/>
  <c r="T14" i="13"/>
  <c r="H10" i="17"/>
  <c r="H238" i="2"/>
  <c r="P28" i="13"/>
  <c r="G19" i="13"/>
  <c r="H20" i="17"/>
  <c r="G31" i="13"/>
  <c r="H26" i="17"/>
  <c r="L1049" i="1"/>
  <c r="J1049" i="1"/>
  <c r="K1049" i="1"/>
  <c r="H194" i="2"/>
  <c r="P18" i="17"/>
  <c r="E25" i="13"/>
  <c r="H62" i="2"/>
  <c r="E9" i="17" s="1"/>
  <c r="E13" i="13"/>
  <c r="F31" i="17"/>
  <c r="E36" i="13"/>
  <c r="F14" i="17"/>
  <c r="F5" i="13"/>
  <c r="H88" i="2"/>
  <c r="H285" i="2"/>
  <c r="E45" i="13"/>
  <c r="T37" i="13"/>
  <c r="U32" i="17"/>
  <c r="U15" i="17"/>
  <c r="H108" i="2"/>
  <c r="H55" i="2"/>
  <c r="E4" i="17" s="1"/>
  <c r="H5" i="2"/>
  <c r="H106" i="2"/>
  <c r="L1019" i="1"/>
  <c r="J1019" i="1"/>
  <c r="K1019" i="1"/>
  <c r="G39" i="13"/>
  <c r="F36" i="13"/>
  <c r="G31" i="17"/>
  <c r="G14" i="17"/>
  <c r="O27" i="13"/>
  <c r="V11" i="13"/>
  <c r="O26" i="13"/>
  <c r="W16" i="17"/>
  <c r="W27" i="17"/>
  <c r="V32" i="13"/>
  <c r="J1032" i="1"/>
  <c r="K1032" i="1"/>
  <c r="L1032" i="1"/>
  <c r="V17" i="17"/>
  <c r="J19" i="13"/>
  <c r="R22" i="13"/>
  <c r="S20" i="13"/>
  <c r="E16" i="13"/>
  <c r="H370" i="2"/>
  <c r="G28" i="13"/>
  <c r="G44" i="13"/>
  <c r="K1042" i="1"/>
  <c r="J1042" i="1"/>
  <c r="L1042" i="1"/>
  <c r="K26" i="13"/>
  <c r="L25" i="17"/>
  <c r="K30" i="13"/>
  <c r="L11" i="17"/>
  <c r="K1031" i="1"/>
  <c r="J1031" i="1"/>
  <c r="L1031" i="1"/>
  <c r="S9" i="17"/>
  <c r="G18" i="13"/>
  <c r="F4" i="17"/>
  <c r="U21" i="13"/>
  <c r="J12" i="13"/>
  <c r="E4" i="13"/>
  <c r="J21" i="13"/>
  <c r="G17" i="17"/>
  <c r="J1015" i="1"/>
  <c r="L1015" i="1"/>
  <c r="K1015" i="1"/>
  <c r="J41" i="13"/>
  <c r="U19" i="13"/>
  <c r="V4" i="17"/>
  <c r="O10" i="13"/>
  <c r="F4" i="13"/>
  <c r="G4" i="17"/>
  <c r="F43" i="13"/>
  <c r="H317" i="2"/>
  <c r="G3" i="13"/>
  <c r="G12" i="17"/>
  <c r="G12" i="13"/>
  <c r="H139" i="2"/>
  <c r="F41" i="13"/>
  <c r="Q18" i="17"/>
  <c r="H17" i="17"/>
  <c r="F7" i="13"/>
  <c r="F30" i="17"/>
  <c r="E35" i="13"/>
  <c r="F6" i="17"/>
  <c r="X24" i="17"/>
  <c r="E18" i="13"/>
  <c r="K4" i="13"/>
  <c r="T26" i="13"/>
  <c r="R36" i="13"/>
  <c r="S14" i="17"/>
  <c r="S31" i="17"/>
  <c r="U10" i="13"/>
  <c r="K29" i="17"/>
  <c r="J34" i="13"/>
  <c r="K3" i="17"/>
  <c r="K23" i="13"/>
  <c r="U11" i="13"/>
  <c r="G24" i="13"/>
  <c r="L9" i="13"/>
  <c r="G29" i="17"/>
  <c r="G3" i="17"/>
  <c r="F34" i="13"/>
  <c r="G35" i="13"/>
  <c r="H6" i="17"/>
  <c r="H30" i="17"/>
  <c r="U4" i="13"/>
  <c r="H87" i="2"/>
  <c r="W21" i="13"/>
  <c r="S28" i="13"/>
  <c r="U37" i="13"/>
  <c r="V15" i="17"/>
  <c r="V32" i="17"/>
  <c r="F13" i="17"/>
  <c r="L1025" i="1"/>
  <c r="K1025" i="1"/>
  <c r="J1025" i="1"/>
  <c r="H11" i="2"/>
  <c r="T16" i="17"/>
  <c r="T27" i="17"/>
  <c r="S32" i="13"/>
  <c r="L25" i="13"/>
  <c r="O6" i="13"/>
  <c r="T25" i="13"/>
  <c r="O19" i="13"/>
  <c r="E44" i="13"/>
  <c r="E21" i="13"/>
  <c r="H9" i="17"/>
  <c r="W16" i="13"/>
  <c r="F18" i="17"/>
  <c r="R18" i="13"/>
  <c r="W22" i="13"/>
  <c r="P23" i="13"/>
  <c r="H314" i="2"/>
  <c r="M19" i="17"/>
  <c r="M33" i="17"/>
  <c r="L38" i="13"/>
  <c r="F32" i="17"/>
  <c r="E37" i="13"/>
  <c r="F15" i="17"/>
  <c r="F20" i="17"/>
  <c r="F26" i="17"/>
  <c r="E31" i="13"/>
  <c r="S18" i="13"/>
  <c r="S4" i="13"/>
  <c r="O18" i="13"/>
  <c r="E19" i="13"/>
  <c r="H94" i="2"/>
  <c r="G21" i="13"/>
  <c r="T5" i="17"/>
  <c r="V27" i="13"/>
  <c r="H114" i="2"/>
  <c r="H347" i="2"/>
  <c r="F44" i="13"/>
  <c r="T21" i="13"/>
  <c r="L1046" i="1"/>
  <c r="K1046" i="1"/>
  <c r="J1046" i="1"/>
  <c r="V25" i="13"/>
  <c r="U22" i="13"/>
  <c r="F27" i="13"/>
  <c r="Q26" i="13"/>
  <c r="O20" i="13"/>
  <c r="S3" i="13"/>
  <c r="P24" i="13"/>
  <c r="F13" i="13"/>
  <c r="F7" i="17"/>
  <c r="F28" i="17"/>
  <c r="E33" i="13"/>
  <c r="J1045" i="1"/>
  <c r="K1045" i="1"/>
  <c r="L1045" i="1"/>
  <c r="J1036" i="1"/>
  <c r="L1036" i="1"/>
  <c r="K1036" i="1"/>
  <c r="V26" i="13"/>
  <c r="V19" i="13"/>
  <c r="G9" i="17"/>
  <c r="H164" i="2"/>
  <c r="H151" i="2"/>
  <c r="F25" i="13"/>
  <c r="L1033" i="1"/>
  <c r="J1033" i="1"/>
  <c r="K1033" i="1"/>
  <c r="S24" i="17"/>
  <c r="V24" i="13"/>
  <c r="T13" i="17"/>
  <c r="Q21" i="13"/>
  <c r="L28" i="13"/>
  <c r="P26" i="13"/>
  <c r="P20" i="13"/>
  <c r="P19" i="13"/>
  <c r="O11" i="13"/>
  <c r="M14" i="17"/>
  <c r="M31" i="17"/>
  <c r="L36" i="13"/>
  <c r="J1041" i="1"/>
  <c r="L1041" i="1"/>
  <c r="K1041" i="1"/>
  <c r="G27" i="13"/>
  <c r="L11" i="13"/>
  <c r="H4" i="17"/>
  <c r="Q14" i="17"/>
  <c r="Q31" i="17"/>
  <c r="P36" i="13"/>
  <c r="L1047" i="1"/>
  <c r="J1047" i="1"/>
  <c r="K1047" i="1"/>
  <c r="Q24" i="13"/>
  <c r="V25" i="17"/>
  <c r="U30" i="13"/>
  <c r="V11" i="17"/>
  <c r="R28" i="13"/>
  <c r="G33" i="17"/>
  <c r="G19" i="17"/>
  <c r="F38" i="13"/>
  <c r="L1050" i="1"/>
  <c r="J1050" i="1"/>
  <c r="K1050" i="1"/>
  <c r="P10" i="13"/>
  <c r="K1030" i="1"/>
  <c r="L1030" i="1"/>
  <c r="J1030" i="1"/>
  <c r="O23" i="13"/>
  <c r="J28" i="13"/>
  <c r="L18" i="13"/>
  <c r="G30" i="17"/>
  <c r="G6" i="17"/>
  <c r="F35" i="13"/>
  <c r="H256" i="2"/>
  <c r="F17" i="17"/>
  <c r="E5" i="13"/>
  <c r="L1010" i="1"/>
  <c r="K1010" i="1"/>
  <c r="J1010" i="1"/>
  <c r="J26" i="13"/>
  <c r="K19" i="13"/>
  <c r="W28" i="13"/>
  <c r="J6" i="13"/>
  <c r="G5" i="13"/>
  <c r="H391" i="2"/>
  <c r="J1039" i="1"/>
  <c r="L1039" i="1"/>
  <c r="K1039" i="1"/>
  <c r="U27" i="17"/>
  <c r="T32" i="13"/>
  <c r="U16" i="17"/>
  <c r="U30" i="17"/>
  <c r="U6" i="17"/>
  <c r="T35" i="13"/>
  <c r="J24" i="13"/>
  <c r="T28" i="13"/>
  <c r="Q22" i="13"/>
  <c r="L27" i="13"/>
  <c r="W20" i="17"/>
  <c r="W26" i="17"/>
  <c r="V31" i="13"/>
  <c r="H61" i="2"/>
  <c r="J4" i="13"/>
  <c r="Q8" i="13"/>
  <c r="O38" i="13"/>
  <c r="P19" i="17"/>
  <c r="P33" i="17"/>
  <c r="F24" i="13"/>
  <c r="H24" i="17"/>
  <c r="F15" i="13"/>
  <c r="H198" i="2"/>
  <c r="J1038" i="1"/>
  <c r="L1038" i="1"/>
  <c r="K1038" i="1"/>
  <c r="R24" i="13"/>
  <c r="Q28" i="13"/>
  <c r="H12" i="17"/>
  <c r="U27" i="13"/>
  <c r="U17" i="17"/>
  <c r="L6" i="13"/>
  <c r="P4" i="17"/>
  <c r="O36" i="13"/>
  <c r="P14" i="17"/>
  <c r="P31" i="17"/>
  <c r="P35" i="13"/>
  <c r="Q30" i="17"/>
  <c r="Q6" i="17"/>
  <c r="S33" i="13"/>
  <c r="T28" i="17"/>
  <c r="T7" i="17"/>
  <c r="V8" i="17"/>
  <c r="V35" i="13"/>
  <c r="W6" i="17"/>
  <c r="W30" i="17"/>
  <c r="O24" i="13"/>
  <c r="K1034" i="1"/>
  <c r="L1034" i="1"/>
  <c r="J1034" i="1"/>
  <c r="V21" i="13"/>
  <c r="T23" i="13"/>
  <c r="R9" i="17"/>
  <c r="U7" i="13"/>
  <c r="F16" i="13"/>
  <c r="K11" i="13"/>
  <c r="T11" i="13"/>
  <c r="W9" i="13"/>
  <c r="L17" i="17"/>
  <c r="P7" i="17"/>
  <c r="P28" i="17"/>
  <c r="O33" i="13"/>
  <c r="W23" i="13"/>
  <c r="G15" i="13"/>
  <c r="E12" i="13"/>
  <c r="K39" i="13"/>
  <c r="F42" i="13"/>
  <c r="G5" i="17"/>
  <c r="K6" i="13"/>
  <c r="M17" i="17"/>
  <c r="V14" i="13"/>
  <c r="T10" i="17"/>
  <c r="J1040" i="1"/>
  <c r="K1040" i="1"/>
  <c r="L1040" i="1"/>
  <c r="O7" i="13"/>
  <c r="H8" i="17"/>
  <c r="G13" i="17"/>
  <c r="F23" i="13"/>
  <c r="K12" i="13"/>
  <c r="J17" i="13"/>
  <c r="S30" i="13"/>
  <c r="T25" i="17"/>
  <c r="T11" i="17"/>
  <c r="T19" i="13"/>
  <c r="L27" i="17"/>
  <c r="K32" i="13"/>
  <c r="L16" i="17"/>
  <c r="R10" i="17"/>
  <c r="S27" i="13"/>
  <c r="V30" i="17"/>
  <c r="U35" i="13"/>
  <c r="V6" i="17"/>
  <c r="T18" i="17"/>
  <c r="J16" i="13"/>
  <c r="V33" i="13"/>
  <c r="W7" i="17"/>
  <c r="W28" i="17"/>
  <c r="T9" i="17"/>
  <c r="W17" i="13"/>
  <c r="M24" i="17"/>
  <c r="S8" i="13"/>
  <c r="W27" i="13"/>
  <c r="G25" i="13"/>
  <c r="Q9" i="17"/>
  <c r="R29" i="17"/>
  <c r="Q34" i="13"/>
  <c r="R3" i="17"/>
  <c r="S28" i="17"/>
  <c r="S7" i="17"/>
  <c r="R33" i="13"/>
  <c r="S19" i="13"/>
  <c r="P17" i="13"/>
  <c r="K22" i="13"/>
  <c r="R25" i="13"/>
  <c r="K1022" i="1"/>
  <c r="J1022" i="1"/>
  <c r="L1022" i="1"/>
  <c r="J1048" i="1"/>
  <c r="K1048" i="1"/>
  <c r="L1048" i="1"/>
  <c r="E26" i="13"/>
  <c r="Q19" i="17"/>
  <c r="Q33" i="17"/>
  <c r="P38" i="13"/>
  <c r="E40" i="13"/>
  <c r="J43" i="13"/>
  <c r="O25" i="13"/>
  <c r="J45" i="13"/>
  <c r="P25" i="13"/>
  <c r="W34" i="13"/>
  <c r="X3" i="17"/>
  <c r="X29" i="17"/>
  <c r="U14" i="13"/>
  <c r="U23" i="13"/>
  <c r="V16" i="13"/>
  <c r="K28" i="13"/>
  <c r="O16" i="13"/>
  <c r="O3" i="13"/>
  <c r="K12" i="17"/>
  <c r="V10" i="17"/>
  <c r="P30" i="17"/>
  <c r="O35" i="13"/>
  <c r="P6" i="17"/>
  <c r="Q14" i="13"/>
  <c r="W5" i="13"/>
  <c r="L17" i="13"/>
  <c r="K25" i="13"/>
  <c r="U24" i="13"/>
  <c r="U25" i="13"/>
  <c r="P21" i="13"/>
  <c r="U9" i="13"/>
  <c r="U26" i="13"/>
  <c r="P5" i="13"/>
  <c r="J13" i="13"/>
  <c r="S11" i="13"/>
  <c r="G14" i="13"/>
  <c r="W24" i="13"/>
  <c r="Q20" i="13"/>
  <c r="Q5" i="17"/>
  <c r="V16" i="17"/>
  <c r="V27" i="17"/>
  <c r="U32" i="13"/>
  <c r="R16" i="13"/>
  <c r="P13" i="13"/>
  <c r="H28" i="2"/>
  <c r="O28" i="13"/>
  <c r="E42" i="13"/>
  <c r="L1024" i="1"/>
  <c r="J1024" i="1"/>
  <c r="K1024" i="1"/>
  <c r="G4" i="13"/>
  <c r="Q18" i="13"/>
  <c r="T27" i="13"/>
  <c r="L24" i="17"/>
  <c r="K42" i="13"/>
  <c r="R14" i="13"/>
  <c r="V18" i="13"/>
  <c r="T24" i="13"/>
  <c r="S25" i="13"/>
  <c r="Q10" i="17"/>
  <c r="X4" i="17"/>
  <c r="L4" i="13"/>
  <c r="J9" i="13"/>
  <c r="E28" i="13"/>
  <c r="V28" i="13"/>
  <c r="L21" i="13"/>
  <c r="U8" i="17"/>
  <c r="E38" i="13"/>
  <c r="F33" i="17"/>
  <c r="F19" i="17"/>
  <c r="G20" i="13"/>
  <c r="F21" i="13"/>
  <c r="P27" i="13"/>
  <c r="L23" i="13"/>
  <c r="K24" i="17"/>
  <c r="J27" i="13"/>
  <c r="T10" i="13"/>
  <c r="W10" i="13"/>
  <c r="X13" i="17"/>
  <c r="U15" i="13"/>
  <c r="S10" i="17"/>
  <c r="V7" i="13"/>
  <c r="Q15" i="13"/>
  <c r="J3" i="13"/>
  <c r="X12" i="17"/>
  <c r="V18" i="17"/>
  <c r="K15" i="13"/>
  <c r="T4" i="17"/>
  <c r="K5" i="17"/>
  <c r="K4" i="17"/>
  <c r="W14" i="17"/>
  <c r="W31" i="17"/>
  <c r="V36" i="13"/>
  <c r="P15" i="17"/>
  <c r="P32" i="17"/>
  <c r="O37" i="13"/>
  <c r="S13" i="17"/>
  <c r="K25" i="17"/>
  <c r="K11" i="17"/>
  <c r="J30" i="13"/>
  <c r="T38" i="13"/>
  <c r="U19" i="17"/>
  <c r="U33" i="17"/>
  <c r="P24" i="17"/>
  <c r="J8" i="13"/>
  <c r="T33" i="13"/>
  <c r="U28" i="17"/>
  <c r="U7" i="17"/>
  <c r="S17" i="13"/>
  <c r="S12" i="17"/>
  <c r="S13" i="13"/>
  <c r="R26" i="17"/>
  <c r="Q31" i="13"/>
  <c r="R20" i="17"/>
  <c r="W7" i="13"/>
  <c r="J14" i="13"/>
  <c r="T13" i="13"/>
  <c r="P12" i="13"/>
  <c r="K5" i="13"/>
  <c r="K7" i="13"/>
  <c r="O15" i="13"/>
  <c r="V23" i="13"/>
  <c r="W13" i="17"/>
  <c r="W37" i="13"/>
  <c r="X32" i="17"/>
  <c r="X15" i="17"/>
  <c r="M27" i="17"/>
  <c r="M16" i="17"/>
  <c r="L32" i="13"/>
  <c r="T6" i="13"/>
  <c r="W9" i="17"/>
  <c r="Q5" i="13"/>
  <c r="O17" i="13"/>
  <c r="R11" i="13"/>
  <c r="K10" i="13"/>
  <c r="M4" i="17"/>
  <c r="U29" i="17"/>
  <c r="T34" i="13"/>
  <c r="U3" i="17"/>
  <c r="T20" i="17"/>
  <c r="T26" i="17"/>
  <c r="S31" i="13"/>
  <c r="Q4" i="17"/>
  <c r="L14" i="13"/>
  <c r="X16" i="17"/>
  <c r="X27" i="17"/>
  <c r="W32" i="13"/>
  <c r="M25" i="17"/>
  <c r="L30" i="13"/>
  <c r="M11" i="17"/>
  <c r="T9" i="13"/>
  <c r="U26" i="17"/>
  <c r="U20" i="17"/>
  <c r="T31" i="13"/>
  <c r="L33" i="17"/>
  <c r="L19" i="17"/>
  <c r="K38" i="13"/>
  <c r="P5" i="17"/>
  <c r="T31" i="17"/>
  <c r="S36" i="13"/>
  <c r="T14" i="17"/>
  <c r="L20" i="13"/>
  <c r="K20" i="13"/>
  <c r="K8" i="17"/>
  <c r="P37" i="13"/>
  <c r="Q32" i="17"/>
  <c r="Q15" i="17"/>
  <c r="V22" i="13"/>
  <c r="T12" i="17"/>
  <c r="L7" i="17"/>
  <c r="L28" i="17"/>
  <c r="K33" i="13"/>
  <c r="J20" i="13"/>
  <c r="X5" i="17"/>
  <c r="Q6" i="13"/>
  <c r="S12" i="13"/>
  <c r="R4" i="17"/>
  <c r="J15" i="13"/>
  <c r="S32" i="17"/>
  <c r="R37" i="13"/>
  <c r="S15" i="17"/>
  <c r="X8" i="17"/>
  <c r="K9" i="17"/>
  <c r="Q17" i="17"/>
  <c r="S14" i="13"/>
  <c r="Q11" i="13"/>
  <c r="L5" i="13"/>
  <c r="W11" i="13"/>
  <c r="L7" i="13"/>
  <c r="L19" i="13"/>
  <c r="L26" i="13"/>
  <c r="J25" i="13"/>
  <c r="Q13" i="17"/>
  <c r="P18" i="13"/>
  <c r="O8" i="13"/>
  <c r="V13" i="13"/>
  <c r="S16" i="13"/>
  <c r="P29" i="17"/>
  <c r="O34" i="13"/>
  <c r="P3" i="17"/>
  <c r="L18" i="17"/>
  <c r="L1051" i="1"/>
  <c r="J1051" i="1"/>
  <c r="K1051" i="1"/>
  <c r="P14" i="13"/>
  <c r="S7" i="13"/>
  <c r="P22" i="13"/>
  <c r="S17" i="17"/>
  <c r="S4" i="17"/>
  <c r="U17" i="13"/>
  <c r="Q24" i="17"/>
  <c r="L8" i="13"/>
  <c r="W3" i="13"/>
  <c r="V20" i="17"/>
  <c r="U31" i="13"/>
  <c r="V26" i="17"/>
  <c r="K17" i="13"/>
  <c r="S8" i="17"/>
  <c r="T5" i="13"/>
  <c r="P6" i="13"/>
  <c r="L13" i="17"/>
  <c r="T8" i="17"/>
  <c r="S5" i="17"/>
  <c r="P8" i="17"/>
  <c r="U25" i="17"/>
  <c r="U11" i="17"/>
  <c r="T30" i="13"/>
  <c r="K3" i="13"/>
  <c r="R15" i="17"/>
  <c r="Q37" i="13"/>
  <c r="R32" i="17"/>
  <c r="W12" i="17"/>
  <c r="U12" i="17"/>
  <c r="L15" i="17"/>
  <c r="K37" i="13"/>
  <c r="L32" i="17"/>
  <c r="K17" i="17"/>
  <c r="R17" i="17"/>
  <c r="R21" i="13"/>
  <c r="T18" i="13"/>
  <c r="S30" i="17"/>
  <c r="R35" i="13"/>
  <c r="S6" i="17"/>
  <c r="L33" i="13"/>
  <c r="M7" i="17"/>
  <c r="M28" i="17"/>
  <c r="P11" i="17"/>
  <c r="O30" i="13"/>
  <c r="P25" i="17"/>
  <c r="W13" i="13"/>
  <c r="L31" i="17"/>
  <c r="K36" i="13"/>
  <c r="L14" i="17"/>
  <c r="J31" i="13"/>
  <c r="K20" i="17"/>
  <c r="K26" i="17"/>
  <c r="R13" i="13"/>
  <c r="U5" i="17"/>
  <c r="S9" i="13"/>
  <c r="K27" i="17"/>
  <c r="K16" i="17"/>
  <c r="J32" i="13"/>
  <c r="Q13" i="13"/>
  <c r="L10" i="17"/>
  <c r="Q29" i="17"/>
  <c r="P34" i="13"/>
  <c r="Q3" i="17"/>
  <c r="M12" i="17"/>
  <c r="R5" i="13"/>
  <c r="J18" i="13"/>
  <c r="P12" i="17"/>
  <c r="L3" i="13"/>
  <c r="V15" i="13"/>
  <c r="R9" i="13"/>
  <c r="U3" i="13"/>
  <c r="U16" i="13"/>
  <c r="V6" i="13"/>
  <c r="R5" i="17"/>
  <c r="W6" i="13"/>
  <c r="S6" i="13"/>
  <c r="L5" i="17"/>
  <c r="J22" i="13"/>
  <c r="U10" i="17"/>
  <c r="K16" i="13"/>
  <c r="U4" i="17"/>
  <c r="M15" i="17"/>
  <c r="M32" i="17"/>
  <c r="L37" i="13"/>
  <c r="Q16" i="13"/>
  <c r="P10" i="17"/>
  <c r="X25" i="17"/>
  <c r="W30" i="13"/>
  <c r="X11" i="17"/>
  <c r="K13" i="13"/>
  <c r="J37" i="13"/>
  <c r="K32" i="17"/>
  <c r="K15" i="17"/>
  <c r="L13" i="13"/>
  <c r="S29" i="17"/>
  <c r="R34" i="13"/>
  <c r="S3" i="17"/>
  <c r="T17" i="13"/>
  <c r="M13" i="17"/>
  <c r="R8" i="17"/>
  <c r="V19" i="17"/>
  <c r="V33" i="17"/>
  <c r="U38" i="13"/>
  <c r="S34" i="13"/>
  <c r="T3" i="17"/>
  <c r="T29" i="17"/>
  <c r="X33" i="17"/>
  <c r="X19" i="17"/>
  <c r="W38" i="13"/>
  <c r="X17" i="17"/>
  <c r="J10" i="13"/>
  <c r="J7" i="13"/>
  <c r="M18" i="17"/>
  <c r="W15" i="17"/>
  <c r="V37" i="13"/>
  <c r="W32" i="17"/>
  <c r="R17" i="13"/>
  <c r="U8" i="13"/>
  <c r="P9" i="13"/>
  <c r="R14" i="17"/>
  <c r="R31" i="17"/>
  <c r="Q36" i="13"/>
  <c r="Q17" i="13"/>
  <c r="Q33" i="13"/>
  <c r="R28" i="17"/>
  <c r="R7" i="17"/>
  <c r="M26" i="17"/>
  <c r="L31" i="13"/>
  <c r="M20" i="17"/>
  <c r="M10" i="17"/>
  <c r="L24" i="13"/>
  <c r="U13" i="17"/>
  <c r="W25" i="13"/>
  <c r="M9" i="17"/>
  <c r="U28" i="13"/>
  <c r="U6" i="13"/>
  <c r="V30" i="13"/>
  <c r="W25" i="17"/>
  <c r="W11" i="17"/>
  <c r="R13" i="17"/>
  <c r="W5" i="17"/>
  <c r="R18" i="17"/>
  <c r="Q16" i="17"/>
  <c r="Q27" i="17"/>
  <c r="P32" i="13"/>
  <c r="W12" i="13"/>
  <c r="L4" i="17"/>
  <c r="P16" i="13"/>
  <c r="P33" i="13"/>
  <c r="Q7" i="17"/>
  <c r="Q28" i="17"/>
  <c r="L12" i="17"/>
  <c r="T8" i="13"/>
  <c r="U33" i="13"/>
  <c r="V7" i="17"/>
  <c r="V28" i="17"/>
  <c r="L9" i="17"/>
  <c r="T17" i="17"/>
  <c r="P17" i="17"/>
  <c r="R6" i="13"/>
  <c r="U9" i="17"/>
  <c r="X28" i="17"/>
  <c r="X7" i="17"/>
  <c r="W33" i="13"/>
  <c r="K27" i="13"/>
  <c r="U24" i="17"/>
  <c r="L1054" i="1"/>
  <c r="J1054" i="1"/>
  <c r="K1054" i="1"/>
  <c r="W26" i="13"/>
  <c r="L26" i="17"/>
  <c r="K31" i="13"/>
  <c r="L20" i="17"/>
  <c r="T12" i="13"/>
  <c r="U14" i="17"/>
  <c r="T36" i="13"/>
  <c r="U31" i="17"/>
  <c r="K9" i="13"/>
  <c r="X9" i="17"/>
  <c r="V17" i="13"/>
  <c r="O13" i="13"/>
  <c r="V34" i="13"/>
  <c r="W3" i="17"/>
  <c r="W29" i="17"/>
  <c r="K18" i="17"/>
  <c r="X14" i="17"/>
  <c r="W36" i="13"/>
  <c r="X31" i="17"/>
  <c r="L10" i="13"/>
  <c r="J11" i="13"/>
  <c r="V24" i="17"/>
  <c r="Q20" i="17"/>
  <c r="Q26" i="17"/>
  <c r="P31" i="13"/>
  <c r="V5" i="13"/>
  <c r="G40" i="13"/>
  <c r="K10" i="17"/>
  <c r="J33" i="13"/>
  <c r="K28" i="17"/>
  <c r="K7" i="17"/>
  <c r="W17" i="17"/>
  <c r="T19" i="17"/>
  <c r="S38" i="13"/>
  <c r="T33" i="17"/>
  <c r="O14" i="13"/>
  <c r="Q32" i="13"/>
  <c r="R16" i="17"/>
  <c r="R27" i="17"/>
  <c r="V3" i="13"/>
  <c r="R8" i="13"/>
  <c r="P20" i="17"/>
  <c r="O31" i="13"/>
  <c r="P26" i="17"/>
  <c r="V8" i="13"/>
  <c r="X26" i="17"/>
  <c r="W31" i="13"/>
  <c r="X20" i="17"/>
  <c r="P16" i="17"/>
  <c r="P27" i="17"/>
  <c r="O32" i="13"/>
  <c r="K8" i="13"/>
  <c r="W15" i="13"/>
  <c r="X6" i="17"/>
  <c r="X30" i="17"/>
  <c r="W35" i="13"/>
  <c r="P3" i="13"/>
  <c r="O5" i="13"/>
  <c r="J1029" i="1"/>
  <c r="L1029" i="1"/>
  <c r="K1029" i="1"/>
  <c r="S24" i="13"/>
  <c r="P15" i="13"/>
  <c r="V5" i="17"/>
  <c r="F18" i="13"/>
  <c r="U18" i="13"/>
  <c r="L29" i="17"/>
  <c r="L3" i="17"/>
  <c r="K34" i="13"/>
  <c r="X18" i="17"/>
  <c r="W4" i="17"/>
  <c r="U20" i="13"/>
  <c r="U18" i="17"/>
  <c r="M5" i="17"/>
  <c r="P13" i="17"/>
  <c r="U12" i="13"/>
  <c r="J5" i="13"/>
  <c r="P9" i="17"/>
  <c r="P7" i="13"/>
  <c r="R10" i="13"/>
  <c r="W8" i="13"/>
  <c r="V10" i="13"/>
  <c r="V12" i="13"/>
  <c r="Q7" i="13"/>
  <c r="S5" i="13"/>
  <c r="T24" i="17"/>
  <c r="R23" i="13"/>
  <c r="S33" i="17"/>
  <c r="R38" i="13"/>
  <c r="S19" i="17"/>
  <c r="M3" i="17"/>
  <c r="M29" i="17"/>
  <c r="L34" i="13"/>
  <c r="R7" i="13"/>
  <c r="V31" i="17"/>
  <c r="V14" i="17"/>
  <c r="U36" i="13"/>
  <c r="R3" i="13"/>
  <c r="V12" i="17"/>
  <c r="R19" i="17"/>
  <c r="R33" i="17"/>
  <c r="Q38" i="13"/>
  <c r="Q9" i="13"/>
  <c r="V9" i="17"/>
  <c r="L8" i="17"/>
  <c r="R24" i="17"/>
  <c r="W33" i="17"/>
  <c r="V38" i="13"/>
  <c r="W19" i="17"/>
  <c r="Q3" i="13"/>
  <c r="S15" i="13"/>
  <c r="K19" i="17"/>
  <c r="J38" i="13"/>
  <c r="K33" i="17"/>
  <c r="P30" i="13"/>
  <c r="Q25" i="17"/>
  <c r="Q11" i="17"/>
  <c r="U5" i="13"/>
  <c r="R12" i="17"/>
  <c r="R15" i="13"/>
  <c r="O22" i="13"/>
  <c r="R30" i="13"/>
  <c r="S25" i="17"/>
  <c r="S11" i="17"/>
  <c r="Q23" i="13"/>
  <c r="S23" i="13"/>
  <c r="Q8" i="17"/>
  <c r="Q35" i="13"/>
  <c r="R30" i="17"/>
  <c r="R6" i="17"/>
  <c r="V29" i="17"/>
  <c r="V3" i="17"/>
  <c r="U34" i="13"/>
  <c r="L35" i="13"/>
  <c r="M30" i="17"/>
  <c r="M6" i="17"/>
  <c r="W10" i="17"/>
  <c r="K13" i="17"/>
  <c r="T3" i="13"/>
  <c r="R31" i="13"/>
  <c r="S26" i="17"/>
  <c r="S20" i="17"/>
  <c r="K30" i="17"/>
  <c r="K6" i="17"/>
  <c r="J35" i="13"/>
  <c r="T7" i="13"/>
  <c r="T15" i="17"/>
  <c r="T32" i="17"/>
  <c r="S37" i="13"/>
  <c r="AD412" i="2"/>
  <c r="AC65" i="2"/>
  <c r="AC40" i="2"/>
  <c r="AD410" i="2"/>
  <c r="AB168" i="2"/>
  <c r="AD254" i="2"/>
  <c r="AC111" i="2"/>
  <c r="AB277" i="2"/>
  <c r="AC125" i="2"/>
  <c r="AB296" i="2"/>
  <c r="AB204" i="2"/>
  <c r="AC162" i="2"/>
  <c r="AD129" i="2"/>
  <c r="AC137" i="2"/>
  <c r="AC144" i="2"/>
  <c r="AB215" i="2"/>
  <c r="AC238" i="2"/>
  <c r="AD340" i="2"/>
  <c r="AC90" i="2"/>
  <c r="AD329" i="2"/>
  <c r="AB157" i="2"/>
  <c r="AD392" i="2"/>
  <c r="AB349" i="2"/>
  <c r="AD139" i="2"/>
  <c r="AB32" i="2"/>
  <c r="AD69" i="2"/>
  <c r="AB3" i="2"/>
  <c r="AD190" i="2"/>
  <c r="AD267" i="2"/>
  <c r="AC235" i="2"/>
  <c r="AC200" i="2"/>
  <c r="AD44" i="2"/>
  <c r="AD253" i="2"/>
  <c r="AB315" i="2"/>
  <c r="AC183" i="2"/>
  <c r="AB302" i="2"/>
  <c r="AC412" i="2"/>
  <c r="AB65" i="2"/>
  <c r="AB410" i="2"/>
  <c r="AD168" i="2"/>
  <c r="AD111" i="2"/>
  <c r="AD277" i="2"/>
  <c r="AD296" i="2"/>
  <c r="AC204" i="2"/>
  <c r="AC216" i="2"/>
  <c r="AB129" i="2"/>
  <c r="AD137" i="2"/>
  <c r="AD281" i="2"/>
  <c r="AC300" i="2"/>
  <c r="AB238" i="2"/>
  <c r="AC340" i="2"/>
  <c r="AB90" i="2"/>
  <c r="AC329" i="2"/>
  <c r="AD157" i="2"/>
  <c r="AC274" i="2"/>
  <c r="AB392" i="2"/>
  <c r="AD349" i="2"/>
  <c r="AB139" i="2"/>
  <c r="AD3" i="2"/>
  <c r="AC190" i="2"/>
  <c r="AD423" i="2"/>
  <c r="AB86" i="2"/>
  <c r="AC28" i="2"/>
  <c r="AD171" i="2"/>
  <c r="AB363" i="2"/>
  <c r="AD302" i="2"/>
  <c r="AB412" i="2"/>
  <c r="AC374" i="2"/>
  <c r="AB287" i="2"/>
  <c r="AC360" i="2"/>
  <c r="AC168" i="2"/>
  <c r="AC59" i="2"/>
  <c r="AB228" i="2"/>
  <c r="AC277" i="2"/>
  <c r="AC296" i="2"/>
  <c r="AB404" i="2"/>
  <c r="AD216" i="2"/>
  <c r="AB176" i="2"/>
  <c r="AB137" i="2"/>
  <c r="AB145" i="2"/>
  <c r="AC281" i="2"/>
  <c r="AB300" i="2"/>
  <c r="AD238" i="2"/>
  <c r="AB340" i="2"/>
  <c r="AD90" i="2"/>
  <c r="AD142" i="2"/>
  <c r="AB329" i="2"/>
  <c r="AC56" i="2"/>
  <c r="AB274" i="2"/>
  <c r="AC349" i="2"/>
  <c r="AB275" i="2"/>
  <c r="AC3" i="2"/>
  <c r="AC423" i="2"/>
  <c r="AD86" i="2"/>
  <c r="AB28" i="2"/>
  <c r="AB285" i="2"/>
  <c r="AC171" i="2"/>
  <c r="AC363" i="2"/>
  <c r="AB426" i="2"/>
  <c r="AB374" i="2"/>
  <c r="AC264" i="2"/>
  <c r="AD287" i="2"/>
  <c r="AB360" i="2"/>
  <c r="AD59" i="2"/>
  <c r="AD228" i="2"/>
  <c r="AD295" i="2"/>
  <c r="AB357" i="2"/>
  <c r="AD417" i="2"/>
  <c r="AD404" i="2"/>
  <c r="AB216" i="2"/>
  <c r="AC176" i="2"/>
  <c r="AC269" i="2"/>
  <c r="AC145" i="2"/>
  <c r="AB281" i="2"/>
  <c r="AD300" i="2"/>
  <c r="AD45" i="2"/>
  <c r="AB142" i="2"/>
  <c r="AD274" i="2"/>
  <c r="AC245" i="2"/>
  <c r="AD275" i="2"/>
  <c r="AB326" i="2"/>
  <c r="AB423" i="2"/>
  <c r="AC86" i="2"/>
  <c r="AD28" i="2"/>
  <c r="AD285" i="2"/>
  <c r="AB171" i="2"/>
  <c r="AD363" i="2"/>
  <c r="AC426" i="2"/>
  <c r="AD211" i="2"/>
  <c r="AD374" i="2"/>
  <c r="AD264" i="2"/>
  <c r="AB131" i="2"/>
  <c r="AB250" i="2"/>
  <c r="AC287" i="2"/>
  <c r="AD360" i="2"/>
  <c r="AB59" i="2"/>
  <c r="AC228" i="2"/>
  <c r="AB295" i="2"/>
  <c r="AC357" i="2"/>
  <c r="AB417" i="2"/>
  <c r="AC404" i="2"/>
  <c r="AC263" i="2"/>
  <c r="AD176" i="2"/>
  <c r="AB269" i="2"/>
  <c r="AD145" i="2"/>
  <c r="AD313" i="2"/>
  <c r="AC45" i="2"/>
  <c r="AC142" i="2"/>
  <c r="AC278" i="2"/>
  <c r="AD56" i="2"/>
  <c r="AB245" i="2"/>
  <c r="AC275" i="2"/>
  <c r="AD365" i="2"/>
  <c r="AD326" i="2"/>
  <c r="AB318" i="2"/>
  <c r="AC198" i="2"/>
  <c r="AC285" i="2"/>
  <c r="AC333" i="2"/>
  <c r="AD426" i="2"/>
  <c r="AB211" i="2"/>
  <c r="AD41" i="2"/>
  <c r="AB264" i="2"/>
  <c r="AD131" i="2"/>
  <c r="AD250" i="2"/>
  <c r="AD178" i="2"/>
  <c r="AD230" i="2"/>
  <c r="AC295" i="2"/>
  <c r="AD357" i="2"/>
  <c r="AB263" i="2"/>
  <c r="AC33" i="2"/>
  <c r="AD269" i="2"/>
  <c r="AD284" i="2"/>
  <c r="AB313" i="2"/>
  <c r="AB45" i="2"/>
  <c r="AD278" i="2"/>
  <c r="AB56" i="2"/>
  <c r="AD245" i="2"/>
  <c r="AC365" i="2"/>
  <c r="AC326" i="2"/>
  <c r="AC318" i="2"/>
  <c r="AD126" i="2"/>
  <c r="AD198" i="2"/>
  <c r="AD333" i="2"/>
  <c r="AC211" i="2"/>
  <c r="AC41" i="2"/>
  <c r="AC131" i="2"/>
  <c r="AC250" i="2"/>
  <c r="AC178" i="2"/>
  <c r="AC230" i="2"/>
  <c r="AB283" i="2"/>
  <c r="AD128" i="2"/>
  <c r="AB328" i="2"/>
  <c r="AC413" i="2"/>
  <c r="AD163" i="2"/>
  <c r="AC417" i="2"/>
  <c r="AD263" i="2"/>
  <c r="AD33" i="2"/>
  <c r="AB353" i="2"/>
  <c r="AC284" i="2"/>
  <c r="AC313" i="2"/>
  <c r="AB278" i="2"/>
  <c r="AB419" i="2"/>
  <c r="AC29" i="2"/>
  <c r="AB220" i="2"/>
  <c r="AB365" i="2"/>
  <c r="AD167" i="2"/>
  <c r="AD318" i="2"/>
  <c r="AC126" i="2"/>
  <c r="AB198" i="2"/>
  <c r="AB333" i="2"/>
  <c r="AB41" i="2"/>
  <c r="AC307" i="2"/>
  <c r="AD159" i="2"/>
  <c r="AB178" i="2"/>
  <c r="AB230" i="2"/>
  <c r="AC283" i="2"/>
  <c r="AB128" i="2"/>
  <c r="AD328" i="2"/>
  <c r="AB382" i="2"/>
  <c r="AB413" i="2"/>
  <c r="AB372" i="2"/>
  <c r="AC266" i="2"/>
  <c r="AC368" i="2"/>
  <c r="AB33" i="2"/>
  <c r="AD353" i="2"/>
  <c r="AB284" i="2"/>
  <c r="AB255" i="2"/>
  <c r="AB174" i="2"/>
  <c r="AD346" i="2"/>
  <c r="AB416" i="2"/>
  <c r="AD419" i="2"/>
  <c r="AD29" i="2"/>
  <c r="AD220" i="2"/>
  <c r="AB343" i="2"/>
  <c r="AB383" i="2"/>
  <c r="AB167" i="2"/>
  <c r="AB126" i="2"/>
  <c r="AC280" i="2"/>
  <c r="AD395" i="2"/>
  <c r="AD397" i="2"/>
  <c r="AB307" i="2"/>
  <c r="AC159" i="2"/>
  <c r="AB406" i="2"/>
  <c r="AB376" i="2"/>
  <c r="AD283" i="2"/>
  <c r="AC128" i="2"/>
  <c r="AC328" i="2"/>
  <c r="AD382" i="2"/>
  <c r="AD413" i="2"/>
  <c r="AC163" i="2"/>
  <c r="AC372" i="2"/>
  <c r="AB266" i="2"/>
  <c r="AB368" i="2"/>
  <c r="AC353" i="2"/>
  <c r="AB221" i="2"/>
  <c r="AB262" i="2"/>
  <c r="AC255" i="2"/>
  <c r="AC174" i="2"/>
  <c r="AC346" i="2"/>
  <c r="AD416" i="2"/>
  <c r="AC419" i="2"/>
  <c r="AB364" i="2"/>
  <c r="AB29" i="2"/>
  <c r="AC220" i="2"/>
  <c r="AB289" i="2"/>
  <c r="AD343" i="2"/>
  <c r="AC383" i="2"/>
  <c r="AC167" i="2"/>
  <c r="AB252" i="2"/>
  <c r="AB354" i="2"/>
  <c r="AC161" i="2"/>
  <c r="AC27" i="2"/>
  <c r="AD280" i="2"/>
  <c r="AC395" i="2"/>
  <c r="AC397" i="2"/>
  <c r="AB355" i="2"/>
  <c r="AD307" i="2"/>
  <c r="AB159" i="2"/>
  <c r="AC406" i="2"/>
  <c r="AD376" i="2"/>
  <c r="AC336" i="2"/>
  <c r="AC382" i="2"/>
  <c r="AC21" i="2"/>
  <c r="AB163" i="2"/>
  <c r="AD372" i="2"/>
  <c r="AD266" i="2"/>
  <c r="AD368" i="2"/>
  <c r="AD344" i="2"/>
  <c r="AC221" i="2"/>
  <c r="AC262" i="2"/>
  <c r="AD255" i="2"/>
  <c r="AD174" i="2"/>
  <c r="AB346" i="2"/>
  <c r="AC416" i="2"/>
  <c r="AD182" i="2"/>
  <c r="AB241" i="2"/>
  <c r="AC364" i="2"/>
  <c r="AC289" i="2"/>
  <c r="AC343" i="2"/>
  <c r="AD383" i="2"/>
  <c r="AD35" i="2"/>
  <c r="AC367" i="2"/>
  <c r="AC208" i="2"/>
  <c r="AC252" i="2"/>
  <c r="AD354" i="2"/>
  <c r="AB161" i="2"/>
  <c r="AD27" i="2"/>
  <c r="AB280" i="2"/>
  <c r="AB395" i="2"/>
  <c r="AB397" i="2"/>
  <c r="AD355" i="2"/>
  <c r="AD406" i="2"/>
  <c r="AC376" i="2"/>
  <c r="AD290" i="2"/>
  <c r="AB336" i="2"/>
  <c r="AC418" i="2"/>
  <c r="AB21" i="2"/>
  <c r="AD13" i="2"/>
  <c r="AC344" i="2"/>
  <c r="AD221" i="2"/>
  <c r="AD262" i="2"/>
  <c r="AC133" i="2"/>
  <c r="AC291" i="2"/>
  <c r="AC182" i="2"/>
  <c r="AC241" i="2"/>
  <c r="AD364" i="2"/>
  <c r="AC272" i="2"/>
  <c r="AD289" i="2"/>
  <c r="AC35" i="2"/>
  <c r="AB367" i="2"/>
  <c r="AB208" i="2"/>
  <c r="AD252" i="2"/>
  <c r="AC354" i="2"/>
  <c r="AB421" i="2"/>
  <c r="AD161" i="2"/>
  <c r="AB27" i="2"/>
  <c r="AB122" i="2"/>
  <c r="AB224" i="2"/>
  <c r="AC355" i="2"/>
  <c r="AC342" i="2"/>
  <c r="AD356" i="2"/>
  <c r="AB290" i="2"/>
  <c r="AD57" i="2"/>
  <c r="AD336" i="2"/>
  <c r="AB418" i="2"/>
  <c r="AD21" i="2"/>
  <c r="AB13" i="2"/>
  <c r="AB344" i="2"/>
  <c r="AD133" i="2"/>
  <c r="AB291" i="2"/>
  <c r="AC136" i="2"/>
  <c r="AB182" i="2"/>
  <c r="AD241" i="2"/>
  <c r="AB298" i="2"/>
  <c r="AD272" i="2"/>
  <c r="AB322" i="2"/>
  <c r="AB35" i="2"/>
  <c r="AD367" i="2"/>
  <c r="AD208" i="2"/>
  <c r="AC288" i="2"/>
  <c r="AD421" i="2"/>
  <c r="AC6" i="2"/>
  <c r="AC14" i="2"/>
  <c r="AD122" i="2"/>
  <c r="AC224" i="2"/>
  <c r="AB164" i="2"/>
  <c r="AB342" i="2"/>
  <c r="AB356" i="2"/>
  <c r="AB207" i="2"/>
  <c r="AC290" i="2"/>
  <c r="AC256" i="2"/>
  <c r="AD418" i="2"/>
  <c r="AB12" i="2"/>
  <c r="AC13" i="2"/>
  <c r="AD279" i="2"/>
  <c r="AB301" i="2"/>
  <c r="AB133" i="2"/>
  <c r="AD291" i="2"/>
  <c r="AB136" i="2"/>
  <c r="AC424" i="2"/>
  <c r="AD298" i="2"/>
  <c r="AB272" i="2"/>
  <c r="AB312" i="2"/>
  <c r="AC322" i="2"/>
  <c r="AC359" i="2"/>
  <c r="AD306" i="2"/>
  <c r="AB43" i="2"/>
  <c r="AB184" i="2"/>
  <c r="AB288" i="2"/>
  <c r="AC421" i="2"/>
  <c r="AB6" i="2"/>
  <c r="AD14" i="2"/>
  <c r="AC122" i="2"/>
  <c r="AD224" i="2"/>
  <c r="AD201" i="2"/>
  <c r="AC164" i="2"/>
  <c r="AD342" i="2"/>
  <c r="AC121" i="2"/>
  <c r="AC356" i="2"/>
  <c r="AD207" i="2"/>
  <c r="AC209" i="2"/>
  <c r="AC57" i="2"/>
  <c r="AD256" i="2"/>
  <c r="AC188" i="2"/>
  <c r="AB308" i="2"/>
  <c r="AD427" i="2"/>
  <c r="AC12" i="2"/>
  <c r="AB156" i="2"/>
  <c r="AC279" i="2"/>
  <c r="AB104" i="2"/>
  <c r="AD301" i="2"/>
  <c r="AB5" i="2"/>
  <c r="AD217" i="2"/>
  <c r="AD136" i="2"/>
  <c r="AB424" i="2"/>
  <c r="AC298" i="2"/>
  <c r="AD312" i="2"/>
  <c r="AD322" i="2"/>
  <c r="AB362" i="2"/>
  <c r="AB222" i="2"/>
  <c r="AB359" i="2"/>
  <c r="AC306" i="2"/>
  <c r="AC43" i="2"/>
  <c r="AD184" i="2"/>
  <c r="AD288" i="2"/>
  <c r="AD246" i="2"/>
  <c r="AD6" i="2"/>
  <c r="AB14" i="2"/>
  <c r="AB201" i="2"/>
  <c r="AD164" i="2"/>
  <c r="AC317" i="2"/>
  <c r="AB261" i="2"/>
  <c r="AD121" i="2"/>
  <c r="AD282" i="2"/>
  <c r="AB408" i="2"/>
  <c r="AC207" i="2"/>
  <c r="AB175" i="2"/>
  <c r="AB209" i="2"/>
  <c r="AB57" i="2"/>
  <c r="AB256" i="2"/>
  <c r="AD188" i="2"/>
  <c r="AD308" i="2"/>
  <c r="AC427" i="2"/>
  <c r="AD12" i="2"/>
  <c r="AC156" i="2"/>
  <c r="AB279" i="2"/>
  <c r="AC104" i="2"/>
  <c r="AB95" i="2"/>
  <c r="AC301" i="2"/>
  <c r="AC5" i="2"/>
  <c r="AB217" i="2"/>
  <c r="AC304" i="2"/>
  <c r="AD424" i="2"/>
  <c r="AB195" i="2"/>
  <c r="AC312" i="2"/>
  <c r="AC193" i="2"/>
  <c r="AD362" i="2"/>
  <c r="AC222" i="2"/>
  <c r="AD359" i="2"/>
  <c r="AB306" i="2"/>
  <c r="AD43" i="2"/>
  <c r="AC184" i="2"/>
  <c r="AB246" i="2"/>
  <c r="AB58" i="2"/>
  <c r="AC141" i="2"/>
  <c r="AC201" i="2"/>
  <c r="AD259" i="2"/>
  <c r="AD317" i="2"/>
  <c r="AC261" i="2"/>
  <c r="AB121" i="2"/>
  <c r="AB282" i="2"/>
  <c r="AD408" i="2"/>
  <c r="AC30" i="2"/>
  <c r="AC175" i="2"/>
  <c r="AD209" i="2"/>
  <c r="AD82" i="2"/>
  <c r="AB188" i="2"/>
  <c r="AB106" i="2"/>
  <c r="AC308" i="2"/>
  <c r="AB427" i="2"/>
  <c r="AB371" i="2"/>
  <c r="AD156" i="2"/>
  <c r="AD104" i="2"/>
  <c r="AD95" i="2"/>
  <c r="AD5" i="2"/>
  <c r="AC217" i="2"/>
  <c r="AC366" i="2"/>
  <c r="AD304" i="2"/>
  <c r="AD39" i="2"/>
  <c r="AD305" i="2"/>
  <c r="AC195" i="2"/>
  <c r="AD193" i="2"/>
  <c r="AC362" i="2"/>
  <c r="AD222" i="2"/>
  <c r="AD205" i="2"/>
  <c r="AD98" i="2"/>
  <c r="AB74" i="2"/>
  <c r="AC246" i="2"/>
  <c r="AD58" i="2"/>
  <c r="AD218" i="2"/>
  <c r="AD141" i="2"/>
  <c r="AD135" i="2"/>
  <c r="AB259" i="2"/>
  <c r="AB317" i="2"/>
  <c r="AD261" i="2"/>
  <c r="AC19" i="2"/>
  <c r="AC282" i="2"/>
  <c r="AC408" i="2"/>
  <c r="AD30" i="2"/>
  <c r="AD175" i="2"/>
  <c r="AB82" i="2"/>
  <c r="AC270" i="2"/>
  <c r="AD106" i="2"/>
  <c r="AD203" i="2"/>
  <c r="AC196" i="2"/>
  <c r="AC371" i="2"/>
  <c r="AD358" i="2"/>
  <c r="AB191" i="2"/>
  <c r="AC95" i="2"/>
  <c r="AC150" i="2"/>
  <c r="AB352" i="2"/>
  <c r="AD366" i="2"/>
  <c r="AB304" i="2"/>
  <c r="AC39" i="2"/>
  <c r="AC305" i="2"/>
  <c r="AD195" i="2"/>
  <c r="AB193" i="2"/>
  <c r="AB205" i="2"/>
  <c r="AB98" i="2"/>
  <c r="AD74" i="2"/>
  <c r="AC179" i="2"/>
  <c r="AC58" i="2"/>
  <c r="AC218" i="2"/>
  <c r="AB141" i="2"/>
  <c r="AB135" i="2"/>
  <c r="AC259" i="2"/>
  <c r="AB273" i="2"/>
  <c r="AD257" i="2"/>
  <c r="AD19" i="2"/>
  <c r="AC68" i="2"/>
  <c r="AB30" i="2"/>
  <c r="AD377" i="2"/>
  <c r="AC82" i="2"/>
  <c r="AD270" i="2"/>
  <c r="AC106" i="2"/>
  <c r="AC203" i="2"/>
  <c r="AB54" i="2"/>
  <c r="AD196" i="2"/>
  <c r="AD371" i="2"/>
  <c r="AB358" i="2"/>
  <c r="AD191" i="2"/>
  <c r="AB46" i="2"/>
  <c r="AD150" i="2"/>
  <c r="AC352" i="2"/>
  <c r="AB366" i="2"/>
  <c r="AC268" i="2"/>
  <c r="AB39" i="2"/>
  <c r="AB305" i="2"/>
  <c r="AC205" i="2"/>
  <c r="AC98" i="2"/>
  <c r="AC74" i="2"/>
  <c r="AB309" i="2"/>
  <c r="AB179" i="2"/>
  <c r="AD237" i="2"/>
  <c r="AB218" i="2"/>
  <c r="AC135" i="2"/>
  <c r="AD273" i="2"/>
  <c r="AC257" i="2"/>
  <c r="AB19" i="2"/>
  <c r="AB402" i="2"/>
  <c r="AD68" i="2"/>
  <c r="AD134" i="2"/>
  <c r="AC400" i="2"/>
  <c r="AB377" i="2"/>
  <c r="AB270" i="2"/>
  <c r="AB203" i="2"/>
  <c r="AC54" i="2"/>
  <c r="AB196" i="2"/>
  <c r="AC358" i="2"/>
  <c r="AC191" i="2"/>
  <c r="AC46" i="2"/>
  <c r="AB350" i="2"/>
  <c r="AB150" i="2"/>
  <c r="AD352" i="2"/>
  <c r="AD268" i="2"/>
  <c r="AD233" i="2"/>
  <c r="AC100" i="2"/>
  <c r="AB24" i="2"/>
  <c r="AD20" i="2"/>
  <c r="AD189" i="2"/>
  <c r="AC309" i="2"/>
  <c r="AD179" i="2"/>
  <c r="AC237" i="2"/>
  <c r="AB341" i="2"/>
  <c r="AC273" i="2"/>
  <c r="AB257" i="2"/>
  <c r="AD50" i="2"/>
  <c r="AC402" i="2"/>
  <c r="AB68" i="2"/>
  <c r="AC134" i="2"/>
  <c r="AB400" i="2"/>
  <c r="AC377" i="2"/>
  <c r="AD54" i="2"/>
  <c r="AD10" i="2"/>
  <c r="AB146" i="2"/>
  <c r="AD46" i="2"/>
  <c r="AC350" i="2"/>
  <c r="AC227" i="2"/>
  <c r="AB268" i="2"/>
  <c r="AC233" i="2"/>
  <c r="AB100" i="2"/>
  <c r="AD24" i="2"/>
  <c r="AC232" i="2"/>
  <c r="AB38" i="2"/>
  <c r="AB390" i="2"/>
  <c r="AB20" i="2"/>
  <c r="AC189" i="2"/>
  <c r="AD309" i="2"/>
  <c r="AC394" i="2"/>
  <c r="AB237" i="2"/>
  <c r="AC341" i="2"/>
  <c r="AD378" i="2"/>
  <c r="AB50" i="2"/>
  <c r="AD402" i="2"/>
  <c r="AD26" i="2"/>
  <c r="AB134" i="2"/>
  <c r="AD400" i="2"/>
  <c r="AB185" i="2"/>
  <c r="AD116" i="2"/>
  <c r="AB10" i="2"/>
  <c r="AD146" i="2"/>
  <c r="AB405" i="2"/>
  <c r="AD350" i="2"/>
  <c r="AC187" i="2"/>
  <c r="AB227" i="2"/>
  <c r="AB170" i="2"/>
  <c r="AD53" i="2"/>
  <c r="AB233" i="2"/>
  <c r="AD100" i="2"/>
  <c r="AC24" i="2"/>
  <c r="AB232" i="2"/>
  <c r="AC38" i="2"/>
  <c r="AC390" i="2"/>
  <c r="AC20" i="2"/>
  <c r="AB189" i="2"/>
  <c r="AC369" i="2"/>
  <c r="AB394" i="2"/>
  <c r="AD341" i="2"/>
  <c r="AB378" i="2"/>
  <c r="AC50" i="2"/>
  <c r="AC26" i="2"/>
  <c r="AC373" i="2"/>
  <c r="AC173" i="2"/>
  <c r="AC185" i="2"/>
  <c r="AB425" i="2"/>
  <c r="AC116" i="2"/>
  <c r="AC10" i="2"/>
  <c r="AD299" i="2"/>
  <c r="AC405" i="2"/>
  <c r="AD258" i="2"/>
  <c r="AB187" i="2"/>
  <c r="AD227" i="2"/>
  <c r="AC170" i="2"/>
  <c r="AC53" i="2"/>
  <c r="AB160" i="2"/>
  <c r="AD415" i="2"/>
  <c r="AB4" i="2"/>
  <c r="AD232" i="2"/>
  <c r="AD38" i="2"/>
  <c r="AD327" i="2"/>
  <c r="AD370" i="2"/>
  <c r="AD390" i="2"/>
  <c r="AC99" i="2"/>
  <c r="AC149" i="2"/>
  <c r="AB369" i="2"/>
  <c r="AD394" i="2"/>
  <c r="AD213" i="2"/>
  <c r="AC147" i="2"/>
  <c r="AC378" i="2"/>
  <c r="AC47" i="2"/>
  <c r="AB26" i="2"/>
  <c r="AB373" i="2"/>
  <c r="AD173" i="2"/>
  <c r="AD185" i="2"/>
  <c r="AD311" i="2"/>
  <c r="AC17" i="2"/>
  <c r="AB244" i="2"/>
  <c r="AD425" i="2"/>
  <c r="AB116" i="2"/>
  <c r="AC375" i="2"/>
  <c r="AC299" i="2"/>
  <c r="AC146" i="2"/>
  <c r="AC78" i="2"/>
  <c r="AD405" i="2"/>
  <c r="AC258" i="2"/>
  <c r="AD187" i="2"/>
  <c r="AD170" i="2"/>
  <c r="AB53" i="2"/>
  <c r="AD160" i="2"/>
  <c r="AB415" i="2"/>
  <c r="AC4" i="2"/>
  <c r="AC327" i="2"/>
  <c r="AC370" i="2"/>
  <c r="AC210" i="2"/>
  <c r="AD99" i="2"/>
  <c r="AD194" i="2"/>
  <c r="AB149" i="2"/>
  <c r="AD369" i="2"/>
  <c r="AC213" i="2"/>
  <c r="AD147" i="2"/>
  <c r="AD143" i="2"/>
  <c r="AC239" i="2"/>
  <c r="AD47" i="2"/>
  <c r="AB124" i="2"/>
  <c r="AD373" i="2"/>
  <c r="AB173" i="2"/>
  <c r="AD115" i="2"/>
  <c r="AB311" i="2"/>
  <c r="AD17" i="2"/>
  <c r="AC244" i="2"/>
  <c r="AC425" i="2"/>
  <c r="AB375" i="2"/>
  <c r="AB299" i="2"/>
  <c r="AB78" i="2"/>
  <c r="AB258" i="2"/>
  <c r="AD249" i="2"/>
  <c r="AC160" i="2"/>
  <c r="AC415" i="2"/>
  <c r="AD4" i="2"/>
  <c r="AB327" i="2"/>
  <c r="AB370" i="2"/>
  <c r="AB210" i="2"/>
  <c r="AB99" i="2"/>
  <c r="AB194" i="2"/>
  <c r="AD149" i="2"/>
  <c r="AC265" i="2"/>
  <c r="AB213" i="2"/>
  <c r="AB147" i="2"/>
  <c r="AC403" i="2"/>
  <c r="AB143" i="2"/>
  <c r="AD239" i="2"/>
  <c r="AB47" i="2"/>
  <c r="AC91" i="2"/>
  <c r="AD124" i="2"/>
  <c r="AD225" i="2"/>
  <c r="AB115" i="2"/>
  <c r="AC311" i="2"/>
  <c r="AB17" i="2"/>
  <c r="AD244" i="2"/>
  <c r="AB248" i="2"/>
  <c r="AD375" i="2"/>
  <c r="AD78" i="2"/>
  <c r="AD361" i="2"/>
  <c r="AC249" i="2"/>
  <c r="AB101" i="2"/>
  <c r="AC152" i="2"/>
  <c r="AD11" i="2"/>
  <c r="AD210" i="2"/>
  <c r="AC194" i="2"/>
  <c r="AD243" i="2"/>
  <c r="AD265" i="2"/>
  <c r="AC316" i="2"/>
  <c r="AD403" i="2"/>
  <c r="AC143" i="2"/>
  <c r="AD76" i="2"/>
  <c r="AB239" i="2"/>
  <c r="AC276" i="2"/>
  <c r="AB91" i="2"/>
  <c r="AC124" i="2"/>
  <c r="AB225" i="2"/>
  <c r="AC115" i="2"/>
  <c r="AB324" i="2"/>
  <c r="AD286" i="2"/>
  <c r="AD248" i="2"/>
  <c r="AB18" i="2"/>
  <c r="AD8" i="2"/>
  <c r="AC127" i="2"/>
  <c r="AB325" i="2"/>
  <c r="AB361" i="2"/>
  <c r="AC42" i="2"/>
  <c r="AC64" i="2"/>
  <c r="AB249" i="2"/>
  <c r="AB177" i="2"/>
  <c r="AC101" i="2"/>
  <c r="AB152" i="2"/>
  <c r="AC11" i="2"/>
  <c r="AC314" i="2"/>
  <c r="AC243" i="2"/>
  <c r="AB265" i="2"/>
  <c r="AD316" i="2"/>
  <c r="AD62" i="2"/>
  <c r="AB403" i="2"/>
  <c r="AC76" i="2"/>
  <c r="AD276" i="2"/>
  <c r="AD91" i="2"/>
  <c r="AB379" i="2"/>
  <c r="AC225" i="2"/>
  <c r="AD206" i="2"/>
  <c r="AC324" i="2"/>
  <c r="AC286" i="2"/>
  <c r="AC248" i="2"/>
  <c r="AC18" i="2"/>
  <c r="AB8" i="2"/>
  <c r="AD127" i="2"/>
  <c r="AD31" i="2"/>
  <c r="AD325" i="2"/>
  <c r="AC361" i="2"/>
  <c r="AD42" i="2"/>
  <c r="AB64" i="2"/>
  <c r="AC169" i="2"/>
  <c r="AC177" i="2"/>
  <c r="AD101" i="2"/>
  <c r="AD152" i="2"/>
  <c r="AB61" i="2"/>
  <c r="AB11" i="2"/>
  <c r="AD314" i="2"/>
  <c r="AC34" i="2"/>
  <c r="AB243" i="2"/>
  <c r="AB316" i="2"/>
  <c r="AB62" i="2"/>
  <c r="AB76" i="2"/>
  <c r="AC9" i="2"/>
  <c r="AB276" i="2"/>
  <c r="AC379" i="2"/>
  <c r="AB148" i="2"/>
  <c r="AC334" i="2"/>
  <c r="AB206" i="2"/>
  <c r="AD324" i="2"/>
  <c r="AB286" i="2"/>
  <c r="AD23" i="2"/>
  <c r="AD18" i="2"/>
  <c r="AC8" i="2"/>
  <c r="AB127" i="2"/>
  <c r="AB31" i="2"/>
  <c r="AC325" i="2"/>
  <c r="AB42" i="2"/>
  <c r="AD64" i="2"/>
  <c r="AB169" i="2"/>
  <c r="AD177" i="2"/>
  <c r="AD61" i="2"/>
  <c r="AB77" i="2"/>
  <c r="AB36" i="2"/>
  <c r="AB314" i="2"/>
  <c r="AC15" i="2"/>
  <c r="AD34" i="2"/>
  <c r="AC52" i="2"/>
  <c r="AC409" i="2"/>
  <c r="AB330" i="2"/>
  <c r="AD172" i="2"/>
  <c r="AD132" i="2"/>
  <c r="AB422" i="2"/>
  <c r="AC62" i="2"/>
  <c r="AC247" i="2"/>
  <c r="AD186" i="2"/>
  <c r="AD9" i="2"/>
  <c r="AB37" i="2"/>
  <c r="AD379" i="2"/>
  <c r="AD148" i="2"/>
  <c r="AD334" i="2"/>
  <c r="AC206" i="2"/>
  <c r="AC231" i="2"/>
  <c r="AC23" i="2"/>
  <c r="AC260" i="2"/>
  <c r="AB130" i="2"/>
  <c r="AC31" i="2"/>
  <c r="AD212" i="2"/>
  <c r="AD223" i="2"/>
  <c r="AD169" i="2"/>
  <c r="AB348" i="2"/>
  <c r="AC55" i="2"/>
  <c r="AC414" i="2"/>
  <c r="AC61" i="2"/>
  <c r="AC332" i="2"/>
  <c r="AC77" i="2"/>
  <c r="AD36" i="2"/>
  <c r="AC321" i="2"/>
  <c r="AB15" i="2"/>
  <c r="AB34" i="2"/>
  <c r="AB52" i="2"/>
  <c r="AB409" i="2"/>
  <c r="AD330" i="2"/>
  <c r="AB172" i="2"/>
  <c r="AB132" i="2"/>
  <c r="AD422" i="2"/>
  <c r="AC181" i="2"/>
  <c r="AD247" i="2"/>
  <c r="AC186" i="2"/>
  <c r="AB9" i="2"/>
  <c r="AD37" i="2"/>
  <c r="AD197" i="2"/>
  <c r="AC148" i="2"/>
  <c r="AB334" i="2"/>
  <c r="AB271" i="2"/>
  <c r="AD123" i="2"/>
  <c r="AD231" i="2"/>
  <c r="AC7" i="2"/>
  <c r="AB23" i="2"/>
  <c r="AC153" i="2"/>
  <c r="AB260" i="2"/>
  <c r="AD130" i="2"/>
  <c r="AD337" i="2"/>
  <c r="AC212" i="2"/>
  <c r="AC223" i="2"/>
  <c r="AB202" i="2"/>
  <c r="AD348" i="2"/>
  <c r="AD338" i="2"/>
  <c r="AD55" i="2"/>
  <c r="AB414" i="2"/>
  <c r="AD251" i="2"/>
  <c r="AB332" i="2"/>
  <c r="AD77" i="2"/>
  <c r="AC36" i="2"/>
  <c r="AD321" i="2"/>
  <c r="AD15" i="2"/>
  <c r="AD52" i="2"/>
  <c r="AD409" i="2"/>
  <c r="AC330" i="2"/>
  <c r="AC172" i="2"/>
  <c r="AC132" i="2"/>
  <c r="AC422" i="2"/>
  <c r="AD181" i="2"/>
  <c r="AB247" i="2"/>
  <c r="AB186" i="2"/>
  <c r="AB40" i="2"/>
  <c r="AC37" i="2"/>
  <c r="AC197" i="2"/>
  <c r="AB254" i="2"/>
  <c r="AD271" i="2"/>
  <c r="AC123" i="2"/>
  <c r="AB231" i="2"/>
  <c r="AB7" i="2"/>
  <c r="AD125" i="2"/>
  <c r="AB153" i="2"/>
  <c r="AD260" i="2"/>
  <c r="AD162" i="2"/>
  <c r="AC130" i="2"/>
  <c r="AB337" i="2"/>
  <c r="AB212" i="2"/>
  <c r="AB144" i="2"/>
  <c r="AD215" i="2"/>
  <c r="AB223" i="2"/>
  <c r="AC202" i="2"/>
  <c r="AC348" i="2"/>
  <c r="AC338" i="2"/>
  <c r="AB55" i="2"/>
  <c r="AD414" i="2"/>
  <c r="AC251" i="2"/>
  <c r="AD332" i="2"/>
  <c r="AC32" i="2"/>
  <c r="AC69" i="2"/>
  <c r="AB321" i="2"/>
  <c r="AB267" i="2"/>
  <c r="AD235" i="2"/>
  <c r="AD200" i="2"/>
  <c r="AB44" i="2"/>
  <c r="AC253" i="2"/>
  <c r="AD315" i="2"/>
  <c r="AD183" i="2"/>
  <c r="AB181" i="2"/>
  <c r="AD65" i="2"/>
  <c r="AD40" i="2"/>
  <c r="AC410" i="2"/>
  <c r="AB197" i="2"/>
  <c r="AC254" i="2"/>
  <c r="AC271" i="2"/>
  <c r="AB123" i="2"/>
  <c r="AB111" i="2"/>
  <c r="AD7" i="2"/>
  <c r="AB125" i="2"/>
  <c r="AD153" i="2"/>
  <c r="AD204" i="2"/>
  <c r="AB162" i="2"/>
  <c r="AC129" i="2"/>
  <c r="AC337" i="2"/>
  <c r="AD144" i="2"/>
  <c r="AC215" i="2"/>
  <c r="AD202" i="2"/>
  <c r="AB338" i="2"/>
  <c r="AC157" i="2"/>
  <c r="AC392" i="2"/>
  <c r="AB251" i="2"/>
  <c r="AC139" i="2"/>
  <c r="AD32" i="2"/>
  <c r="AB69" i="2"/>
  <c r="AB190" i="2"/>
  <c r="AC267" i="2"/>
  <c r="AB235" i="2"/>
  <c r="AB200" i="2"/>
  <c r="AC44" i="2"/>
  <c r="AB253" i="2"/>
  <c r="AC315" i="2"/>
  <c r="AB183" i="2"/>
  <c r="AC302" i="2"/>
  <c r="R389" i="2"/>
  <c r="Q341" i="2"/>
  <c r="Q377" i="2"/>
  <c r="R323" i="2"/>
  <c r="R223" i="2"/>
  <c r="Q405" i="2"/>
  <c r="Q349" i="2"/>
  <c r="R256" i="2"/>
  <c r="Q401" i="2"/>
  <c r="Q373" i="2"/>
  <c r="M66" i="2"/>
  <c r="Q300" i="2"/>
  <c r="R17" i="2"/>
  <c r="R262" i="2"/>
  <c r="Q419" i="2"/>
  <c r="Q140" i="2"/>
  <c r="R245" i="2"/>
  <c r="R118" i="2"/>
  <c r="Q13" i="2"/>
  <c r="R359" i="2"/>
  <c r="R157" i="2"/>
  <c r="Q5" i="2"/>
  <c r="R49" i="2"/>
  <c r="R113" i="2"/>
  <c r="Q262" i="2"/>
  <c r="R193" i="2"/>
  <c r="Q155" i="2"/>
  <c r="R173" i="2"/>
  <c r="Q389" i="2"/>
  <c r="R341" i="2"/>
  <c r="R377" i="2"/>
  <c r="Q323" i="2"/>
  <c r="R368" i="2"/>
  <c r="R280" i="2"/>
  <c r="M57" i="2"/>
  <c r="Q250" i="2"/>
  <c r="M300" i="2"/>
  <c r="R349" i="2"/>
  <c r="Q256" i="2"/>
  <c r="R205" i="2"/>
  <c r="R401" i="2"/>
  <c r="R373" i="2"/>
  <c r="R300" i="2"/>
  <c r="R425" i="2"/>
  <c r="R408" i="2"/>
  <c r="R293" i="2"/>
  <c r="R366" i="2"/>
  <c r="R175" i="2"/>
  <c r="R155" i="2"/>
  <c r="Q337" i="2"/>
  <c r="Q293" i="2"/>
  <c r="Q215" i="2"/>
  <c r="R277" i="2"/>
  <c r="Q98" i="2"/>
  <c r="R287" i="2"/>
  <c r="M190" i="2"/>
  <c r="R337" i="2"/>
  <c r="R215" i="2"/>
  <c r="Q61" i="2"/>
  <c r="R314" i="2"/>
  <c r="M306" i="2"/>
  <c r="L335" i="2"/>
  <c r="R110" i="2"/>
  <c r="Q112" i="2"/>
  <c r="R272" i="2"/>
  <c r="R85" i="2"/>
  <c r="R350" i="2"/>
  <c r="Q169" i="2"/>
  <c r="R309" i="2"/>
  <c r="Q99" i="2"/>
  <c r="Q111" i="2"/>
  <c r="R283" i="2"/>
  <c r="Q50" i="2"/>
  <c r="R238" i="2"/>
  <c r="Q395" i="2"/>
  <c r="Q166" i="2"/>
  <c r="Q64" i="2"/>
  <c r="Q363" i="2"/>
  <c r="R198" i="2"/>
  <c r="M67" i="2"/>
  <c r="Q362" i="2"/>
  <c r="Q307" i="2"/>
  <c r="R304" i="2"/>
  <c r="R307" i="2"/>
  <c r="Q342" i="2"/>
  <c r="R64" i="2"/>
  <c r="Q361" i="2"/>
  <c r="Q288" i="2"/>
  <c r="Q322" i="2"/>
  <c r="R144" i="2"/>
  <c r="M424" i="2"/>
  <c r="R332" i="2"/>
  <c r="Q255" i="2"/>
  <c r="Q304" i="2"/>
  <c r="R129" i="2"/>
  <c r="R342" i="2"/>
  <c r="R325" i="2"/>
  <c r="R361" i="2"/>
  <c r="L219" i="2"/>
  <c r="Q194" i="2"/>
  <c r="Q364" i="2"/>
  <c r="R176" i="2"/>
  <c r="R190" i="2"/>
  <c r="R66" i="2"/>
  <c r="Q37" i="2"/>
  <c r="R29" i="2"/>
  <c r="Q97" i="2"/>
  <c r="Q302" i="2"/>
  <c r="Q181" i="2"/>
  <c r="R249" i="2"/>
  <c r="Q174" i="2"/>
  <c r="Q28" i="2"/>
  <c r="Q4" i="2"/>
  <c r="R62" i="2"/>
  <c r="R246" i="2"/>
  <c r="R308" i="2"/>
  <c r="Q333" i="2"/>
  <c r="Q27" i="2"/>
  <c r="Q186" i="2"/>
  <c r="R39" i="2"/>
  <c r="R369" i="2"/>
  <c r="R426" i="2"/>
  <c r="R141" i="2"/>
  <c r="R247" i="2"/>
  <c r="R322" i="2"/>
  <c r="Q144" i="2"/>
  <c r="R211" i="2"/>
  <c r="R156" i="2"/>
  <c r="Q332" i="2"/>
  <c r="R255" i="2"/>
  <c r="Q338" i="2"/>
  <c r="Q129" i="2"/>
  <c r="Q325" i="2"/>
  <c r="Q229" i="2"/>
  <c r="M272" i="2"/>
  <c r="Q358" i="2"/>
  <c r="Q176" i="2"/>
  <c r="Q190" i="2"/>
  <c r="R37" i="2"/>
  <c r="Q29" i="2"/>
  <c r="R97" i="2"/>
  <c r="R383" i="2"/>
  <c r="R28" i="2"/>
  <c r="Q137" i="2"/>
  <c r="Q62" i="2"/>
  <c r="Q246" i="2"/>
  <c r="L63" i="2"/>
  <c r="R374" i="2"/>
  <c r="R186" i="2"/>
  <c r="R338" i="2"/>
  <c r="Q369" i="2"/>
  <c r="L303" i="2"/>
  <c r="Q141" i="2"/>
  <c r="R229" i="2"/>
  <c r="R347" i="2"/>
  <c r="R154" i="2"/>
  <c r="Q347" i="2"/>
  <c r="Q154" i="2"/>
  <c r="Q211" i="2"/>
  <c r="Q156" i="2"/>
  <c r="L351" i="2"/>
  <c r="Q343" i="2"/>
  <c r="R139" i="2"/>
  <c r="R67" i="2"/>
  <c r="Q286" i="2"/>
  <c r="R358" i="2"/>
  <c r="R179" i="2"/>
  <c r="Q261" i="2"/>
  <c r="Q84" i="2"/>
  <c r="Q380" i="2"/>
  <c r="Q383" i="2"/>
  <c r="R137" i="2"/>
  <c r="Q374" i="2"/>
  <c r="R346" i="2"/>
  <c r="Q59" i="2"/>
  <c r="R57" i="2"/>
  <c r="Q39" i="2"/>
  <c r="R343" i="2"/>
  <c r="R301" i="2"/>
  <c r="Q278" i="2"/>
  <c r="Q426" i="2"/>
  <c r="Q247" i="2"/>
  <c r="Q91" i="2"/>
  <c r="R167" i="2"/>
  <c r="Q415" i="2"/>
  <c r="R228" i="2"/>
  <c r="R184" i="2"/>
  <c r="M233" i="2"/>
  <c r="Q301" i="2"/>
  <c r="R278" i="2"/>
  <c r="M405" i="2"/>
  <c r="R91" i="2"/>
  <c r="Q427" i="2"/>
  <c r="R398" i="2"/>
  <c r="M305" i="2"/>
  <c r="Q241" i="2"/>
  <c r="R260" i="2"/>
  <c r="R354" i="2"/>
  <c r="Q310" i="2"/>
  <c r="Q253" i="2"/>
  <c r="R84" i="2"/>
  <c r="Q72" i="2"/>
  <c r="R134" i="2"/>
  <c r="Q89" i="2"/>
  <c r="Q159" i="2"/>
  <c r="R271" i="2"/>
  <c r="R149" i="2"/>
  <c r="Q123" i="2"/>
  <c r="Q102" i="2"/>
  <c r="R298" i="2"/>
  <c r="Q292" i="2"/>
  <c r="Q312" i="2"/>
  <c r="Q106" i="2"/>
  <c r="Q75" i="2"/>
  <c r="Q148" i="2"/>
  <c r="Q185" i="2"/>
  <c r="Q143" i="2"/>
  <c r="R270" i="2"/>
  <c r="Q354" i="2"/>
  <c r="R320" i="2"/>
  <c r="R310" i="2"/>
  <c r="Q336" i="2"/>
  <c r="R40" i="2"/>
  <c r="R253" i="2"/>
  <c r="R409" i="2"/>
  <c r="R164" i="2"/>
  <c r="R295" i="2"/>
  <c r="R336" i="2"/>
  <c r="Q40" i="2"/>
  <c r="Q48" i="2"/>
  <c r="Q188" i="2"/>
  <c r="Q232" i="2"/>
  <c r="Q128" i="2"/>
  <c r="R95" i="2"/>
  <c r="Q115" i="2"/>
  <c r="Q163" i="2"/>
  <c r="L60" i="2"/>
  <c r="R360" i="2"/>
  <c r="Q234" i="2"/>
  <c r="R20" i="2"/>
  <c r="Q316" i="2"/>
  <c r="Q282" i="2"/>
  <c r="R189" i="2"/>
  <c r="R233" i="2"/>
  <c r="Q108" i="2"/>
  <c r="R19" i="2"/>
  <c r="Q422" i="2"/>
  <c r="R375" i="2"/>
  <c r="Q90" i="2"/>
  <c r="R196" i="2"/>
  <c r="R414" i="2"/>
  <c r="Q150" i="2"/>
  <c r="R188" i="2"/>
  <c r="R279" i="2"/>
  <c r="Q182" i="2"/>
  <c r="Q173" i="2"/>
  <c r="Q167" i="2"/>
  <c r="R415" i="2"/>
  <c r="Q228" i="2"/>
  <c r="Q184" i="2"/>
  <c r="R220" i="2"/>
  <c r="R227" i="2"/>
  <c r="L292" i="2"/>
  <c r="Q53" i="2"/>
  <c r="Q81" i="2"/>
  <c r="Q295" i="2"/>
  <c r="R89" i="2"/>
  <c r="R232" i="2"/>
  <c r="R128" i="2"/>
  <c r="Q25" i="2"/>
  <c r="R115" i="2"/>
  <c r="Q298" i="2"/>
  <c r="R292" i="2"/>
  <c r="Q360" i="2"/>
  <c r="R316" i="2"/>
  <c r="R282" i="2"/>
  <c r="Q227" i="2"/>
  <c r="Q19" i="2"/>
  <c r="R53" i="2"/>
  <c r="R422" i="2"/>
  <c r="R143" i="2"/>
  <c r="Q270" i="2"/>
  <c r="Q320" i="2"/>
  <c r="Q414" i="2"/>
  <c r="R25" i="2"/>
  <c r="Q164" i="2"/>
  <c r="Q289" i="2"/>
  <c r="R192" i="2"/>
  <c r="R48" i="2"/>
  <c r="R275" i="2"/>
  <c r="Q95" i="2"/>
  <c r="R51" i="2"/>
  <c r="R163" i="2"/>
  <c r="R234" i="2"/>
  <c r="Q20" i="2"/>
  <c r="Q365" i="2"/>
  <c r="Q189" i="2"/>
  <c r="R122" i="2"/>
  <c r="Q200" i="2"/>
  <c r="Q408" i="2"/>
  <c r="Q393" i="2"/>
  <c r="Q381" i="2"/>
  <c r="Q183" i="2"/>
  <c r="R302" i="2"/>
  <c r="R181" i="2"/>
  <c r="Q249" i="2"/>
  <c r="R174" i="2"/>
  <c r="R101" i="2"/>
  <c r="R4" i="2"/>
  <c r="Q378" i="2"/>
  <c r="R376" i="2"/>
  <c r="Q308" i="2"/>
  <c r="R333" i="2"/>
  <c r="R27" i="2"/>
  <c r="Q67" i="2"/>
  <c r="R286" i="2"/>
  <c r="R352" i="2"/>
  <c r="Q79" i="2"/>
  <c r="Q179" i="2"/>
  <c r="R258" i="2"/>
  <c r="R406" i="2"/>
  <c r="Q260" i="2"/>
  <c r="Q352" i="2"/>
  <c r="R79" i="2"/>
  <c r="Q258" i="2"/>
  <c r="R72" i="2"/>
  <c r="Q33" i="2"/>
  <c r="Q134" i="2"/>
  <c r="Q329" i="2"/>
  <c r="R159" i="2"/>
  <c r="Q271" i="2"/>
  <c r="Q149" i="2"/>
  <c r="R123" i="2"/>
  <c r="R102" i="2"/>
  <c r="Q406" i="2"/>
  <c r="R312" i="2"/>
  <c r="R106" i="2"/>
  <c r="R75" i="2"/>
  <c r="R148" i="2"/>
  <c r="R185" i="2"/>
  <c r="Q57" i="2"/>
  <c r="Q220" i="2"/>
  <c r="L180" i="2"/>
  <c r="Q225" i="2"/>
  <c r="Q385" i="2"/>
  <c r="Q153" i="2"/>
  <c r="L234" i="2"/>
  <c r="R225" i="2"/>
  <c r="R385" i="2"/>
  <c r="Q233" i="2"/>
  <c r="R108" i="2"/>
  <c r="R161" i="2"/>
  <c r="Q410" i="2"/>
  <c r="R116" i="2"/>
  <c r="R81" i="2"/>
  <c r="Q375" i="2"/>
  <c r="Q409" i="2"/>
  <c r="Q44" i="2"/>
  <c r="R90" i="2"/>
  <c r="R289" i="2"/>
  <c r="R210" i="2"/>
  <c r="Q355" i="2"/>
  <c r="R371" i="2"/>
  <c r="Q192" i="2"/>
  <c r="Q275" i="2"/>
  <c r="R8" i="2"/>
  <c r="Q196" i="2"/>
  <c r="R150" i="2"/>
  <c r="Q279" i="2"/>
  <c r="Q73" i="2"/>
  <c r="Q177" i="2"/>
  <c r="Q51" i="2"/>
  <c r="R11" i="2"/>
  <c r="R365" i="2"/>
  <c r="R251" i="2"/>
  <c r="Q311" i="2"/>
  <c r="R420" i="2"/>
  <c r="Q370" i="2"/>
  <c r="Q210" i="2"/>
  <c r="Q267" i="2"/>
  <c r="R355" i="2"/>
  <c r="Q371" i="2"/>
  <c r="Q45" i="2"/>
  <c r="Q8" i="2"/>
  <c r="Q6" i="2"/>
  <c r="R151" i="2"/>
  <c r="Q52" i="2"/>
  <c r="R73" i="2"/>
  <c r="R177" i="2"/>
  <c r="Q105" i="2"/>
  <c r="Q152" i="2"/>
  <c r="R240" i="2"/>
  <c r="Q11" i="2"/>
  <c r="Q162" i="2"/>
  <c r="Q321" i="2"/>
  <c r="Q41" i="2"/>
  <c r="M59" i="2"/>
  <c r="M101" i="2"/>
  <c r="R348" i="2"/>
  <c r="Q14" i="2"/>
  <c r="Q71" i="2"/>
  <c r="Q413" i="2"/>
  <c r="Q170" i="2"/>
  <c r="Q43" i="2"/>
  <c r="R313" i="2"/>
  <c r="Q9" i="2"/>
  <c r="R30" i="2"/>
  <c r="R60" i="2"/>
  <c r="Q12" i="2"/>
  <c r="R392" i="2"/>
  <c r="Q291" i="2"/>
  <c r="Q160" i="2"/>
  <c r="Q68" i="2"/>
  <c r="R86" i="2"/>
  <c r="Q236" i="2"/>
  <c r="Q219" i="2"/>
  <c r="Q125" i="2"/>
  <c r="R243" i="2"/>
  <c r="Q3" i="2"/>
  <c r="Q165" i="2"/>
  <c r="R94" i="2"/>
  <c r="Q412" i="2"/>
  <c r="R269" i="2"/>
  <c r="Q35" i="2"/>
  <c r="R203" i="2"/>
  <c r="M307" i="2"/>
  <c r="Q345" i="2"/>
  <c r="R171" i="2"/>
  <c r="R56" i="2"/>
  <c r="M244" i="2"/>
  <c r="R69" i="2"/>
  <c r="R194" i="2"/>
  <c r="R393" i="2"/>
  <c r="R364" i="2"/>
  <c r="R381" i="2"/>
  <c r="Q85" i="2"/>
  <c r="Q66" i="2"/>
  <c r="R183" i="2"/>
  <c r="Q218" i="2"/>
  <c r="R427" i="2"/>
  <c r="R241" i="2"/>
  <c r="R153" i="2"/>
  <c r="R273" i="2"/>
  <c r="Q411" i="2"/>
  <c r="R145" i="2"/>
  <c r="Q331" i="2"/>
  <c r="Q161" i="2"/>
  <c r="R410" i="2"/>
  <c r="Q116" i="2"/>
  <c r="L381" i="2"/>
  <c r="Q251" i="2"/>
  <c r="R44" i="2"/>
  <c r="Q348" i="2"/>
  <c r="R311" i="2"/>
  <c r="Q420" i="2"/>
  <c r="R370" i="2"/>
  <c r="R267" i="2"/>
  <c r="R170" i="2"/>
  <c r="R43" i="2"/>
  <c r="R45" i="2"/>
  <c r="R6" i="2"/>
  <c r="Q151" i="2"/>
  <c r="R52" i="2"/>
  <c r="R9" i="2"/>
  <c r="R12" i="2"/>
  <c r="Q392" i="2"/>
  <c r="R105" i="2"/>
  <c r="R68" i="2"/>
  <c r="R152" i="2"/>
  <c r="Q240" i="2"/>
  <c r="R219" i="2"/>
  <c r="R125" i="2"/>
  <c r="Q243" i="2"/>
  <c r="R162" i="2"/>
  <c r="Q277" i="2"/>
  <c r="R98" i="2"/>
  <c r="R390" i="2"/>
  <c r="R169" i="2"/>
  <c r="Q309" i="2"/>
  <c r="R99" i="2"/>
  <c r="Q146" i="2"/>
  <c r="R218" i="2"/>
  <c r="R111" i="2"/>
  <c r="Q238" i="2"/>
  <c r="Q101" i="2"/>
  <c r="R378" i="2"/>
  <c r="Q376" i="2"/>
  <c r="Q324" i="2"/>
  <c r="R356" i="2"/>
  <c r="M422" i="2"/>
  <c r="Q273" i="2"/>
  <c r="R411" i="2"/>
  <c r="Q145" i="2"/>
  <c r="Q231" i="2"/>
  <c r="R331" i="2"/>
  <c r="Q56" i="2"/>
  <c r="Q204" i="2"/>
  <c r="R386" i="2"/>
  <c r="M339" i="2"/>
  <c r="Q299" i="2"/>
  <c r="R231" i="2"/>
  <c r="M165" i="2"/>
  <c r="R321" i="2"/>
  <c r="R41" i="2"/>
  <c r="Q252" i="2"/>
  <c r="Q366" i="2"/>
  <c r="Q7" i="2"/>
  <c r="Q386" i="2"/>
  <c r="R299" i="2"/>
  <c r="Q328" i="2"/>
  <c r="R107" i="2"/>
  <c r="R296" i="2"/>
  <c r="R191" i="2"/>
  <c r="Q353" i="2"/>
  <c r="R224" i="2"/>
  <c r="R252" i="2"/>
  <c r="R391" i="2"/>
  <c r="R407" i="2"/>
  <c r="R42" i="2"/>
  <c r="Q400" i="2"/>
  <c r="R14" i="2"/>
  <c r="R71" i="2"/>
  <c r="R413" i="2"/>
  <c r="R207" i="2"/>
  <c r="R74" i="2"/>
  <c r="R34" i="2"/>
  <c r="Q313" i="2"/>
  <c r="Q30" i="2"/>
  <c r="Q319" i="2"/>
  <c r="R318" i="2"/>
  <c r="R291" i="2"/>
  <c r="R92" i="2"/>
  <c r="R160" i="2"/>
  <c r="Q86" i="2"/>
  <c r="R236" i="2"/>
  <c r="R78" i="2"/>
  <c r="Q138" i="2"/>
  <c r="R138" i="2"/>
  <c r="M209" i="2"/>
  <c r="R187" i="2"/>
  <c r="Q187" i="2"/>
  <c r="R244" i="2"/>
  <c r="M265" i="2"/>
  <c r="Q136" i="2"/>
  <c r="Q274" i="2"/>
  <c r="R394" i="2"/>
  <c r="R423" i="2"/>
  <c r="Q294" i="2"/>
  <c r="Q357" i="2"/>
  <c r="Q58" i="2"/>
  <c r="R82" i="2"/>
  <c r="R221" i="2"/>
  <c r="Q417" i="2"/>
  <c r="R372" i="2"/>
  <c r="Q201" i="2"/>
  <c r="R103" i="2"/>
  <c r="Q265" i="2"/>
  <c r="R263" i="2"/>
  <c r="R259" i="2"/>
  <c r="R257" i="2"/>
  <c r="Q121" i="2"/>
  <c r="R120" i="2"/>
  <c r="Q16" i="2"/>
  <c r="Q390" i="2"/>
  <c r="Q172" i="2"/>
  <c r="R130" i="2"/>
  <c r="R421" i="2"/>
  <c r="R328" i="2"/>
  <c r="Q107" i="2"/>
  <c r="Q296" i="2"/>
  <c r="Q191" i="2"/>
  <c r="R353" i="2"/>
  <c r="Q224" i="2"/>
  <c r="Q306" i="2"/>
  <c r="Q391" i="2"/>
  <c r="Q407" i="2"/>
  <c r="Q42" i="2"/>
  <c r="R400" i="2"/>
  <c r="Q237" i="2"/>
  <c r="Q207" i="2"/>
  <c r="Q74" i="2"/>
  <c r="Q47" i="2"/>
  <c r="Q60" i="2"/>
  <c r="R319" i="2"/>
  <c r="Q318" i="2"/>
  <c r="Q92" i="2"/>
  <c r="R38" i="2"/>
  <c r="Q126" i="2"/>
  <c r="Q88" i="2"/>
  <c r="Q78" i="2"/>
  <c r="R24" i="2"/>
  <c r="Q133" i="2"/>
  <c r="L294" i="2"/>
  <c r="R274" i="2"/>
  <c r="R306" i="2"/>
  <c r="Q394" i="2"/>
  <c r="Q423" i="2"/>
  <c r="R424" i="2"/>
  <c r="Q326" i="2"/>
  <c r="R21" i="2"/>
  <c r="R237" i="2"/>
  <c r="R168" i="2"/>
  <c r="Q315" i="2"/>
  <c r="Q212" i="2"/>
  <c r="Q34" i="2"/>
  <c r="R47" i="2"/>
  <c r="Q235" i="2"/>
  <c r="Q83" i="2"/>
  <c r="R87" i="2"/>
  <c r="Q38" i="2"/>
  <c r="R126" i="2"/>
  <c r="R93" i="2"/>
  <c r="R88" i="2"/>
  <c r="Q217" i="2"/>
  <c r="Q24" i="2"/>
  <c r="R133" i="2"/>
  <c r="R142" i="2"/>
  <c r="R216" i="2"/>
  <c r="Q340" i="2"/>
  <c r="Q127" i="2"/>
  <c r="R242" i="2"/>
  <c r="R16" i="2"/>
  <c r="Q82" i="2"/>
  <c r="Q10" i="2"/>
  <c r="R7" i="2"/>
  <c r="R146" i="2"/>
  <c r="Q269" i="2"/>
  <c r="R35" i="2"/>
  <c r="Q283" i="2"/>
  <c r="R50" i="2"/>
  <c r="Q230" i="2"/>
  <c r="Q130" i="2"/>
  <c r="Q421" i="2"/>
  <c r="L310" i="2"/>
  <c r="Q197" i="2"/>
  <c r="Q424" i="2"/>
  <c r="R326" i="2"/>
  <c r="Q21" i="2"/>
  <c r="Q399" i="2"/>
  <c r="Q168" i="2"/>
  <c r="R315" i="2"/>
  <c r="R212" i="2"/>
  <c r="R70" i="2"/>
  <c r="Q248" i="2"/>
  <c r="Q55" i="2"/>
  <c r="R344" i="2"/>
  <c r="R235" i="2"/>
  <c r="R18" i="2"/>
  <c r="Q80" i="2"/>
  <c r="Q268" i="2"/>
  <c r="Q93" i="2"/>
  <c r="R217" i="2"/>
  <c r="R197" i="2"/>
  <c r="R22" i="2"/>
  <c r="R399" i="2"/>
  <c r="R339" i="2"/>
  <c r="Q276" i="2"/>
  <c r="Q70" i="2"/>
  <c r="Q351" i="2"/>
  <c r="R248" i="2"/>
  <c r="Q344" i="2"/>
  <c r="Q117" i="2"/>
  <c r="Q18" i="2"/>
  <c r="R80" i="2"/>
  <c r="Q87" i="2"/>
  <c r="Q63" i="2"/>
  <c r="R268" i="2"/>
  <c r="Q209" i="2"/>
  <c r="R206" i="2"/>
  <c r="R208" i="2"/>
  <c r="Q384" i="2"/>
  <c r="Q119" i="2"/>
  <c r="Q404" i="2"/>
  <c r="R202" i="2"/>
  <c r="Q403" i="2"/>
  <c r="R367" i="2"/>
  <c r="Q118" i="2"/>
  <c r="Q46" i="2"/>
  <c r="R13" i="2"/>
  <c r="Q131" i="2"/>
  <c r="Q254" i="2"/>
  <c r="R285" i="2"/>
  <c r="R419" i="2"/>
  <c r="Q195" i="2"/>
  <c r="R178" i="2"/>
  <c r="Q245" i="2"/>
  <c r="R297" i="2"/>
  <c r="Q239" i="2"/>
  <c r="R180" i="2"/>
  <c r="Q65" i="2"/>
  <c r="R388" i="2"/>
  <c r="Q359" i="2"/>
  <c r="Q157" i="2"/>
  <c r="R5" i="2"/>
  <c r="Q49" i="2"/>
  <c r="Q113" i="2"/>
  <c r="R264" i="2"/>
  <c r="Q368" i="2"/>
  <c r="Q114" i="2"/>
  <c r="R199" i="2"/>
  <c r="R327" i="2"/>
  <c r="L158" i="2"/>
  <c r="R384" i="2"/>
  <c r="R294" i="2"/>
  <c r="R58" i="2"/>
  <c r="R46" i="2"/>
  <c r="R131" i="2"/>
  <c r="R254" i="2"/>
  <c r="Q54" i="2"/>
  <c r="Q285" i="2"/>
  <c r="R265" i="2"/>
  <c r="Q263" i="2"/>
  <c r="R140" i="2"/>
  <c r="R121" i="2"/>
  <c r="Q120" i="2"/>
  <c r="Q297" i="2"/>
  <c r="R3" i="2"/>
  <c r="Q305" i="2"/>
  <c r="Q135" i="2"/>
  <c r="Q94" i="2"/>
  <c r="R412" i="2"/>
  <c r="R23" i="2"/>
  <c r="R402" i="2"/>
  <c r="R104" i="2"/>
  <c r="M200" i="2"/>
  <c r="R100" i="2"/>
  <c r="R345" i="2"/>
  <c r="Q171" i="2"/>
  <c r="M366" i="2"/>
  <c r="R114" i="2"/>
  <c r="Q199" i="2"/>
  <c r="Q317" i="2"/>
  <c r="Q327" i="2"/>
  <c r="R213" i="2"/>
  <c r="L339" i="2"/>
  <c r="Q244" i="2"/>
  <c r="R136" i="2"/>
  <c r="R403" i="2"/>
  <c r="Q367" i="2"/>
  <c r="R330" i="2"/>
  <c r="Q22" i="2"/>
  <c r="Q339" i="2"/>
  <c r="R340" i="2"/>
  <c r="R276" i="2"/>
  <c r="Q32" i="2"/>
  <c r="R351" i="2"/>
  <c r="R15" i="2"/>
  <c r="R55" i="2"/>
  <c r="R117" i="2"/>
  <c r="R83" i="2"/>
  <c r="Q31" i="2"/>
  <c r="R63" i="2"/>
  <c r="R10" i="2"/>
  <c r="R209" i="2"/>
  <c r="Q206" i="2"/>
  <c r="Q208" i="2"/>
  <c r="R54" i="2"/>
  <c r="R119" i="2"/>
  <c r="Q226" i="2"/>
  <c r="Q96" i="2"/>
  <c r="Q330" i="2"/>
  <c r="R109" i="2"/>
  <c r="Q26" i="2"/>
  <c r="R32" i="2"/>
  <c r="R77" i="2"/>
  <c r="Q15" i="2"/>
  <c r="R357" i="2"/>
  <c r="Q221" i="2"/>
  <c r="R31" i="2"/>
  <c r="R417" i="2"/>
  <c r="Q372" i="2"/>
  <c r="R201" i="2"/>
  <c r="Q103" i="2"/>
  <c r="R226" i="2"/>
  <c r="R379" i="2"/>
  <c r="R266" i="2"/>
  <c r="R290" i="2"/>
  <c r="R147" i="2"/>
  <c r="Q142" i="2"/>
  <c r="R96" i="2"/>
  <c r="Q109" i="2"/>
  <c r="R26" i="2"/>
  <c r="Q216" i="2"/>
  <c r="Q259" i="2"/>
  <c r="Q257" i="2"/>
  <c r="Q77" i="2"/>
  <c r="R127" i="2"/>
  <c r="Q242" i="2"/>
  <c r="Q350" i="2"/>
  <c r="Q122" i="2"/>
  <c r="R200" i="2"/>
  <c r="Q139" i="2"/>
  <c r="R261" i="2"/>
  <c r="R380" i="2"/>
  <c r="R33" i="2"/>
  <c r="R329" i="2"/>
  <c r="Q346" i="2"/>
  <c r="R59" i="2"/>
  <c r="Q398" i="2"/>
  <c r="Q397" i="2"/>
  <c r="L51" i="2"/>
  <c r="Q158" i="2"/>
  <c r="R317" i="2"/>
  <c r="R284" i="2"/>
  <c r="Q334" i="2"/>
  <c r="Q213" i="2"/>
  <c r="Q147" i="2"/>
  <c r="Q280" i="2"/>
  <c r="R250" i="2"/>
  <c r="Q287" i="2"/>
  <c r="Q205" i="2"/>
  <c r="R230" i="2"/>
  <c r="Q36" i="2"/>
  <c r="R281" i="2"/>
  <c r="Q69" i="2"/>
  <c r="R288" i="2"/>
  <c r="R324" i="2"/>
  <c r="Q356" i="2"/>
  <c r="R397" i="2"/>
  <c r="R158" i="2"/>
  <c r="Q284" i="2"/>
  <c r="R334" i="2"/>
  <c r="R404" i="2"/>
  <c r="Q379" i="2"/>
  <c r="Q266" i="2"/>
  <c r="Q202" i="2"/>
  <c r="Q290" i="2"/>
  <c r="R172" i="2"/>
  <c r="R416" i="2"/>
  <c r="Q222" i="2"/>
  <c r="R132" i="2"/>
  <c r="L388" i="2"/>
  <c r="Q416" i="2"/>
  <c r="R363" i="2"/>
  <c r="Q198" i="2"/>
  <c r="R382" i="2"/>
  <c r="Q76" i="2"/>
  <c r="Q396" i="2"/>
  <c r="R222" i="2"/>
  <c r="Q132" i="2"/>
  <c r="R335" i="2"/>
  <c r="Q214" i="2"/>
  <c r="Q124" i="2"/>
  <c r="Q418" i="2"/>
  <c r="R303" i="2"/>
  <c r="R387" i="2"/>
  <c r="R204" i="2"/>
  <c r="Q264" i="2"/>
  <c r="R61" i="2"/>
  <c r="Q314" i="2"/>
  <c r="R165" i="2"/>
  <c r="Q203" i="2"/>
  <c r="Q175" i="2"/>
  <c r="R395" i="2"/>
  <c r="R166" i="2"/>
  <c r="Q110" i="2"/>
  <c r="Q382" i="2"/>
  <c r="R76" i="2"/>
  <c r="R396" i="2"/>
  <c r="Q223" i="2"/>
  <c r="R405" i="2"/>
  <c r="Q335" i="2"/>
  <c r="L411" i="2"/>
  <c r="R214" i="2"/>
  <c r="R124" i="2"/>
  <c r="R418" i="2"/>
  <c r="Q17" i="2"/>
  <c r="Q303" i="2"/>
  <c r="Q387" i="2"/>
  <c r="Q193" i="2"/>
  <c r="Q425" i="2"/>
  <c r="R195" i="2"/>
  <c r="Q178" i="2"/>
  <c r="R305" i="2"/>
  <c r="R135" i="2"/>
  <c r="Q23" i="2"/>
  <c r="Q402" i="2"/>
  <c r="R239" i="2"/>
  <c r="Q104" i="2"/>
  <c r="Q100" i="2"/>
  <c r="Q180" i="2"/>
  <c r="R65" i="2"/>
  <c r="Q388" i="2"/>
  <c r="R182" i="2"/>
  <c r="R36" i="2"/>
  <c r="Q281" i="2"/>
  <c r="R362" i="2"/>
  <c r="R112" i="2"/>
  <c r="Q272" i="2"/>
  <c r="Z15" i="13" l="1"/>
  <c r="Y4" i="17"/>
  <c r="Z27" i="13"/>
  <c r="AA4" i="17"/>
  <c r="X27" i="13"/>
  <c r="Z4" i="17"/>
  <c r="Z9" i="17"/>
  <c r="Y27" i="13"/>
  <c r="Y9" i="17"/>
  <c r="AA9" i="17"/>
  <c r="Y14" i="13"/>
  <c r="Z14" i="13"/>
  <c r="X14" i="13"/>
  <c r="Y28" i="13"/>
  <c r="Z28" i="13"/>
  <c r="X28" i="13"/>
  <c r="Y5" i="17"/>
  <c r="AA5" i="17"/>
  <c r="Z5" i="17"/>
  <c r="X7" i="13"/>
  <c r="Y11" i="13"/>
  <c r="AA24" i="17"/>
  <c r="Z24" i="17"/>
  <c r="C39" i="13"/>
  <c r="X22" i="13"/>
  <c r="Y13" i="13"/>
  <c r="D43" i="13"/>
  <c r="Y24" i="17"/>
  <c r="E18" i="17"/>
  <c r="Z8" i="13"/>
  <c r="M26" i="13"/>
  <c r="N24" i="17"/>
  <c r="H25" i="13"/>
  <c r="O8" i="17"/>
  <c r="M28" i="13"/>
  <c r="AB388" i="2"/>
  <c r="AC388" i="2"/>
  <c r="AD388" i="2"/>
  <c r="H40" i="13"/>
  <c r="N28" i="13"/>
  <c r="M11" i="13"/>
  <c r="H6" i="13"/>
  <c r="N11" i="13"/>
  <c r="N24" i="13"/>
  <c r="N34" i="13"/>
  <c r="O29" i="17"/>
  <c r="O3" i="17"/>
  <c r="O10" i="17"/>
  <c r="O15" i="17"/>
  <c r="O32" i="17"/>
  <c r="N37" i="13"/>
  <c r="O4" i="17"/>
  <c r="M16" i="13"/>
  <c r="I21" i="13"/>
  <c r="I16" i="13"/>
  <c r="N26" i="13"/>
  <c r="N4" i="13"/>
  <c r="M19" i="13"/>
  <c r="N29" i="17"/>
  <c r="N3" i="17"/>
  <c r="M34" i="13"/>
  <c r="H12" i="13"/>
  <c r="N16" i="13"/>
  <c r="N19" i="13"/>
  <c r="N10" i="17"/>
  <c r="N18" i="17"/>
  <c r="O13" i="17"/>
  <c r="M3" i="13"/>
  <c r="N13" i="17"/>
  <c r="N3" i="13"/>
  <c r="N4" i="17"/>
  <c r="M17" i="13"/>
  <c r="H18" i="13"/>
  <c r="M20" i="13"/>
  <c r="N14" i="13"/>
  <c r="N7" i="13"/>
  <c r="O18" i="17"/>
  <c r="M37" i="13"/>
  <c r="N15" i="17"/>
  <c r="N32" i="17"/>
  <c r="M5" i="13"/>
  <c r="N17" i="13"/>
  <c r="N20" i="17"/>
  <c r="N26" i="17"/>
  <c r="M31" i="13"/>
  <c r="N28" i="17"/>
  <c r="M33" i="13"/>
  <c r="N7" i="17"/>
  <c r="M7" i="13"/>
  <c r="M24" i="13"/>
  <c r="O20" i="17"/>
  <c r="N31" i="13"/>
  <c r="O26" i="17"/>
  <c r="N5" i="13"/>
  <c r="I10" i="13"/>
  <c r="I19" i="13"/>
  <c r="N5" i="17"/>
  <c r="I24" i="13"/>
  <c r="M14" i="13"/>
  <c r="N6" i="13"/>
  <c r="H44" i="13"/>
  <c r="N25" i="13"/>
  <c r="N17" i="17"/>
  <c r="O5" i="17"/>
  <c r="N20" i="13"/>
  <c r="M4" i="13"/>
  <c r="O7" i="17"/>
  <c r="N33" i="13"/>
  <c r="O28" i="17"/>
  <c r="O12" i="17"/>
  <c r="N21" i="13"/>
  <c r="N12" i="17"/>
  <c r="N8" i="13"/>
  <c r="M21" i="13"/>
  <c r="M6" i="13"/>
  <c r="M27" i="13"/>
  <c r="N36" i="13"/>
  <c r="O31" i="17"/>
  <c r="O14" i="17"/>
  <c r="M25" i="13"/>
  <c r="H17" i="13"/>
  <c r="N30" i="17"/>
  <c r="N6" i="17"/>
  <c r="M35" i="13"/>
  <c r="N13" i="13"/>
  <c r="N30" i="13"/>
  <c r="O11" i="17"/>
  <c r="O25" i="17"/>
  <c r="N10" i="13"/>
  <c r="M36" i="13"/>
  <c r="N14" i="17"/>
  <c r="N31" i="17"/>
  <c r="H20" i="13"/>
  <c r="M22" i="13"/>
  <c r="M8" i="13"/>
  <c r="H33" i="13"/>
  <c r="AD60" i="2"/>
  <c r="AB60" i="2"/>
  <c r="AC60" i="2"/>
  <c r="I28" i="17"/>
  <c r="I7" i="17"/>
  <c r="M10" i="13"/>
  <c r="N27" i="13"/>
  <c r="M13" i="13"/>
  <c r="M30" i="13"/>
  <c r="N11" i="17"/>
  <c r="N25" i="17"/>
  <c r="N32" i="13"/>
  <c r="O27" i="17"/>
  <c r="O16" i="17"/>
  <c r="O19" i="17"/>
  <c r="O33" i="17"/>
  <c r="N38" i="13"/>
  <c r="I26" i="13"/>
  <c r="N22" i="13"/>
  <c r="N33" i="17"/>
  <c r="M38" i="13"/>
  <c r="N19" i="17"/>
  <c r="O30" i="17"/>
  <c r="O6" i="17"/>
  <c r="N35" i="13"/>
  <c r="N27" i="17"/>
  <c r="N16" i="17"/>
  <c r="M32" i="13"/>
  <c r="M12" i="13"/>
  <c r="M9" i="13"/>
  <c r="I18" i="17"/>
  <c r="H32" i="13"/>
  <c r="I27" i="17"/>
  <c r="AC63" i="2"/>
  <c r="Z10" i="17" s="1"/>
  <c r="AD63" i="2"/>
  <c r="AA10" i="17" s="1"/>
  <c r="AB63" i="2"/>
  <c r="Y10" i="17" s="1"/>
  <c r="I10" i="17"/>
  <c r="N9" i="17"/>
  <c r="M23" i="13"/>
  <c r="I20" i="13"/>
  <c r="N12" i="13"/>
  <c r="M15" i="13"/>
  <c r="N9" i="13"/>
  <c r="O9" i="17"/>
  <c r="N23" i="13"/>
  <c r="H16" i="13"/>
  <c r="N15" i="13"/>
  <c r="J8" i="17"/>
  <c r="O17" i="17"/>
  <c r="H19" i="13"/>
  <c r="N8" i="17"/>
  <c r="I23" i="13"/>
  <c r="N18" i="13"/>
  <c r="I18" i="13"/>
  <c r="J6" i="17"/>
  <c r="I35" i="13"/>
  <c r="J30" i="17"/>
  <c r="O24" i="17"/>
  <c r="M18" i="13"/>
  <c r="I33" i="13"/>
  <c r="J28" i="17"/>
  <c r="J7" i="17"/>
  <c r="C19" i="13"/>
  <c r="C43" i="13"/>
  <c r="Y3" i="13"/>
  <c r="X3" i="13"/>
  <c r="E10" i="17"/>
  <c r="C11" i="13"/>
  <c r="D11" i="13"/>
  <c r="AA16" i="17"/>
  <c r="X8" i="13"/>
  <c r="C18" i="13"/>
  <c r="C10" i="13"/>
  <c r="D25" i="13"/>
  <c r="AA19" i="17"/>
  <c r="AA33" i="17"/>
  <c r="Z38" i="13"/>
  <c r="D30" i="17"/>
  <c r="D6" i="17"/>
  <c r="C35" i="13"/>
  <c r="C12" i="13"/>
  <c r="D8" i="17"/>
  <c r="Z16" i="17"/>
  <c r="Y8" i="13"/>
  <c r="Z11" i="17"/>
  <c r="Z25" i="17"/>
  <c r="Y30" i="13"/>
  <c r="Y19" i="17"/>
  <c r="Y33" i="17"/>
  <c r="X38" i="13"/>
  <c r="C21" i="13"/>
  <c r="C5" i="13"/>
  <c r="Y25" i="17"/>
  <c r="X30" i="13"/>
  <c r="Y11" i="17"/>
  <c r="Z19" i="17"/>
  <c r="Z33" i="17"/>
  <c r="Y38" i="13"/>
  <c r="D40" i="13"/>
  <c r="Y16" i="17"/>
  <c r="Z30" i="13"/>
  <c r="AA11" i="17"/>
  <c r="AA25" i="17"/>
  <c r="D18" i="17"/>
  <c r="D4" i="13"/>
  <c r="AA29" i="17"/>
  <c r="AA3" i="17"/>
  <c r="Z34" i="13"/>
  <c r="C24" i="13"/>
  <c r="C9" i="13"/>
  <c r="Z3" i="17"/>
  <c r="Y34" i="13"/>
  <c r="Z29" i="17"/>
  <c r="E8" i="17"/>
  <c r="C7" i="13"/>
  <c r="D11" i="17"/>
  <c r="C30" i="13"/>
  <c r="D25" i="17"/>
  <c r="C3" i="13"/>
  <c r="E7" i="17"/>
  <c r="D33" i="13"/>
  <c r="E28" i="17"/>
  <c r="Y29" i="17"/>
  <c r="Y3" i="17"/>
  <c r="X34" i="13"/>
  <c r="Z26" i="13"/>
  <c r="C23" i="13"/>
  <c r="E24" i="17"/>
  <c r="Y26" i="13"/>
  <c r="D19" i="17"/>
  <c r="C38" i="13"/>
  <c r="D33" i="17"/>
  <c r="D38" i="13"/>
  <c r="E33" i="17"/>
  <c r="E19" i="17"/>
  <c r="D34" i="13"/>
  <c r="E3" i="17"/>
  <c r="E29" i="17"/>
  <c r="D13" i="13"/>
  <c r="D24" i="13"/>
  <c r="X26" i="13"/>
  <c r="D16" i="17"/>
  <c r="C32" i="13"/>
  <c r="D27" i="17"/>
  <c r="C26" i="13"/>
  <c r="C13" i="13"/>
  <c r="C16" i="13"/>
  <c r="E26" i="17"/>
  <c r="E20" i="17"/>
  <c r="D31" i="13"/>
  <c r="D19" i="13"/>
  <c r="Y30" i="17"/>
  <c r="Y6" i="17"/>
  <c r="X35" i="13"/>
  <c r="E31" i="17"/>
  <c r="E14" i="17"/>
  <c r="D36" i="13"/>
  <c r="D16" i="13"/>
  <c r="D3" i="13"/>
  <c r="Y4" i="13"/>
  <c r="D12" i="13"/>
  <c r="Y35" i="13"/>
  <c r="Z6" i="17"/>
  <c r="Z30" i="17"/>
  <c r="C44" i="13"/>
  <c r="D8" i="13"/>
  <c r="D18" i="13"/>
  <c r="Y23" i="13"/>
  <c r="Z4" i="13"/>
  <c r="D44" i="13"/>
  <c r="C40" i="13"/>
  <c r="Z23" i="13"/>
  <c r="X4" i="13"/>
  <c r="AA30" i="17"/>
  <c r="Z35" i="13"/>
  <c r="AA6" i="17"/>
  <c r="C6" i="13"/>
  <c r="C15" i="13"/>
  <c r="C22" i="13"/>
  <c r="X23" i="13"/>
  <c r="D12" i="17"/>
  <c r="X10" i="13"/>
  <c r="E25" i="17"/>
  <c r="E11" i="17"/>
  <c r="D30" i="13"/>
  <c r="C8" i="13"/>
  <c r="X11" i="13"/>
  <c r="D7" i="13"/>
  <c r="Y10" i="13"/>
  <c r="Z11" i="13"/>
  <c r="X5" i="13"/>
  <c r="D37" i="13"/>
  <c r="E15" i="17"/>
  <c r="E32" i="17"/>
  <c r="Z5" i="13"/>
  <c r="Y24" i="13"/>
  <c r="Z10" i="13"/>
  <c r="D21" i="13"/>
  <c r="Y21" i="13"/>
  <c r="Y5" i="13"/>
  <c r="AA32" i="17"/>
  <c r="AA15" i="17"/>
  <c r="Z37" i="13"/>
  <c r="Z21" i="13"/>
  <c r="C4" i="13"/>
  <c r="D10" i="17"/>
  <c r="D9" i="13"/>
  <c r="Y15" i="17"/>
  <c r="X37" i="13"/>
  <c r="Y32" i="17"/>
  <c r="D15" i="13"/>
  <c r="X24" i="13"/>
  <c r="X21" i="13"/>
  <c r="C20" i="13"/>
  <c r="X9" i="13"/>
  <c r="Z8" i="17"/>
  <c r="AA12" i="17"/>
  <c r="Y15" i="13"/>
  <c r="Z24" i="13"/>
  <c r="C33" i="13"/>
  <c r="D28" i="17"/>
  <c r="D7" i="17"/>
  <c r="D26" i="13"/>
  <c r="E27" i="17"/>
  <c r="D32" i="13"/>
  <c r="E16" i="17"/>
  <c r="Z9" i="13"/>
  <c r="AA8" i="17"/>
  <c r="Y37" i="13"/>
  <c r="Z15" i="17"/>
  <c r="Z32" i="17"/>
  <c r="Z31" i="17"/>
  <c r="Y36" i="13"/>
  <c r="Z14" i="17"/>
  <c r="Y9" i="13"/>
  <c r="Z26" i="17"/>
  <c r="Z20" i="17"/>
  <c r="Y31" i="13"/>
  <c r="Y8" i="17"/>
  <c r="Z12" i="17"/>
  <c r="AA31" i="17"/>
  <c r="Z36" i="13"/>
  <c r="AA14" i="17"/>
  <c r="X15" i="13"/>
  <c r="D17" i="13"/>
  <c r="D6" i="13"/>
  <c r="D39" i="13"/>
  <c r="D10" i="13"/>
  <c r="AA20" i="17"/>
  <c r="Z31" i="13"/>
  <c r="AA26" i="17"/>
  <c r="Y12" i="17"/>
  <c r="Z7" i="13"/>
  <c r="D5" i="13"/>
  <c r="X31" i="13"/>
  <c r="Y26" i="17"/>
  <c r="Y20" i="17"/>
  <c r="Y31" i="17"/>
  <c r="X36" i="13"/>
  <c r="Y14" i="17"/>
  <c r="X13" i="13"/>
  <c r="Y7" i="13"/>
  <c r="C17" i="13"/>
  <c r="D20" i="13"/>
  <c r="Z13" i="13"/>
  <c r="C25" i="13"/>
  <c r="C31" i="13"/>
  <c r="D20" i="17"/>
  <c r="D26" i="17"/>
  <c r="E30" i="17"/>
  <c r="D35" i="13"/>
  <c r="E6" i="17"/>
  <c r="Y22" i="13"/>
  <c r="D32" i="17"/>
  <c r="C37" i="13"/>
  <c r="D15" i="17"/>
  <c r="D24" i="17"/>
  <c r="D3" i="17"/>
  <c r="D29" i="17"/>
  <c r="C34" i="13"/>
  <c r="D14" i="17"/>
  <c r="D31" i="17"/>
  <c r="C36" i="13"/>
  <c r="E12" i="17"/>
  <c r="Z22" i="13"/>
  <c r="D22" i="13"/>
  <c r="Z3" i="13"/>
  <c r="D23" i="13"/>
  <c r="AB411" i="2"/>
  <c r="AB292" i="2"/>
  <c r="AB335" i="2"/>
  <c r="AC411" i="2"/>
  <c r="AD294" i="2"/>
  <c r="AC292" i="2"/>
  <c r="AD335" i="2"/>
  <c r="AD411" i="2"/>
  <c r="AC294" i="2"/>
  <c r="AC351" i="2"/>
  <c r="AC335" i="2"/>
  <c r="AB381" i="2"/>
  <c r="AB294" i="2"/>
  <c r="AD351" i="2"/>
  <c r="AB351" i="2"/>
  <c r="AD234" i="2"/>
  <c r="AB310" i="2"/>
  <c r="AC158" i="2"/>
  <c r="AD158" i="2"/>
  <c r="AB303" i="2"/>
  <c r="AB180" i="2"/>
  <c r="AD310" i="2"/>
  <c r="AB158" i="2"/>
  <c r="AD303" i="2"/>
  <c r="AC51" i="2"/>
  <c r="AC381" i="2"/>
  <c r="AC303" i="2"/>
  <c r="AB339" i="2"/>
  <c r="AC339" i="2"/>
  <c r="AD219" i="2"/>
  <c r="AD180" i="2"/>
  <c r="AB51" i="2"/>
  <c r="AD51" i="2"/>
  <c r="AB234" i="2"/>
  <c r="AC219" i="2"/>
  <c r="AD339" i="2"/>
  <c r="AC234" i="2"/>
  <c r="AC180" i="2"/>
  <c r="AB219" i="2"/>
  <c r="AC310" i="2"/>
  <c r="AD381" i="2"/>
  <c r="AD292" i="2"/>
  <c r="Y18" i="13" l="1"/>
  <c r="Y16" i="13"/>
  <c r="Z18" i="17"/>
  <c r="Y6" i="13"/>
  <c r="Z32" i="13"/>
  <c r="AA27" i="17"/>
  <c r="AA18" i="17"/>
  <c r="X12" i="13"/>
  <c r="Y18" i="17"/>
  <c r="Z12" i="13"/>
  <c r="Z25" i="13"/>
  <c r="Y20" i="13"/>
  <c r="Y25" i="13"/>
  <c r="X25" i="13"/>
  <c r="Z20" i="13"/>
  <c r="Y17" i="13"/>
  <c r="Z6" i="13"/>
  <c r="X6" i="13"/>
  <c r="Z17" i="13"/>
  <c r="Z27" i="17"/>
  <c r="Z18" i="13"/>
  <c r="X17" i="13"/>
  <c r="X32" i="13"/>
  <c r="Y12" i="13"/>
  <c r="X18" i="13"/>
  <c r="X20" i="13"/>
  <c r="Z19" i="13"/>
  <c r="Z16" i="13"/>
  <c r="X19" i="13"/>
  <c r="Y27" i="17"/>
  <c r="X16" i="13"/>
  <c r="Y19" i="13"/>
  <c r="Y32" i="13"/>
  <c r="Z7" i="17"/>
  <c r="Z28" i="17"/>
  <c r="Y33" i="13"/>
  <c r="X33" i="13"/>
  <c r="Y28" i="17"/>
  <c r="Y7" i="17"/>
  <c r="AA28" i="17"/>
  <c r="Z33" i="13"/>
  <c r="AA7" i="17"/>
  <c r="D29" i="13"/>
</calcChain>
</file>

<file path=xl/sharedStrings.xml><?xml version="1.0" encoding="utf-8"?>
<sst xmlns="http://schemas.openxmlformats.org/spreadsheetml/2006/main" count="12205" uniqueCount="4660">
  <si>
    <t>代码</t>
  </si>
  <si>
    <t>名称</t>
  </si>
  <si>
    <t>管理人</t>
  </si>
  <si>
    <t>托管人</t>
  </si>
  <si>
    <t>类型</t>
  </si>
  <si>
    <t>成立日期</t>
  </si>
  <si>
    <t>上市日期</t>
  </si>
  <si>
    <t>发行份额（亿）</t>
  </si>
  <si>
    <t>指数代码</t>
  </si>
  <si>
    <t>一级</t>
  </si>
  <si>
    <t>二级</t>
  </si>
  <si>
    <t>三级</t>
  </si>
  <si>
    <t>ETF规模</t>
  </si>
  <si>
    <t>管理费</t>
  </si>
  <si>
    <t>托管费</t>
  </si>
  <si>
    <t>510050.SH</t>
  </si>
  <si>
    <t>000016.SH</t>
  </si>
  <si>
    <t>159901.SZ</t>
  </si>
  <si>
    <t>399330.SZ</t>
  </si>
  <si>
    <t>510180.SH</t>
  </si>
  <si>
    <t>000010.SH</t>
  </si>
  <si>
    <t>159902.SZ</t>
  </si>
  <si>
    <t>399005.SZ</t>
  </si>
  <si>
    <t>510880.SH</t>
  </si>
  <si>
    <t>000015.SH</t>
  </si>
  <si>
    <t>510060.SH</t>
  </si>
  <si>
    <t>000042.SH</t>
  </si>
  <si>
    <t>160119.SZ</t>
  </si>
  <si>
    <t>000905.SH</t>
  </si>
  <si>
    <t>510010.SH</t>
  </si>
  <si>
    <t>000021.SH</t>
  </si>
  <si>
    <t>159903.SZ</t>
  </si>
  <si>
    <t>399001.SZ</t>
  </si>
  <si>
    <t>510020.SH</t>
  </si>
  <si>
    <t>000043.SH</t>
  </si>
  <si>
    <t>510130.SH</t>
  </si>
  <si>
    <t>000044.SH</t>
  </si>
  <si>
    <t>510030.SH</t>
  </si>
  <si>
    <t>000029.SH</t>
  </si>
  <si>
    <t>510090.SH</t>
  </si>
  <si>
    <t>000048.SH</t>
  </si>
  <si>
    <t>510160.SH</t>
  </si>
  <si>
    <t>000901.SH</t>
  </si>
  <si>
    <t>159905.SZ</t>
  </si>
  <si>
    <t>399324.SZ</t>
  </si>
  <si>
    <t>510190.SH</t>
  </si>
  <si>
    <t>510170.SH</t>
  </si>
  <si>
    <t>000066.SH</t>
  </si>
  <si>
    <t>510150.SH</t>
  </si>
  <si>
    <t>000069.SH</t>
  </si>
  <si>
    <t>159906.SZ</t>
  </si>
  <si>
    <t>399326.SZ</t>
  </si>
  <si>
    <t>510210.SH</t>
  </si>
  <si>
    <t>000001.SH</t>
  </si>
  <si>
    <t>510230.SH</t>
  </si>
  <si>
    <t>000018.SH</t>
  </si>
  <si>
    <t>159907.SZ</t>
  </si>
  <si>
    <t>399303.SZ</t>
  </si>
  <si>
    <t>159908.SZ</t>
  </si>
  <si>
    <t>399006.SZ</t>
  </si>
  <si>
    <t>510270.SH</t>
  </si>
  <si>
    <t>000056.SH</t>
  </si>
  <si>
    <t>159909.SZ</t>
  </si>
  <si>
    <t>399610.SZ</t>
  </si>
  <si>
    <t>159910.SZ</t>
  </si>
  <si>
    <t>399702.SZ</t>
  </si>
  <si>
    <t>159916.SZ</t>
  </si>
  <si>
    <t>399701.SZ</t>
  </si>
  <si>
    <t>510290.SH</t>
  </si>
  <si>
    <t>000009.SH</t>
  </si>
  <si>
    <t>159912.SZ</t>
  </si>
  <si>
    <t>399007.SZ</t>
  </si>
  <si>
    <t>159915.SZ</t>
  </si>
  <si>
    <t>159913.SZ</t>
  </si>
  <si>
    <t>399348.SZ</t>
  </si>
  <si>
    <t>159918.SZ</t>
  </si>
  <si>
    <t>399624.SZ</t>
  </si>
  <si>
    <t>510410.SH</t>
  </si>
  <si>
    <t>000068.SH</t>
  </si>
  <si>
    <t>510300.SH</t>
  </si>
  <si>
    <t>000300.SH</t>
  </si>
  <si>
    <t>159919.SZ</t>
  </si>
  <si>
    <t>159920.SZ</t>
  </si>
  <si>
    <t>HSI.HI</t>
  </si>
  <si>
    <t>510900.SH</t>
  </si>
  <si>
    <t>HSCEI.HI</t>
  </si>
  <si>
    <t>510330.SH</t>
  </si>
  <si>
    <t>159922.SZ</t>
  </si>
  <si>
    <t>510500.SH</t>
  </si>
  <si>
    <t>159923.SZ</t>
  </si>
  <si>
    <t>000903.SH</t>
  </si>
  <si>
    <t>159925.SZ</t>
  </si>
  <si>
    <t>511010.SH</t>
  </si>
  <si>
    <t>000140.SH</t>
  </si>
  <si>
    <t>510310.SH</t>
  </si>
  <si>
    <t>510630.SH</t>
  </si>
  <si>
    <t>000036.SH</t>
  </si>
  <si>
    <t>510650.SH</t>
  </si>
  <si>
    <t>000038.SH</t>
  </si>
  <si>
    <t>510660.SH</t>
  </si>
  <si>
    <t>000037.SH</t>
  </si>
  <si>
    <t>510510.SH</t>
  </si>
  <si>
    <t>513100.SH</t>
  </si>
  <si>
    <t>NDX.GI</t>
  </si>
  <si>
    <t>518800.SH</t>
  </si>
  <si>
    <t>Au9999.SGE</t>
  </si>
  <si>
    <t>518880.SH</t>
  </si>
  <si>
    <t>159928.SZ</t>
  </si>
  <si>
    <t>000932.SH</t>
  </si>
  <si>
    <t>159929.SZ</t>
  </si>
  <si>
    <t>000933.SH</t>
  </si>
  <si>
    <t>159930.SZ</t>
  </si>
  <si>
    <t>000928.SH</t>
  </si>
  <si>
    <t>159931.SZ</t>
  </si>
  <si>
    <t>000934.SH</t>
  </si>
  <si>
    <t>159933.SZ</t>
  </si>
  <si>
    <t>000914.SH</t>
  </si>
  <si>
    <t>512010.SH</t>
  </si>
  <si>
    <t>000913.SH</t>
  </si>
  <si>
    <t>510680.SH</t>
  </si>
  <si>
    <t>159934.SZ</t>
  </si>
  <si>
    <t>512120.SH</t>
  </si>
  <si>
    <t>000814.SH</t>
  </si>
  <si>
    <t>513500.SH</t>
  </si>
  <si>
    <t>SPTR500N.SPI</t>
  </si>
  <si>
    <t>159935.SZ</t>
  </si>
  <si>
    <t>159936.SZ</t>
  </si>
  <si>
    <t>000989.SH</t>
  </si>
  <si>
    <t>512600.SH</t>
  </si>
  <si>
    <t>512640.SH</t>
  </si>
  <si>
    <t>512070.SH</t>
  </si>
  <si>
    <t>h30035.CSI</t>
  </si>
  <si>
    <t>512220.SH</t>
  </si>
  <si>
    <t>h30318.CSI</t>
  </si>
  <si>
    <t>513030.SH</t>
  </si>
  <si>
    <t>GDAXI.GI</t>
  </si>
  <si>
    <t>159937.SZ</t>
  </si>
  <si>
    <t>511220.SH</t>
  </si>
  <si>
    <t>h11098.SH</t>
  </si>
  <si>
    <t>159938.SZ</t>
  </si>
  <si>
    <t>000991.SH</t>
  </si>
  <si>
    <t>513600.SH</t>
  </si>
  <si>
    <t>513660.SH</t>
  </si>
  <si>
    <t>159939.SZ</t>
  </si>
  <si>
    <t>000993.SH</t>
  </si>
  <si>
    <t>512990.SH</t>
  </si>
  <si>
    <t>716567.CSI</t>
  </si>
  <si>
    <t>159940.SZ</t>
  </si>
  <si>
    <t>000992.SH</t>
  </si>
  <si>
    <t>512500.SH</t>
  </si>
  <si>
    <t>512510.SH</t>
  </si>
  <si>
    <t>510710.SH</t>
  </si>
  <si>
    <t>510560.SH</t>
  </si>
  <si>
    <t>159943.SZ</t>
  </si>
  <si>
    <t>159941.SZ</t>
  </si>
  <si>
    <t>159944.SZ</t>
  </si>
  <si>
    <t>000987.SH</t>
  </si>
  <si>
    <t>159945.SZ</t>
  </si>
  <si>
    <t>000986.SH</t>
  </si>
  <si>
    <t>512330.SH</t>
  </si>
  <si>
    <t>000858.SH</t>
  </si>
  <si>
    <t>510360.SH</t>
  </si>
  <si>
    <t>510580.SH</t>
  </si>
  <si>
    <t>159948.SZ</t>
  </si>
  <si>
    <t>159949.SZ</t>
  </si>
  <si>
    <t>399673.SZ</t>
  </si>
  <si>
    <t>512660.SH</t>
  </si>
  <si>
    <t>399967.SZ</t>
  </si>
  <si>
    <t>512880.SH</t>
  </si>
  <si>
    <t>399975.SZ</t>
  </si>
  <si>
    <t>510810.SH</t>
  </si>
  <si>
    <t>950096.CSI</t>
  </si>
  <si>
    <t>512810.SH</t>
  </si>
  <si>
    <t>512000.SH</t>
  </si>
  <si>
    <t>512680.SH</t>
  </si>
  <si>
    <t>512100.SH</t>
  </si>
  <si>
    <t>000852.SH</t>
  </si>
  <si>
    <t>513050.SH</t>
  </si>
  <si>
    <t>h30533.CSI</t>
  </si>
  <si>
    <t>512580.SH</t>
  </si>
  <si>
    <t>000827.SH</t>
  </si>
  <si>
    <t>512900.SH</t>
  </si>
  <si>
    <t>159952.SZ</t>
  </si>
  <si>
    <t>512700.SH</t>
  </si>
  <si>
    <t>399986.SZ</t>
  </si>
  <si>
    <t>512550.SH</t>
  </si>
  <si>
    <t>830009.XI</t>
  </si>
  <si>
    <t>512560.SH</t>
  </si>
  <si>
    <t>512800.SH</t>
  </si>
  <si>
    <t>512570.SH</t>
  </si>
  <si>
    <t>512400.SH</t>
  </si>
  <si>
    <t>000819.SH</t>
  </si>
  <si>
    <t>511260.SH</t>
  </si>
  <si>
    <t>h11077.SH</t>
  </si>
  <si>
    <t>512200.SH</t>
  </si>
  <si>
    <t>931775.CSI</t>
  </si>
  <si>
    <t>159957.SZ</t>
  </si>
  <si>
    <t>510800.SH</t>
  </si>
  <si>
    <t>159958.SZ</t>
  </si>
  <si>
    <t>510390.SH</t>
  </si>
  <si>
    <t>512980.SH</t>
  </si>
  <si>
    <t>399971.SZ</t>
  </si>
  <si>
    <t>510380.SH</t>
  </si>
  <si>
    <t>159956.SZ</t>
  </si>
  <si>
    <t>159954.SZ</t>
  </si>
  <si>
    <t>510590.SH</t>
  </si>
  <si>
    <t>512160.SH</t>
  </si>
  <si>
    <t>512180.SH</t>
  </si>
  <si>
    <t>512520.SH</t>
  </si>
  <si>
    <t>716567.MI</t>
  </si>
  <si>
    <t>513900.SH</t>
  </si>
  <si>
    <t>CES100.CSI</t>
  </si>
  <si>
    <t>512280.SH</t>
  </si>
  <si>
    <t>512090.SH</t>
  </si>
  <si>
    <t>512390.SH</t>
  </si>
  <si>
    <t>707918.MI</t>
  </si>
  <si>
    <t>512360.SH</t>
  </si>
  <si>
    <t>704843.MI</t>
  </si>
  <si>
    <t>512770.SH</t>
  </si>
  <si>
    <t>000171.CSI</t>
  </si>
  <si>
    <t>510600.SH</t>
  </si>
  <si>
    <t>159960.SZ</t>
  </si>
  <si>
    <t>511270.SH</t>
  </si>
  <si>
    <t>950109.SH</t>
  </si>
  <si>
    <t>512950.SH</t>
  </si>
  <si>
    <t>000860.CSI</t>
  </si>
  <si>
    <t>512960.SH</t>
  </si>
  <si>
    <t>159959.SZ</t>
  </si>
  <si>
    <t>512820.SH</t>
  </si>
  <si>
    <t>159961.SZ</t>
  </si>
  <si>
    <t>512040.SH</t>
  </si>
  <si>
    <t>931052.CSI</t>
  </si>
  <si>
    <t>512260.SH</t>
  </si>
  <si>
    <t>930782.CSI</t>
  </si>
  <si>
    <t>510550.SH</t>
  </si>
  <si>
    <t>510850.SH</t>
  </si>
  <si>
    <t>512870.SH</t>
  </si>
  <si>
    <t>931033.CSI</t>
  </si>
  <si>
    <t>512890.SH</t>
  </si>
  <si>
    <t>h30269.CSI</t>
  </si>
  <si>
    <t>512150.SH</t>
  </si>
  <si>
    <t>511020.SH</t>
  </si>
  <si>
    <t>931018.CSI</t>
  </si>
  <si>
    <t>511030.SH</t>
  </si>
  <si>
    <t>CBC00702.CS</t>
  </si>
  <si>
    <t>159964.SZ</t>
  </si>
  <si>
    <t>159965.SZ</t>
  </si>
  <si>
    <t>399550.SZ</t>
  </si>
  <si>
    <t>512380.SH</t>
  </si>
  <si>
    <t>718711L.MI</t>
  </si>
  <si>
    <t>512690.SH</t>
  </si>
  <si>
    <t>399987.SZ</t>
  </si>
  <si>
    <t>512290.SH</t>
  </si>
  <si>
    <t>930726.CSI</t>
  </si>
  <si>
    <t>512480.SH</t>
  </si>
  <si>
    <t>h30184.CSI</t>
  </si>
  <si>
    <t>512760.SH</t>
  </si>
  <si>
    <t>990001.CSI</t>
  </si>
  <si>
    <t>512170.SH</t>
  </si>
  <si>
    <t>399989.SZ</t>
  </si>
  <si>
    <t>510350.SH</t>
  </si>
  <si>
    <t>512750.SH</t>
  </si>
  <si>
    <t>000925.CSI</t>
  </si>
  <si>
    <t>512910.SH</t>
  </si>
  <si>
    <t>159971.SZ</t>
  </si>
  <si>
    <t>513000.SH</t>
  </si>
  <si>
    <t>N225.GI</t>
  </si>
  <si>
    <t>513520.SH</t>
  </si>
  <si>
    <t>513800.SH</t>
  </si>
  <si>
    <t>TPX.GI</t>
  </si>
  <si>
    <t>513880.SH</t>
  </si>
  <si>
    <t>159966.SZ</t>
  </si>
  <si>
    <t>399295.SZ</t>
  </si>
  <si>
    <t>159967.SZ</t>
  </si>
  <si>
    <t>399296.SZ</t>
  </si>
  <si>
    <t>159969.SZ</t>
  </si>
  <si>
    <t>512670.SH</t>
  </si>
  <si>
    <t>399973.SZ</t>
  </si>
  <si>
    <t>512720.SH</t>
  </si>
  <si>
    <t>930651.CSI</t>
  </si>
  <si>
    <t>512930.SH</t>
  </si>
  <si>
    <t>930713.CSI</t>
  </si>
  <si>
    <t>159973.SZ</t>
  </si>
  <si>
    <t>399362.SZ</t>
  </si>
  <si>
    <t>515000.SH</t>
  </si>
  <si>
    <t>931087.CSI</t>
  </si>
  <si>
    <t>512710.SH</t>
  </si>
  <si>
    <t>931066.CSI</t>
  </si>
  <si>
    <t>512650.SH</t>
  </si>
  <si>
    <t>931141.CSI</t>
  </si>
  <si>
    <t>159968.SZ</t>
  </si>
  <si>
    <t>512190.SH</t>
  </si>
  <si>
    <t>930758.CSI</t>
  </si>
  <si>
    <t>515300.SH</t>
  </si>
  <si>
    <t>930740.CSI</t>
  </si>
  <si>
    <t>515880.SH</t>
  </si>
  <si>
    <t>931160.CSI</t>
  </si>
  <si>
    <t>512530.SH</t>
  </si>
  <si>
    <t>000821.CSI</t>
  </si>
  <si>
    <t>159972.SZ</t>
  </si>
  <si>
    <t>930865.CSI</t>
  </si>
  <si>
    <t>510100.SH</t>
  </si>
  <si>
    <t>159977.SZ</t>
  </si>
  <si>
    <t>515050.SH</t>
  </si>
  <si>
    <t>931079.CSI</t>
  </si>
  <si>
    <t>515010.SH</t>
  </si>
  <si>
    <t>159974.SZ</t>
  </si>
  <si>
    <t>000861.CSI</t>
  </si>
  <si>
    <t>515600.SH</t>
  </si>
  <si>
    <t>515680.SH</t>
  </si>
  <si>
    <t>515900.SH</t>
  </si>
  <si>
    <t>512970.SH</t>
  </si>
  <si>
    <t>931000.CSI</t>
  </si>
  <si>
    <t>515360.SH</t>
  </si>
  <si>
    <t>159985.SZ</t>
  </si>
  <si>
    <t>DCESMFI.DCE</t>
  </si>
  <si>
    <t>515860.SH</t>
  </si>
  <si>
    <t>931165.CSI</t>
  </si>
  <si>
    <t>515580.SH</t>
  </si>
  <si>
    <t>931187.CSI</t>
  </si>
  <si>
    <t>515810.SH</t>
  </si>
  <si>
    <t>000906.SH</t>
  </si>
  <si>
    <t>515800.SH</t>
  </si>
  <si>
    <t>515650.SH</t>
  </si>
  <si>
    <t>931139.CSI</t>
  </si>
  <si>
    <t>510530.SH</t>
  </si>
  <si>
    <t>515020.SH</t>
  </si>
  <si>
    <t>159980.SZ</t>
  </si>
  <si>
    <t>IMCI.SHF</t>
  </si>
  <si>
    <t>515200.SH</t>
  </si>
  <si>
    <t>931159.CSI</t>
  </si>
  <si>
    <t>159976.SZ</t>
  </si>
  <si>
    <t>980001.CNI</t>
  </si>
  <si>
    <t>515110.SH</t>
  </si>
  <si>
    <t>000859.CSI</t>
  </si>
  <si>
    <t>515150.SH</t>
  </si>
  <si>
    <t>515990.SH</t>
  </si>
  <si>
    <t>511060.SH</t>
  </si>
  <si>
    <t>950045.CSI</t>
  </si>
  <si>
    <t>159975.SZ</t>
  </si>
  <si>
    <t>515590.SH</t>
  </si>
  <si>
    <t>000982.SH</t>
  </si>
  <si>
    <t>515750.SH</t>
  </si>
  <si>
    <t>931186.CSI</t>
  </si>
  <si>
    <t>515550.SH</t>
  </si>
  <si>
    <t>159982.SZ</t>
  </si>
  <si>
    <t>515660.SH</t>
  </si>
  <si>
    <t>515180.SH</t>
  </si>
  <si>
    <t>000922.CSI</t>
  </si>
  <si>
    <t>515080.SH</t>
  </si>
  <si>
    <t>515060.SH</t>
  </si>
  <si>
    <t>515310.SH</t>
  </si>
  <si>
    <t>515330.SH</t>
  </si>
  <si>
    <t>515070.SH</t>
  </si>
  <si>
    <t>515390.SH</t>
  </si>
  <si>
    <t>159981.SZ</t>
  </si>
  <si>
    <t>000201.CZC</t>
  </si>
  <si>
    <t>159970.SZ</t>
  </si>
  <si>
    <t>512730.SH</t>
  </si>
  <si>
    <t>515350.SH</t>
  </si>
  <si>
    <t>515980.SH</t>
  </si>
  <si>
    <t>931071.CSI</t>
  </si>
  <si>
    <t>159993.SZ</t>
  </si>
  <si>
    <t>399437.SZ</t>
  </si>
  <si>
    <t>515380.SH</t>
  </si>
  <si>
    <t>515700.SH</t>
  </si>
  <si>
    <t>930997.CSI</t>
  </si>
  <si>
    <t>515450.SH</t>
  </si>
  <si>
    <t>SPCLLHCP.SPI</t>
  </si>
  <si>
    <t>515090.SH</t>
  </si>
  <si>
    <t>931268.CSI</t>
  </si>
  <si>
    <t>159995.SZ</t>
  </si>
  <si>
    <t>980017.CNI</t>
  </si>
  <si>
    <t>159801.SZ</t>
  </si>
  <si>
    <t>515220.SH</t>
  </si>
  <si>
    <t>399998.SZ</t>
  </si>
  <si>
    <t>515850.SH</t>
  </si>
  <si>
    <t>159994.SZ</t>
  </si>
  <si>
    <t>515210.SH</t>
  </si>
  <si>
    <t>930606.CSI</t>
  </si>
  <si>
    <t>515160.SH</t>
  </si>
  <si>
    <t>515030.SH</t>
  </si>
  <si>
    <t>399976.SZ</t>
  </si>
  <si>
    <t>159996.SZ</t>
  </si>
  <si>
    <t>930697.CSI</t>
  </si>
  <si>
    <t>159997.SZ</t>
  </si>
  <si>
    <t>930652.CSI</t>
  </si>
  <si>
    <t>515630.SH</t>
  </si>
  <si>
    <t>399966.SZ</t>
  </si>
  <si>
    <t>159804.SZ</t>
  </si>
  <si>
    <t>399291.SZ</t>
  </si>
  <si>
    <t>511380.SH</t>
  </si>
  <si>
    <t>931078.CSI</t>
  </si>
  <si>
    <t>159805.SZ</t>
  </si>
  <si>
    <t>159806.SZ</t>
  </si>
  <si>
    <t>513090.SH</t>
  </si>
  <si>
    <t>930709.CSI</t>
  </si>
  <si>
    <t>159807.SZ</t>
  </si>
  <si>
    <t>931380.CSI</t>
  </si>
  <si>
    <t>515950.SH</t>
  </si>
  <si>
    <t>931140.CSI</t>
  </si>
  <si>
    <t>159992.SZ</t>
  </si>
  <si>
    <t>931152.CSI</t>
  </si>
  <si>
    <t>159998.SZ</t>
  </si>
  <si>
    <t>515890.SH</t>
  </si>
  <si>
    <t>159991.SZ</t>
  </si>
  <si>
    <t>399293.SZ</t>
  </si>
  <si>
    <t>159811.SZ</t>
  </si>
  <si>
    <t>931406.CSI</t>
  </si>
  <si>
    <t>515130.SH</t>
  </si>
  <si>
    <t>510200.SH</t>
  </si>
  <si>
    <t>950105.CSI</t>
  </si>
  <si>
    <t>518850.SH</t>
  </si>
  <si>
    <t>159813.SZ</t>
  </si>
  <si>
    <t>518660.SH</t>
  </si>
  <si>
    <t>515960.SH</t>
  </si>
  <si>
    <t>931166.CSI</t>
  </si>
  <si>
    <t>159812.SZ</t>
  </si>
  <si>
    <t>515190.SH</t>
  </si>
  <si>
    <t>515780.SH</t>
  </si>
  <si>
    <t>515770.SH</t>
  </si>
  <si>
    <t>515100.SH</t>
  </si>
  <si>
    <t>930955.CSI</t>
  </si>
  <si>
    <t>513080.SH</t>
  </si>
  <si>
    <t>FCHI.GI</t>
  </si>
  <si>
    <t>159810.SZ</t>
  </si>
  <si>
    <t>159814.SZ</t>
  </si>
  <si>
    <t>515560.SH</t>
  </si>
  <si>
    <t>510570.SH</t>
  </si>
  <si>
    <t>518680.SH</t>
  </si>
  <si>
    <t>SHAU.SGE</t>
  </si>
  <si>
    <t>518600.SH</t>
  </si>
  <si>
    <t>511180.SH</t>
  </si>
  <si>
    <t>950041.CSI</t>
  </si>
  <si>
    <t>515260.SH</t>
  </si>
  <si>
    <t>931461.CSI</t>
  </si>
  <si>
    <t>159819.SZ</t>
  </si>
  <si>
    <t>159816.SZ</t>
  </si>
  <si>
    <t>931161.CSI</t>
  </si>
  <si>
    <t>513990.SH</t>
  </si>
  <si>
    <t>h50069CNY10.CSI</t>
  </si>
  <si>
    <t>511360.SH</t>
  </si>
  <si>
    <t>h11014.CSI</t>
  </si>
  <si>
    <t>159808.SZ</t>
  </si>
  <si>
    <t>518860.SH</t>
  </si>
  <si>
    <t>159820.SZ</t>
  </si>
  <si>
    <t>510760.SH</t>
  </si>
  <si>
    <t>518890.SH</t>
  </si>
  <si>
    <t>510370.SH</t>
  </si>
  <si>
    <t>515760.SH</t>
  </si>
  <si>
    <t>931372.CSI</t>
  </si>
  <si>
    <t>515530.SH</t>
  </si>
  <si>
    <t>588000.SH</t>
  </si>
  <si>
    <t>000688.SH</t>
  </si>
  <si>
    <t>588050.SH</t>
  </si>
  <si>
    <t>588080.SH</t>
  </si>
  <si>
    <t>588090.SH</t>
  </si>
  <si>
    <t>159822.SZ</t>
  </si>
  <si>
    <t>SPNCSCHN.SPI</t>
  </si>
  <si>
    <t>159821.SZ</t>
  </si>
  <si>
    <t>513300.SH</t>
  </si>
  <si>
    <t>515320.SH</t>
  </si>
  <si>
    <t>515120.SH</t>
  </si>
  <si>
    <t>515790.SH</t>
  </si>
  <si>
    <t>931151.CSI</t>
  </si>
  <si>
    <t>159827.SZ</t>
  </si>
  <si>
    <t>000949.CSI</t>
  </si>
  <si>
    <t>159825.SZ</t>
  </si>
  <si>
    <t>159824.SZ</t>
  </si>
  <si>
    <t>515290.SH</t>
  </si>
  <si>
    <t>515710.SH</t>
  </si>
  <si>
    <t>000815.CSI</t>
  </si>
  <si>
    <t>515250.SH</t>
  </si>
  <si>
    <t>930721.CSI</t>
  </si>
  <si>
    <t>159828.SZ</t>
  </si>
  <si>
    <t>515170.SH</t>
  </si>
  <si>
    <t>513550.SH</t>
  </si>
  <si>
    <t>930931.CSI</t>
  </si>
  <si>
    <t>515920.SH</t>
  </si>
  <si>
    <t>930648.CSI</t>
  </si>
  <si>
    <t>516880.SH</t>
  </si>
  <si>
    <t>515400.SH</t>
  </si>
  <si>
    <t>930902.CSI</t>
  </si>
  <si>
    <t>159837.SZ</t>
  </si>
  <si>
    <t>930743.CSI</t>
  </si>
  <si>
    <t>516050.SH</t>
  </si>
  <si>
    <t>515910.SH</t>
  </si>
  <si>
    <t>707717L.MI</t>
  </si>
  <si>
    <t>159856.SZ</t>
  </si>
  <si>
    <t>930625.CSI</t>
  </si>
  <si>
    <t>516160.SH</t>
  </si>
  <si>
    <t>399808.SZ</t>
  </si>
  <si>
    <t>159843.SZ</t>
  </si>
  <si>
    <t>399396.SZ</t>
  </si>
  <si>
    <t>517050.SH</t>
  </si>
  <si>
    <t>517200.SH</t>
  </si>
  <si>
    <t>513330.SH</t>
  </si>
  <si>
    <t>HSIII.HI</t>
  </si>
  <si>
    <t>159841.SZ</t>
  </si>
  <si>
    <t>159852.SZ</t>
  </si>
  <si>
    <t>930601.CSI</t>
  </si>
  <si>
    <t>516800.SH</t>
  </si>
  <si>
    <t>930850.CSI</t>
  </si>
  <si>
    <t>159850.SZ</t>
  </si>
  <si>
    <t>159839.SZ</t>
  </si>
  <si>
    <t>399441.SZ</t>
  </si>
  <si>
    <t>517080.SH</t>
  </si>
  <si>
    <t>h30455.CSI</t>
  </si>
  <si>
    <t>516080.SH</t>
  </si>
  <si>
    <t>516660.SH</t>
  </si>
  <si>
    <t>515230.SH</t>
  </si>
  <si>
    <t>h30202.CSI</t>
  </si>
  <si>
    <t>159857.SZ</t>
  </si>
  <si>
    <t>517300.SH</t>
  </si>
  <si>
    <t>931395.CSI</t>
  </si>
  <si>
    <t>517000.SH</t>
  </si>
  <si>
    <t>159849.SZ</t>
  </si>
  <si>
    <t>516600.SH</t>
  </si>
  <si>
    <t>000806.CSI</t>
  </si>
  <si>
    <t>159855.SZ</t>
  </si>
  <si>
    <t>930781.CSI</t>
  </si>
  <si>
    <t>516060.SH</t>
  </si>
  <si>
    <t>516000.SH</t>
  </si>
  <si>
    <t>516520.SH</t>
  </si>
  <si>
    <t>517100.SH</t>
  </si>
  <si>
    <t>516180.SH</t>
  </si>
  <si>
    <t>159848.SZ</t>
  </si>
  <si>
    <t>159863.SZ</t>
  </si>
  <si>
    <t>159870.SZ</t>
  </si>
  <si>
    <t>000813.CSI</t>
  </si>
  <si>
    <t>159867.SZ</t>
  </si>
  <si>
    <t>930707.CSI</t>
  </si>
  <si>
    <t>159869.SZ</t>
  </si>
  <si>
    <t>930901.CSI</t>
  </si>
  <si>
    <t>516010.SH</t>
  </si>
  <si>
    <t>516770.SH</t>
  </si>
  <si>
    <t>516020.SH</t>
  </si>
  <si>
    <t>516780.SH</t>
  </si>
  <si>
    <t>930598.CSI</t>
  </si>
  <si>
    <t>159865.SZ</t>
  </si>
  <si>
    <t>516120.SH</t>
  </si>
  <si>
    <t>516220.SH</t>
  </si>
  <si>
    <t>159842.SZ</t>
  </si>
  <si>
    <t>516760.SH</t>
  </si>
  <si>
    <t>516500.SH</t>
  </si>
  <si>
    <t>159851.SZ</t>
  </si>
  <si>
    <t>930986.CSI</t>
  </si>
  <si>
    <t>159880.SZ</t>
  </si>
  <si>
    <t>399395.SZ</t>
  </si>
  <si>
    <t>516150.SH</t>
  </si>
  <si>
    <t>516850.SH</t>
  </si>
  <si>
    <t>516200.SH</t>
  </si>
  <si>
    <t>159871.SZ</t>
  </si>
  <si>
    <t>930708.CSI</t>
  </si>
  <si>
    <t>516090.SH</t>
  </si>
  <si>
    <t>159835.SZ</t>
  </si>
  <si>
    <t>159876.SZ</t>
  </si>
  <si>
    <t>159858.SZ</t>
  </si>
  <si>
    <t>516300.SH</t>
  </si>
  <si>
    <t>159873.SZ</t>
  </si>
  <si>
    <t>h30178.CSI</t>
  </si>
  <si>
    <t>516670.SH</t>
  </si>
  <si>
    <t>513060.SH</t>
  </si>
  <si>
    <t>HSHCI.HI</t>
  </si>
  <si>
    <t>159845.SZ</t>
  </si>
  <si>
    <t>159861.SZ</t>
  </si>
  <si>
    <t>930614.CSI</t>
  </si>
  <si>
    <t>159866.SZ</t>
  </si>
  <si>
    <t>159890.SZ</t>
  </si>
  <si>
    <t>930851.CSI</t>
  </si>
  <si>
    <t>516510.SH</t>
  </si>
  <si>
    <t>516550.SH</t>
  </si>
  <si>
    <t>399814.SZ</t>
  </si>
  <si>
    <t>516330.SH</t>
  </si>
  <si>
    <t>930712.CSI</t>
  </si>
  <si>
    <t>159885.SZ</t>
  </si>
  <si>
    <t>000977.CSI</t>
  </si>
  <si>
    <t>517170.SH</t>
  </si>
  <si>
    <t>516110.SH</t>
  </si>
  <si>
    <t>h30015.CSI</t>
  </si>
  <si>
    <t>516960.SH</t>
  </si>
  <si>
    <t>000812.CSI</t>
  </si>
  <si>
    <t>516070.SH</t>
  </si>
  <si>
    <t>159886.SZ</t>
  </si>
  <si>
    <t>516900.SH</t>
  </si>
  <si>
    <t>000807.CSI</t>
  </si>
  <si>
    <t>159883.SZ</t>
  </si>
  <si>
    <t>h30217.CSI</t>
  </si>
  <si>
    <t>516590.SH</t>
  </si>
  <si>
    <t>h11052.CSI</t>
  </si>
  <si>
    <t>516610.SH</t>
  </si>
  <si>
    <t>516950.SH</t>
  </si>
  <si>
    <t>930608.CSI</t>
  </si>
  <si>
    <t>516360.SH</t>
  </si>
  <si>
    <t>h30597.CSI</t>
  </si>
  <si>
    <t>516700.SH</t>
  </si>
  <si>
    <t>513690.SH</t>
  </si>
  <si>
    <t>HSSCHKY.HI</t>
  </si>
  <si>
    <t>159836.SZ</t>
  </si>
  <si>
    <t>399012.SZ</t>
  </si>
  <si>
    <t>159887.SZ</t>
  </si>
  <si>
    <t>h30022.CSI</t>
  </si>
  <si>
    <t>159888.SZ</t>
  </si>
  <si>
    <t>159742.SZ</t>
  </si>
  <si>
    <t>HSTECH.HI</t>
  </si>
  <si>
    <t>513010.SH</t>
  </si>
  <si>
    <t>513180.SH</t>
  </si>
  <si>
    <t>159740.SZ</t>
  </si>
  <si>
    <t>513580.SH</t>
  </si>
  <si>
    <t>516310.SH</t>
  </si>
  <si>
    <t>517350.SH</t>
  </si>
  <si>
    <t>931524.CSI</t>
  </si>
  <si>
    <t>513130.SH</t>
  </si>
  <si>
    <t>159735.SZ</t>
  </si>
  <si>
    <t>931454.CSI</t>
  </si>
  <si>
    <t>159741.SZ</t>
  </si>
  <si>
    <t>159898.SZ</t>
  </si>
  <si>
    <t>159703.SZ</t>
  </si>
  <si>
    <t>516320.SH</t>
  </si>
  <si>
    <t>h11054.CSI</t>
  </si>
  <si>
    <t>516480.SH</t>
  </si>
  <si>
    <t>159891.SZ</t>
  </si>
  <si>
    <t>516910.SH</t>
  </si>
  <si>
    <t>930716.CSI</t>
  </si>
  <si>
    <t>516390.SH</t>
  </si>
  <si>
    <t>516380.SH</t>
  </si>
  <si>
    <t>513360.SH</t>
  </si>
  <si>
    <t>931456.CSI</t>
  </si>
  <si>
    <t>159745.SZ</t>
  </si>
  <si>
    <t>931009.CSI</t>
  </si>
  <si>
    <t>516570.SH</t>
  </si>
  <si>
    <t>h11057.CSI</t>
  </si>
  <si>
    <t>516650.SH</t>
  </si>
  <si>
    <t>000811.CSI</t>
  </si>
  <si>
    <t>516820.SH</t>
  </si>
  <si>
    <t>931484.CSI</t>
  </si>
  <si>
    <t>159725.SZ</t>
  </si>
  <si>
    <t>931480.CSI</t>
  </si>
  <si>
    <t>516980.SH</t>
  </si>
  <si>
    <t>931402.CSI</t>
  </si>
  <si>
    <t>159755.SZ</t>
  </si>
  <si>
    <t>980032.CNI</t>
  </si>
  <si>
    <t>159872.SZ</t>
  </si>
  <si>
    <t>930725.CSI</t>
  </si>
  <si>
    <t>159721.SZ</t>
  </si>
  <si>
    <t>399088.SZ</t>
  </si>
  <si>
    <t>561500.SH</t>
  </si>
  <si>
    <t>931526.CSI</t>
  </si>
  <si>
    <t>159881.SZ</t>
  </si>
  <si>
    <t>513860.SH</t>
  </si>
  <si>
    <t>931573.CSI</t>
  </si>
  <si>
    <t>159716.SZ</t>
  </si>
  <si>
    <t>159899.SZ</t>
  </si>
  <si>
    <t>510990.SH</t>
  </si>
  <si>
    <t>931088.CSI</t>
  </si>
  <si>
    <t>159708.SZ</t>
  </si>
  <si>
    <t>159709.SZ</t>
  </si>
  <si>
    <t>399285.SZ</t>
  </si>
  <si>
    <t>517360.SH</t>
  </si>
  <si>
    <t>931442.CSI</t>
  </si>
  <si>
    <t>513980.SH</t>
  </si>
  <si>
    <t>516970.SH</t>
  </si>
  <si>
    <t>399995.SZ</t>
  </si>
  <si>
    <t>588180.SH</t>
  </si>
  <si>
    <t>516830.SH</t>
  </si>
  <si>
    <t>931463.CSI</t>
  </si>
  <si>
    <t>159780.SZ</t>
  </si>
  <si>
    <t>931643.CSI</t>
  </si>
  <si>
    <t>159783.SZ</t>
  </si>
  <si>
    <t>159859.SZ</t>
  </si>
  <si>
    <t>588300.SH</t>
  </si>
  <si>
    <t>588400.SH</t>
  </si>
  <si>
    <t>159781.SZ</t>
  </si>
  <si>
    <t>588330.SH</t>
  </si>
  <si>
    <t>588360.SH</t>
  </si>
  <si>
    <t>588380.SH</t>
  </si>
  <si>
    <t>159782.SZ</t>
  </si>
  <si>
    <t>159747.SZ</t>
  </si>
  <si>
    <t>931574CNY00.CSI</t>
  </si>
  <si>
    <t>561900.SH</t>
  </si>
  <si>
    <t>159830.SZ</t>
  </si>
  <si>
    <t>159720.SZ</t>
  </si>
  <si>
    <t>159847.SZ</t>
  </si>
  <si>
    <t>517120.SH</t>
  </si>
  <si>
    <t>931409.CSI</t>
  </si>
  <si>
    <t>159729.SZ</t>
  </si>
  <si>
    <t>516270.SH</t>
  </si>
  <si>
    <t>000941.CSI</t>
  </si>
  <si>
    <t>516890.SH</t>
  </si>
  <si>
    <t>562880.SH</t>
  </si>
  <si>
    <t>931719.CSI</t>
  </si>
  <si>
    <t>516100.SH</t>
  </si>
  <si>
    <t>513700.SH</t>
  </si>
  <si>
    <t>930965.CSI</t>
  </si>
  <si>
    <t>159766.SZ</t>
  </si>
  <si>
    <t>930633.CSI</t>
  </si>
  <si>
    <t>516580.SH</t>
  </si>
  <si>
    <t>588060.SH</t>
  </si>
  <si>
    <t>159752.SZ</t>
  </si>
  <si>
    <t>159757.SZ</t>
  </si>
  <si>
    <t>159838.SZ</t>
  </si>
  <si>
    <t>516260.SH</t>
  </si>
  <si>
    <t>516720.SH</t>
  </si>
  <si>
    <t>931476.CSI</t>
  </si>
  <si>
    <t>517380.SH</t>
  </si>
  <si>
    <t>HSSSHID.HI</t>
  </si>
  <si>
    <t>516920.SH</t>
  </si>
  <si>
    <t>h30007.CSI</t>
  </si>
  <si>
    <t>159864.SZ</t>
  </si>
  <si>
    <t>159786.SZ</t>
  </si>
  <si>
    <t>930821.CSI</t>
  </si>
  <si>
    <t>159790.SZ</t>
  </si>
  <si>
    <t>517010.SH</t>
  </si>
  <si>
    <t>513590.SH</t>
  </si>
  <si>
    <t>561910.SH</t>
  </si>
  <si>
    <t>516710.SH</t>
  </si>
  <si>
    <t>517800.SH</t>
  </si>
  <si>
    <t>931487.CSI</t>
  </si>
  <si>
    <t>560500.SH</t>
  </si>
  <si>
    <t>930939.CSI</t>
  </si>
  <si>
    <t>159713.SZ</t>
  </si>
  <si>
    <t>516930.SH</t>
  </si>
  <si>
    <t>159840.SZ</t>
  </si>
  <si>
    <t>560660.SH</t>
  </si>
  <si>
    <t>931469.CSI</t>
  </si>
  <si>
    <t>159767.SZ</t>
  </si>
  <si>
    <t>159875.SZ</t>
  </si>
  <si>
    <t>516290.SH</t>
  </si>
  <si>
    <t>561800.SH</t>
  </si>
  <si>
    <t>930632.CSI</t>
  </si>
  <si>
    <t>516790.SH</t>
  </si>
  <si>
    <t>159732.SZ</t>
  </si>
  <si>
    <t>980030.CNI</t>
  </si>
  <si>
    <t>561350.SH</t>
  </si>
  <si>
    <t>516640.SH</t>
  </si>
  <si>
    <t>588390.SH</t>
  </si>
  <si>
    <t>159763.SZ</t>
  </si>
  <si>
    <t>516630.SH</t>
  </si>
  <si>
    <t>560560.SH</t>
  </si>
  <si>
    <t>561600.SH</t>
  </si>
  <si>
    <t>931494.CSI</t>
  </si>
  <si>
    <t>159889.SZ</t>
  </si>
  <si>
    <t>159715.SZ</t>
  </si>
  <si>
    <t>516210.SH</t>
  </si>
  <si>
    <t>516560.SH</t>
  </si>
  <si>
    <t>399812.SZ</t>
  </si>
  <si>
    <t>517110.SH</t>
  </si>
  <si>
    <t>516190.SH</t>
  </si>
  <si>
    <t>h30365.CSI</t>
  </si>
  <si>
    <t>159736.SZ</t>
  </si>
  <si>
    <t>930653.CSI</t>
  </si>
  <si>
    <t>517030.SH</t>
  </si>
  <si>
    <t>562800.SH</t>
  </si>
  <si>
    <t>159792.SZ</t>
  </si>
  <si>
    <t>931637.CSI</t>
  </si>
  <si>
    <t>159717.SZ</t>
  </si>
  <si>
    <t>399378.SZ</t>
  </si>
  <si>
    <t>510770.SH</t>
  </si>
  <si>
    <t>950049.CSI</t>
  </si>
  <si>
    <t>560000.SH</t>
  </si>
  <si>
    <t>562360.SH</t>
  </si>
  <si>
    <t>h30590.CSI</t>
  </si>
  <si>
    <t>159773.SZ</t>
  </si>
  <si>
    <t>399276.SZ</t>
  </si>
  <si>
    <t>516860.SH</t>
  </si>
  <si>
    <t>159723.SZ</t>
  </si>
  <si>
    <t>159777.SZ</t>
  </si>
  <si>
    <t>561130.SH</t>
  </si>
  <si>
    <t>931403.CSI</t>
  </si>
  <si>
    <t>516130.SH</t>
  </si>
  <si>
    <t>931068.CSI</t>
  </si>
  <si>
    <t>159892.SZ</t>
  </si>
  <si>
    <t>HSHKBIO.HI</t>
  </si>
  <si>
    <t>517660.SH</t>
  </si>
  <si>
    <t>931575.CSI</t>
  </si>
  <si>
    <t>588280.SH</t>
  </si>
  <si>
    <t>159895.SZ</t>
  </si>
  <si>
    <t>516620.SH</t>
  </si>
  <si>
    <t>159877.SZ</t>
  </si>
  <si>
    <t>159862.SZ</t>
  </si>
  <si>
    <t>159770.SZ</t>
  </si>
  <si>
    <t>159712.SZ</t>
  </si>
  <si>
    <t>516750.SH</t>
  </si>
  <si>
    <t>159602.SZ</t>
  </si>
  <si>
    <t>746059.MI</t>
  </si>
  <si>
    <t>560050.SH</t>
  </si>
  <si>
    <t>563000.SH</t>
  </si>
  <si>
    <t>159601.SZ</t>
  </si>
  <si>
    <t>159739.SZ</t>
  </si>
  <si>
    <t>159707.SZ</t>
  </si>
  <si>
    <t>399965.SZ</t>
  </si>
  <si>
    <t>516730.SH</t>
  </si>
  <si>
    <t>931412.CSI</t>
  </si>
  <si>
    <t>159793.SZ</t>
  </si>
  <si>
    <t>931481.CSI</t>
  </si>
  <si>
    <t>561310.SH</t>
  </si>
  <si>
    <t>159726.SZ</t>
  </si>
  <si>
    <t>HSMCHYI.HI</t>
  </si>
  <si>
    <t>159896.SZ</t>
  </si>
  <si>
    <t>517880.SH</t>
  </si>
  <si>
    <t>931404.CSI</t>
  </si>
  <si>
    <t>159779.SZ</t>
  </si>
  <si>
    <t>588310.SH</t>
  </si>
  <si>
    <t>159605.SZ</t>
  </si>
  <si>
    <t>930604.CSI</t>
  </si>
  <si>
    <t>159607.SZ</t>
  </si>
  <si>
    <t>159748.SZ</t>
  </si>
  <si>
    <t>159761.SZ</t>
  </si>
  <si>
    <t>517770.SH</t>
  </si>
  <si>
    <t>931580.CSI</t>
  </si>
  <si>
    <t>517160.SH</t>
  </si>
  <si>
    <t>931554.CSI</t>
  </si>
  <si>
    <t>517330.SH</t>
  </si>
  <si>
    <t>561300.SH</t>
  </si>
  <si>
    <t>159731.SZ</t>
  </si>
  <si>
    <t>561550.SH</t>
  </si>
  <si>
    <t>561990.SH</t>
  </si>
  <si>
    <t>562900.SH</t>
  </si>
  <si>
    <t>930662.CSI</t>
  </si>
  <si>
    <t>159760.SZ</t>
  </si>
  <si>
    <t>980016.CNI</t>
  </si>
  <si>
    <t>159706.SZ</t>
  </si>
  <si>
    <t>588150.SH</t>
  </si>
  <si>
    <t>517390.SH</t>
  </si>
  <si>
    <t>931470.CSI</t>
  </si>
  <si>
    <t>159751.SZ</t>
  </si>
  <si>
    <t>159730.SZ</t>
  </si>
  <si>
    <t>980028.CNI</t>
  </si>
  <si>
    <t>159610.SZ</t>
  </si>
  <si>
    <t>159701.SZ</t>
  </si>
  <si>
    <t>516350.SH</t>
  </si>
  <si>
    <t>159608.SZ</t>
  </si>
  <si>
    <t>159711.SZ</t>
  </si>
  <si>
    <t>159718.SZ</t>
  </si>
  <si>
    <t>159719.SZ</t>
  </si>
  <si>
    <t>GPCCH003.FI</t>
  </si>
  <si>
    <t>517090.SH</t>
  </si>
  <si>
    <t>517180.SH</t>
  </si>
  <si>
    <t>562500.SH</t>
  </si>
  <si>
    <t>159606.SZ</t>
  </si>
  <si>
    <t>513890.SH</t>
  </si>
  <si>
    <t>159758.SZ</t>
  </si>
  <si>
    <t>931468.CSI</t>
  </si>
  <si>
    <t>562300.SH</t>
  </si>
  <si>
    <t>562510.SH</t>
  </si>
  <si>
    <t>560800.SH</t>
  </si>
  <si>
    <t>931582.CSI</t>
  </si>
  <si>
    <t>159611.SZ</t>
  </si>
  <si>
    <t>h30199.CSI</t>
  </si>
  <si>
    <t>562910.SH</t>
  </si>
  <si>
    <t>516810.SH</t>
  </si>
  <si>
    <t>159743.SZ</t>
  </si>
  <si>
    <t>931393.CSI</t>
  </si>
  <si>
    <t>159728.SZ</t>
  </si>
  <si>
    <t>399361.SZ</t>
  </si>
  <si>
    <t>516530.SH</t>
  </si>
  <si>
    <t>159775.SZ</t>
  </si>
  <si>
    <t>562950.SH</t>
  </si>
  <si>
    <t>513230.SH</t>
  </si>
  <si>
    <t>513160.SH</t>
  </si>
  <si>
    <t>HSSCT.HI</t>
  </si>
  <si>
    <t>159738.SZ</t>
  </si>
  <si>
    <t>159613.SZ</t>
  </si>
  <si>
    <t>399994.SZ</t>
  </si>
  <si>
    <t>513020.SH</t>
  </si>
  <si>
    <t>513200.SH</t>
  </si>
  <si>
    <t>561100.SH</t>
  </si>
  <si>
    <t>517550.SH</t>
  </si>
  <si>
    <t>931663.CSI</t>
  </si>
  <si>
    <t>513150.SH</t>
  </si>
  <si>
    <t>561120.SH</t>
  </si>
  <si>
    <t>159778.SZ</t>
  </si>
  <si>
    <t>931495.CSI</t>
  </si>
  <si>
    <t>159750.SZ</t>
  </si>
  <si>
    <t>560100.SH</t>
  </si>
  <si>
    <t>159795.SZ</t>
  </si>
  <si>
    <t>159768.SZ</t>
  </si>
  <si>
    <t>000948.CSI</t>
  </si>
  <si>
    <t>513770.SH</t>
  </si>
  <si>
    <t>159619.SZ</t>
  </si>
  <si>
    <t>159788.SZ</t>
  </si>
  <si>
    <t>930957.CSI</t>
  </si>
  <si>
    <t>159791.SZ</t>
  </si>
  <si>
    <t>159796.SZ</t>
  </si>
  <si>
    <t>159834.SZ</t>
  </si>
  <si>
    <t>513320.SH</t>
  </si>
  <si>
    <t>HSSCNE.HI</t>
  </si>
  <si>
    <t>159787.SZ</t>
  </si>
  <si>
    <t>159776.SZ</t>
  </si>
  <si>
    <t>562520.SH</t>
  </si>
  <si>
    <t>931591.CSI</t>
  </si>
  <si>
    <t>513070.SH</t>
  </si>
  <si>
    <t>517900.SH</t>
  </si>
  <si>
    <t>931039.CSI</t>
  </si>
  <si>
    <t>159831.SZ</t>
  </si>
  <si>
    <t>560880.SH</t>
  </si>
  <si>
    <t>159618.SZ</t>
  </si>
  <si>
    <t>513530.SH</t>
  </si>
  <si>
    <t>930915.CSI</t>
  </si>
  <si>
    <t>159625.SZ</t>
  </si>
  <si>
    <t>399438.SZ</t>
  </si>
  <si>
    <t>561560.SH</t>
  </si>
  <si>
    <t>513380.SH</t>
  </si>
  <si>
    <t>159798.SZ</t>
  </si>
  <si>
    <t>159797.SZ</t>
  </si>
  <si>
    <t>517850.SH</t>
  </si>
  <si>
    <t>931596.CSI</t>
  </si>
  <si>
    <t>517990.SH</t>
  </si>
  <si>
    <t>h30463.CSI</t>
  </si>
  <si>
    <t>159612.SZ</t>
  </si>
  <si>
    <t>SPX.GI</t>
  </si>
  <si>
    <t>588100.SH</t>
  </si>
  <si>
    <t>000682.SH</t>
  </si>
  <si>
    <t>588260.SH</t>
  </si>
  <si>
    <t>560900.SH</t>
  </si>
  <si>
    <t>159603.SZ</t>
  </si>
  <si>
    <t>159617.SZ</t>
  </si>
  <si>
    <t>931587.CSI</t>
  </si>
  <si>
    <t>560990.SH</t>
  </si>
  <si>
    <t>931447.CSI</t>
  </si>
  <si>
    <t>560650.SH</t>
  </si>
  <si>
    <t>159609.SZ</t>
  </si>
  <si>
    <t>159615.SZ</t>
  </si>
  <si>
    <t>159635.SZ</t>
  </si>
  <si>
    <t>159628.SZ</t>
  </si>
  <si>
    <t>561160.SH</t>
  </si>
  <si>
    <t>562350.SH</t>
  </si>
  <si>
    <t>159636.SZ</t>
  </si>
  <si>
    <t>987008.CNI</t>
  </si>
  <si>
    <t>513120.SH</t>
  </si>
  <si>
    <t>931787CNY00.CSI</t>
  </si>
  <si>
    <t>561700.SH</t>
  </si>
  <si>
    <t>513220.SH</t>
  </si>
  <si>
    <t>930796.CSI</t>
  </si>
  <si>
    <t>513280.SH</t>
  </si>
  <si>
    <t>159639.SZ</t>
  </si>
  <si>
    <t>931755.CSI</t>
  </si>
  <si>
    <t>560550.SH</t>
  </si>
  <si>
    <t>561190.SH</t>
  </si>
  <si>
    <t>562990.SH</t>
  </si>
  <si>
    <t>159640.SZ</t>
  </si>
  <si>
    <t>159642.SZ</t>
  </si>
  <si>
    <t>560060.SH</t>
  </si>
  <si>
    <t>159641.SZ</t>
  </si>
  <si>
    <t>159620.SZ</t>
  </si>
  <si>
    <t>931590.CSI</t>
  </si>
  <si>
    <t>159647.SZ</t>
  </si>
  <si>
    <t>930641.CSI</t>
  </si>
  <si>
    <t>562390.SH</t>
  </si>
  <si>
    <t>562000.SH</t>
  </si>
  <si>
    <t>159632.SZ</t>
  </si>
  <si>
    <t>159616.SZ</t>
  </si>
  <si>
    <t>931778.CSI</t>
  </si>
  <si>
    <t>561510.SH</t>
  </si>
  <si>
    <t>159629.SZ</t>
  </si>
  <si>
    <t>159633.SZ</t>
  </si>
  <si>
    <t>560010.SH</t>
  </si>
  <si>
    <t>562530.SH</t>
  </si>
  <si>
    <t>931588.CSI</t>
  </si>
  <si>
    <t>560110.SH</t>
  </si>
  <si>
    <t>159638.SZ</t>
  </si>
  <si>
    <t>931521.CSI</t>
  </si>
  <si>
    <t>159649.SZ</t>
  </si>
  <si>
    <t>CBA08303.CS</t>
  </si>
  <si>
    <t>159643.SZ</t>
  </si>
  <si>
    <t>980015.CNI</t>
  </si>
  <si>
    <t>513290.SH</t>
  </si>
  <si>
    <t>NBI.GI</t>
  </si>
  <si>
    <t>159623.SZ</t>
  </si>
  <si>
    <t>931695.CSI</t>
  </si>
  <si>
    <t>159631.SZ</t>
  </si>
  <si>
    <t>159637.SZ</t>
  </si>
  <si>
    <t>511520.SH</t>
  </si>
  <si>
    <t>CBA08203.CS</t>
  </si>
  <si>
    <t>159650.SZ</t>
  </si>
  <si>
    <t>CBA11901.CS</t>
  </si>
  <si>
    <t>159621.SZ</t>
  </si>
  <si>
    <t>721638.MI</t>
  </si>
  <si>
    <t>513260.SH</t>
  </si>
  <si>
    <t>562310.SH</t>
  </si>
  <si>
    <t>000918.CSI</t>
  </si>
  <si>
    <t>159651.SZ</t>
  </si>
  <si>
    <t>511580.SH</t>
  </si>
  <si>
    <t>932200.CSI</t>
  </si>
  <si>
    <t>159645.SZ</t>
  </si>
  <si>
    <t>560080.SH</t>
  </si>
  <si>
    <t>159658.SZ</t>
  </si>
  <si>
    <t>588010.SH</t>
  </si>
  <si>
    <t>000689.SH</t>
  </si>
  <si>
    <t>588160.SH</t>
  </si>
  <si>
    <t>588200.SH</t>
  </si>
  <si>
    <t>000685.SH</t>
  </si>
  <si>
    <t>588290.SH</t>
  </si>
  <si>
    <t>159655.SZ</t>
  </si>
  <si>
    <t>159663.SZ</t>
  </si>
  <si>
    <t>931866.CSI</t>
  </si>
  <si>
    <t>159667.SZ</t>
  </si>
  <si>
    <t>560680.SH</t>
  </si>
  <si>
    <t>561330.SH</t>
  </si>
  <si>
    <t>931892.CSI</t>
  </si>
  <si>
    <t>159630.SZ</t>
  </si>
  <si>
    <t>588350.SH</t>
  </si>
  <si>
    <t>513310.SH</t>
  </si>
  <si>
    <t>931790.CSI</t>
  </si>
  <si>
    <t>561180.SH</t>
  </si>
  <si>
    <t>159627.SZ</t>
  </si>
  <si>
    <t>560980.SH</t>
  </si>
  <si>
    <t>931798.CSI</t>
  </si>
  <si>
    <t>159680.SZ</t>
  </si>
  <si>
    <t>159662.SZ</t>
  </si>
  <si>
    <t>399433.SZ</t>
  </si>
  <si>
    <t>561590.SH</t>
  </si>
  <si>
    <t>159675.SZ</t>
  </si>
  <si>
    <t>159677.SZ</t>
  </si>
  <si>
    <t>561320.SH</t>
  </si>
  <si>
    <t>000945.CSI</t>
  </si>
  <si>
    <t>588370.SH</t>
  </si>
  <si>
    <t>588460.SH</t>
  </si>
  <si>
    <t>159687.SZ</t>
  </si>
  <si>
    <t>GPCSP006.FI</t>
  </si>
  <si>
    <t>562010.SH</t>
  </si>
  <si>
    <t>931733.CSI</t>
  </si>
  <si>
    <t>159681.SZ</t>
  </si>
  <si>
    <t>561000.SH</t>
  </si>
  <si>
    <t>159665.SZ</t>
  </si>
  <si>
    <t>159682.SZ</t>
  </si>
  <si>
    <t>513140.SH</t>
  </si>
  <si>
    <t>h30106.CSI</t>
  </si>
  <si>
    <t>588320.SH</t>
  </si>
  <si>
    <t>159656.SZ</t>
  </si>
  <si>
    <t>159683.SZ</t>
  </si>
  <si>
    <t>159669.SZ</t>
  </si>
  <si>
    <t>562320.SH</t>
  </si>
  <si>
    <t>000919.CSI</t>
  </si>
  <si>
    <t>560960.SH</t>
  </si>
  <si>
    <t>931772.CSI</t>
  </si>
  <si>
    <t>159666.SZ</t>
  </si>
  <si>
    <t>h30171.CSI</t>
  </si>
  <si>
    <t>159652.SZ</t>
  </si>
  <si>
    <t>159688.SZ</t>
  </si>
  <si>
    <t>513560.SH</t>
  </si>
  <si>
    <t>159679.SZ</t>
  </si>
  <si>
    <t>159678.SZ</t>
  </si>
  <si>
    <t>562860.SH</t>
  </si>
  <si>
    <t>931992.CSI</t>
  </si>
  <si>
    <t>159671.SZ</t>
  </si>
  <si>
    <t>563030.SH</t>
  </si>
  <si>
    <t>159657.SZ</t>
  </si>
  <si>
    <t>560860.SH</t>
  </si>
  <si>
    <t>h11059.CSI</t>
  </si>
  <si>
    <t>560090.SH</t>
  </si>
  <si>
    <t>513110.SH</t>
  </si>
  <si>
    <t>561170.SH</t>
  </si>
  <si>
    <t>931897.CSI</t>
  </si>
  <si>
    <t>159689.SZ</t>
  </si>
  <si>
    <t>159653.SZ</t>
  </si>
  <si>
    <t>562550.SH</t>
  </si>
  <si>
    <t>561920.SH</t>
  </si>
  <si>
    <t>159685.SZ</t>
  </si>
  <si>
    <t>159672.SZ</t>
  </si>
  <si>
    <t>513650.SH</t>
  </si>
  <si>
    <t>159676.SZ</t>
  </si>
  <si>
    <t>561950.SH</t>
  </si>
  <si>
    <t>159660.SZ</t>
  </si>
  <si>
    <t>159691.SZ</t>
  </si>
  <si>
    <t>930839.CSI</t>
  </si>
  <si>
    <t>562960.SH</t>
  </si>
  <si>
    <t>562330.SH</t>
  </si>
  <si>
    <t>h30352.CSI</t>
  </si>
  <si>
    <t>513970.SH</t>
  </si>
  <si>
    <t>HSCGSI.HI</t>
  </si>
  <si>
    <t>159659.SZ</t>
  </si>
  <si>
    <t>560180.SH</t>
  </si>
  <si>
    <t>159670.SZ</t>
  </si>
  <si>
    <t>159697.SZ</t>
  </si>
  <si>
    <t>399439.SZ</t>
  </si>
  <si>
    <t>513950.SH</t>
  </si>
  <si>
    <t>HSHYLV.HI</t>
  </si>
  <si>
    <t>513390.SH</t>
  </si>
  <si>
    <t>159622.SZ</t>
  </si>
  <si>
    <t>159695.SZ</t>
  </si>
  <si>
    <t>399389.SZ</t>
  </si>
  <si>
    <t>560580.SH</t>
  </si>
  <si>
    <t>159692.SZ</t>
  </si>
  <si>
    <t>560330.SH</t>
  </si>
  <si>
    <t>561580.SH</t>
  </si>
  <si>
    <t>000825.CSI</t>
  </si>
  <si>
    <t>511090.SH</t>
  </si>
  <si>
    <t>CBA21801.CS</t>
  </si>
  <si>
    <t>562930.SH</t>
  </si>
  <si>
    <t>560070.SH</t>
  </si>
  <si>
    <t>932039.CSI</t>
  </si>
  <si>
    <t>560700.SH</t>
  </si>
  <si>
    <t>561960.SH</t>
  </si>
  <si>
    <t>562920.SH</t>
  </si>
  <si>
    <t>513040.SH</t>
  </si>
  <si>
    <t>159501.SZ</t>
  </si>
  <si>
    <t>159507.SZ</t>
  </si>
  <si>
    <t>159506.SZ</t>
  </si>
  <si>
    <t>HSSCHI.HI</t>
  </si>
  <si>
    <t>560030.SH</t>
  </si>
  <si>
    <t>h30356.CSI</t>
  </si>
  <si>
    <t>159690.SZ</t>
  </si>
  <si>
    <t>560170.SH</t>
  </si>
  <si>
    <t>932038.CSI</t>
  </si>
  <si>
    <t>563050.SH</t>
  </si>
  <si>
    <t>159673.SZ</t>
  </si>
  <si>
    <t>562380.SH</t>
  </si>
  <si>
    <t>159508.SZ</t>
  </si>
  <si>
    <t>563010.SH</t>
  </si>
  <si>
    <t>931235.CSI</t>
  </si>
  <si>
    <t>159686.SZ</t>
  </si>
  <si>
    <t>159513.SZ</t>
  </si>
  <si>
    <t>159512.SZ</t>
  </si>
  <si>
    <t>931008.CSI</t>
  </si>
  <si>
    <t>159516.SZ</t>
  </si>
  <si>
    <t>931743.CSI</t>
  </si>
  <si>
    <t>560950.SH</t>
  </si>
  <si>
    <t>159509.SZ</t>
  </si>
  <si>
    <t>NDXTMC.GI</t>
  </si>
  <si>
    <t>159698.SZ</t>
  </si>
  <si>
    <t>399365.SZ</t>
  </si>
  <si>
    <t>561260.SH</t>
  </si>
  <si>
    <t>932037.CSI</t>
  </si>
  <si>
    <t>561790.SH</t>
  </si>
  <si>
    <t>562850.SH</t>
  </si>
  <si>
    <t>159511.SZ</t>
  </si>
  <si>
    <t>000936.CSI</t>
  </si>
  <si>
    <t>159510.SZ</t>
  </si>
  <si>
    <t>931586.CSI</t>
  </si>
  <si>
    <t>159699.SZ</t>
  </si>
  <si>
    <t>159696.SZ</t>
  </si>
  <si>
    <t>513810.SH</t>
  </si>
  <si>
    <t>h11153.CSI</t>
  </si>
  <si>
    <t>561980.SH</t>
  </si>
  <si>
    <t>931865.CSI</t>
  </si>
  <si>
    <t>159519.SZ</t>
  </si>
  <si>
    <t>588020.SH</t>
  </si>
  <si>
    <t>000690.SH</t>
  </si>
  <si>
    <t>588110.SH</t>
  </si>
  <si>
    <t>159517.SZ</t>
  </si>
  <si>
    <t>159515.SZ</t>
  </si>
  <si>
    <t>000824.CSI</t>
  </si>
  <si>
    <t>159521.SZ</t>
  </si>
  <si>
    <t>561280.SH</t>
  </si>
  <si>
    <t>560590.SH</t>
  </si>
  <si>
    <t>159523.SZ</t>
  </si>
  <si>
    <t>931589.CSI</t>
  </si>
  <si>
    <t>562660.SH</t>
  </si>
  <si>
    <t>932000.CSI</t>
  </si>
  <si>
    <t>563300.SH</t>
  </si>
  <si>
    <t>560260.SH</t>
  </si>
  <si>
    <t>588030.SH</t>
  </si>
  <si>
    <t>000698.SH</t>
  </si>
  <si>
    <t>588120.SH</t>
  </si>
  <si>
    <t>588190.SH</t>
  </si>
  <si>
    <t>588220.SH</t>
  </si>
  <si>
    <t>561060.SH</t>
  </si>
  <si>
    <t>159531.SZ</t>
  </si>
  <si>
    <t>560220.SH</t>
  </si>
  <si>
    <t>159532.SZ</t>
  </si>
  <si>
    <t>159536.SZ</t>
  </si>
  <si>
    <t>561370.SH</t>
  </si>
  <si>
    <t>159535.SZ</t>
  </si>
  <si>
    <t>159538.SZ</t>
  </si>
  <si>
    <t>CN5075.CNI</t>
  </si>
  <si>
    <t>159539.SZ</t>
  </si>
  <si>
    <t>159540.SZ</t>
  </si>
  <si>
    <t>159537.SZ</t>
  </si>
  <si>
    <t>513190.SH</t>
  </si>
  <si>
    <t>h11146.CSI</t>
  </si>
  <si>
    <t>562030.SH</t>
  </si>
  <si>
    <t>931247.CSI</t>
  </si>
  <si>
    <t>560020.SH</t>
  </si>
  <si>
    <t>563200.SH</t>
  </si>
  <si>
    <t>562590.SH</t>
  </si>
  <si>
    <t>159546.SZ</t>
  </si>
  <si>
    <t>932087.CSI</t>
  </si>
  <si>
    <t>560280.SH</t>
  </si>
  <si>
    <t>931752.CSI</t>
  </si>
  <si>
    <t>159541.SZ</t>
  </si>
  <si>
    <t>399102.SZ</t>
  </si>
  <si>
    <t>159520.SZ</t>
  </si>
  <si>
    <t>561360.SH</t>
  </si>
  <si>
    <t>h30198.CSI</t>
  </si>
  <si>
    <t>517520.SH</t>
  </si>
  <si>
    <t>931238.CSI</t>
  </si>
  <si>
    <t>513870.SH</t>
  </si>
  <si>
    <t>563330.SH</t>
  </si>
  <si>
    <t>930903.CSI</t>
  </si>
  <si>
    <t>159518.SZ</t>
  </si>
  <si>
    <t>SPSIOPTR.SPI</t>
  </si>
  <si>
    <t>561780.SH</t>
  </si>
  <si>
    <t>513850.SH</t>
  </si>
  <si>
    <t>750108.MI</t>
  </si>
  <si>
    <t>159551.SZ</t>
  </si>
  <si>
    <t>588210.SH</t>
  </si>
  <si>
    <t>588800.SH</t>
  </si>
  <si>
    <t>588880.SH</t>
  </si>
  <si>
    <t>159543.SZ</t>
  </si>
  <si>
    <t>159560.SZ</t>
  </si>
  <si>
    <t>513750.SH</t>
  </si>
  <si>
    <t>931024.CSI</t>
  </si>
  <si>
    <t>513730.SH</t>
  </si>
  <si>
    <t>ASIATECP.GI</t>
  </si>
  <si>
    <t>513350.SH</t>
  </si>
  <si>
    <t>561010.SH</t>
  </si>
  <si>
    <t>932094.CSI</t>
  </si>
  <si>
    <t>510980.SH</t>
  </si>
  <si>
    <t>159661.SZ</t>
  </si>
  <si>
    <t>159505.SZ</t>
  </si>
  <si>
    <t>513630.SH</t>
  </si>
  <si>
    <t>SPAHLVCP.SPI</t>
  </si>
  <si>
    <t>562600.SH</t>
  </si>
  <si>
    <t>159549.SZ</t>
  </si>
  <si>
    <t>159150.SZ</t>
  </si>
  <si>
    <t>399850.SZ</t>
  </si>
  <si>
    <t>159350.SZ</t>
  </si>
  <si>
    <t>159559.SZ</t>
  </si>
  <si>
    <t>980022.CNI</t>
  </si>
  <si>
    <t>560780.SH</t>
  </si>
  <si>
    <t>159555.SZ</t>
  </si>
  <si>
    <t>560300.SH</t>
  </si>
  <si>
    <t>563020.SH</t>
  </si>
  <si>
    <t>588900.SH</t>
  </si>
  <si>
    <t>562060.SH</t>
  </si>
  <si>
    <t>CSPSADRP.CI</t>
  </si>
  <si>
    <t>511100.SH</t>
  </si>
  <si>
    <t>950243.CSI</t>
  </si>
  <si>
    <t>159572.SZ</t>
  </si>
  <si>
    <t>399019.SZ</t>
  </si>
  <si>
    <t>159573.SZ</t>
  </si>
  <si>
    <t>159571.SZ</t>
  </si>
  <si>
    <t>159575.SZ</t>
  </si>
  <si>
    <t>513920.SH</t>
  </si>
  <si>
    <t>HSSCSOY.HI</t>
  </si>
  <si>
    <t>159576.SZ</t>
  </si>
  <si>
    <t>561200.SH</t>
  </si>
  <si>
    <t>159502.SZ</t>
  </si>
  <si>
    <t>SPSIBI.SPI</t>
  </si>
  <si>
    <t>588700.SH</t>
  </si>
  <si>
    <t>000683.SH</t>
  </si>
  <si>
    <t>159556.SZ</t>
  </si>
  <si>
    <t>159570.SZ</t>
  </si>
  <si>
    <t>987018.CNI</t>
  </si>
  <si>
    <t>159567.SZ</t>
  </si>
  <si>
    <t>159530.SZ</t>
  </si>
  <si>
    <t>159562.SZ</t>
  </si>
  <si>
    <t>513400.SH</t>
  </si>
  <si>
    <t>DJI.GI</t>
  </si>
  <si>
    <t>159527.SZ</t>
  </si>
  <si>
    <t>159529.SZ</t>
  </si>
  <si>
    <t>SP5CSSUP.SPI</t>
  </si>
  <si>
    <t>159547.SZ</t>
  </si>
  <si>
    <t>159566.SZ</t>
  </si>
  <si>
    <t>980027.CNI</t>
  </si>
  <si>
    <t>159563.SZ</t>
  </si>
  <si>
    <t>159577.SZ</t>
  </si>
  <si>
    <t>513910.SH</t>
  </si>
  <si>
    <t>931233.CSI</t>
  </si>
  <si>
    <t>159565.SZ</t>
  </si>
  <si>
    <t>931230.CSI</t>
  </si>
  <si>
    <t>159568.SZ</t>
  </si>
  <si>
    <t>159593.SZ</t>
  </si>
  <si>
    <t>930050.CSI</t>
  </si>
  <si>
    <t>560350.SH</t>
  </si>
  <si>
    <t>159581.SZ</t>
  </si>
  <si>
    <t>159592.SZ</t>
  </si>
  <si>
    <t>159595.SZ</t>
  </si>
  <si>
    <t>561230.SH</t>
  </si>
  <si>
    <t>563080.SH</t>
  </si>
  <si>
    <t>563350.SH</t>
  </si>
  <si>
    <t>159586.SZ</t>
  </si>
  <si>
    <t>h30182.CSI</t>
  </si>
  <si>
    <t>159591.SZ</t>
  </si>
  <si>
    <t>159596.SZ</t>
  </si>
  <si>
    <t>562890.SH</t>
  </si>
  <si>
    <t>159589.SZ</t>
  </si>
  <si>
    <t>560150.SH</t>
  </si>
  <si>
    <t>562580.SH</t>
  </si>
  <si>
    <t>511130.SH</t>
  </si>
  <si>
    <t>950175.CSI</t>
  </si>
  <si>
    <t>562560.SH</t>
  </si>
  <si>
    <t>159545.SZ</t>
  </si>
  <si>
    <t>159553.SZ</t>
  </si>
  <si>
    <t>563280.SH</t>
  </si>
  <si>
    <t>560850.SH</t>
  </si>
  <si>
    <t>560690.SH</t>
  </si>
  <si>
    <t>159561.SZ</t>
  </si>
  <si>
    <t>159582.SZ</t>
  </si>
  <si>
    <t>560520.SH</t>
  </si>
  <si>
    <t>513170.SH</t>
  </si>
  <si>
    <t>HSCSOE.HI</t>
  </si>
  <si>
    <t>513210.SH</t>
  </si>
  <si>
    <t>562820.SH</t>
  </si>
  <si>
    <t>588890.SH</t>
  </si>
  <si>
    <t>159526.SZ</t>
  </si>
  <si>
    <t>159307.SZ</t>
  </si>
  <si>
    <t>159310.SZ</t>
  </si>
  <si>
    <t>561760.SH</t>
  </si>
  <si>
    <t>931248.CSI</t>
  </si>
  <si>
    <t>562570.SH</t>
  </si>
  <si>
    <t>159599.SZ</t>
  </si>
  <si>
    <t>562260.SH</t>
  </si>
  <si>
    <t>517400.SH</t>
  </si>
  <si>
    <t>510950.SH</t>
  </si>
  <si>
    <t>513820.SH</t>
  </si>
  <si>
    <t>930914.CSI</t>
  </si>
  <si>
    <t>562340.SH</t>
  </si>
  <si>
    <t>159306.SZ</t>
  </si>
  <si>
    <t>510720.SH</t>
  </si>
  <si>
    <t>000151.SH</t>
  </si>
  <si>
    <t>562700.SH</t>
  </si>
  <si>
    <t>563180.SH</t>
  </si>
  <si>
    <t>h30366.CSI</t>
  </si>
  <si>
    <t>588450.SH</t>
  </si>
  <si>
    <t>159525.SZ</t>
  </si>
  <si>
    <t>159528.SZ</t>
  </si>
  <si>
    <t>399974.SZ</t>
  </si>
  <si>
    <t>159557.SZ</t>
  </si>
  <si>
    <t>159597.SZ</t>
  </si>
  <si>
    <t>399667.SZ</t>
  </si>
  <si>
    <t>159321.SZ</t>
  </si>
  <si>
    <t>563150.SH</t>
  </si>
  <si>
    <t>159588.SZ</t>
  </si>
  <si>
    <t>159300.SZ</t>
  </si>
  <si>
    <t>563090.SH</t>
  </si>
  <si>
    <t>159533.SZ</t>
  </si>
  <si>
    <t>159542.SZ</t>
  </si>
  <si>
    <t>159578.SZ</t>
  </si>
  <si>
    <t>399750.SZ</t>
  </si>
  <si>
    <t>159315.SZ</t>
  </si>
  <si>
    <t>159309.SZ</t>
  </si>
  <si>
    <t>159322.SZ</t>
  </si>
  <si>
    <t>159558.SZ</t>
  </si>
  <si>
    <t>159318.SZ</t>
  </si>
  <si>
    <t>HSISC.HI</t>
  </si>
  <si>
    <t>560360.SH</t>
  </si>
  <si>
    <t>159303.SZ</t>
  </si>
  <si>
    <t>159552.SZ</t>
  </si>
  <si>
    <t>520660.SH</t>
  </si>
  <si>
    <t>931722CNY100.CSI</t>
  </si>
  <si>
    <t>520900.SH</t>
  </si>
  <si>
    <t>931722.CSI</t>
  </si>
  <si>
    <t>520990.SH</t>
  </si>
  <si>
    <t>588680.SH</t>
  </si>
  <si>
    <t>159800.SZ</t>
  </si>
  <si>
    <t>588500.SH</t>
  </si>
  <si>
    <t>159583.SZ</t>
  </si>
  <si>
    <t>931271.CSI</t>
  </si>
  <si>
    <t>159329.SZ</t>
  </si>
  <si>
    <t>WISAUNT.FI</t>
  </si>
  <si>
    <t>520830.SH</t>
  </si>
  <si>
    <t>159579.SZ</t>
  </si>
  <si>
    <t>159301.SZ</t>
  </si>
  <si>
    <t>000995.CSI</t>
  </si>
  <si>
    <t>159332.SZ</t>
  </si>
  <si>
    <t>159331.SZ</t>
  </si>
  <si>
    <t>159327.SZ</t>
  </si>
  <si>
    <t>588830.SH</t>
  </si>
  <si>
    <t>000692.SH</t>
  </si>
  <si>
    <t>159330.SZ</t>
  </si>
  <si>
    <t>588990.SH</t>
  </si>
  <si>
    <t>159587.SZ</t>
  </si>
  <si>
    <t>588860.SH</t>
  </si>
  <si>
    <t>159569.SZ</t>
  </si>
  <si>
    <t>987016.CNI</t>
  </si>
  <si>
    <t>159333.SZ</t>
  </si>
  <si>
    <t>159335.SZ</t>
  </si>
  <si>
    <t>932052.CSI</t>
  </si>
  <si>
    <t>159302.SZ</t>
  </si>
  <si>
    <t>159326.SZ</t>
  </si>
  <si>
    <t>931994.CSI</t>
  </si>
  <si>
    <t>159337.SZ</t>
  </si>
  <si>
    <t>560890.SH</t>
  </si>
  <si>
    <t>530000.SH</t>
  </si>
  <si>
    <t>520890.SH</t>
  </si>
  <si>
    <t>561930.SH</t>
  </si>
  <si>
    <t>560620.SH</t>
  </si>
  <si>
    <t>520700.SH</t>
  </si>
  <si>
    <t>931250.CSI</t>
  </si>
  <si>
    <t>159305.SZ</t>
  </si>
  <si>
    <t>159351.SZ</t>
  </si>
  <si>
    <t>000510.SH</t>
  </si>
  <si>
    <t>159353.SZ</t>
  </si>
  <si>
    <t>560530.SH</t>
  </si>
  <si>
    <t>159352.SZ</t>
  </si>
  <si>
    <t>563220.SH</t>
  </si>
  <si>
    <t>563360.SH</t>
  </si>
  <si>
    <t>159338.SZ</t>
  </si>
  <si>
    <t>159339.SZ</t>
  </si>
  <si>
    <t>560610.SH</t>
  </si>
  <si>
    <t>560510.SH</t>
  </si>
  <si>
    <t>561570.SH</t>
  </si>
  <si>
    <t>513780.SH</t>
  </si>
  <si>
    <t>520520.SH</t>
  </si>
  <si>
    <t>159312.SZ</t>
  </si>
  <si>
    <t>159590.SZ</t>
  </si>
  <si>
    <t>562970.SH</t>
  </si>
  <si>
    <t>530880.SH</t>
  </si>
  <si>
    <t>159325.SZ</t>
  </si>
  <si>
    <t>932066.CSI</t>
  </si>
  <si>
    <t>588070.SH</t>
  </si>
  <si>
    <t>159328.SZ</t>
  </si>
  <si>
    <t>931021.CSI</t>
  </si>
  <si>
    <t>512050.SH</t>
  </si>
  <si>
    <t>563520.SH</t>
  </si>
  <si>
    <t>563800.SH</t>
  </si>
  <si>
    <t>159361.SZ</t>
  </si>
  <si>
    <t>563880.SH</t>
  </si>
  <si>
    <t>530050.SH</t>
  </si>
  <si>
    <t>159359.SZ</t>
  </si>
  <si>
    <t>159362.SZ</t>
  </si>
  <si>
    <t>159360.SZ</t>
  </si>
  <si>
    <t>159357.SZ</t>
  </si>
  <si>
    <t>512020.SH</t>
  </si>
  <si>
    <t>159358.SZ</t>
  </si>
  <si>
    <t>563500.SH</t>
  </si>
  <si>
    <t>159356.SZ</t>
  </si>
  <si>
    <t>159355.SZ</t>
  </si>
  <si>
    <t>931848.CSI</t>
  </si>
  <si>
    <t>560810.SH</t>
  </si>
  <si>
    <t>931243.CSI</t>
  </si>
  <si>
    <t>159363.SZ</t>
  </si>
  <si>
    <t>970070.CNI</t>
  </si>
  <si>
    <t>561380.SH</t>
  </si>
  <si>
    <t>HSCAUPG.HI</t>
  </si>
  <si>
    <t>588780.SH</t>
  </si>
  <si>
    <t>950162.CSI</t>
  </si>
  <si>
    <t>159320.SZ</t>
  </si>
  <si>
    <t>588230.SH</t>
  </si>
  <si>
    <t>000699.SH</t>
  </si>
  <si>
    <t>520500.SH</t>
  </si>
  <si>
    <t>HSIDI.HI</t>
  </si>
  <si>
    <t>530180.SH</t>
  </si>
  <si>
    <t>588750.SH</t>
  </si>
  <si>
    <t>560380.SH</t>
  </si>
  <si>
    <t>520600.SH</t>
  </si>
  <si>
    <t>931239.CSI</t>
  </si>
  <si>
    <t>511160.SH</t>
  </si>
  <si>
    <t>588820.SH</t>
  </si>
  <si>
    <t>510040.SH</t>
  </si>
  <si>
    <t>530680.SH</t>
  </si>
  <si>
    <t>560190.SH</t>
  </si>
  <si>
    <t>159323.SZ</t>
  </si>
  <si>
    <t>159375.SZ</t>
  </si>
  <si>
    <t>159376.SZ</t>
  </si>
  <si>
    <t>159380.SZ</t>
  </si>
  <si>
    <t>530300.SH</t>
  </si>
  <si>
    <t>530580.SH</t>
  </si>
  <si>
    <t>588810.SH</t>
  </si>
  <si>
    <t>588790.SH</t>
  </si>
  <si>
    <t>159378.SZ</t>
  </si>
  <si>
    <t>588930.SH</t>
  </si>
  <si>
    <t>累计收益率</t>
  </si>
  <si>
    <t>年化夏普</t>
  </si>
  <si>
    <t>年化波动率</t>
  </si>
  <si>
    <t>盈利预测</t>
  </si>
  <si>
    <t>估值</t>
  </si>
  <si>
    <t>股价位置</t>
  </si>
  <si>
    <t>一级分类</t>
  </si>
  <si>
    <t>二级分类</t>
  </si>
  <si>
    <t>挂钩ETF数量</t>
  </si>
  <si>
    <t>挂钩ETF规模</t>
  </si>
  <si>
    <t>近1月</t>
  </si>
  <si>
    <t>近6月</t>
  </si>
  <si>
    <t>近1年</t>
  </si>
  <si>
    <t>预测2年复合增长率</t>
  </si>
  <si>
    <t>VS.一月前</t>
  </si>
  <si>
    <t>VS.半年前</t>
  </si>
  <si>
    <t>PE_TTM</t>
  </si>
  <si>
    <t>PE_2025E</t>
  </si>
  <si>
    <t>市净率分位数（5年，当前）</t>
  </si>
  <si>
    <t>市盈率分位数（5年，当前）</t>
  </si>
  <si>
    <t>市净率分位数（5年，2024.9.20）</t>
  </si>
  <si>
    <t>市净率分位数（5年，2024.12.31）</t>
  </si>
  <si>
    <t>市盈率分位数（5年，2024.12.31）</t>
  </si>
  <si>
    <t>PB&lt;1成分数量占比</t>
  </si>
  <si>
    <t>近3月</t>
  </si>
  <si>
    <t>近3年</t>
  </si>
  <si>
    <t>风格策略</t>
  </si>
  <si>
    <t>ESG</t>
  </si>
  <si>
    <t>成长</t>
  </si>
  <si>
    <t>低波</t>
  </si>
  <si>
    <t>红利</t>
  </si>
  <si>
    <t>价值</t>
  </si>
  <si>
    <t>质量</t>
  </si>
  <si>
    <t>市场指数</t>
  </si>
  <si>
    <t>超大盘</t>
  </si>
  <si>
    <t>创业板</t>
  </si>
  <si>
    <t>大盘</t>
  </si>
  <si>
    <t>科创</t>
  </si>
  <si>
    <t>上证</t>
  </si>
  <si>
    <t>深证</t>
  </si>
  <si>
    <t>小盘</t>
  </si>
  <si>
    <t>中盘</t>
  </si>
  <si>
    <t>综合</t>
  </si>
  <si>
    <t>行业板块</t>
  </si>
  <si>
    <t>大金融</t>
  </si>
  <si>
    <t>地产链</t>
  </si>
  <si>
    <t>公用</t>
  </si>
  <si>
    <t>科技</t>
  </si>
  <si>
    <t>消费</t>
  </si>
  <si>
    <t>新能源</t>
  </si>
  <si>
    <t>医药</t>
  </si>
  <si>
    <t>制造</t>
  </si>
  <si>
    <t>周期</t>
  </si>
  <si>
    <t>主题指数</t>
  </si>
  <si>
    <t>带路</t>
  </si>
  <si>
    <t>地区</t>
  </si>
  <si>
    <t>民企</t>
  </si>
  <si>
    <t>央国企</t>
  </si>
  <si>
    <t>当前</t>
  </si>
  <si>
    <t>2024.9.20</t>
  </si>
  <si>
    <t>2024.12.31</t>
  </si>
  <si>
    <t>指数全称</t>
  </si>
  <si>
    <t>指数名称</t>
  </si>
  <si>
    <t>三级分类</t>
  </si>
  <si>
    <t>市净率分位数（5年）</t>
  </si>
  <si>
    <t>市盈率分位数（5年）</t>
  </si>
  <si>
    <t>300 ESG</t>
  </si>
  <si>
    <t>HS300</t>
  </si>
  <si>
    <t>ESG 300</t>
  </si>
  <si>
    <t>责任指数</t>
  </si>
  <si>
    <t>创成长</t>
  </si>
  <si>
    <t>300成长</t>
  </si>
  <si>
    <t>科创成长</t>
  </si>
  <si>
    <t>创业成长</t>
  </si>
  <si>
    <t>品牌工程</t>
  </si>
  <si>
    <t>多因子</t>
  </si>
  <si>
    <t>新兴成指</t>
  </si>
  <si>
    <t>新兴科技100</t>
  </si>
  <si>
    <t>深创100</t>
  </si>
  <si>
    <t>成长40</t>
  </si>
  <si>
    <t>凤凰50</t>
  </si>
  <si>
    <t>浙江</t>
  </si>
  <si>
    <t>ZZ1000</t>
  </si>
  <si>
    <t>ZZ500</t>
  </si>
  <si>
    <t>500SNLV</t>
  </si>
  <si>
    <t>中证红利</t>
  </si>
  <si>
    <t>核心</t>
  </si>
  <si>
    <t>红利指数</t>
  </si>
  <si>
    <t>红利低波100</t>
  </si>
  <si>
    <t>红利低波</t>
  </si>
  <si>
    <t>300红利低波</t>
  </si>
  <si>
    <t>深证红利</t>
  </si>
  <si>
    <t>央企股东回报</t>
  </si>
  <si>
    <t>上证国企红利</t>
  </si>
  <si>
    <t>中证央企红利</t>
  </si>
  <si>
    <t>沪深300红利</t>
  </si>
  <si>
    <t>中证国企红利</t>
  </si>
  <si>
    <t>国信价值</t>
  </si>
  <si>
    <t>创价值</t>
  </si>
  <si>
    <t>300价值稳健</t>
  </si>
  <si>
    <t>180价值</t>
  </si>
  <si>
    <t>300价值</t>
  </si>
  <si>
    <t>深证价值</t>
  </si>
  <si>
    <t>ZZ800</t>
  </si>
  <si>
    <t>500质量</t>
  </si>
  <si>
    <t>红利质量</t>
  </si>
  <si>
    <t>深证F60</t>
  </si>
  <si>
    <t>深证F120</t>
  </si>
  <si>
    <t>基本面50</t>
  </si>
  <si>
    <t>湾创100(CNI)</t>
  </si>
  <si>
    <t>湾区</t>
  </si>
  <si>
    <t>央视50</t>
  </si>
  <si>
    <t>港股指数</t>
  </si>
  <si>
    <t>非银</t>
  </si>
  <si>
    <t>港股通内地金融</t>
  </si>
  <si>
    <t>金融</t>
  </si>
  <si>
    <t>港股通50(HKD)</t>
  </si>
  <si>
    <t>国新港股通央企红利</t>
  </si>
  <si>
    <t>港股通高息精选</t>
  </si>
  <si>
    <t>恒生港股通高股息率</t>
  </si>
  <si>
    <t>港股通高股息(HKD)</t>
  </si>
  <si>
    <t>恒生港股通高股息低波动</t>
  </si>
  <si>
    <t>港股通高股息(CNY)</t>
  </si>
  <si>
    <t>港股通央企红利</t>
  </si>
  <si>
    <t>恒生中国内地企业高股息率</t>
  </si>
  <si>
    <t>恒生港股通中国央企红利</t>
  </si>
  <si>
    <t>港股通红利低波</t>
  </si>
  <si>
    <t>恒生科技</t>
  </si>
  <si>
    <t>恒生互联网科技业</t>
  </si>
  <si>
    <t>互联网</t>
  </si>
  <si>
    <t>港股通互联网</t>
  </si>
  <si>
    <t>港股通科技</t>
  </si>
  <si>
    <t>港股科技(CNY)</t>
  </si>
  <si>
    <t>恒生港股通新经济</t>
  </si>
  <si>
    <t>新经济</t>
  </si>
  <si>
    <t>恒生消费</t>
  </si>
  <si>
    <t>港股通消费</t>
  </si>
  <si>
    <t>恒生中国央企指数</t>
  </si>
  <si>
    <t>恒生医疗保健</t>
  </si>
  <si>
    <t>恒生香港上市生物科技</t>
  </si>
  <si>
    <t>生物</t>
  </si>
  <si>
    <t>港股通医药C</t>
  </si>
  <si>
    <t>港股通创新药</t>
  </si>
  <si>
    <t>创新药</t>
  </si>
  <si>
    <t>恒生港股通医疗保健指数</t>
  </si>
  <si>
    <t>恒生沪深港创新药50</t>
  </si>
  <si>
    <t>汽车</t>
  </si>
  <si>
    <t>恒生指数</t>
  </si>
  <si>
    <t>恒生中国企业指数</t>
  </si>
  <si>
    <t>恒指港股通</t>
  </si>
  <si>
    <t>海外指数</t>
  </si>
  <si>
    <t>美股</t>
  </si>
  <si>
    <t>日股</t>
  </si>
  <si>
    <t>亚太</t>
  </si>
  <si>
    <t>中东</t>
  </si>
  <si>
    <t>中概</t>
  </si>
  <si>
    <t>商品指数</t>
  </si>
  <si>
    <t>豆粕</t>
  </si>
  <si>
    <t>黄金</t>
  </si>
  <si>
    <t>能源</t>
  </si>
  <si>
    <t>有色</t>
  </si>
  <si>
    <t>中证A50</t>
  </si>
  <si>
    <t>创业板指</t>
  </si>
  <si>
    <t>创业板50</t>
  </si>
  <si>
    <t>创业大盘</t>
  </si>
  <si>
    <t>创业200</t>
  </si>
  <si>
    <t>创业板综</t>
  </si>
  <si>
    <t>创业300</t>
  </si>
  <si>
    <t>创精选88</t>
  </si>
  <si>
    <t>沪深300</t>
  </si>
  <si>
    <t>中证100</t>
  </si>
  <si>
    <t>科创50</t>
  </si>
  <si>
    <t>科创创业50</t>
  </si>
  <si>
    <t>科创100</t>
  </si>
  <si>
    <t>上证50</t>
  </si>
  <si>
    <t>上证180</t>
  </si>
  <si>
    <t>上证指数</t>
  </si>
  <si>
    <t>180治理</t>
  </si>
  <si>
    <t>上证中盘</t>
  </si>
  <si>
    <t>上证380</t>
  </si>
  <si>
    <t>深证100</t>
  </si>
  <si>
    <t>深证50</t>
  </si>
  <si>
    <t>深证成指</t>
  </si>
  <si>
    <t>中小100</t>
  </si>
  <si>
    <t>深证300</t>
  </si>
  <si>
    <t>深主板50</t>
  </si>
  <si>
    <t>中证2000</t>
  </si>
  <si>
    <t>中证500</t>
  </si>
  <si>
    <t>中证1000</t>
  </si>
  <si>
    <t>国证2000</t>
  </si>
  <si>
    <t>500等权</t>
  </si>
  <si>
    <t>中证800</t>
  </si>
  <si>
    <t>沪港深300</t>
  </si>
  <si>
    <t>沪港深500</t>
  </si>
  <si>
    <t>中证A股</t>
  </si>
  <si>
    <t>证券公司</t>
  </si>
  <si>
    <t>证券</t>
  </si>
  <si>
    <t>中证银行</t>
  </si>
  <si>
    <t>银行</t>
  </si>
  <si>
    <t>300非银</t>
  </si>
  <si>
    <t>香港证券</t>
  </si>
  <si>
    <t>180金融</t>
  </si>
  <si>
    <t>金融地产</t>
  </si>
  <si>
    <t>金地</t>
  </si>
  <si>
    <t>证券龙头</t>
  </si>
  <si>
    <t>证券公司30</t>
  </si>
  <si>
    <t>800银行</t>
  </si>
  <si>
    <t>800金地</t>
  </si>
  <si>
    <t>中证800证保</t>
  </si>
  <si>
    <t>300金融</t>
  </si>
  <si>
    <t>中证全指房地产</t>
  </si>
  <si>
    <t>地产</t>
  </si>
  <si>
    <t>基建工程</t>
  </si>
  <si>
    <t>基建</t>
  </si>
  <si>
    <t>中证基建</t>
  </si>
  <si>
    <t>建筑材料</t>
  </si>
  <si>
    <t>建材</t>
  </si>
  <si>
    <t>800地产</t>
  </si>
  <si>
    <t>内地地产</t>
  </si>
  <si>
    <t>长江保护</t>
  </si>
  <si>
    <t>环保</t>
  </si>
  <si>
    <t>中证全指电力指数</t>
  </si>
  <si>
    <t>电力</t>
  </si>
  <si>
    <t>央企现代能源</t>
  </si>
  <si>
    <t>绿色电力</t>
  </si>
  <si>
    <t>环保50</t>
  </si>
  <si>
    <t>国证芯片(CNI)</t>
  </si>
  <si>
    <t>半导体</t>
  </si>
  <si>
    <t>中证全指半导体</t>
  </si>
  <si>
    <t>科创芯片</t>
  </si>
  <si>
    <t>动漫游戏</t>
  </si>
  <si>
    <t>游戏</t>
  </si>
  <si>
    <t>CS人工智</t>
  </si>
  <si>
    <t>人工智能</t>
  </si>
  <si>
    <t>5G通信</t>
  </si>
  <si>
    <t>传媒</t>
  </si>
  <si>
    <t>中证传媒</t>
  </si>
  <si>
    <t>CS计算机</t>
  </si>
  <si>
    <t>计算机</t>
  </si>
  <si>
    <t>科技龙头</t>
  </si>
  <si>
    <t>芯片产业</t>
  </si>
  <si>
    <t>通信设备</t>
  </si>
  <si>
    <t>通信</t>
  </si>
  <si>
    <t>全指信息</t>
  </si>
  <si>
    <t>信息</t>
  </si>
  <si>
    <t>云计算</t>
  </si>
  <si>
    <t>CS电子</t>
  </si>
  <si>
    <t>电子</t>
  </si>
  <si>
    <t>软件指数</t>
  </si>
  <si>
    <t>软件</t>
  </si>
  <si>
    <t>中证数据</t>
  </si>
  <si>
    <t>半导体材料设备</t>
  </si>
  <si>
    <t>中证软件</t>
  </si>
  <si>
    <t>数字经济</t>
  </si>
  <si>
    <t>消费电子</t>
  </si>
  <si>
    <t>SHS互联网</t>
  </si>
  <si>
    <t>科技50</t>
  </si>
  <si>
    <t>金融科技</t>
  </si>
  <si>
    <t>电子50</t>
  </si>
  <si>
    <t>中证科技</t>
  </si>
  <si>
    <t>中韩半导体</t>
  </si>
  <si>
    <t>中证500信息</t>
  </si>
  <si>
    <t>科技100</t>
  </si>
  <si>
    <t>科创信息</t>
  </si>
  <si>
    <t>950180.CSI</t>
  </si>
  <si>
    <t>TMT150</t>
  </si>
  <si>
    <t>TMT50</t>
  </si>
  <si>
    <t>CS物联网</t>
  </si>
  <si>
    <t>物联网</t>
  </si>
  <si>
    <t>中证半导</t>
  </si>
  <si>
    <t>CS智消费</t>
  </si>
  <si>
    <t>国证信创</t>
  </si>
  <si>
    <t>科创材料</t>
  </si>
  <si>
    <t>创新100</t>
  </si>
  <si>
    <t>国证通信</t>
  </si>
  <si>
    <t>SHS科技龙头</t>
  </si>
  <si>
    <t>5G 50</t>
  </si>
  <si>
    <t>中证信创</t>
  </si>
  <si>
    <t>中证影视</t>
  </si>
  <si>
    <t>中证VR</t>
  </si>
  <si>
    <t>虚拟现实</t>
  </si>
  <si>
    <t>SHS人工智能50</t>
  </si>
  <si>
    <t>SHS云计算</t>
  </si>
  <si>
    <t>信息安全</t>
  </si>
  <si>
    <t>集成电路</t>
  </si>
  <si>
    <t>800通信</t>
  </si>
  <si>
    <t>车联网</t>
  </si>
  <si>
    <t>软件开发</t>
  </si>
  <si>
    <t>800消费</t>
  </si>
  <si>
    <t>中证酒</t>
  </si>
  <si>
    <t>酒</t>
  </si>
  <si>
    <t>中证畜牧</t>
  </si>
  <si>
    <t>畜牧</t>
  </si>
  <si>
    <t>CS食品饮</t>
  </si>
  <si>
    <t>食品饮料</t>
  </si>
  <si>
    <t>细分食品</t>
  </si>
  <si>
    <t>中证旅游</t>
  </si>
  <si>
    <t>旅游</t>
  </si>
  <si>
    <t>家用电器</t>
  </si>
  <si>
    <t>家电</t>
  </si>
  <si>
    <t>消费80</t>
  </si>
  <si>
    <t>CS消费50</t>
  </si>
  <si>
    <t>中证农业</t>
  </si>
  <si>
    <t>农业</t>
  </si>
  <si>
    <t>教育</t>
  </si>
  <si>
    <t>国证粮食</t>
  </si>
  <si>
    <t>粮食</t>
  </si>
  <si>
    <t>上证消费</t>
  </si>
  <si>
    <t>全指可选</t>
  </si>
  <si>
    <t>可选消费</t>
  </si>
  <si>
    <t>国证食品</t>
  </si>
  <si>
    <t>食品</t>
  </si>
  <si>
    <t>消费龙头</t>
  </si>
  <si>
    <t>大农业</t>
  </si>
  <si>
    <t>龙头家电</t>
  </si>
  <si>
    <t>电池</t>
  </si>
  <si>
    <t>中证医疗</t>
  </si>
  <si>
    <t>300医药</t>
  </si>
  <si>
    <t>CS创新药</t>
  </si>
  <si>
    <t>港股创新药(CNY)</t>
  </si>
  <si>
    <t>全指医药</t>
  </si>
  <si>
    <t>CS生医</t>
  </si>
  <si>
    <t>生物医药</t>
  </si>
  <si>
    <t>中证中药</t>
  </si>
  <si>
    <t>中药</t>
  </si>
  <si>
    <t>医疗器械</t>
  </si>
  <si>
    <t>800医药</t>
  </si>
  <si>
    <t>中证生科</t>
  </si>
  <si>
    <t>CS医药创新</t>
  </si>
  <si>
    <t>医药50</t>
  </si>
  <si>
    <t>SHS创新药</t>
  </si>
  <si>
    <t>医疗保健</t>
  </si>
  <si>
    <t>细分医药</t>
  </si>
  <si>
    <t>疫苗生物</t>
  </si>
  <si>
    <t>医药健康100</t>
  </si>
  <si>
    <t>疫苗生科</t>
  </si>
  <si>
    <t>养老产业</t>
  </si>
  <si>
    <t>养老</t>
  </si>
  <si>
    <t>中证军工</t>
  </si>
  <si>
    <t>军工</t>
  </si>
  <si>
    <t>光伏产业</t>
  </si>
  <si>
    <t>光伏</t>
  </si>
  <si>
    <t>CS新能车</t>
  </si>
  <si>
    <t>新能车</t>
  </si>
  <si>
    <t>中证新能</t>
  </si>
  <si>
    <t>军工龙头</t>
  </si>
  <si>
    <t>新能电池</t>
  </si>
  <si>
    <t>SEEE碳中和</t>
  </si>
  <si>
    <t>新能源车</t>
  </si>
  <si>
    <t>内地低碳</t>
  </si>
  <si>
    <t>CS电池</t>
  </si>
  <si>
    <t>中证国防</t>
  </si>
  <si>
    <t>机器人</t>
  </si>
  <si>
    <t>中证环保</t>
  </si>
  <si>
    <t>CS智汽车</t>
  </si>
  <si>
    <t>高装细分50</t>
  </si>
  <si>
    <t>中证800汽车</t>
  </si>
  <si>
    <t>中证机床</t>
  </si>
  <si>
    <t>机械</t>
  </si>
  <si>
    <t>新材料</t>
  </si>
  <si>
    <t>智能电车</t>
  </si>
  <si>
    <t>980076.CNI</t>
  </si>
  <si>
    <t>低空经济</t>
  </si>
  <si>
    <t>智能制造</t>
  </si>
  <si>
    <t>汽车零部件</t>
  </si>
  <si>
    <t>装备产业</t>
  </si>
  <si>
    <t>装备</t>
  </si>
  <si>
    <t>光伏龙头30</t>
  </si>
  <si>
    <t>工程机械主题</t>
  </si>
  <si>
    <t>机器人100</t>
  </si>
  <si>
    <t>科创新能</t>
  </si>
  <si>
    <t>汽车指数</t>
  </si>
  <si>
    <t>有色金属</t>
  </si>
  <si>
    <t>中证煤炭</t>
  </si>
  <si>
    <t>煤炭</t>
  </si>
  <si>
    <t>稀土产业</t>
  </si>
  <si>
    <t>稀土</t>
  </si>
  <si>
    <t>SSH黄金股票</t>
  </si>
  <si>
    <t>细分化工</t>
  </si>
  <si>
    <t>化工</t>
  </si>
  <si>
    <t>CS稀金属</t>
  </si>
  <si>
    <t>稀有金属</t>
  </si>
  <si>
    <t>中证钢铁</t>
  </si>
  <si>
    <t>钢铁</t>
  </si>
  <si>
    <t>细分有色</t>
  </si>
  <si>
    <t>上证资源</t>
  </si>
  <si>
    <t>资源</t>
  </si>
  <si>
    <t>工业有色</t>
  </si>
  <si>
    <t>油气资源</t>
  </si>
  <si>
    <t>油气</t>
  </si>
  <si>
    <t>油气产业</t>
  </si>
  <si>
    <t>中证有色</t>
  </si>
  <si>
    <t>800能源</t>
  </si>
  <si>
    <t>上证商品</t>
  </si>
  <si>
    <t>国证油气</t>
  </si>
  <si>
    <t>CS物流</t>
  </si>
  <si>
    <t>交运</t>
  </si>
  <si>
    <t>内地运输</t>
  </si>
  <si>
    <t>国证有色</t>
  </si>
  <si>
    <t>有色矿业</t>
  </si>
  <si>
    <t>原材料</t>
  </si>
  <si>
    <t>债券指数</t>
  </si>
  <si>
    <t>超长债</t>
  </si>
  <si>
    <t>地方债</t>
  </si>
  <si>
    <t>中债</t>
  </si>
  <si>
    <t>短债</t>
  </si>
  <si>
    <t>长债</t>
  </si>
  <si>
    <t>931552.CSI</t>
  </si>
  <si>
    <t>公司债</t>
  </si>
  <si>
    <t>中短债</t>
  </si>
  <si>
    <t>中长债</t>
  </si>
  <si>
    <t>国债</t>
  </si>
  <si>
    <t>转债</t>
  </si>
  <si>
    <t>中证国企一带一路指数</t>
  </si>
  <si>
    <t>国企一带一路</t>
  </si>
  <si>
    <t>成渝经济圈</t>
  </si>
  <si>
    <t>西南</t>
  </si>
  <si>
    <t>CS长三角</t>
  </si>
  <si>
    <t>湖北指数</t>
  </si>
  <si>
    <t>湖北</t>
  </si>
  <si>
    <t>中证杭州湾区指数</t>
  </si>
  <si>
    <t>杭州湾区</t>
  </si>
  <si>
    <t>杭州湾</t>
  </si>
  <si>
    <t>长三角</t>
  </si>
  <si>
    <t>民企100</t>
  </si>
  <si>
    <t>结构调整</t>
  </si>
  <si>
    <t>央企创新</t>
  </si>
  <si>
    <t>上海国企</t>
  </si>
  <si>
    <t>上海</t>
  </si>
  <si>
    <t>央企科技引领</t>
  </si>
  <si>
    <t>浙江国资</t>
  </si>
  <si>
    <t>内地国有</t>
  </si>
  <si>
    <t>上证央企</t>
  </si>
  <si>
    <t>国企改革</t>
  </si>
  <si>
    <t>发行份额</t>
  </si>
  <si>
    <t>当前规模</t>
  </si>
  <si>
    <t>总计</t>
  </si>
  <si>
    <t>股票型</t>
  </si>
  <si>
    <t>债券型</t>
  </si>
  <si>
    <t>其他</t>
  </si>
  <si>
    <t>华夏基金</t>
  </si>
  <si>
    <t>易方达基金</t>
  </si>
  <si>
    <t>博时基金</t>
  </si>
  <si>
    <t>富国基金</t>
  </si>
  <si>
    <t>华泰柏瑞基金</t>
  </si>
  <si>
    <t>汇添富基金</t>
  </si>
  <si>
    <t>嘉实基金</t>
  </si>
  <si>
    <t>南方基金</t>
  </si>
  <si>
    <t>广发基金</t>
  </si>
  <si>
    <t>工银瑞信基金</t>
  </si>
  <si>
    <t>银华基金</t>
  </si>
  <si>
    <t>国泰基金</t>
  </si>
  <si>
    <t>鹏华基金</t>
  </si>
  <si>
    <t>平安基金</t>
  </si>
  <si>
    <t>华安基金</t>
  </si>
  <si>
    <t>海富通基金</t>
  </si>
  <si>
    <t>华宝基金</t>
  </si>
  <si>
    <t>招商基金</t>
  </si>
  <si>
    <t>景顺长城基金</t>
  </si>
  <si>
    <t>泰康基金</t>
  </si>
  <si>
    <t>天弘基金</t>
  </si>
  <si>
    <t>大成基金</t>
  </si>
  <si>
    <t>建信基金</t>
  </si>
  <si>
    <t>东财基金</t>
  </si>
  <si>
    <t>万家基金</t>
  </si>
  <si>
    <t>摩根资产管理</t>
  </si>
  <si>
    <t>国联安基金</t>
  </si>
  <si>
    <t>国寿安保基金</t>
  </si>
  <si>
    <t>浦银安盛基金</t>
  </si>
  <si>
    <t>融通基金</t>
  </si>
  <si>
    <t>申万菱信基金</t>
  </si>
  <si>
    <t>鹏扬基金</t>
  </si>
  <si>
    <t>永赢基金</t>
  </si>
  <si>
    <t>兴业基金</t>
  </si>
  <si>
    <t>交银施罗德基金</t>
  </si>
  <si>
    <t>方正富邦基金</t>
  </si>
  <si>
    <t>民生加银基金</t>
  </si>
  <si>
    <t>前海开源基金</t>
  </si>
  <si>
    <t>华富基金</t>
  </si>
  <si>
    <t>中金基金</t>
  </si>
  <si>
    <t>国联基金</t>
  </si>
  <si>
    <t>兴银基金</t>
  </si>
  <si>
    <t>中银基金</t>
  </si>
  <si>
    <t>新华基金</t>
  </si>
  <si>
    <t>西部利得基金</t>
  </si>
  <si>
    <t>国投瑞银基金</t>
  </si>
  <si>
    <t>银河基金</t>
  </si>
  <si>
    <t>南华基金</t>
  </si>
  <si>
    <t>中银证券</t>
  </si>
  <si>
    <t>汇安基金</t>
  </si>
  <si>
    <t>弘毅远方基金</t>
  </si>
  <si>
    <t>浙商证券资管</t>
  </si>
  <si>
    <t>状态</t>
  </si>
  <si>
    <t>市场</t>
  </si>
  <si>
    <t>511990.SH</t>
  </si>
  <si>
    <t>华宝添益ETF</t>
  </si>
  <si>
    <t>建设银行</t>
  </si>
  <si>
    <t>货币市场型</t>
  </si>
  <si>
    <t>L</t>
  </si>
  <si>
    <t>货币型</t>
  </si>
  <si>
    <t>E</t>
  </si>
  <si>
    <t>159001.SZ</t>
  </si>
  <si>
    <t>货币ETF</t>
  </si>
  <si>
    <t>交通银行</t>
  </si>
  <si>
    <t>511880.SH</t>
  </si>
  <si>
    <t>银华日利ETF</t>
  </si>
  <si>
    <t>159003.SZ</t>
  </si>
  <si>
    <t>招商快线ETF</t>
  </si>
  <si>
    <t>平安银行</t>
  </si>
  <si>
    <t>511800.SH</t>
  </si>
  <si>
    <t>易方达货币ETF</t>
  </si>
  <si>
    <t>中国银行</t>
  </si>
  <si>
    <t>511860.SH</t>
  </si>
  <si>
    <t>保证金货币ETF</t>
  </si>
  <si>
    <t>511810.SH</t>
  </si>
  <si>
    <t>理财金货币ETF</t>
  </si>
  <si>
    <t>中国农业银行</t>
  </si>
  <si>
    <t>159005.SZ</t>
  </si>
  <si>
    <t>汇添富快钱ETF</t>
  </si>
  <si>
    <t>中国工商银行</t>
  </si>
  <si>
    <t>511830.SH</t>
  </si>
  <si>
    <t>华泰货币ETF</t>
  </si>
  <si>
    <t>511980.SH</t>
  </si>
  <si>
    <t>现金添富ETF</t>
  </si>
  <si>
    <t>511900.SH</t>
  </si>
  <si>
    <t>富国货币ETF</t>
  </si>
  <si>
    <t>511930.SH</t>
  </si>
  <si>
    <t>国联日盈货币ETF</t>
  </si>
  <si>
    <t>国泰君安</t>
  </si>
  <si>
    <t>511960.SH</t>
  </si>
  <si>
    <t>嘉实快线ETF</t>
  </si>
  <si>
    <t>浦发银行</t>
  </si>
  <si>
    <t>511820.SH</t>
  </si>
  <si>
    <t>鹏华添利ETF</t>
  </si>
  <si>
    <t>511920.SH</t>
  </si>
  <si>
    <t>广发货币ETF</t>
  </si>
  <si>
    <t>511910.SH</t>
  </si>
  <si>
    <t>融通货币ETF</t>
  </si>
  <si>
    <t>中国民生银行</t>
  </si>
  <si>
    <t>511850.SH</t>
  </si>
  <si>
    <t>财富宝ETF</t>
  </si>
  <si>
    <t>511970.SH</t>
  </si>
  <si>
    <t>国寿货币ETF</t>
  </si>
  <si>
    <t>511600.SH</t>
  </si>
  <si>
    <t>511660.SH</t>
  </si>
  <si>
    <t>货币ETF建信添益</t>
  </si>
  <si>
    <t>511700.SH</t>
  </si>
  <si>
    <t>场内货币ETF</t>
  </si>
  <si>
    <t>511690.SH</t>
  </si>
  <si>
    <t>交易货币ETF</t>
  </si>
  <si>
    <t>511950.SH</t>
  </si>
  <si>
    <t>添利货币ETF</t>
  </si>
  <si>
    <t>511650.SH</t>
  </si>
  <si>
    <t>华夏快线ETF</t>
  </si>
  <si>
    <t>招商证券</t>
  </si>
  <si>
    <t>511770.SH</t>
  </si>
  <si>
    <t>金鹰增益货币ETF</t>
  </si>
  <si>
    <t>金鹰基金</t>
  </si>
  <si>
    <t>511620.SH</t>
  </si>
  <si>
    <t>货币基金ETF</t>
  </si>
  <si>
    <t>511670.SH</t>
  </si>
  <si>
    <t>华泰天天金ETF</t>
  </si>
  <si>
    <t>华泰证券资管</t>
  </si>
  <si>
    <t>发布日期</t>
  </si>
  <si>
    <t>指数类型</t>
  </si>
  <si>
    <t>加权方式</t>
  </si>
  <si>
    <t>收益方式</t>
  </si>
  <si>
    <t>预测利润同比1</t>
  </si>
  <si>
    <t>预测利润同比2</t>
  </si>
  <si>
    <t>931157.CSI</t>
  </si>
  <si>
    <t>SHS红利成长LV</t>
  </si>
  <si>
    <t>中证沪港深红利成长低波动指数</t>
  </si>
  <si>
    <t>策略指数</t>
  </si>
  <si>
    <t>2019-04-25</t>
  </si>
  <si>
    <t>股票</t>
  </si>
  <si>
    <t>因子加权|股息率加权</t>
  </si>
  <si>
    <t>价格指数</t>
  </si>
  <si>
    <t>h50040.CSI</t>
  </si>
  <si>
    <t>上红低波</t>
  </si>
  <si>
    <t>上证红利低波动指数</t>
  </si>
  <si>
    <t>2014-03-21</t>
  </si>
  <si>
    <t>931446.CSI</t>
  </si>
  <si>
    <t>东证红利低波</t>
  </si>
  <si>
    <t>中证东方红红利低波动指数</t>
  </si>
  <si>
    <t>2020-04-21</t>
  </si>
  <si>
    <t/>
  </si>
  <si>
    <t>931231.CSI</t>
  </si>
  <si>
    <t>央企红利50</t>
  </si>
  <si>
    <t>中证央企红利50指数</t>
  </si>
  <si>
    <t>2023-05-04</t>
  </si>
  <si>
    <t>市值加权|调整市值加权</t>
  </si>
  <si>
    <t>930734.CSI</t>
  </si>
  <si>
    <t>360互联+</t>
  </si>
  <si>
    <t>中证360互联网+大数据100指数</t>
  </si>
  <si>
    <t>2015-08-10</t>
  </si>
  <si>
    <t>等权重</t>
  </si>
  <si>
    <t>931375.CSI</t>
  </si>
  <si>
    <t>300质量低波</t>
  </si>
  <si>
    <t>沪深300质量成长低波动指数</t>
  </si>
  <si>
    <t>2019-11-25</t>
  </si>
  <si>
    <t>399415.SZ</t>
  </si>
  <si>
    <t>I100</t>
  </si>
  <si>
    <t>大数据100</t>
  </si>
  <si>
    <t>2014-09-12</t>
  </si>
  <si>
    <t>市值加权|自由流通市值加权</t>
  </si>
  <si>
    <t>931069.CSI</t>
  </si>
  <si>
    <t>中金300</t>
  </si>
  <si>
    <t>中证中金优选300指数</t>
  </si>
  <si>
    <t>2018-02-14</t>
  </si>
  <si>
    <t>931142.CSI</t>
  </si>
  <si>
    <t>东证竞争</t>
  </si>
  <si>
    <t>中证东方红竞争力指数</t>
  </si>
  <si>
    <t>2019-03-20</t>
  </si>
  <si>
    <t>h30373.CSI</t>
  </si>
  <si>
    <t>百发100</t>
  </si>
  <si>
    <t>中证百度百发策略100指数</t>
  </si>
  <si>
    <t>2014-07-30</t>
  </si>
  <si>
    <t>931579.CSI</t>
  </si>
  <si>
    <t>东证优势成长</t>
  </si>
  <si>
    <t>中证东方红优势成长指数</t>
  </si>
  <si>
    <t>2020-11-09</t>
  </si>
  <si>
    <t>399416.SZ</t>
  </si>
  <si>
    <t>I300</t>
  </si>
  <si>
    <t>大数据300</t>
  </si>
  <si>
    <t>HSIESGS.HI</t>
  </si>
  <si>
    <t>恒指ESG增强</t>
  </si>
  <si>
    <t>恒指ESG增强指数</t>
  </si>
  <si>
    <t>2021-11-29</t>
  </si>
  <si>
    <t>931028.CSI</t>
  </si>
  <si>
    <t>港股通非银CNY</t>
  </si>
  <si>
    <t>中证港股通非银行金融主题指数(CNY)</t>
  </si>
  <si>
    <t>2017-11-06</t>
  </si>
  <si>
    <t>h11100.CSI</t>
  </si>
  <si>
    <t>香港100</t>
  </si>
  <si>
    <t>中证香港100指数</t>
  </si>
  <si>
    <t>2008-05-07</t>
  </si>
  <si>
    <t>市值加权|自由流通市值加权分级靠档</t>
  </si>
  <si>
    <t>HSCAIT.HI</t>
  </si>
  <si>
    <t>恒生A股龙头</t>
  </si>
  <si>
    <t>恒生A股行业龙头指数</t>
  </si>
  <si>
    <t>2009-09-21</t>
  </si>
  <si>
    <t>HSFML25.HI</t>
  </si>
  <si>
    <t>恒生中国(香港上市)25</t>
  </si>
  <si>
    <t>恒生中国(香港上市)25指数</t>
  </si>
  <si>
    <t>2003-01-20</t>
  </si>
  <si>
    <t>HSHDYI.HI</t>
  </si>
  <si>
    <t>恒生高股息率</t>
  </si>
  <si>
    <t>恒生高股息率指数</t>
  </si>
  <si>
    <t>2012-12-10</t>
  </si>
  <si>
    <t>h11140.CSI</t>
  </si>
  <si>
    <t>香港红利</t>
  </si>
  <si>
    <t>中证香港红利指数</t>
  </si>
  <si>
    <t>2009-07-23</t>
  </si>
  <si>
    <t>HSSSCHD.HI</t>
  </si>
  <si>
    <t>恒生沪深港(特选企业)高股息率</t>
  </si>
  <si>
    <t>恒生沪深港(特选企业)高股息率指数</t>
  </si>
  <si>
    <t>2021-08-23</t>
  </si>
  <si>
    <t>因子加权|净股息率加权</t>
  </si>
  <si>
    <t>931455.CSI</t>
  </si>
  <si>
    <t>港股通消费CNY</t>
  </si>
  <si>
    <t>中证港股通消费主题人民币指数</t>
  </si>
  <si>
    <t>2020-03-06</t>
  </si>
  <si>
    <t>HSINH.HI</t>
  </si>
  <si>
    <t>恒生指数NTR</t>
  </si>
  <si>
    <t>恒生指数(净股息累计指数)</t>
  </si>
  <si>
    <t>2018-08-20</t>
  </si>
  <si>
    <t>市值加权|流通市值加权</t>
  </si>
  <si>
    <t>--</t>
  </si>
  <si>
    <t>FTSE.GI</t>
  </si>
  <si>
    <t>英国富时100</t>
  </si>
  <si>
    <t>伦敦富时100指数</t>
  </si>
  <si>
    <t>英股</t>
  </si>
  <si>
    <t>1984-01-03</t>
  </si>
  <si>
    <t>HXC.GI</t>
  </si>
  <si>
    <t>纳斯达克中国金龙指数</t>
  </si>
  <si>
    <t>2018-08-01</t>
  </si>
  <si>
    <t>899050.BJ</t>
  </si>
  <si>
    <t>北证50</t>
  </si>
  <si>
    <t>北证50成份指数</t>
  </si>
  <si>
    <t>北证</t>
  </si>
  <si>
    <t>2022-11-21</t>
  </si>
  <si>
    <t>931802.CSI</t>
  </si>
  <si>
    <t>中证龙头</t>
  </si>
  <si>
    <t>中证龙头企业指数</t>
  </si>
  <si>
    <t>2010-02-09</t>
  </si>
  <si>
    <t>399313.SZ</t>
  </si>
  <si>
    <t>巨潮100</t>
  </si>
  <si>
    <t>巨潮100指数</t>
  </si>
  <si>
    <t>2005-02-03</t>
  </si>
  <si>
    <t>950090.CSI</t>
  </si>
  <si>
    <t>50AH优选</t>
  </si>
  <si>
    <t>上证50AH优选指数</t>
  </si>
  <si>
    <t>2015-12-10</t>
  </si>
  <si>
    <t>399004.SZ</t>
  </si>
  <si>
    <t>深证100R</t>
  </si>
  <si>
    <t>深证100全收益指数</t>
  </si>
  <si>
    <t>2003-01-02</t>
  </si>
  <si>
    <t>全收益指数</t>
  </si>
  <si>
    <t>h30588.CSI</t>
  </si>
  <si>
    <t>中证证保</t>
  </si>
  <si>
    <t>中证证券保险指数</t>
  </si>
  <si>
    <t>行业指数</t>
  </si>
  <si>
    <t>2015-02-02</t>
  </si>
  <si>
    <t>931479.CSI</t>
  </si>
  <si>
    <t>证券保险</t>
  </si>
  <si>
    <t>中证证券保险领先指数</t>
  </si>
  <si>
    <t>2020-05-06</t>
  </si>
  <si>
    <t>000974.SH</t>
  </si>
  <si>
    <t>800金融</t>
  </si>
  <si>
    <t>中证800金融指数</t>
  </si>
  <si>
    <t>2013-05-09</t>
  </si>
  <si>
    <t>930793.CSI</t>
  </si>
  <si>
    <t>HK银行(CNY)</t>
  </si>
  <si>
    <t>中证香港银行投资指数(人民币)</t>
  </si>
  <si>
    <t>2016-04-22</t>
  </si>
  <si>
    <t>399707.SZ</t>
  </si>
  <si>
    <t>CSSW证券</t>
  </si>
  <si>
    <t>中证申万证券行业指数</t>
  </si>
  <si>
    <t>2015-04-16</t>
  </si>
  <si>
    <t>399983.SZ</t>
  </si>
  <si>
    <t>地产等权</t>
  </si>
  <si>
    <t>沪深300地产等权重指数</t>
  </si>
  <si>
    <t>2013-11-22</t>
  </si>
  <si>
    <t>399393.SZ</t>
  </si>
  <si>
    <t>国证地产</t>
  </si>
  <si>
    <t>国证地产指数</t>
  </si>
  <si>
    <t>2012-08-20</t>
  </si>
  <si>
    <t>399806.SZ</t>
  </si>
  <si>
    <t>环境治理</t>
  </si>
  <si>
    <t>中证环境治理指数</t>
  </si>
  <si>
    <t>2014-07-21</t>
  </si>
  <si>
    <t>399804.SZ</t>
  </si>
  <si>
    <t>中证体育</t>
  </si>
  <si>
    <t>中证体育产业指数</t>
  </si>
  <si>
    <t>2015-02-09</t>
  </si>
  <si>
    <t>399811.SZ</t>
  </si>
  <si>
    <t>CSSW电子</t>
  </si>
  <si>
    <t>中证申万电子行业投资指数</t>
  </si>
  <si>
    <t>2015-08-03</t>
  </si>
  <si>
    <t>399970.SZ</t>
  </si>
  <si>
    <t>中证移动互联</t>
  </si>
  <si>
    <t>中证移动互联网指数</t>
  </si>
  <si>
    <t>2014-05-05</t>
  </si>
  <si>
    <t>931144.CSI</t>
  </si>
  <si>
    <t>通信技术</t>
  </si>
  <si>
    <t>中证通信技术主题指数</t>
  </si>
  <si>
    <t>2019-05-30</t>
  </si>
  <si>
    <t>000935.SH</t>
  </si>
  <si>
    <t>800信息</t>
  </si>
  <si>
    <t>中证信息技术指数</t>
  </si>
  <si>
    <t>2009-07-03</t>
  </si>
  <si>
    <t>h30094.CSI</t>
  </si>
  <si>
    <t>消费红利</t>
  </si>
  <si>
    <t>中证主要消费红利指数</t>
  </si>
  <si>
    <t>2013-07-02</t>
  </si>
  <si>
    <t>399997.SZ</t>
  </si>
  <si>
    <t>中证白酒</t>
  </si>
  <si>
    <t>中证白酒指数</t>
  </si>
  <si>
    <t>2015-01-21</t>
  </si>
  <si>
    <t>市值加权|自由流通市值加权控上限</t>
  </si>
  <si>
    <t>931357.CSI</t>
  </si>
  <si>
    <t>优选消费50</t>
  </si>
  <si>
    <t>中证沪港深优选消费50指数</t>
  </si>
  <si>
    <t>2019-11-15</t>
  </si>
  <si>
    <t>399364.SZ</t>
  </si>
  <si>
    <t>消费100</t>
  </si>
  <si>
    <t>国证消费100指数</t>
  </si>
  <si>
    <t>2009-08-03</t>
  </si>
  <si>
    <t>000978.CSI</t>
  </si>
  <si>
    <t>医药100</t>
  </si>
  <si>
    <t>中证医药100指数</t>
  </si>
  <si>
    <t>2011-03-18</t>
  </si>
  <si>
    <t>930719.CSI</t>
  </si>
  <si>
    <t>CS精准医</t>
  </si>
  <si>
    <t>中证精准医疗主题指数</t>
  </si>
  <si>
    <t>2015-08-05</t>
  </si>
  <si>
    <t>399394.SZ</t>
  </si>
  <si>
    <t>国证医药</t>
  </si>
  <si>
    <t>国证医药指数</t>
  </si>
  <si>
    <t>2012-10-29</t>
  </si>
  <si>
    <t>399993.SZ</t>
  </si>
  <si>
    <t>CSWD生科</t>
  </si>
  <si>
    <t>中证万得生物科技指数</t>
  </si>
  <si>
    <t>2015-05-08</t>
  </si>
  <si>
    <t>930791.CSI</t>
  </si>
  <si>
    <t>CS医药TI</t>
  </si>
  <si>
    <t>中证医药主题指数</t>
  </si>
  <si>
    <t>2016-03-22</t>
  </si>
  <si>
    <t>000808.CSI</t>
  </si>
  <si>
    <t>医药生物</t>
  </si>
  <si>
    <t>中证申万医药生物指数</t>
  </si>
  <si>
    <t>2012-02-17</t>
  </si>
  <si>
    <t>000841.CSI</t>
  </si>
  <si>
    <t>800医药(二级)</t>
  </si>
  <si>
    <t>中证800制药与生物科技指数</t>
  </si>
  <si>
    <t>2012-12-21</t>
  </si>
  <si>
    <t>930875.CSI</t>
  </si>
  <si>
    <t>空天军工</t>
  </si>
  <si>
    <t>中证空天一体军工指数</t>
  </si>
  <si>
    <t>2016-08-17</t>
  </si>
  <si>
    <t>399368.SZ</t>
  </si>
  <si>
    <t>国证军工</t>
  </si>
  <si>
    <t>国证航天军工指数</t>
  </si>
  <si>
    <t>2009-11-04</t>
  </si>
  <si>
    <t>399412.SZ</t>
  </si>
  <si>
    <t>国证新能</t>
  </si>
  <si>
    <t>国证新能源指数</t>
  </si>
  <si>
    <t>2014-05-16</t>
  </si>
  <si>
    <t>399417.SZ</t>
  </si>
  <si>
    <t>国证新能源车指数</t>
  </si>
  <si>
    <t>2014-09-24</t>
  </si>
  <si>
    <t>399803.SZ</t>
  </si>
  <si>
    <t>工业4.0</t>
  </si>
  <si>
    <t>中证工业4.0指数</t>
  </si>
  <si>
    <t>2015-02-13</t>
  </si>
  <si>
    <t>930599.CSI</t>
  </si>
  <si>
    <t>中证高装</t>
  </si>
  <si>
    <t>中证高端装备制造指数</t>
  </si>
  <si>
    <t>2015-03-02</t>
  </si>
  <si>
    <t>399807.SZ</t>
  </si>
  <si>
    <t>高铁产业</t>
  </si>
  <si>
    <t>中证高铁产业指数</t>
  </si>
  <si>
    <t>2015-01-20</t>
  </si>
  <si>
    <t>930820.CSI</t>
  </si>
  <si>
    <t>CS高端制</t>
  </si>
  <si>
    <t>中证高端制造主题指数</t>
  </si>
  <si>
    <t>2016-05-11</t>
  </si>
  <si>
    <t>399440.SZ</t>
  </si>
  <si>
    <t>国证钢铁</t>
  </si>
  <si>
    <t>国证钢铁行业</t>
  </si>
  <si>
    <t>2014-12-30</t>
  </si>
  <si>
    <t>399990.SZ</t>
  </si>
  <si>
    <t>煤炭等权</t>
  </si>
  <si>
    <t>中证煤炭等权指数</t>
  </si>
  <si>
    <t>000823.SH</t>
  </si>
  <si>
    <t>800有色</t>
  </si>
  <si>
    <t>中证800有色金属指数</t>
  </si>
  <si>
    <t>000961.CSI</t>
  </si>
  <si>
    <t>中证上游</t>
  </si>
  <si>
    <t>中证上游资源产业指数</t>
  </si>
  <si>
    <t>2010-04-16</t>
  </si>
  <si>
    <t>000805.CSI</t>
  </si>
  <si>
    <t>A股资源</t>
  </si>
  <si>
    <t>中证A股资源产业指数</t>
  </si>
  <si>
    <t>2012-01-06</t>
  </si>
  <si>
    <t>000979.CSI</t>
  </si>
  <si>
    <t>大宗商品</t>
  </si>
  <si>
    <t>中证大宗商品股票指数</t>
  </si>
  <si>
    <t>2011-08-22</t>
  </si>
  <si>
    <t>000944.CSI</t>
  </si>
  <si>
    <t>内地资源</t>
  </si>
  <si>
    <t>中证内地资源主题指数</t>
  </si>
  <si>
    <t>2009-10-28</t>
  </si>
  <si>
    <t>930620.CSI</t>
  </si>
  <si>
    <t>CSSW丝路</t>
  </si>
  <si>
    <t>中证申万一带一路主题投资指数</t>
  </si>
  <si>
    <t>2015-04-23</t>
  </si>
  <si>
    <t>双创</t>
    <phoneticPr fontId="8" type="noConversion"/>
  </si>
  <si>
    <t>主题指数</t>
    <phoneticPr fontId="8" type="noConversion"/>
  </si>
  <si>
    <t>530080.SH</t>
  </si>
  <si>
    <t>159379.SZ</t>
  </si>
  <si>
    <t>159370.SZ</t>
  </si>
  <si>
    <t>511070.SH</t>
  </si>
  <si>
    <t>512080.SH</t>
  </si>
  <si>
    <t>530280.SH</t>
  </si>
  <si>
    <t>588760.SH</t>
  </si>
  <si>
    <t>588950.SH</t>
  </si>
  <si>
    <t>561880.SH</t>
  </si>
  <si>
    <t>520550.SH</t>
  </si>
  <si>
    <t>511190.SH</t>
  </si>
  <si>
    <t>511110.SH</t>
  </si>
  <si>
    <t>563210.SH</t>
  </si>
  <si>
    <t>159395.SZ</t>
  </si>
  <si>
    <t>159396.SZ</t>
  </si>
  <si>
    <t>520580.OF</t>
  </si>
  <si>
    <t>511200.SH</t>
  </si>
  <si>
    <t>588730.SH</t>
  </si>
  <si>
    <t>530800.SH</t>
  </si>
  <si>
    <t>588870.SH</t>
  </si>
  <si>
    <t>159398.SZ</t>
  </si>
  <si>
    <t>560750.SH</t>
  </si>
  <si>
    <t>563860.SH</t>
  </si>
  <si>
    <t>159336.SZ</t>
  </si>
  <si>
    <t>159397.SZ</t>
  </si>
  <si>
    <t>159373.SZ</t>
  </si>
  <si>
    <t>159386.SZ</t>
  </si>
  <si>
    <t>159371.SZ</t>
  </si>
  <si>
    <t>159367.OF</t>
  </si>
  <si>
    <t>159383.OF</t>
  </si>
  <si>
    <t>588960.OF</t>
  </si>
  <si>
    <t>950245.CSI</t>
  </si>
  <si>
    <t>HSCSSE.HI</t>
  </si>
  <si>
    <t>921128.CNI</t>
  </si>
  <si>
    <t>EMASIAUP.GI</t>
  </si>
  <si>
    <t>931132.CSI</t>
  </si>
  <si>
    <t>ESG</t>
    <phoneticPr fontId="8" type="noConversion"/>
  </si>
  <si>
    <t>债券指数</t>
    <phoneticPr fontId="8" type="noConversion"/>
  </si>
  <si>
    <t>风格策略</t>
    <phoneticPr fontId="8" type="noConversion"/>
  </si>
  <si>
    <t>红利</t>
    <phoneticPr fontId="8" type="noConversion"/>
  </si>
  <si>
    <t>信用债</t>
  </si>
  <si>
    <t>信用债</t>
    <phoneticPr fontId="8" type="noConversion"/>
  </si>
  <si>
    <t>国债</t>
    <phoneticPr fontId="8" type="noConversion"/>
  </si>
  <si>
    <t>公司债</t>
    <phoneticPr fontId="8" type="noConversion"/>
  </si>
  <si>
    <t>长债</t>
    <phoneticPr fontId="8" type="noConversion"/>
  </si>
  <si>
    <t>短债</t>
    <phoneticPr fontId="8" type="noConversion"/>
  </si>
  <si>
    <t>企业债</t>
  </si>
  <si>
    <t>企业债</t>
    <phoneticPr fontId="8" type="noConversion"/>
  </si>
  <si>
    <t>海外指数</t>
    <phoneticPr fontId="8" type="noConversion"/>
  </si>
  <si>
    <t>行业板块</t>
    <phoneticPr fontId="8" type="noConversion"/>
  </si>
  <si>
    <t>科技</t>
    <phoneticPr fontId="8" type="noConversion"/>
  </si>
  <si>
    <t>专精特新</t>
    <phoneticPr fontId="8" type="noConversion"/>
  </si>
  <si>
    <t>PB&lt;1成分数量占比(%)</t>
    <phoneticPr fontId="8" type="noConversion"/>
  </si>
  <si>
    <t>制造</t>
    <phoneticPr fontId="8" type="noConversion"/>
  </si>
  <si>
    <t>新能源</t>
    <phoneticPr fontId="8" type="noConversion"/>
  </si>
  <si>
    <t>科创-新能源</t>
    <phoneticPr fontId="8" type="noConversion"/>
  </si>
  <si>
    <t>科创-生物</t>
    <phoneticPr fontId="8" type="noConversion"/>
  </si>
  <si>
    <t>科创-半导体</t>
    <phoneticPr fontId="8" type="noConversion"/>
  </si>
  <si>
    <t>科创-信息</t>
    <phoneticPr fontId="8" type="noConversion"/>
  </si>
  <si>
    <t>科创-材料</t>
    <phoneticPr fontId="8" type="noConversion"/>
  </si>
  <si>
    <t>科创-人工智能</t>
    <phoneticPr fontId="8" type="noConversion"/>
  </si>
  <si>
    <t>创业-人工智能</t>
    <phoneticPr fontId="8" type="noConversion"/>
  </si>
  <si>
    <t>创业</t>
    <phoneticPr fontId="8" type="noConversion"/>
  </si>
  <si>
    <t>大盘</t>
    <phoneticPr fontId="8" type="noConversion"/>
  </si>
  <si>
    <t>小盘</t>
    <phoneticPr fontId="8" type="noConversion"/>
  </si>
  <si>
    <t>超大盘</t>
    <phoneticPr fontId="8" type="noConversion"/>
  </si>
  <si>
    <t>上证</t>
    <phoneticPr fontId="8" type="noConversion"/>
  </si>
  <si>
    <t>深证</t>
    <phoneticPr fontId="8" type="noConversion"/>
  </si>
  <si>
    <t>沪港深</t>
    <phoneticPr fontId="8" type="noConversion"/>
  </si>
  <si>
    <t>全A</t>
    <phoneticPr fontId="8" type="noConversion"/>
  </si>
  <si>
    <t>其他</t>
    <phoneticPr fontId="8" type="noConversion"/>
  </si>
  <si>
    <t>非银</t>
    <phoneticPr fontId="8" type="noConversion"/>
  </si>
  <si>
    <t>港股指数</t>
    <phoneticPr fontId="8" type="noConversion"/>
  </si>
  <si>
    <t>疫苗</t>
    <phoneticPr fontId="8" type="noConversion"/>
  </si>
  <si>
    <t>线上消费</t>
    <phoneticPr fontId="8" type="noConversion"/>
  </si>
  <si>
    <t>央国企</t>
    <phoneticPr fontId="8" type="noConversion"/>
  </si>
  <si>
    <t>低波</t>
    <phoneticPr fontId="8" type="noConversion"/>
  </si>
  <si>
    <t>HS300</t>
    <phoneticPr fontId="8" type="noConversion"/>
  </si>
  <si>
    <t>价值</t>
    <phoneticPr fontId="8" type="noConversion"/>
  </si>
  <si>
    <t>质量</t>
    <phoneticPr fontId="8" type="noConversion"/>
  </si>
  <si>
    <t>多因子</t>
    <phoneticPr fontId="8" type="noConversion"/>
  </si>
  <si>
    <t>浙江</t>
    <phoneticPr fontId="8" type="noConversion"/>
  </si>
  <si>
    <t>金融服务</t>
  </si>
  <si>
    <t>金融服务</t>
    <phoneticPr fontId="8" type="noConversion"/>
  </si>
  <si>
    <t>金融科技</t>
    <phoneticPr fontId="8" type="noConversion"/>
  </si>
  <si>
    <t>中证港股通非银行金融主题指数(HKD)</t>
  </si>
  <si>
    <t>港股通非银</t>
  </si>
  <si>
    <t>中证港股通内地金融指数</t>
  </si>
  <si>
    <t>中证香港300金融服务指数(港币)</t>
  </si>
  <si>
    <t>H300金融服务港币</t>
  </si>
  <si>
    <t>中证港股通50指数(HKD)</t>
  </si>
  <si>
    <t>中华交易服务港股通精选100指数</t>
  </si>
  <si>
    <t>中华港股通精选100</t>
  </si>
  <si>
    <t>中证港股通中国100指数(HKD)</t>
  </si>
  <si>
    <t>港股通中国100</t>
  </si>
  <si>
    <t>标普港股通低波红利指数</t>
  </si>
  <si>
    <t>中证国新港股通央企红利指数</t>
  </si>
  <si>
    <t>中证港股通高股息精选指数(HKD)</t>
  </si>
  <si>
    <t>恒生港股通高股息率指数</t>
  </si>
  <si>
    <t>中证港股通央企红利指数</t>
  </si>
  <si>
    <t>中证港股通高股息投资指数(HKD)</t>
  </si>
  <si>
    <t>恒生港股通高股息低波动指数</t>
  </si>
  <si>
    <t>恒生港股通中国央企红利指数</t>
  </si>
  <si>
    <t>中证港股通高股息投资指数(CNY)</t>
  </si>
  <si>
    <t>中证国新港股通央企红利人民币中间价指数</t>
  </si>
  <si>
    <t>国新港股通央企红利CPR</t>
  </si>
  <si>
    <t>恒生中国内地企业高股息率指数</t>
  </si>
  <si>
    <t>国证港股通红利低波动率指数</t>
  </si>
  <si>
    <t>恒生科技指数</t>
  </si>
  <si>
    <t>恒生互联网科技业指数</t>
  </si>
  <si>
    <t>中证港股通互联网指数</t>
  </si>
  <si>
    <t>国证港股通科技指数</t>
  </si>
  <si>
    <t>中证港股通科技指数(HKD)</t>
  </si>
  <si>
    <t>中证香港科技指数(CNY)</t>
  </si>
  <si>
    <t>中证全球中国互联网指数(人民币)</t>
  </si>
  <si>
    <t>全球中国互联网(CNY)</t>
  </si>
  <si>
    <t>恒生港股通中国科技指数</t>
  </si>
  <si>
    <t>恒生港股通中国科技</t>
  </si>
  <si>
    <t>恒生港股通新经济指数</t>
  </si>
  <si>
    <t>恒生消费指数</t>
  </si>
  <si>
    <t>中证港股通消费主题指数</t>
  </si>
  <si>
    <t>恒生医疗保健指数</t>
  </si>
  <si>
    <t>恒生生物科技指数</t>
  </si>
  <si>
    <t>中证港股通医药卫生综合指数(HKD)</t>
  </si>
  <si>
    <t>国证港股通创新药指数</t>
  </si>
  <si>
    <t>恒生沪深港创新药精选50指数</t>
  </si>
  <si>
    <t>中证港股通创新药指数</t>
  </si>
  <si>
    <t>中证港股通汽车产业主题指数</t>
  </si>
  <si>
    <t>港股通汽车</t>
  </si>
  <si>
    <t>恒指港股通指数</t>
  </si>
  <si>
    <t>港股通人民币中间价指数</t>
  </si>
  <si>
    <t>港股通人民币中间价</t>
  </si>
  <si>
    <t>中证香港证券投资主题指数</t>
  </si>
  <si>
    <t>中证香港创新药指数(CNY)</t>
  </si>
  <si>
    <t>三级分类</t>
    <phoneticPr fontId="8" type="noConversion"/>
  </si>
  <si>
    <t>公用</t>
    <phoneticPr fontId="8" type="noConversion"/>
  </si>
  <si>
    <t>诚通央企ESG</t>
  </si>
  <si>
    <t>180ESG</t>
  </si>
  <si>
    <t>MSCI CHINA A RMB ESG UNIVERSAL</t>
  </si>
  <si>
    <t>ESG120策略</t>
  </si>
  <si>
    <t>大湾区</t>
  </si>
  <si>
    <t>G60成指</t>
  </si>
  <si>
    <t>富时中国国企开放共赢</t>
  </si>
  <si>
    <t>央企科技创新</t>
  </si>
  <si>
    <t>上证国企</t>
  </si>
  <si>
    <t>亚太</t>
    <phoneticPr fontId="8" type="noConversion"/>
  </si>
  <si>
    <t>欧洲</t>
    <phoneticPr fontId="8" type="noConversion"/>
  </si>
  <si>
    <t>德国</t>
    <phoneticPr fontId="8" type="noConversion"/>
  </si>
  <si>
    <t>法国</t>
    <phoneticPr fontId="8" type="noConversion"/>
  </si>
  <si>
    <t>政金债</t>
  </si>
  <si>
    <t>政金债</t>
    <phoneticPr fontId="8" type="noConversion"/>
  </si>
  <si>
    <t>转债</t>
    <phoneticPr fontId="8" type="noConversion"/>
  </si>
  <si>
    <t>地方债</t>
    <phoneticPr fontId="8" type="noConversion"/>
  </si>
  <si>
    <t>挂钩ETF数量（右轴）</t>
    <phoneticPr fontId="8" type="noConversion"/>
  </si>
  <si>
    <t>挂钩ETF规模（亿元）</t>
    <phoneticPr fontId="8" type="noConversion"/>
  </si>
  <si>
    <t>华夏上证50ETF</t>
  </si>
  <si>
    <t>2004-12-30</t>
  </si>
  <si>
    <t>2005-02-23</t>
  </si>
  <si>
    <t>易方达深证100ETF</t>
  </si>
  <si>
    <t>2006-03-24</t>
  </si>
  <si>
    <t>2006-04-24</t>
  </si>
  <si>
    <t>华安上证180ETF</t>
  </si>
  <si>
    <t>中国建设银行</t>
  </si>
  <si>
    <t>2006-04-13</t>
  </si>
  <si>
    <t>2006-05-18</t>
  </si>
  <si>
    <t>华夏中小企业100ETF</t>
  </si>
  <si>
    <t>2006-06-08</t>
  </si>
  <si>
    <t>2006-09-05</t>
  </si>
  <si>
    <t>华泰柏瑞红利ETF</t>
  </si>
  <si>
    <t>招商银行</t>
  </si>
  <si>
    <t>2006-11-17</t>
  </si>
  <si>
    <t>2007-01-18</t>
  </si>
  <si>
    <t>工银上证央企50ETF</t>
  </si>
  <si>
    <t>2009-08-26</t>
  </si>
  <si>
    <t>2009-10-27</t>
  </si>
  <si>
    <t>南方中证500ETF联接A</t>
  </si>
  <si>
    <t>2009-09-25</t>
  </si>
  <si>
    <t>2009-11-11</t>
  </si>
  <si>
    <t>交银180治理ETF</t>
  </si>
  <si>
    <t>2009-12-15</t>
  </si>
  <si>
    <t>南方深成ETF</t>
  </si>
  <si>
    <t>2009-12-04</t>
  </si>
  <si>
    <t>2010-02-02</t>
  </si>
  <si>
    <t>博时超大盘ETF</t>
  </si>
  <si>
    <t>2009-12-29</t>
  </si>
  <si>
    <t>2010-03-19</t>
  </si>
  <si>
    <t>易方达上证中盘ETF</t>
  </si>
  <si>
    <t>2010-03-29</t>
  </si>
  <si>
    <t>2010-06-23</t>
  </si>
  <si>
    <t>华宝上证180价值ETF</t>
  </si>
  <si>
    <t>2010-04-23</t>
  </si>
  <si>
    <t>2010-05-28</t>
  </si>
  <si>
    <t>建信上证社会责任ETF</t>
  </si>
  <si>
    <t>2010-08-09</t>
  </si>
  <si>
    <t>南方小康产业ETF</t>
  </si>
  <si>
    <t>2010-08-27</t>
  </si>
  <si>
    <t>2010-11-01</t>
  </si>
  <si>
    <t>工银深证红利ETF</t>
  </si>
  <si>
    <t>2010-11-05</t>
  </si>
  <si>
    <t>2011-01-11</t>
  </si>
  <si>
    <t>华安上证50ETF</t>
  </si>
  <si>
    <t>2010-11-18</t>
  </si>
  <si>
    <t>2011-01-10</t>
  </si>
  <si>
    <t>国联安上证商品ETF</t>
  </si>
  <si>
    <t>2010-11-26</t>
  </si>
  <si>
    <t>2011-01-25</t>
  </si>
  <si>
    <t>招商上证消费80ETF</t>
  </si>
  <si>
    <t>2010-12-08</t>
  </si>
  <si>
    <t>2011-02-25</t>
  </si>
  <si>
    <t>大成深证成长40ETF</t>
  </si>
  <si>
    <t>2010-12-21</t>
  </si>
  <si>
    <t>2011-02-23</t>
  </si>
  <si>
    <t>富国上证综指ETF</t>
  </si>
  <si>
    <t>2011-01-30</t>
  </si>
  <si>
    <t>2011-03-25</t>
  </si>
  <si>
    <t>国泰上证180金融ETF</t>
  </si>
  <si>
    <t>2011-03-31</t>
  </si>
  <si>
    <t>2011-05-23</t>
  </si>
  <si>
    <t>广发国证2000ETF</t>
  </si>
  <si>
    <t>2011-06-03</t>
  </si>
  <si>
    <t>2011-08-10</t>
  </si>
  <si>
    <t>博时创业板ETF</t>
  </si>
  <si>
    <t>2011-06-10</t>
  </si>
  <si>
    <t>2011-07-13</t>
  </si>
  <si>
    <t>中银上证国企ETF</t>
  </si>
  <si>
    <t>2011-06-16</t>
  </si>
  <si>
    <t>2011-08-18</t>
  </si>
  <si>
    <t>招商深证TMT50ETF</t>
  </si>
  <si>
    <t>2011-06-27</t>
  </si>
  <si>
    <t>2011-09-01</t>
  </si>
  <si>
    <t>嘉实深证基本面120ETF</t>
  </si>
  <si>
    <t>2011-08-01</t>
  </si>
  <si>
    <t>2011-09-27</t>
  </si>
  <si>
    <t>建信深证基本面60ETF</t>
  </si>
  <si>
    <t>民生银行</t>
  </si>
  <si>
    <t>2011-09-08</t>
  </si>
  <si>
    <t>2011-10-24</t>
  </si>
  <si>
    <t>南方上证380ETF</t>
  </si>
  <si>
    <t>2011-09-16</t>
  </si>
  <si>
    <t>2011-11-08</t>
  </si>
  <si>
    <t>汇添富深证300ETF</t>
  </si>
  <si>
    <t>2011-11-24</t>
  </si>
  <si>
    <t>易方达创业板ETF</t>
  </si>
  <si>
    <t>2011-09-20</t>
  </si>
  <si>
    <t>2011-12-09</t>
  </si>
  <si>
    <t>交银深证300价值ETF</t>
  </si>
  <si>
    <t>2011-09-22</t>
  </si>
  <si>
    <t>2011-10-25</t>
  </si>
  <si>
    <t>嘉实中创400ETF</t>
  </si>
  <si>
    <t>2012-03-22</t>
  </si>
  <si>
    <t>2012-05-11</t>
  </si>
  <si>
    <t>博时自然资源ETF</t>
  </si>
  <si>
    <t>2012-04-10</t>
  </si>
  <si>
    <t>华泰柏瑞沪深300ETF</t>
  </si>
  <si>
    <t>2012-05-04</t>
  </si>
  <si>
    <t>2012-05-28</t>
  </si>
  <si>
    <t>嘉实沪深300ETF</t>
  </si>
  <si>
    <t>2012-05-07</t>
  </si>
  <si>
    <t>华夏恒生ETF</t>
  </si>
  <si>
    <t>2012-08-09</t>
  </si>
  <si>
    <t>2012-10-22</t>
  </si>
  <si>
    <t>易方达恒生H股ETF</t>
  </si>
  <si>
    <t>华夏沪深300ETF</t>
  </si>
  <si>
    <t>2012-12-25</t>
  </si>
  <si>
    <t>2013-01-16</t>
  </si>
  <si>
    <t>嘉实中证500ETF</t>
  </si>
  <si>
    <t>2013-02-06</t>
  </si>
  <si>
    <t>2013-03-15</t>
  </si>
  <si>
    <t>南方中证500ETF</t>
  </si>
  <si>
    <t>大成中证A100ETF</t>
  </si>
  <si>
    <t>2013-02-07</t>
  </si>
  <si>
    <t>2013-03-05</t>
  </si>
  <si>
    <t>南方沪深300ETF</t>
  </si>
  <si>
    <t>2013-02-18</t>
  </si>
  <si>
    <t>2013-04-11</t>
  </si>
  <si>
    <t>国泰上证5年期国债ETF</t>
  </si>
  <si>
    <t>2013-03-25</t>
  </si>
  <si>
    <t>易方达沪深300ETF</t>
  </si>
  <si>
    <t>2013-03-06</t>
  </si>
  <si>
    <t>华夏上证主要消费ETF</t>
  </si>
  <si>
    <t>2013-03-28</t>
  </si>
  <si>
    <t>2013-05-08</t>
  </si>
  <si>
    <t>华夏上证金融地产ETF</t>
  </si>
  <si>
    <t>华夏上证医药卫生ETF</t>
  </si>
  <si>
    <t>广发中证500ETF</t>
  </si>
  <si>
    <t>2013-05-24</t>
  </si>
  <si>
    <t>国泰纳斯达克100ETF</t>
  </si>
  <si>
    <t>2013-04-25</t>
  </si>
  <si>
    <t>2013-05-15</t>
  </si>
  <si>
    <t>国泰黄金ETF</t>
  </si>
  <si>
    <t>2013-07-18</t>
  </si>
  <si>
    <t>2013-07-29</t>
  </si>
  <si>
    <t>华安黄金ETF</t>
  </si>
  <si>
    <t>汇添富中证主要消费ETF</t>
  </si>
  <si>
    <t>2013-08-23</t>
  </si>
  <si>
    <t>2013-09-16</t>
  </si>
  <si>
    <t>汇添富中证医药卫生ETF</t>
  </si>
  <si>
    <t>汇添富中证能源ETF</t>
  </si>
  <si>
    <t>汇添富中证金融地产ETF</t>
  </si>
  <si>
    <t>国投瑞银沪深300金融地产ETF</t>
  </si>
  <si>
    <t>2013-09-17</t>
  </si>
  <si>
    <t>2013-10-16</t>
  </si>
  <si>
    <t>易方达沪深300医药卫生ETF</t>
  </si>
  <si>
    <t>2013-09-23</t>
  </si>
  <si>
    <t>2013-10-28</t>
  </si>
  <si>
    <t>万家上证50ETF</t>
  </si>
  <si>
    <t>华夏银行</t>
  </si>
  <si>
    <t>2013-10-31</t>
  </si>
  <si>
    <t>2013-12-02</t>
  </si>
  <si>
    <t>易方达黄金ETF</t>
  </si>
  <si>
    <t>2013-11-29</t>
  </si>
  <si>
    <t>2013-12-16</t>
  </si>
  <si>
    <t>华安中证细分医药ETF</t>
  </si>
  <si>
    <t>2013-12-04</t>
  </si>
  <si>
    <t>2014-01-06</t>
  </si>
  <si>
    <t>博时标普500ETF</t>
  </si>
  <si>
    <t>2013-12-05</t>
  </si>
  <si>
    <t>2014-01-15</t>
  </si>
  <si>
    <t>景顺长城中证500ETF</t>
  </si>
  <si>
    <t>2013-12-26</t>
  </si>
  <si>
    <t>2014-01-21</t>
  </si>
  <si>
    <t>广发中证全指可选消费ETF</t>
  </si>
  <si>
    <t>2014-06-03</t>
  </si>
  <si>
    <t>2014-06-25</t>
  </si>
  <si>
    <t>嘉实中证主要消费ETF</t>
  </si>
  <si>
    <t>2014-06-13</t>
  </si>
  <si>
    <t>2014-07-25</t>
  </si>
  <si>
    <t>嘉实中证金融地产ETF</t>
  </si>
  <si>
    <t>2014-06-20</t>
  </si>
  <si>
    <t>易方达沪深300非银ETF</t>
  </si>
  <si>
    <t>2014-06-26</t>
  </si>
  <si>
    <t>2014-07-18</t>
  </si>
  <si>
    <t>景顺长城中证科技传媒通信150ETF</t>
  </si>
  <si>
    <t>2014-08-19</t>
  </si>
  <si>
    <t>华安德国(DAX)ETF</t>
  </si>
  <si>
    <t>2014-08-08</t>
  </si>
  <si>
    <t>2014-09-05</t>
  </si>
  <si>
    <t>博时黄金ETF</t>
  </si>
  <si>
    <t>2014-08-13</t>
  </si>
  <si>
    <t>2014-09-01</t>
  </si>
  <si>
    <t>海富通上证城投债ETF</t>
  </si>
  <si>
    <t>2014-11-13</t>
  </si>
  <si>
    <t>2014-12-16</t>
  </si>
  <si>
    <t>广发中证全指医药卫生ETF</t>
  </si>
  <si>
    <t>2014-12-01</t>
  </si>
  <si>
    <t>2015-01-08</t>
  </si>
  <si>
    <t>南方恒生ETF</t>
  </si>
  <si>
    <t>2014-12-23</t>
  </si>
  <si>
    <t>2015-01-26</t>
  </si>
  <si>
    <t>华夏沪港通恒生ETF</t>
  </si>
  <si>
    <t>广发中证全指信息技术ETF</t>
  </si>
  <si>
    <t>2015-02-05</t>
  </si>
  <si>
    <t>华夏MSCI中国A股国际通ETF</t>
  </si>
  <si>
    <t>2015-02-12</t>
  </si>
  <si>
    <t>2015-03-25</t>
  </si>
  <si>
    <t>广发中证全指金融地产ETF</t>
  </si>
  <si>
    <t>2015-03-23</t>
  </si>
  <si>
    <t>2015-04-17</t>
  </si>
  <si>
    <t>华夏中证500ETF</t>
  </si>
  <si>
    <t>2015-05-05</t>
  </si>
  <si>
    <t>2015-05-29</t>
  </si>
  <si>
    <t>华泰柏瑞中证500ETF</t>
  </si>
  <si>
    <t>2015-05-13</t>
  </si>
  <si>
    <t>2015-06-12</t>
  </si>
  <si>
    <t>博时上证50ETF</t>
  </si>
  <si>
    <t>2015-05-27</t>
  </si>
  <si>
    <t>2015-06-15</t>
  </si>
  <si>
    <t>国寿安保中证500ETF</t>
  </si>
  <si>
    <t>2015-07-03</t>
  </si>
  <si>
    <t>大成深证成份ETF</t>
  </si>
  <si>
    <t>2015-06-05</t>
  </si>
  <si>
    <t>2015-07-08</t>
  </si>
  <si>
    <t>广发纳斯达克100ETF</t>
  </si>
  <si>
    <t>2015-06-10</t>
  </si>
  <si>
    <t>2015-07-13</t>
  </si>
  <si>
    <t>广发中证全指原材料ETF</t>
  </si>
  <si>
    <t>2015-06-25</t>
  </si>
  <si>
    <t>2015-07-06</t>
  </si>
  <si>
    <t>广发中证全指能源ETF</t>
  </si>
  <si>
    <t>南方中证500信息技术ETF</t>
  </si>
  <si>
    <t>2015-06-29</t>
  </si>
  <si>
    <t>2015-07-20</t>
  </si>
  <si>
    <t>广发沪深300ETF</t>
  </si>
  <si>
    <t>2015-08-20</t>
  </si>
  <si>
    <t>2015-09-09</t>
  </si>
  <si>
    <t>易方达中证500ETF</t>
  </si>
  <si>
    <t>2015-08-27</t>
  </si>
  <si>
    <t>2015-09-14</t>
  </si>
  <si>
    <t>南方创业板ETF</t>
  </si>
  <si>
    <t>2016-05-13</t>
  </si>
  <si>
    <t>2016-05-31</t>
  </si>
  <si>
    <t>华安创业板50ETF</t>
  </si>
  <si>
    <t>2016-06-30</t>
  </si>
  <si>
    <t>2016-07-22</t>
  </si>
  <si>
    <t>国泰中证军工ETF</t>
  </si>
  <si>
    <t>2016-07-26</t>
  </si>
  <si>
    <t>2016-08-08</t>
  </si>
  <si>
    <t>国泰中证全指证券公司ETF</t>
  </si>
  <si>
    <t>汇添富中证上海国企ETF</t>
  </si>
  <si>
    <t>2016-07-28</t>
  </si>
  <si>
    <t>2016-08-29</t>
  </si>
  <si>
    <t>华宝中证军工ETF</t>
  </si>
  <si>
    <t>2016-08-05</t>
  </si>
  <si>
    <t>2016-08-22</t>
  </si>
  <si>
    <t>华宝中证全指证券ETF</t>
  </si>
  <si>
    <t>2016-08-30</t>
  </si>
  <si>
    <t>2016-09-14</t>
  </si>
  <si>
    <t>广发中证军工ETF</t>
  </si>
  <si>
    <t>2016-10-14</t>
  </si>
  <si>
    <t>南方中证1000ETF</t>
  </si>
  <si>
    <t>2016-09-29</t>
  </si>
  <si>
    <t>2016-11-04</t>
  </si>
  <si>
    <t>易方达中证海外互联ETF</t>
  </si>
  <si>
    <t>2017-01-04</t>
  </si>
  <si>
    <t>2017-01-18</t>
  </si>
  <si>
    <t>广发中证环保产业ETF</t>
  </si>
  <si>
    <t>2017-01-25</t>
  </si>
  <si>
    <t>2017-02-28</t>
  </si>
  <si>
    <t>南方中证全指证券公司ETF</t>
  </si>
  <si>
    <t>2017-03-10</t>
  </si>
  <si>
    <t>2017-03-31</t>
  </si>
  <si>
    <t>广发创业板ETF</t>
  </si>
  <si>
    <t>2017-04-25</t>
  </si>
  <si>
    <t>2017-05-19</t>
  </si>
  <si>
    <t>南方中证银行ETF</t>
  </si>
  <si>
    <t>2017-06-28</t>
  </si>
  <si>
    <t>2017-07-26</t>
  </si>
  <si>
    <t>嘉实富时中国A50ETF</t>
  </si>
  <si>
    <t>2017-07-03</t>
  </si>
  <si>
    <t>2017-08-07</t>
  </si>
  <si>
    <t>易方达中证军工ETF</t>
  </si>
  <si>
    <t>2017-07-14</t>
  </si>
  <si>
    <t>2017-07-28</t>
  </si>
  <si>
    <t>华宝中证银行ETF</t>
  </si>
  <si>
    <t>2017-07-18</t>
  </si>
  <si>
    <t>2017-08-03</t>
  </si>
  <si>
    <t>易方达中证全指证券公司ETF</t>
  </si>
  <si>
    <t>2017-07-27</t>
  </si>
  <si>
    <t>2017-08-11</t>
  </si>
  <si>
    <t>南方中证申万有色金属ETF</t>
  </si>
  <si>
    <t>2017-09-01</t>
  </si>
  <si>
    <t>国泰上证10年期国债ETF</t>
  </si>
  <si>
    <t>2017-08-04</t>
  </si>
  <si>
    <t>2017-08-24</t>
  </si>
  <si>
    <t>南方中证全指房地产ETF</t>
  </si>
  <si>
    <t>2017-08-25</t>
  </si>
  <si>
    <t>2017-09-25</t>
  </si>
  <si>
    <t>华夏创业板ETF</t>
  </si>
  <si>
    <t>2017-12-08</t>
  </si>
  <si>
    <t>2018-01-04</t>
  </si>
  <si>
    <t>建信上证50ETF</t>
  </si>
  <si>
    <t>中国银河</t>
  </si>
  <si>
    <t>2017-12-22</t>
  </si>
  <si>
    <t>2018-01-15</t>
  </si>
  <si>
    <t>工银创业板ETF</t>
  </si>
  <si>
    <t>2017-12-25</t>
  </si>
  <si>
    <t>2018-01-19</t>
  </si>
  <si>
    <t>平安沪深300ETF</t>
  </si>
  <si>
    <t>2018-01-26</t>
  </si>
  <si>
    <t>广发中证传媒ETF</t>
  </si>
  <si>
    <t>2017-12-27</t>
  </si>
  <si>
    <t>国寿安保沪深300ETF</t>
  </si>
  <si>
    <t>2018-02-07</t>
  </si>
  <si>
    <t>建信创业板ETF</t>
  </si>
  <si>
    <t>2018-02-06</t>
  </si>
  <si>
    <t>2018-03-07</t>
  </si>
  <si>
    <t>南方恒生中国企业ETF</t>
  </si>
  <si>
    <t>2018-02-08</t>
  </si>
  <si>
    <t>2018-03-15</t>
  </si>
  <si>
    <t>平安中证500ETF</t>
  </si>
  <si>
    <t>2018-03-23</t>
  </si>
  <si>
    <t>2018-05-04</t>
  </si>
  <si>
    <t>南方MSCI国际通ETF</t>
  </si>
  <si>
    <t>2018-04-03</t>
  </si>
  <si>
    <t>2018-04-27</t>
  </si>
  <si>
    <t>建信MSCI中国A股国际通ETF</t>
  </si>
  <si>
    <t>中金公司</t>
  </si>
  <si>
    <t>2018-04-19</t>
  </si>
  <si>
    <t>2018-05-21</t>
  </si>
  <si>
    <t>华泰柏瑞MSCI中国A股国际通ETF</t>
  </si>
  <si>
    <t>2018-04-26</t>
  </si>
  <si>
    <t>2018-05-18</t>
  </si>
  <si>
    <t>华安CES港股通精选100ETF</t>
  </si>
  <si>
    <t>2018-05-25</t>
  </si>
  <si>
    <t>景顺长城MSCI中国A股国际通ETF</t>
  </si>
  <si>
    <t>易方达MSCI中国A股国际通ETF</t>
  </si>
  <si>
    <t>2018-05-17</t>
  </si>
  <si>
    <t>2018-06-01</t>
  </si>
  <si>
    <t>平安MSCI中国A股低波动ETF</t>
  </si>
  <si>
    <t>2018-06-07</t>
  </si>
  <si>
    <t>2018-07-13</t>
  </si>
  <si>
    <t>平安MSCI中国A股国际ETF</t>
  </si>
  <si>
    <t>2018-06-15</t>
  </si>
  <si>
    <t>2018-07-20</t>
  </si>
  <si>
    <t>华夏战略新兴成指ETF</t>
  </si>
  <si>
    <t>2018-08-16</t>
  </si>
  <si>
    <t>申万菱信上证50ETF</t>
  </si>
  <si>
    <t>2018-09-03</t>
  </si>
  <si>
    <t>2018-09-20</t>
  </si>
  <si>
    <t>平安港股通恒生中国企业ETF</t>
  </si>
  <si>
    <t>2018-09-21</t>
  </si>
  <si>
    <t>2018-10-22</t>
  </si>
  <si>
    <t>海富通上证10年期地方政府债ETF</t>
  </si>
  <si>
    <t>2018-10-12</t>
  </si>
  <si>
    <t>2018-11-22</t>
  </si>
  <si>
    <t>华夏央企结构调整ETF</t>
  </si>
  <si>
    <t>2018-10-19</t>
  </si>
  <si>
    <t>2019-01-18</t>
  </si>
  <si>
    <t>博时央企结构调整ETF</t>
  </si>
  <si>
    <t>银华央企结构调整ETF</t>
  </si>
  <si>
    <t>汇添富中证银行ETF</t>
  </si>
  <si>
    <t>2018-10-23</t>
  </si>
  <si>
    <t>2018-11-23</t>
  </si>
  <si>
    <t>方正富邦深证100ETF</t>
  </si>
  <si>
    <t>2018-11-02</t>
  </si>
  <si>
    <t>2018-12-19</t>
  </si>
  <si>
    <t>富国中证价值ETF</t>
  </si>
  <si>
    <t>2018-11-07</t>
  </si>
  <si>
    <t>2018-11-29</t>
  </si>
  <si>
    <t>华安中证500行业中性低波动ETF</t>
  </si>
  <si>
    <t>2018-11-30</t>
  </si>
  <si>
    <t>2019-01-11</t>
  </si>
  <si>
    <t>方正富邦中证500ETF</t>
  </si>
  <si>
    <t>2019-01-16</t>
  </si>
  <si>
    <t>工银上证50ETF</t>
  </si>
  <si>
    <t>2018-12-07</t>
  </si>
  <si>
    <t>2019-03-06</t>
  </si>
  <si>
    <t>南华中证杭州湾区ETF</t>
  </si>
  <si>
    <t>2018-12-14</t>
  </si>
  <si>
    <t>2019-02-22</t>
  </si>
  <si>
    <t>华泰柏瑞红利低波动ETF</t>
  </si>
  <si>
    <t>汇安富时中国A50ETF</t>
  </si>
  <si>
    <t>2018-12-21</t>
  </si>
  <si>
    <t>2019-01-21</t>
  </si>
  <si>
    <t>平安5-10年期国债活跃券ETF</t>
  </si>
  <si>
    <t>平安中债-中高等级公司债利差因子ETF</t>
  </si>
  <si>
    <t>2018-12-27</t>
  </si>
  <si>
    <t>2019-03-22</t>
  </si>
  <si>
    <t>平安创业板ETF</t>
  </si>
  <si>
    <t>2019-03-15</t>
  </si>
  <si>
    <t>2019-04-19</t>
  </si>
  <si>
    <t>国联央视财经50ETF</t>
  </si>
  <si>
    <t>2019-03-19</t>
  </si>
  <si>
    <t>2019-04-24</t>
  </si>
  <si>
    <t>银华MSCI中国A股ETF</t>
  </si>
  <si>
    <t>2019-04-30</t>
  </si>
  <si>
    <t>鹏华中证酒ETF</t>
  </si>
  <si>
    <t>2019-04-04</t>
  </si>
  <si>
    <t>2019-05-06</t>
  </si>
  <si>
    <t>国泰中证生物医药ETF</t>
  </si>
  <si>
    <t>2019-04-18</t>
  </si>
  <si>
    <t>2019-05-20</t>
  </si>
  <si>
    <t>国联安中证全指半导体ETF</t>
  </si>
  <si>
    <t>国泰海通证券</t>
  </si>
  <si>
    <t>2019-05-08</t>
  </si>
  <si>
    <t>2019-06-12</t>
  </si>
  <si>
    <t>国泰CES半导体芯片ETF</t>
  </si>
  <si>
    <t>2019-05-16</t>
  </si>
  <si>
    <t>华宝中证医疗ETF</t>
  </si>
  <si>
    <t>2019-06-17</t>
  </si>
  <si>
    <t>工银沪深300ETF</t>
  </si>
  <si>
    <t>2019-08-16</t>
  </si>
  <si>
    <t>嘉实中证锐联基本面50ETF</t>
  </si>
  <si>
    <t>2019-05-23</t>
  </si>
  <si>
    <t>2019-07-05</t>
  </si>
  <si>
    <t>广发中证A100ETF</t>
  </si>
  <si>
    <t>2019-05-27</t>
  </si>
  <si>
    <t>2019-07-01</t>
  </si>
  <si>
    <t>富国创业板ETF</t>
  </si>
  <si>
    <t>2019-06-11</t>
  </si>
  <si>
    <t>2019-07-02</t>
  </si>
  <si>
    <t>易方达日兴资管日经225ETF</t>
  </si>
  <si>
    <t>2019-06-25</t>
  </si>
  <si>
    <t>华夏野村日经225ETF</t>
  </si>
  <si>
    <t>南方东证指数ETF</t>
  </si>
  <si>
    <t>华安三菱日联日经225ETF</t>
  </si>
  <si>
    <t>华夏创业板低波价值ETF</t>
  </si>
  <si>
    <t>2019-06-14</t>
  </si>
  <si>
    <t>2019-07-15</t>
  </si>
  <si>
    <t>华夏创业板动量成长ETF</t>
  </si>
  <si>
    <t>2019-06-21</t>
  </si>
  <si>
    <t>银华深证100ETF</t>
  </si>
  <si>
    <t>2019-06-28</t>
  </si>
  <si>
    <t>2019-08-28</t>
  </si>
  <si>
    <t>鹏华中证国防ETF</t>
  </si>
  <si>
    <t>2019-08-01</t>
  </si>
  <si>
    <t>国泰中证计算机ETF</t>
  </si>
  <si>
    <t>2019-07-11</t>
  </si>
  <si>
    <t>平安中证人工智能ETF</t>
  </si>
  <si>
    <t>2019-07-12</t>
  </si>
  <si>
    <t>2019-08-23</t>
  </si>
  <si>
    <t>弘毅远方国证民企领先100ETF</t>
  </si>
  <si>
    <t>广发证券</t>
  </si>
  <si>
    <t>2019-07-16</t>
  </si>
  <si>
    <t>2019-08-09</t>
  </si>
  <si>
    <t>华宝中证科技龙头ETF</t>
  </si>
  <si>
    <t>2019-07-22</t>
  </si>
  <si>
    <t>富国中证军工龙头ETF</t>
  </si>
  <si>
    <t>2019-07-23</t>
  </si>
  <si>
    <t>2019-08-26</t>
  </si>
  <si>
    <t>汇添富中证长三角一体化发展ETF</t>
  </si>
  <si>
    <t>2019-07-26</t>
  </si>
  <si>
    <t>2019-10-25</t>
  </si>
  <si>
    <t>博时中证500ETF</t>
  </si>
  <si>
    <t>2019-10-31</t>
  </si>
  <si>
    <t>浙商汇金中证凤凰50ETF</t>
  </si>
  <si>
    <t>2019-08-05</t>
  </si>
  <si>
    <t>2019-09-09</t>
  </si>
  <si>
    <t>嘉实沪深300红利低波动ETF</t>
  </si>
  <si>
    <t>2019-08-08</t>
  </si>
  <si>
    <t>2019-09-19</t>
  </si>
  <si>
    <t>国泰中证全指通信设备ETF</t>
  </si>
  <si>
    <t>2019-09-06</t>
  </si>
  <si>
    <t>建信沪深300红利ETF</t>
  </si>
  <si>
    <t>中信证券</t>
  </si>
  <si>
    <t>2019-09-23</t>
  </si>
  <si>
    <t>鹏华中证5年期地方政府债ETF</t>
  </si>
  <si>
    <t>2019-11-08</t>
  </si>
  <si>
    <t>易方达上证50ETF</t>
  </si>
  <si>
    <t>2019-10-09</t>
  </si>
  <si>
    <t>天弘创业板ETF</t>
  </si>
  <si>
    <t>2019-09-12</t>
  </si>
  <si>
    <t>2019-09-27</t>
  </si>
  <si>
    <t>华夏中证5G通信主题ETF</t>
  </si>
  <si>
    <t>2019-09-17</t>
  </si>
  <si>
    <t>2019-10-16</t>
  </si>
  <si>
    <t>华夏中证全指证券公司ETF</t>
  </si>
  <si>
    <t>2019-11-07</t>
  </si>
  <si>
    <t>富国中证央企创新驱动ETF</t>
  </si>
  <si>
    <t>2019-09-20</t>
  </si>
  <si>
    <t>2019-12-18</t>
  </si>
  <si>
    <t>广发中证央企创新驱动ETF</t>
  </si>
  <si>
    <t>嘉实中证央企创新驱动ETF</t>
  </si>
  <si>
    <t>博时央企创新驱动ETF</t>
  </si>
  <si>
    <t>平安粤港澳大湾区ETF</t>
  </si>
  <si>
    <t>2019-11-11</t>
  </si>
  <si>
    <t>方正富邦沪深300ETF</t>
  </si>
  <si>
    <t>2019-09-24</t>
  </si>
  <si>
    <t>2019-11-01</t>
  </si>
  <si>
    <t>华夏饲料豆粕期货ETF</t>
  </si>
  <si>
    <t>2019-12-05</t>
  </si>
  <si>
    <t>嘉实中证新兴科技100策略ETF</t>
  </si>
  <si>
    <t>2019-09-26</t>
  </si>
  <si>
    <t>2019-10-22</t>
  </si>
  <si>
    <t>华泰柏瑞中证科技100ETF</t>
  </si>
  <si>
    <t>2019-10-28</t>
  </si>
  <si>
    <t>易方达中证800ETF</t>
  </si>
  <si>
    <t>2019-10-08</t>
  </si>
  <si>
    <t>汇添富中证800ETF</t>
  </si>
  <si>
    <t>2019-12-16</t>
  </si>
  <si>
    <t>富国中证消费50ETF</t>
  </si>
  <si>
    <t>2019-10-14</t>
  </si>
  <si>
    <t>工银中证500ETF</t>
  </si>
  <si>
    <t>2019-10-17</t>
  </si>
  <si>
    <t>2020-01-03</t>
  </si>
  <si>
    <t>华夏中证银行ETF</t>
  </si>
  <si>
    <t>2019-10-24</t>
  </si>
  <si>
    <t>2019-12-03</t>
  </si>
  <si>
    <t>大成有色金属期货ETF</t>
  </si>
  <si>
    <t>2019-12-24</t>
  </si>
  <si>
    <t>申万菱信中证研发创新100ETF</t>
  </si>
  <si>
    <t>工银粤港澳大湾区创新100ETF</t>
  </si>
  <si>
    <t>2020-01-17</t>
  </si>
  <si>
    <t>易方达中证国企一带一路ETF</t>
  </si>
  <si>
    <t>2019-11-06</t>
  </si>
  <si>
    <t>2020-01-15</t>
  </si>
  <si>
    <t>富国中证国企一带一路ETF</t>
  </si>
  <si>
    <t>汇添富中证国企一带一路ETF</t>
  </si>
  <si>
    <t>海富通上证5年期地方政府债ETF</t>
  </si>
  <si>
    <t>2019-12-12</t>
  </si>
  <si>
    <t>招商深证100ETF</t>
  </si>
  <si>
    <t>2020-01-02</t>
  </si>
  <si>
    <t>前海开源中证500等权ETF</t>
  </si>
  <si>
    <t>2019-11-14</t>
  </si>
  <si>
    <t>2020-01-20</t>
  </si>
  <si>
    <t>富国中证科技50策略ETF</t>
  </si>
  <si>
    <t>中信建投证券</t>
  </si>
  <si>
    <t>2019-12-06</t>
  </si>
  <si>
    <t>国联中证500ETF</t>
  </si>
  <si>
    <t>光大银行;中国光大银行</t>
  </si>
  <si>
    <t>2019-12-25</t>
  </si>
  <si>
    <t>鹏华中证500ETF</t>
  </si>
  <si>
    <t>2019-11-21</t>
  </si>
  <si>
    <t>2020-02-20</t>
  </si>
  <si>
    <t>国联安沪深300ETF</t>
  </si>
  <si>
    <t>易方达中证红利ETF</t>
  </si>
  <si>
    <t>2019-11-26</t>
  </si>
  <si>
    <t>2019-12-20</t>
  </si>
  <si>
    <t>招商中证红利ETF</t>
  </si>
  <si>
    <t>2019-11-28</t>
  </si>
  <si>
    <t>2019-12-27</t>
  </si>
  <si>
    <t>华夏中证全指房地产ETF</t>
  </si>
  <si>
    <t>汇添富沪深300ETF</t>
  </si>
  <si>
    <t>2019-12-04</t>
  </si>
  <si>
    <t>天弘沪深300ETF</t>
  </si>
  <si>
    <t>2019-12-26</t>
  </si>
  <si>
    <t>华夏中证人工智能ETF</t>
  </si>
  <si>
    <t>2019-12-09</t>
  </si>
  <si>
    <t>华安沪深300ETF</t>
  </si>
  <si>
    <t>2019-12-13</t>
  </si>
  <si>
    <t>2020-01-10</t>
  </si>
  <si>
    <t>建信易盛郑商所能源化工期货ETF</t>
  </si>
  <si>
    <t>工银深证100ETF</t>
  </si>
  <si>
    <t>2019-12-19</t>
  </si>
  <si>
    <t>鹏华中证银行ETF</t>
  </si>
  <si>
    <t>2020-02-07</t>
  </si>
  <si>
    <t>民生加银沪深300ETF</t>
  </si>
  <si>
    <t>华富中证人工智能产业ETF</t>
  </si>
  <si>
    <t>2020-02-10</t>
  </si>
  <si>
    <t>鹏华国证证券龙头ETF</t>
  </si>
  <si>
    <t>泰康沪深300ETF</t>
  </si>
  <si>
    <t>2020-03-23</t>
  </si>
  <si>
    <t>平安中证新能源汽车产业ETF</t>
  </si>
  <si>
    <t>2019-12-31</t>
  </si>
  <si>
    <t>南方标普中国A股大盘红利低波50ETF</t>
  </si>
  <si>
    <t>2020-02-26</t>
  </si>
  <si>
    <t>博时可持续发展100ETF</t>
  </si>
  <si>
    <t>2020-01-19</t>
  </si>
  <si>
    <t>华夏国证半导体芯片ETF</t>
  </si>
  <si>
    <t>广发国证半导体芯片ETF</t>
  </si>
  <si>
    <t>2020-02-18</t>
  </si>
  <si>
    <t>国泰中证煤炭ETF</t>
  </si>
  <si>
    <t>2020-03-02</t>
  </si>
  <si>
    <t>富国中证全指证券公司ETF</t>
  </si>
  <si>
    <t>2020-01-21</t>
  </si>
  <si>
    <t>2020-02-21</t>
  </si>
  <si>
    <t>银华中证5G通信主题ETF</t>
  </si>
  <si>
    <t>2020-01-22</t>
  </si>
  <si>
    <t>2020-02-28</t>
  </si>
  <si>
    <t>国泰中证钢铁ETF</t>
  </si>
  <si>
    <t>招商MSCI中国A股国际通ETF</t>
  </si>
  <si>
    <t>2020-02-03</t>
  </si>
  <si>
    <t>华夏中证新能源汽车ETF</t>
  </si>
  <si>
    <t>2020-03-04</t>
  </si>
  <si>
    <t>国泰中证全指家电ETF</t>
  </si>
  <si>
    <t>2020-02-27</t>
  </si>
  <si>
    <t>2020-03-16</t>
  </si>
  <si>
    <t>天弘中证电子ETF</t>
  </si>
  <si>
    <t>2020-03-20</t>
  </si>
  <si>
    <t>鹏华中证800证券保险ETF</t>
  </si>
  <si>
    <t>2020-04-03</t>
  </si>
  <si>
    <t>国寿安保国证创业板中盘精选88ETF</t>
  </si>
  <si>
    <t>2020-03-31</t>
  </si>
  <si>
    <t>博时中证可转债及可交换债券ETF</t>
  </si>
  <si>
    <t>2020-04-07</t>
  </si>
  <si>
    <t>鹏华中证传媒ETF</t>
  </si>
  <si>
    <t>2020-04-17</t>
  </si>
  <si>
    <t>国泰中证新能源汽车ETF</t>
  </si>
  <si>
    <t>2020-03-10</t>
  </si>
  <si>
    <t>易方达中证香港证券投资主题ETF</t>
  </si>
  <si>
    <t>2020-03-13</t>
  </si>
  <si>
    <t>2020-03-26</t>
  </si>
  <si>
    <t>易方达中证科技50ETF</t>
  </si>
  <si>
    <t>2020-03-30</t>
  </si>
  <si>
    <t>富国中证医药50ETF</t>
  </si>
  <si>
    <t>2020-04-01</t>
  </si>
  <si>
    <t>银华中证创新药产业ETF</t>
  </si>
  <si>
    <t>上海银行</t>
  </si>
  <si>
    <t>2020-04-10</t>
  </si>
  <si>
    <t>天弘中证计算机主题ETF</t>
  </si>
  <si>
    <t>2020-04-13</t>
  </si>
  <si>
    <t>博时中证红利ETF</t>
  </si>
  <si>
    <t>2020-04-20</t>
  </si>
  <si>
    <t>招商创业板大盘ETF</t>
  </si>
  <si>
    <t>2020-04-24</t>
  </si>
  <si>
    <t>博时中证5G产业50ETF</t>
  </si>
  <si>
    <t>2020-03-27</t>
  </si>
  <si>
    <t>2020-04-22</t>
  </si>
  <si>
    <t>博时沪深300ETF</t>
  </si>
  <si>
    <t>2020-05-11</t>
  </si>
  <si>
    <t>汇安上证证券ETF</t>
  </si>
  <si>
    <t>兴业证券</t>
  </si>
  <si>
    <t>2020-04-09</t>
  </si>
  <si>
    <t>2020-05-08</t>
  </si>
  <si>
    <t>华夏黄金ETF</t>
  </si>
  <si>
    <t>2020-06-05</t>
  </si>
  <si>
    <t>鹏华国证半导体芯片ETF</t>
  </si>
  <si>
    <t>申万宏源证券</t>
  </si>
  <si>
    <t>2020-05-25</t>
  </si>
  <si>
    <t>工银黄金ETF</t>
  </si>
  <si>
    <t>2020-05-29</t>
  </si>
  <si>
    <t>嘉实中证医药健康100策略ETF</t>
  </si>
  <si>
    <t>2020-06-10</t>
  </si>
  <si>
    <t>前海开源黄金ETF</t>
  </si>
  <si>
    <t>2020-04-29</t>
  </si>
  <si>
    <t>中银证券中证500ETF</t>
  </si>
  <si>
    <t>2020-04-30</t>
  </si>
  <si>
    <t>2020-05-27</t>
  </si>
  <si>
    <t>浦银安盛MSCI中国A股ETF</t>
  </si>
  <si>
    <t>摩根MSCI中国A股ETF</t>
  </si>
  <si>
    <t>2020-05-13</t>
  </si>
  <si>
    <t>2020-06-19</t>
  </si>
  <si>
    <t>景顺长城中证红利低波动100ETF</t>
  </si>
  <si>
    <t>2020-05-22</t>
  </si>
  <si>
    <t>2020-07-03</t>
  </si>
  <si>
    <t>华安法国CAC40ETF</t>
  </si>
  <si>
    <t>2020-06-12</t>
  </si>
  <si>
    <t>浦银安盛创业板ETF</t>
  </si>
  <si>
    <t>2020-07-10</t>
  </si>
  <si>
    <t>西部利得创业板大盘ETF</t>
  </si>
  <si>
    <t>2020-07-17</t>
  </si>
  <si>
    <t>建信中证全指证券公司ETF</t>
  </si>
  <si>
    <t>2020-06-29</t>
  </si>
  <si>
    <t>2020-07-20</t>
  </si>
  <si>
    <t>兴业中证500ETF</t>
  </si>
  <si>
    <t>2020-06-30</t>
  </si>
  <si>
    <t>2020-08-12</t>
  </si>
  <si>
    <t>富国上海金ETF</t>
  </si>
  <si>
    <t>2020-07-06</t>
  </si>
  <si>
    <t>2020-07-28</t>
  </si>
  <si>
    <t>广发上海金ETF</t>
  </si>
  <si>
    <t>2020-07-08</t>
  </si>
  <si>
    <t>2020-08-05</t>
  </si>
  <si>
    <t>海富通上证投资级可转债ETF</t>
  </si>
  <si>
    <t>2020-07-13</t>
  </si>
  <si>
    <t>2020-08-26</t>
  </si>
  <si>
    <t>华宝中证电子50ETF</t>
  </si>
  <si>
    <t>2020-07-31</t>
  </si>
  <si>
    <t>易方达中证人工智能ETF</t>
  </si>
  <si>
    <t>2020-07-27</t>
  </si>
  <si>
    <t>2020-09-23</t>
  </si>
  <si>
    <t>鹏华中证0-4年期地方政府债ETF</t>
  </si>
  <si>
    <t>兴业银行</t>
  </si>
  <si>
    <t>2020-07-30</t>
  </si>
  <si>
    <t>2020-09-04</t>
  </si>
  <si>
    <t>招商上证港股通ETF</t>
  </si>
  <si>
    <t>2020-08-03</t>
  </si>
  <si>
    <t>2020-08-18</t>
  </si>
  <si>
    <t>海富通中证短融ETF</t>
  </si>
  <si>
    <t>2020-09-25</t>
  </si>
  <si>
    <t>融通创业板ETF</t>
  </si>
  <si>
    <t>建信上海金ETF</t>
  </si>
  <si>
    <t>2020-09-07</t>
  </si>
  <si>
    <t>天弘中证500ETF</t>
  </si>
  <si>
    <t>2020-08-07</t>
  </si>
  <si>
    <t>2020-08-24</t>
  </si>
  <si>
    <t>国泰上证综合ETF</t>
  </si>
  <si>
    <t>2020-08-21</t>
  </si>
  <si>
    <t>2020-09-09</t>
  </si>
  <si>
    <t>中银上海金ETF</t>
  </si>
  <si>
    <t>2020-08-28</t>
  </si>
  <si>
    <t>2020-09-28</t>
  </si>
  <si>
    <t>兴业沪深300ETF</t>
  </si>
  <si>
    <t>中信银行</t>
  </si>
  <si>
    <t>2020-09-11</t>
  </si>
  <si>
    <t>2020-10-27</t>
  </si>
  <si>
    <t>华夏中证浙江国资创新发展ETF</t>
  </si>
  <si>
    <t>2020-09-17</t>
  </si>
  <si>
    <t>2020-10-12</t>
  </si>
  <si>
    <t>泰康中证500ETF</t>
  </si>
  <si>
    <t>2020-09-18</t>
  </si>
  <si>
    <t>华夏上证科创板50ETF</t>
  </si>
  <si>
    <t>2020-11-16</t>
  </si>
  <si>
    <t>工银上证科创板50ETF</t>
  </si>
  <si>
    <t>易方达上证科创板50ETF</t>
  </si>
  <si>
    <t>华泰柏瑞上证科创板50ETF</t>
  </si>
  <si>
    <t>银华工银南方东英标普中国新经济行业ETF</t>
  </si>
  <si>
    <t>2020-09-29</t>
  </si>
  <si>
    <t>2020-10-23</t>
  </si>
  <si>
    <t>中银证券创业板ETF</t>
  </si>
  <si>
    <t>2020-10-29</t>
  </si>
  <si>
    <t>华夏纳斯达克100ETF</t>
  </si>
  <si>
    <t>2020-10-22</t>
  </si>
  <si>
    <t>2020-11-05</t>
  </si>
  <si>
    <t>华安中证电子50ETF</t>
  </si>
  <si>
    <t>2020-11-25</t>
  </si>
  <si>
    <t>2021-01-08</t>
  </si>
  <si>
    <t>广发中证创新药产业ETF</t>
  </si>
  <si>
    <t>2020-12-03</t>
  </si>
  <si>
    <t>2021-01-04</t>
  </si>
  <si>
    <t>华泰柏瑞中证光伏产业ETF</t>
  </si>
  <si>
    <t>2020-12-07</t>
  </si>
  <si>
    <t>2020-12-18</t>
  </si>
  <si>
    <t>银华中证农业主题ETF</t>
  </si>
  <si>
    <t>2020-12-10</t>
  </si>
  <si>
    <t>富国中证农业主题ETF</t>
  </si>
  <si>
    <t>2020-12-29</t>
  </si>
  <si>
    <t>博时新能源汽车ETF</t>
  </si>
  <si>
    <t>华泰证券</t>
  </si>
  <si>
    <t>2021-01-11</t>
  </si>
  <si>
    <t>天弘中证银行ETF</t>
  </si>
  <si>
    <t>2020-12-11</t>
  </si>
  <si>
    <t>2020-12-28</t>
  </si>
  <si>
    <t>华宝中证细分食品饮料产业主题ETF</t>
  </si>
  <si>
    <t>2020-12-24</t>
  </si>
  <si>
    <t>2021-01-07</t>
  </si>
  <si>
    <t>富国中证智能汽车主题ETF</t>
  </si>
  <si>
    <t>国泰中证医疗ETF</t>
  </si>
  <si>
    <t>2021-01-12</t>
  </si>
  <si>
    <t>华夏中证细分食品饮料产业主题ETF</t>
  </si>
  <si>
    <t>2020-12-30</t>
  </si>
  <si>
    <t>2021-01-13</t>
  </si>
  <si>
    <t>华泰柏瑞中证港股通50ETF</t>
  </si>
  <si>
    <t>博时智能消费ETF</t>
  </si>
  <si>
    <t>2021-01-20</t>
  </si>
  <si>
    <t>银华光伏50ETF</t>
  </si>
  <si>
    <t>2021-01-05</t>
  </si>
  <si>
    <t>2021-01-18</t>
  </si>
  <si>
    <t>富国中证大数据产业ETF</t>
  </si>
  <si>
    <t>易方达中证生物科技主题ETF</t>
  </si>
  <si>
    <t>2021-01-14</t>
  </si>
  <si>
    <t>2021-01-27</t>
  </si>
  <si>
    <t>工银中证科技龙头ETF</t>
  </si>
  <si>
    <t>2021-01-21</t>
  </si>
  <si>
    <t>2021-02-05</t>
  </si>
  <si>
    <t>中金质量ETF</t>
  </si>
  <si>
    <t>2021-02-26</t>
  </si>
  <si>
    <t>工银中证沪港深互联网ETF</t>
  </si>
  <si>
    <t>国信证券</t>
  </si>
  <si>
    <t>2021-01-22</t>
  </si>
  <si>
    <t>2021-02-01</t>
  </si>
  <si>
    <t>南方中证新能源ETF</t>
  </si>
  <si>
    <t>2021-02-04</t>
  </si>
  <si>
    <t>招商国证食品饮料ETF</t>
  </si>
  <si>
    <t>2021-01-25</t>
  </si>
  <si>
    <t>华泰柏瑞中证沪港深互联网ETF</t>
  </si>
  <si>
    <t>2021-02-08</t>
  </si>
  <si>
    <t>嘉实中证沪港深互联网ETF</t>
  </si>
  <si>
    <t>华夏恒生互联网科技业ETF</t>
  </si>
  <si>
    <t>2021-01-26</t>
  </si>
  <si>
    <t>天弘中证全指证券公司ETF</t>
  </si>
  <si>
    <t>2021-01-28</t>
  </si>
  <si>
    <t>2021-02-09</t>
  </si>
  <si>
    <t>嘉实中证软件服务ETF</t>
  </si>
  <si>
    <t>2021-01-29</t>
  </si>
  <si>
    <t>华宝智能制造ETF</t>
  </si>
  <si>
    <t>2021-02-19</t>
  </si>
  <si>
    <t>华夏恒生中国企业ETF</t>
  </si>
  <si>
    <t>汇添富国证生物医药ETF</t>
  </si>
  <si>
    <t>2021-02-22</t>
  </si>
  <si>
    <t>汇添富中证沪港深500ETF</t>
  </si>
  <si>
    <t>易方达中证创新药产业ETF</t>
  </si>
  <si>
    <t>2021-02-03</t>
  </si>
  <si>
    <t>2021-02-23</t>
  </si>
  <si>
    <t>华安中证新能源汽车ETF</t>
  </si>
  <si>
    <t>国泰中证全指软件ETF</t>
  </si>
  <si>
    <t>2021-03-02</t>
  </si>
  <si>
    <t>天弘中证光伏产业ETF</t>
  </si>
  <si>
    <t>2021-02-24</t>
  </si>
  <si>
    <t>国寿安保中证沪港深300ETF</t>
  </si>
  <si>
    <t>银华中证沪港深500ETF</t>
  </si>
  <si>
    <t>2021-03-05</t>
  </si>
  <si>
    <t>招商中证生物科技主题ETF</t>
  </si>
  <si>
    <t>工银中证消费服务ETF</t>
  </si>
  <si>
    <t>银华中证影视主题ETF</t>
  </si>
  <si>
    <t>工银中证创新药ETF</t>
  </si>
  <si>
    <t>2021-03-01</t>
  </si>
  <si>
    <t>华夏中证大数据产业ETF</t>
  </si>
  <si>
    <t>华泰柏瑞中证智能汽车ETF</t>
  </si>
  <si>
    <t>富国中证沪港深500ETF</t>
  </si>
  <si>
    <t>平安中证光伏产业ETF</t>
  </si>
  <si>
    <t>2021-03-03</t>
  </si>
  <si>
    <t>国联安中证全指证券公司ETF</t>
  </si>
  <si>
    <t>2021-03-12</t>
  </si>
  <si>
    <t>鹏华中证光伏产业ETF</t>
  </si>
  <si>
    <t>2021-03-11</t>
  </si>
  <si>
    <t>鹏华中证细分化工产业主题ETF</t>
  </si>
  <si>
    <t>鹏华中证畜牧养殖ETF</t>
  </si>
  <si>
    <t>2021-02-25</t>
  </si>
  <si>
    <t>华夏中证动漫游戏ETF</t>
  </si>
  <si>
    <t>国泰中证动漫游戏ETF</t>
  </si>
  <si>
    <t>华泰柏瑞中证动漫游戏ETF</t>
  </si>
  <si>
    <t>华宝中证细分化工产业主题ETF</t>
  </si>
  <si>
    <t>2021-03-08</t>
  </si>
  <si>
    <t>华泰柏瑞中证稀土产业ETF</t>
  </si>
  <si>
    <t>国泰中证畜牧养殖ETF</t>
  </si>
  <si>
    <t>浙商银行</t>
  </si>
  <si>
    <t>富国中证细分化工产业主题ETF</t>
  </si>
  <si>
    <t>2021-03-09</t>
  </si>
  <si>
    <t>国泰中证细分化工产业ETF</t>
  </si>
  <si>
    <t>2021-03-10</t>
  </si>
  <si>
    <t>银华中证全指证券公司ETF</t>
  </si>
  <si>
    <t>2021-03-19</t>
  </si>
  <si>
    <t>平安中证畜牧养殖ETF</t>
  </si>
  <si>
    <t>2021-03-04</t>
  </si>
  <si>
    <t>华夏中证生物科技主题ETF</t>
  </si>
  <si>
    <t>2021-03-17</t>
  </si>
  <si>
    <t>华宝中证金融科技主题ETF</t>
  </si>
  <si>
    <t>鹏华国证有色金属行业ETF</t>
  </si>
  <si>
    <t>2021-03-25</t>
  </si>
  <si>
    <t>嘉实中证稀土产业ETF</t>
  </si>
  <si>
    <t>华夏中证新能源ETF</t>
  </si>
  <si>
    <t>华安中证全指证券公司ETF</t>
  </si>
  <si>
    <t>2021-03-22</t>
  </si>
  <si>
    <t>银华中证有色金属ETF</t>
  </si>
  <si>
    <t>2021-03-31</t>
  </si>
  <si>
    <t>易方达中证新能源ETF</t>
  </si>
  <si>
    <t>建信中证创新药ETF</t>
  </si>
  <si>
    <t>2021-03-29</t>
  </si>
  <si>
    <t>华宝中证有色金属ETF</t>
  </si>
  <si>
    <t>2021-03-24</t>
  </si>
  <si>
    <t>南方中证创新药ETF</t>
  </si>
  <si>
    <t>华泰柏瑞中证1000ETF</t>
  </si>
  <si>
    <t>2021-03-15</t>
  </si>
  <si>
    <t>天弘中证全指医疗保健设备与服务ETF</t>
  </si>
  <si>
    <t>2021-03-16</t>
  </si>
  <si>
    <t>招商中证畜牧养殖ETF</t>
  </si>
  <si>
    <t>2021-03-18</t>
  </si>
  <si>
    <t>2021-03-26</t>
  </si>
  <si>
    <t>博时恒生医疗保健ETF</t>
  </si>
  <si>
    <t>华夏中证1000ETF</t>
  </si>
  <si>
    <t>国泰中证环保产业50ETF</t>
  </si>
  <si>
    <t>2021-04-02</t>
  </si>
  <si>
    <t>工银大和日经225ETF</t>
  </si>
  <si>
    <t>2021-04-08</t>
  </si>
  <si>
    <t>招商中证云计算与大数据ETF</t>
  </si>
  <si>
    <t>易方达中证云计算与大数据ETF</t>
  </si>
  <si>
    <t>2021-04-07</t>
  </si>
  <si>
    <t>嘉实中证大农业ETF</t>
  </si>
  <si>
    <t>2021-03-30</t>
  </si>
  <si>
    <t>华泰柏瑞中证物联网ETF</t>
  </si>
  <si>
    <t>2021-04-09</t>
  </si>
  <si>
    <t>鹏华中证内地低碳经济ETF</t>
  </si>
  <si>
    <t>2021-04-06</t>
  </si>
  <si>
    <t>2021-04-14</t>
  </si>
  <si>
    <t>华夏中证沪港深500ETF</t>
  </si>
  <si>
    <t>2021-04-20</t>
  </si>
  <si>
    <t>国泰中证800汽车与零部件ETF</t>
  </si>
  <si>
    <t>2021-05-07</t>
  </si>
  <si>
    <t>国泰中证细分机械设备产业ETF</t>
  </si>
  <si>
    <t>易方达中证内地低碳经济ETF</t>
  </si>
  <si>
    <t>2021-04-15</t>
  </si>
  <si>
    <t>2021-04-23</t>
  </si>
  <si>
    <t>富国中证细分机械设备产业ETF</t>
  </si>
  <si>
    <t>2021-04-28</t>
  </si>
  <si>
    <t>华安中证申万食品饮料ETF</t>
  </si>
  <si>
    <t>2021-04-16</t>
  </si>
  <si>
    <t>永赢中证全指医疗器械ETF</t>
  </si>
  <si>
    <t>2021-04-22</t>
  </si>
  <si>
    <t>2021-04-30</t>
  </si>
  <si>
    <t>易方达中证智能电动汽车ETF</t>
  </si>
  <si>
    <t>2021-04-29</t>
  </si>
  <si>
    <t>2021-05-12</t>
  </si>
  <si>
    <t>大成中证全指医疗保健设备与服务ETF</t>
  </si>
  <si>
    <t>2021-05-13</t>
  </si>
  <si>
    <t>银华中证基建ETF</t>
  </si>
  <si>
    <t>2021-05-14</t>
  </si>
  <si>
    <t>华宝中证新材料ETF</t>
  </si>
  <si>
    <t>华宝中证大数据产业ETF</t>
  </si>
  <si>
    <t>2021-05-11</t>
  </si>
  <si>
    <t>2021-05-19</t>
  </si>
  <si>
    <t>博时恒生港股通高股息率ETF</t>
  </si>
  <si>
    <t>2021-05-20</t>
  </si>
  <si>
    <t>天弘创业板300ETF</t>
  </si>
  <si>
    <t>2021-05-25</t>
  </si>
  <si>
    <t>富国中证800银行ETF</t>
  </si>
  <si>
    <t>华夏中证智能汽车ETF</t>
  </si>
  <si>
    <t>2021-05-21</t>
  </si>
  <si>
    <t>博时恒生科技ETF</t>
  </si>
  <si>
    <t>2021-05-17</t>
  </si>
  <si>
    <t>易方达恒生科技ETF</t>
  </si>
  <si>
    <t>2021-05-18</t>
  </si>
  <si>
    <t>华夏恒生科技ETF</t>
  </si>
  <si>
    <t>大成恒生科技ETF</t>
  </si>
  <si>
    <t>2021-05-27</t>
  </si>
  <si>
    <t>华安恒生科技ETF</t>
  </si>
  <si>
    <t>易方达中证银行ETF</t>
  </si>
  <si>
    <t>2021-05-28</t>
  </si>
  <si>
    <t>广发中证沪港深科技龙头ETF</t>
  </si>
  <si>
    <t>2021-06-03</t>
  </si>
  <si>
    <t>华泰柏瑞南方东英恒生科技ETF</t>
  </si>
  <si>
    <t>2021-05-24</t>
  </si>
  <si>
    <t>2021-06-01</t>
  </si>
  <si>
    <t>银华中证港股通消费ETF</t>
  </si>
  <si>
    <t>2021-06-04</t>
  </si>
  <si>
    <t>嘉实恒生科技ETF</t>
  </si>
  <si>
    <t>2021-05-26</t>
  </si>
  <si>
    <t>招商中证全指医疗器械ETF</t>
  </si>
  <si>
    <t>天弘中证新材料ETF</t>
  </si>
  <si>
    <t>2021-06-08</t>
  </si>
  <si>
    <t>华夏中证装备产业ETF</t>
  </si>
  <si>
    <t>国联安新材料ETF</t>
  </si>
  <si>
    <t>2021-06-11</t>
  </si>
  <si>
    <t>建信中证全指医疗保健设备与服务ETF</t>
  </si>
  <si>
    <t>2021-06-15</t>
  </si>
  <si>
    <t>富国中证现代物流ETF</t>
  </si>
  <si>
    <t>汇添富中证新能源汽车ETF</t>
  </si>
  <si>
    <t>2021-06-18</t>
  </si>
  <si>
    <t>华宝中证智能电动汽车ETF</t>
  </si>
  <si>
    <t>博时中证全球中国教育ETF</t>
  </si>
  <si>
    <t>2021-06-17</t>
  </si>
  <si>
    <t>国泰中证全指建筑材料ETF</t>
  </si>
  <si>
    <t>2021-06-09</t>
  </si>
  <si>
    <t>易方达中证石化产业ETF</t>
  </si>
  <si>
    <t>华夏中证细分有色金属产业ETF</t>
  </si>
  <si>
    <t>2021-06-21</t>
  </si>
  <si>
    <t>平安中证医药及医疗器械创新ETF</t>
  </si>
  <si>
    <t>2021-07-01</t>
  </si>
  <si>
    <t>工银中证线上消费ETF</t>
  </si>
  <si>
    <t>2021-07-02</t>
  </si>
  <si>
    <t>华富中证证券公司先锋策略ETF</t>
  </si>
  <si>
    <t>2021-06-24</t>
  </si>
  <si>
    <t>广发国证新能源车电池ETF</t>
  </si>
  <si>
    <t>鹏华中证车联网主题ETF</t>
  </si>
  <si>
    <t>2021-06-16</t>
  </si>
  <si>
    <t>永赢深证创新100ETF</t>
  </si>
  <si>
    <t>2021-06-25</t>
  </si>
  <si>
    <t>华泰柏瑞中证企业核心竞争力50ETF</t>
  </si>
  <si>
    <t>2021-06-28</t>
  </si>
  <si>
    <t>国泰中证有色金属ETF</t>
  </si>
  <si>
    <t>海富通中证港股通科技ETF</t>
  </si>
  <si>
    <t>华宝深证创新100ETF</t>
  </si>
  <si>
    <t>招商中证全指软件ETF</t>
  </si>
  <si>
    <t>工银中证180ESGETF</t>
  </si>
  <si>
    <t>西部利得深证红利ETF</t>
  </si>
  <si>
    <t>光大证券</t>
  </si>
  <si>
    <t>工银深证物联网50ETF</t>
  </si>
  <si>
    <t>华安中证沪港深科技100ETF</t>
  </si>
  <si>
    <t>2021-07-05</t>
  </si>
  <si>
    <t>景顺长城中证港股通科技ETF</t>
  </si>
  <si>
    <t>广发中证基建工程ETF</t>
  </si>
  <si>
    <t>2021-06-23</t>
  </si>
  <si>
    <t>国联安上证科创板50ETF</t>
  </si>
  <si>
    <t>富国沪深300ESG基准ETF</t>
  </si>
  <si>
    <t>南方中证科创创业50ETF</t>
  </si>
  <si>
    <t>华夏中证科创创业50ETF</t>
  </si>
  <si>
    <t>天弘国证生物医药ETF</t>
  </si>
  <si>
    <t>2021-07-07</t>
  </si>
  <si>
    <t>招商中证科创创业50ETF</t>
  </si>
  <si>
    <t>嘉实中证科创创业50ETF</t>
  </si>
  <si>
    <t>易方达中证科创创业50ETF</t>
  </si>
  <si>
    <t>华宝中证科创创业50ETF</t>
  </si>
  <si>
    <t>2021-06-29</t>
  </si>
  <si>
    <t>2021-07-06</t>
  </si>
  <si>
    <t>国泰中证科创创业50ETF</t>
  </si>
  <si>
    <t>中国邮政储蓄银行</t>
  </si>
  <si>
    <t>富国中证科创创业50ETF</t>
  </si>
  <si>
    <t>银华中证科创创业50ETF</t>
  </si>
  <si>
    <t>南方中证香港科技ETF</t>
  </si>
  <si>
    <t>2021-07-14</t>
  </si>
  <si>
    <t>招商沪深300ESG基准ETF</t>
  </si>
  <si>
    <t>2021-07-15</t>
  </si>
  <si>
    <t>天弘上海金ETF</t>
  </si>
  <si>
    <t>2021-07-19</t>
  </si>
  <si>
    <t>泰康中证智能电动汽车ETF</t>
  </si>
  <si>
    <t>2021-07-20</t>
  </si>
  <si>
    <t>易方达中证医疗ETF</t>
  </si>
  <si>
    <t>2021-07-08</t>
  </si>
  <si>
    <t>华泰柏瑞中证沪港深创新药ETF</t>
  </si>
  <si>
    <t>汇添富中证沪港深互联网ETF</t>
  </si>
  <si>
    <t>2021-07-21</t>
  </si>
  <si>
    <t>华安中证内地新能源主题ETF</t>
  </si>
  <si>
    <t>2021-07-09</t>
  </si>
  <si>
    <t>2021-07-23</t>
  </si>
  <si>
    <t>平安中证新材料ETF</t>
  </si>
  <si>
    <t>2021-07-28</t>
  </si>
  <si>
    <t>嘉实中证电池主题ETF</t>
  </si>
  <si>
    <t>2021-07-13</t>
  </si>
  <si>
    <t>华夏中证金融科技主题ETF</t>
  </si>
  <si>
    <t>鹏华中证港股通医药卫生综合ETF</t>
  </si>
  <si>
    <t>2021-08-06</t>
  </si>
  <si>
    <t>富国中证旅游主题ETF</t>
  </si>
  <si>
    <t>博时中证新能源ETF</t>
  </si>
  <si>
    <t>2021-07-26</t>
  </si>
  <si>
    <t>广发上证科创板50ETF</t>
  </si>
  <si>
    <t>2021-07-29</t>
  </si>
  <si>
    <t>申万菱信中证内地新能源主题ETF</t>
  </si>
  <si>
    <t>景顺长城国证新能电池ETF</t>
  </si>
  <si>
    <t>2021-08-09</t>
  </si>
  <si>
    <t>博时中证医药50ETF</t>
  </si>
  <si>
    <t>2021-07-22</t>
  </si>
  <si>
    <t>2021-07-30</t>
  </si>
  <si>
    <t>华夏中证物联网主题ETF</t>
  </si>
  <si>
    <t>2021-08-02</t>
  </si>
  <si>
    <t>浦银安盛中证ESG120策略ETF</t>
  </si>
  <si>
    <t>2021-08-13</t>
  </si>
  <si>
    <t>天弘恒生沪深港创新药精选50ETF</t>
  </si>
  <si>
    <t>2021-07-27</t>
  </si>
  <si>
    <t>汇添富中证芯片产业ETF</t>
  </si>
  <si>
    <t>2021-08-16</t>
  </si>
  <si>
    <t>国泰中证光伏产业ETF</t>
  </si>
  <si>
    <t>2021-08-10</t>
  </si>
  <si>
    <t>银华中证虚拟现实主题ETF</t>
  </si>
  <si>
    <t>华夏中证内地低碳经济主题ETF</t>
  </si>
  <si>
    <t>易方达中证沪港深500ETF</t>
  </si>
  <si>
    <t>2021-08-03</t>
  </si>
  <si>
    <t>2021-08-12</t>
  </si>
  <si>
    <t>鹏华中证港股通消费主题ETF</t>
  </si>
  <si>
    <t>2021-08-19</t>
  </si>
  <si>
    <t>招商中证电池主题ETF</t>
  </si>
  <si>
    <t>2021-08-04</t>
  </si>
  <si>
    <t>华夏中证新材料主题ETF</t>
  </si>
  <si>
    <t>2021-08-17</t>
  </si>
  <si>
    <t>方正富邦中证沪港深人工智能50ETF</t>
  </si>
  <si>
    <t>2021-08-26</t>
  </si>
  <si>
    <t>鹏扬中证500质量成长ETF</t>
  </si>
  <si>
    <t>2021-09-01</t>
  </si>
  <si>
    <t>富国中证稀土产业ETF</t>
  </si>
  <si>
    <t>2021-08-05</t>
  </si>
  <si>
    <t>民生加银中证生物科技ETF</t>
  </si>
  <si>
    <t>2021-08-18</t>
  </si>
  <si>
    <t>工银国证新能源车电池ETF</t>
  </si>
  <si>
    <t>2021-08-20</t>
  </si>
  <si>
    <t>新华中证云计算50ETF</t>
  </si>
  <si>
    <t>2021-08-25</t>
  </si>
  <si>
    <t>兴银国证新能源车电池ETF</t>
  </si>
  <si>
    <t>嘉实中证新能源ETF</t>
  </si>
  <si>
    <t>汇添富中证光伏产业ETF</t>
  </si>
  <si>
    <t>华富中证稀有金属主题ETF</t>
  </si>
  <si>
    <t>2021-08-11</t>
  </si>
  <si>
    <t>2021-08-24</t>
  </si>
  <si>
    <t>华泰柏瑞中证全指医疗保健设备与服务ETF</t>
  </si>
  <si>
    <t>华夏国证消费电子主题ETF</t>
  </si>
  <si>
    <t>国泰中证500ETF</t>
  </si>
  <si>
    <t>富国中证芯片产业ETF</t>
  </si>
  <si>
    <t>2021-08-27</t>
  </si>
  <si>
    <t>博时中证科创创业50ETF</t>
  </si>
  <si>
    <t>2021-08-30</t>
  </si>
  <si>
    <t>建信中证新材料主题ETF</t>
  </si>
  <si>
    <t>2021-09-13</t>
  </si>
  <si>
    <t>华夏中证云计算与大数据主题ETF</t>
  </si>
  <si>
    <t>2021-09-03</t>
  </si>
  <si>
    <t>泰康中证内地低碳经济主题ETF</t>
  </si>
  <si>
    <t>平安中证消费电子主题ETF</t>
  </si>
  <si>
    <t>2021-09-09</t>
  </si>
  <si>
    <t>国泰中证智能汽车主题ETF</t>
  </si>
  <si>
    <t>易方达中证稀土产业ETF</t>
  </si>
  <si>
    <t>2021-09-10</t>
  </si>
  <si>
    <t>华安中证银行ETF</t>
  </si>
  <si>
    <t>2021-09-24</t>
  </si>
  <si>
    <t>华宝中证养老产业ETF</t>
  </si>
  <si>
    <t>2021-09-08</t>
  </si>
  <si>
    <t>2021-09-16</t>
  </si>
  <si>
    <t>国泰中证沪港深创新药产业ETF</t>
  </si>
  <si>
    <t>2021-09-30</t>
  </si>
  <si>
    <t>华夏中证文娱传媒ETF</t>
  </si>
  <si>
    <t>2021-09-17</t>
  </si>
  <si>
    <t>天弘中证食品饮料ETF</t>
  </si>
  <si>
    <t>2021-09-27</t>
  </si>
  <si>
    <t>易方达中证沪港深300ETF</t>
  </si>
  <si>
    <t>2021-09-15</t>
  </si>
  <si>
    <t>嘉实中证稀有金属主题ETF</t>
  </si>
  <si>
    <t>富国中证港股通互联网ETF</t>
  </si>
  <si>
    <t>2021-09-28</t>
  </si>
  <si>
    <t>鹏华国证ESG300ETF</t>
  </si>
  <si>
    <t>2021-09-29</t>
  </si>
  <si>
    <t>申万菱信上证G60战略新兴产业成份ETF</t>
  </si>
  <si>
    <t>浦银安盛中证智能电动汽车ETF</t>
  </si>
  <si>
    <t>银华中证机器人ETF</t>
  </si>
  <si>
    <t>2021-09-22</t>
  </si>
  <si>
    <t>2021-10-15</t>
  </si>
  <si>
    <t>华泰柏瑞创业板科技ETF</t>
  </si>
  <si>
    <t>2021-09-23</t>
  </si>
  <si>
    <t>2021-10-08</t>
  </si>
  <si>
    <t>博时金融科技ETF</t>
  </si>
  <si>
    <t>2021-10-11</t>
  </si>
  <si>
    <t>汇添富中证沪港深科技龙头ETF</t>
  </si>
  <si>
    <t>国联安创业板科技ETF</t>
  </si>
  <si>
    <t>2021-10-18</t>
  </si>
  <si>
    <t>富国中证新华社民族品牌工程ETF</t>
  </si>
  <si>
    <t>华宝中证消费龙头ETF</t>
  </si>
  <si>
    <t>2021-10-13</t>
  </si>
  <si>
    <t>华夏恒生生物科技ETF</t>
  </si>
  <si>
    <t>2021-10-19</t>
  </si>
  <si>
    <t>天弘中证沪港深物联网主题ETF</t>
  </si>
  <si>
    <t>2021-10-12</t>
  </si>
  <si>
    <t>2021-10-25</t>
  </si>
  <si>
    <t>华安上证科创板50ETF</t>
  </si>
  <si>
    <t>2021-10-29</t>
  </si>
  <si>
    <t>易方达中证物联网主题ETF</t>
  </si>
  <si>
    <t>2021-10-21</t>
  </si>
  <si>
    <t>国泰中证影视主题ETF</t>
  </si>
  <si>
    <t>2021-10-20</t>
  </si>
  <si>
    <t>2021-11-05</t>
  </si>
  <si>
    <t>南方中证全指医疗保健设备与服务ETF</t>
  </si>
  <si>
    <t>2021-10-22</t>
  </si>
  <si>
    <t>2021-11-03</t>
  </si>
  <si>
    <t>银华中证细分食品饮料ETF</t>
  </si>
  <si>
    <t>2021-10-26</t>
  </si>
  <si>
    <t>2021-11-08</t>
  </si>
  <si>
    <t>天弘中证机器人ETF</t>
  </si>
  <si>
    <t>国泰中证港股通50ETF</t>
  </si>
  <si>
    <t>2021-10-27</t>
  </si>
  <si>
    <t>2021-11-11</t>
  </si>
  <si>
    <t>富国中证全指建筑材料ETF</t>
  </si>
  <si>
    <t>2021-10-28</t>
  </si>
  <si>
    <t>南方MSCI中国A50互联互通ETF</t>
  </si>
  <si>
    <t>汇添富MSCI中国A50互联互通ETF</t>
  </si>
  <si>
    <t>易方达MSCI中国A50互联互通ETF</t>
  </si>
  <si>
    <t>华夏MSCI中国A50互联互通ETF</t>
  </si>
  <si>
    <t>2021-11-01</t>
  </si>
  <si>
    <t>鹏华中证云计算与大数据主题ETF</t>
  </si>
  <si>
    <t>2021-11-17</t>
  </si>
  <si>
    <t>华宝中证800地产ETF</t>
  </si>
  <si>
    <t>2021-11-04</t>
  </si>
  <si>
    <t>2021-11-12</t>
  </si>
  <si>
    <t>浦银安盛中证证券公司30ETF</t>
  </si>
  <si>
    <t>平安中证沪港深线上消费主题ETF</t>
  </si>
  <si>
    <t>2021-11-09</t>
  </si>
  <si>
    <t>2021-11-24</t>
  </si>
  <si>
    <t>国泰中证消费电子主题ETF</t>
  </si>
  <si>
    <t>2021-11-10</t>
  </si>
  <si>
    <t>2021-11-25</t>
  </si>
  <si>
    <t>华夏恒生中国内地企业高股息率ETF</t>
  </si>
  <si>
    <t>2021-11-23</t>
  </si>
  <si>
    <t>南方中证物联网主题ETF</t>
  </si>
  <si>
    <t>2021-11-15</t>
  </si>
  <si>
    <t>华泰柏瑞中证沪港深品牌消费50ETF</t>
  </si>
  <si>
    <t>2021-12-01</t>
  </si>
  <si>
    <t>招商中证消费电子主题ETF</t>
  </si>
  <si>
    <t>2021-11-18</t>
  </si>
  <si>
    <t>2021-11-26</t>
  </si>
  <si>
    <t>方正富邦中证科创创业50ETF</t>
  </si>
  <si>
    <t>2021-11-22</t>
  </si>
  <si>
    <t>2021-12-02</t>
  </si>
  <si>
    <t>广发中证海外中国互联网30ETF</t>
  </si>
  <si>
    <t>嘉实中证海外中国互联网30ETF</t>
  </si>
  <si>
    <t>富国中证沪港深创新药产业ETF</t>
  </si>
  <si>
    <t>2021-12-03</t>
  </si>
  <si>
    <t>国泰中证新材料主题ETF</t>
  </si>
  <si>
    <t>杭州银行</t>
  </si>
  <si>
    <t>2021-12-13</t>
  </si>
  <si>
    <t>浦银安盛中证沪港深游戏及文化传媒ETF</t>
  </si>
  <si>
    <t>南方中证长江保护主题ETF</t>
  </si>
  <si>
    <t>2022-01-05</t>
  </si>
  <si>
    <t>易方达中证长江保护主题ETF</t>
  </si>
  <si>
    <t>国泰沪深300增强策略ETF</t>
  </si>
  <si>
    <t>2021-12-10</t>
  </si>
  <si>
    <t>华夏中证石化产业ETF</t>
  </si>
  <si>
    <t>华泰柏瑞中证500增强策略ETF</t>
  </si>
  <si>
    <t>招商沪深300增强策略ETF</t>
  </si>
  <si>
    <t>易方达中证现代农业主题ETF</t>
  </si>
  <si>
    <t>泰康国证公共卫生与医疗健康ETF</t>
  </si>
  <si>
    <t>2021-12-06</t>
  </si>
  <si>
    <t>2021-12-20</t>
  </si>
  <si>
    <t>华安深证100ETF</t>
  </si>
  <si>
    <t>2021-12-09</t>
  </si>
  <si>
    <t>南方上证科创板50成份ETF</t>
  </si>
  <si>
    <t>天弘中证沪港深云计算产业ETF</t>
  </si>
  <si>
    <t>2021-12-23</t>
  </si>
  <si>
    <t>鹏华中证港股通科技ETF</t>
  </si>
  <si>
    <t>2021-12-28</t>
  </si>
  <si>
    <t>博时国证龙头家电ETF</t>
  </si>
  <si>
    <t>2021-12-24</t>
  </si>
  <si>
    <t>景顺长城中证500增强策略ETF</t>
  </si>
  <si>
    <t>2022-01-10</t>
  </si>
  <si>
    <t>招商中证物联网主题ETF</t>
  </si>
  <si>
    <t>2021-12-15</t>
  </si>
  <si>
    <t>易方达中证芯片产业ETF</t>
  </si>
  <si>
    <t>广发中证稀有金属主题ETF</t>
  </si>
  <si>
    <t>华夏中证港股通50ETF</t>
  </si>
  <si>
    <t>2021-12-16</t>
  </si>
  <si>
    <t>平安中证港股通医药卫生综合ETF</t>
  </si>
  <si>
    <t>平安富时中国国企开放共赢ETF</t>
  </si>
  <si>
    <t>2021-12-17</t>
  </si>
  <si>
    <t>国泰富时中国国企开放共赢ETF</t>
  </si>
  <si>
    <t>南方富时中国国企开放共赢ETF</t>
  </si>
  <si>
    <t>华夏中证机器人ETF</t>
  </si>
  <si>
    <t>2021-12-29</t>
  </si>
  <si>
    <t>易方达中证500质量成长ETF</t>
  </si>
  <si>
    <t>摩根恒生科技ETF</t>
  </si>
  <si>
    <t>2022-01-21</t>
  </si>
  <si>
    <t>华夏中证红利质量ETF</t>
  </si>
  <si>
    <t>银华中证内地低碳经济主题ETF</t>
  </si>
  <si>
    <t>华夏中证旅游主题ETF</t>
  </si>
  <si>
    <t>2021-12-21</t>
  </si>
  <si>
    <t>2021-12-30</t>
  </si>
  <si>
    <t>鹏扬中证数字经济主题ETF</t>
  </si>
  <si>
    <t>2021-12-22</t>
  </si>
  <si>
    <t>2022-01-07</t>
  </si>
  <si>
    <t>广发中证全指电力公用事业ETF</t>
  </si>
  <si>
    <t>易方达中证装备产业ETF</t>
  </si>
  <si>
    <t>华夏中证农业主题ETF</t>
  </si>
  <si>
    <t>2022-01-11</t>
  </si>
  <si>
    <t>博时中证湖北新旧动能转换ETF</t>
  </si>
  <si>
    <t>南方国证在线消费ETF</t>
  </si>
  <si>
    <t>银华中证现代物流ETF</t>
  </si>
  <si>
    <t>2022-01-04</t>
  </si>
  <si>
    <t>2022-01-17</t>
  </si>
  <si>
    <t>建信国证新能源车电池ETF</t>
  </si>
  <si>
    <t>2022-01-24</t>
  </si>
  <si>
    <t>易方达中证消费电子主题ETF</t>
  </si>
  <si>
    <t>2022-01-12</t>
  </si>
  <si>
    <t>2022-01-20</t>
  </si>
  <si>
    <t>华夏中证港股通消费主题ETF</t>
  </si>
  <si>
    <t>银华恒生港股通中国科技ETF</t>
  </si>
  <si>
    <t>2022-02-09</t>
  </si>
  <si>
    <t>华泰柏瑞中证沪港深云计算产业ETF</t>
  </si>
  <si>
    <t>2022-01-18</t>
  </si>
  <si>
    <t>2022-01-28</t>
  </si>
  <si>
    <t>嘉实中证信息安全主题ETF</t>
  </si>
  <si>
    <t>2022-01-19</t>
  </si>
  <si>
    <t>2022-01-27</t>
  </si>
  <si>
    <t>国泰中证港股通科技ETF</t>
  </si>
  <si>
    <t>2022-02-08</t>
  </si>
  <si>
    <t>易方达中证港股通医药卫生综合ETF</t>
  </si>
  <si>
    <t>2022-02-11</t>
  </si>
  <si>
    <t>富国中证消费电子主题ETF</t>
  </si>
  <si>
    <t>招商中证沪港深消费龙头ETF</t>
  </si>
  <si>
    <t>华泰柏瑞中证港股通科技ETF</t>
  </si>
  <si>
    <t>2022-01-25</t>
  </si>
  <si>
    <t>富国中证全指家用电器ETF</t>
  </si>
  <si>
    <t>2022-02-15</t>
  </si>
  <si>
    <t>鹏华中证工业互联网主题ETF</t>
  </si>
  <si>
    <t>2022-02-17</t>
  </si>
  <si>
    <t>招商中证香港科技ETF</t>
  </si>
  <si>
    <t>2022-01-26</t>
  </si>
  <si>
    <t>2022-02-14</t>
  </si>
  <si>
    <t>南方中证500增强策略ETF</t>
  </si>
  <si>
    <t>2022-02-16</t>
  </si>
  <si>
    <t>汇添富中证智能汽车主题ETF</t>
  </si>
  <si>
    <t>银华中证内地地产主题ETF</t>
  </si>
  <si>
    <t>华宝中证港股通互联网ETF</t>
  </si>
  <si>
    <t>2022-02-18</t>
  </si>
  <si>
    <t>国泰中证基建ETF</t>
  </si>
  <si>
    <t>易方达中证港股通中国100ETF</t>
  </si>
  <si>
    <t>2022-02-22</t>
  </si>
  <si>
    <t>2022-03-02</t>
  </si>
  <si>
    <t>华夏沪深300ESG基准ETF</t>
  </si>
  <si>
    <t>2022-02-24</t>
  </si>
  <si>
    <t>2022-03-08</t>
  </si>
  <si>
    <t>汇添富中证电池主题ETF</t>
  </si>
  <si>
    <t>2022-03-03</t>
  </si>
  <si>
    <t>2022-03-14</t>
  </si>
  <si>
    <t>南方上海金ETF</t>
  </si>
  <si>
    <t>2022-03-16</t>
  </si>
  <si>
    <t>易方达恒生港股通新经济ETF</t>
  </si>
  <si>
    <t>2022-03-21</t>
  </si>
  <si>
    <t>易方达中证全指建筑材料ETF</t>
  </si>
  <si>
    <t>2022-03-04</t>
  </si>
  <si>
    <t>2022-03-15</t>
  </si>
  <si>
    <t>银华中证港股通医药卫生综合ETF</t>
  </si>
  <si>
    <t>2022-03-07</t>
  </si>
  <si>
    <t>2022-03-25</t>
  </si>
  <si>
    <t>华夏中证智选1000成长创新策略ETF</t>
  </si>
  <si>
    <t>2022-03-22</t>
  </si>
  <si>
    <t>易方达中证港股通消费主题ETF</t>
  </si>
  <si>
    <t>2022-03-24</t>
  </si>
  <si>
    <t>招商中证银行AH价格优选ETF</t>
  </si>
  <si>
    <t>嘉实上海金ETF</t>
  </si>
  <si>
    <t>2022-03-23</t>
  </si>
  <si>
    <t>2022-04-07</t>
  </si>
  <si>
    <t>广发中证全指家用电器ETF</t>
  </si>
  <si>
    <t>2022-03-30</t>
  </si>
  <si>
    <t>2022-04-12</t>
  </si>
  <si>
    <t>华安中证光伏产业ETF</t>
  </si>
  <si>
    <t>2022-04-08</t>
  </si>
  <si>
    <t>2022-04-22</t>
  </si>
  <si>
    <t>华泰柏瑞中证港股通高股息投资ETF</t>
  </si>
  <si>
    <t>2022-04-25</t>
  </si>
  <si>
    <t>嘉实国证绿色电力ETF</t>
  </si>
  <si>
    <t>2022-04-21</t>
  </si>
  <si>
    <t>2022-04-29</t>
  </si>
  <si>
    <t>华泰柏瑞中证全指电力公用事业ETF</t>
  </si>
  <si>
    <t>2022-04-26</t>
  </si>
  <si>
    <t>2022-05-16</t>
  </si>
  <si>
    <t>广发恒生科技ETF</t>
  </si>
  <si>
    <t>2022-04-27</t>
  </si>
  <si>
    <t>2022-05-12</t>
  </si>
  <si>
    <t>易方达中证消费50ETF</t>
  </si>
  <si>
    <t>2022-04-28</t>
  </si>
  <si>
    <t>2022-05-11</t>
  </si>
  <si>
    <t>汇添富中证全指医疗器械ETF</t>
  </si>
  <si>
    <t>汇添富中证沪港深张江自主创新50ETF</t>
  </si>
  <si>
    <t>招商中证沪港深500医药卫生ETF</t>
  </si>
  <si>
    <t>2022-05-09</t>
  </si>
  <si>
    <t>2022-05-19</t>
  </si>
  <si>
    <t>国泰标普500ETF</t>
  </si>
  <si>
    <t>2022-05-20</t>
  </si>
  <si>
    <t>嘉实上证科创板新一代信息技术ETF</t>
  </si>
  <si>
    <t>2022-05-18</t>
  </si>
  <si>
    <t>2022-05-27</t>
  </si>
  <si>
    <t>华安上证科创板新一代信息技术ETF</t>
  </si>
  <si>
    <t>摩根中证创新药产业ETF</t>
  </si>
  <si>
    <t>2022-06-02</t>
  </si>
  <si>
    <t>天弘中证科创创业50ETF</t>
  </si>
  <si>
    <t>2022-05-26</t>
  </si>
  <si>
    <t>2022-06-08</t>
  </si>
  <si>
    <t>华夏中证智选500价值稳健策略ETF</t>
  </si>
  <si>
    <t>2022-06-09</t>
  </si>
  <si>
    <t>2022-06-30</t>
  </si>
  <si>
    <t>中金中证科技先锋ETF</t>
  </si>
  <si>
    <t>2022-06-10</t>
  </si>
  <si>
    <t>2022-06-27</t>
  </si>
  <si>
    <t>民生加银中证企业核心竞争力50ETF</t>
  </si>
  <si>
    <t>2022-06-13</t>
  </si>
  <si>
    <t>浦银安盛中证光伏产业ETF</t>
  </si>
  <si>
    <t>2022-06-16</t>
  </si>
  <si>
    <t>2022-07-08</t>
  </si>
  <si>
    <t>南方恒生生物科技ETF</t>
  </si>
  <si>
    <t>2022-06-17</t>
  </si>
  <si>
    <t>2022-06-28</t>
  </si>
  <si>
    <t>华夏中证基建ETF</t>
  </si>
  <si>
    <t>2022-07-12</t>
  </si>
  <si>
    <t>万家国证2000ETF</t>
  </si>
  <si>
    <t>2022-06-29</t>
  </si>
  <si>
    <t>2022-07-18</t>
  </si>
  <si>
    <t>富国中证电池主题ETF</t>
  </si>
  <si>
    <t>银华中证全指电力公用事业ETF</t>
  </si>
  <si>
    <t>工银国证港股通科技ETF</t>
  </si>
  <si>
    <t>2022-07-20</t>
  </si>
  <si>
    <t>广发中证香港创新药ETF</t>
  </si>
  <si>
    <t>2022-07-01</t>
  </si>
  <si>
    <t>博时中证全指电力公用事业ETF</t>
  </si>
  <si>
    <t>2022-07-15</t>
  </si>
  <si>
    <t>招商中证全球中国互联网ETF</t>
  </si>
  <si>
    <t>2022-07-04</t>
  </si>
  <si>
    <t>汇添富恒生生物科技ETF</t>
  </si>
  <si>
    <t>2022-07-05</t>
  </si>
  <si>
    <t>南方中证上海环交所碳中和ETF</t>
  </si>
  <si>
    <t>2022-07-11</t>
  </si>
  <si>
    <t>2022-07-19</t>
  </si>
  <si>
    <t>广发中证上海环交所碳中和ETF</t>
  </si>
  <si>
    <t>富国中证上海环交所碳中和ETF</t>
  </si>
  <si>
    <t>易方达中证上海环交所碳中和ETF</t>
  </si>
  <si>
    <t>工银中证上海环交所碳中和ETF</t>
  </si>
  <si>
    <t>2022-07-13</t>
  </si>
  <si>
    <t>2022-07-21</t>
  </si>
  <si>
    <t>大成中证上海环交所碳中和ETF</t>
  </si>
  <si>
    <t>汇添富中证上海环交所碳中和ETF</t>
  </si>
  <si>
    <t>招商中证上海环交所碳中和ETF</t>
  </si>
  <si>
    <t>2022-07-14</t>
  </si>
  <si>
    <t>2022-07-22</t>
  </si>
  <si>
    <t>华夏中证智选500成长创新策略ETF</t>
  </si>
  <si>
    <t>2022-08-05</t>
  </si>
  <si>
    <t>鹏华中证中药ETF</t>
  </si>
  <si>
    <t>2022-07-28</t>
  </si>
  <si>
    <t>银华中证中药ETF</t>
  </si>
  <si>
    <t>华宝中证A100ETF</t>
  </si>
  <si>
    <t>2022-08-01</t>
  </si>
  <si>
    <t>华安纳斯达克100ETF</t>
  </si>
  <si>
    <t>2022-08-03</t>
  </si>
  <si>
    <t>建信中证农牧主题ETF</t>
  </si>
  <si>
    <t>2022-08-08</t>
  </si>
  <si>
    <t>华泰柏瑞中证中药ETF</t>
  </si>
  <si>
    <t>2022-07-26</t>
  </si>
  <si>
    <t>2022-08-04</t>
  </si>
  <si>
    <t>富国中证1000ETF</t>
  </si>
  <si>
    <t>2022-07-27</t>
  </si>
  <si>
    <t>易方达中证1000ETF</t>
  </si>
  <si>
    <t>广发中证1000ETF</t>
  </si>
  <si>
    <t>华夏中证智选1000价值稳健策略ETF</t>
  </si>
  <si>
    <t>2022-08-12</t>
  </si>
  <si>
    <t>汇添富中证1000ETF</t>
  </si>
  <si>
    <t>2022-07-29</t>
  </si>
  <si>
    <t>嘉实中证高端装备细分50ETF</t>
  </si>
  <si>
    <t>华安中债1-5年国开行ETF</t>
  </si>
  <si>
    <t>2022-10-24</t>
  </si>
  <si>
    <t>国泰国证疫苗与生物科技ETF</t>
  </si>
  <si>
    <t>2022-08-10</t>
  </si>
  <si>
    <t>2022-08-22</t>
  </si>
  <si>
    <t>汇添富纳斯达克生物科技ETF</t>
  </si>
  <si>
    <t>2022-08-15</t>
  </si>
  <si>
    <t>2022-08-29</t>
  </si>
  <si>
    <t>博时中证成渝地区双城经济圈成份ETF</t>
  </si>
  <si>
    <t>2022-09-09</t>
  </si>
  <si>
    <t>招商中证A100ETF</t>
  </si>
  <si>
    <t>2022-08-18</t>
  </si>
  <si>
    <t>2022-08-26</t>
  </si>
  <si>
    <t>东财中证新能源汽车ETF</t>
  </si>
  <si>
    <t>2022-08-19</t>
  </si>
  <si>
    <t>2022-09-01</t>
  </si>
  <si>
    <t>富国中债7-10年政策性金融债ETF</t>
  </si>
  <si>
    <t>2022-10-25</t>
  </si>
  <si>
    <t>博时中债0-3年国开行ETF</t>
  </si>
  <si>
    <t>2022-10-28</t>
  </si>
  <si>
    <t>国泰MSCI中国A股ESG通用ETF</t>
  </si>
  <si>
    <t>2022-08-30</t>
  </si>
  <si>
    <t>汇添富恒生科技ETF</t>
  </si>
  <si>
    <t>2022-08-31</t>
  </si>
  <si>
    <t>2022-09-13</t>
  </si>
  <si>
    <t>银华沪深300成长ETF</t>
  </si>
  <si>
    <t>平安中债-0-3年国开行ETF</t>
  </si>
  <si>
    <t>2022-11-16</t>
  </si>
  <si>
    <t>招商中证国债及政策性金融债0-3年ETF</t>
  </si>
  <si>
    <t>江苏银行</t>
  </si>
  <si>
    <t>2022-09-15</t>
  </si>
  <si>
    <t>2022-12-14</t>
  </si>
  <si>
    <t>富国国证疫苗与生物科技ETF</t>
  </si>
  <si>
    <t>2022-09-16</t>
  </si>
  <si>
    <t>2022-09-26</t>
  </si>
  <si>
    <t>汇添富中证中药ETF</t>
  </si>
  <si>
    <t>2022-10-17</t>
  </si>
  <si>
    <t>华安中证数字经济主题ETF</t>
  </si>
  <si>
    <t>2022-09-27</t>
  </si>
  <si>
    <t>2022-10-12</t>
  </si>
  <si>
    <t>博时上证科创板新材料ETF</t>
  </si>
  <si>
    <t>2022-09-30</t>
  </si>
  <si>
    <t>2022-10-26</t>
  </si>
  <si>
    <t>南方上证科创板新材料ETF</t>
  </si>
  <si>
    <t>嘉实上证科创板芯片ETF</t>
  </si>
  <si>
    <t>华安上证科创板芯片ETF</t>
  </si>
  <si>
    <t>华夏标普500ETF</t>
  </si>
  <si>
    <t>华夏中证机床ETF</t>
  </si>
  <si>
    <t>国泰中证机床ETF</t>
  </si>
  <si>
    <t>广发中证主要消费ETF</t>
  </si>
  <si>
    <t>2022-10-19</t>
  </si>
  <si>
    <t>2022-10-31</t>
  </si>
  <si>
    <t>国泰中证有色金属矿业主题ETF</t>
  </si>
  <si>
    <t>2022-11-01</t>
  </si>
  <si>
    <t>汇添富中证A100ETF</t>
  </si>
  <si>
    <t>2022-10-20</t>
  </si>
  <si>
    <t>鹏扬中证科创创业50ETF</t>
  </si>
  <si>
    <t>2022-11-10</t>
  </si>
  <si>
    <t>华泰柏瑞中证韩交所中韩半导体ETF</t>
  </si>
  <si>
    <t>2022-11-02</t>
  </si>
  <si>
    <t>2022-12-22</t>
  </si>
  <si>
    <t>富国中证A100ETF</t>
  </si>
  <si>
    <t>2022-11-03</t>
  </si>
  <si>
    <t>华夏中证A100ETF</t>
  </si>
  <si>
    <t>2022-11-08</t>
  </si>
  <si>
    <t>2022-11-30</t>
  </si>
  <si>
    <t>广发中证光伏龙头30ETF</t>
  </si>
  <si>
    <t>2022-11-29</t>
  </si>
  <si>
    <t>招商中证1000增强策略ETF</t>
  </si>
  <si>
    <t>2022-11-18</t>
  </si>
  <si>
    <t>南方国证交通运输行业ETF</t>
  </si>
  <si>
    <t>2022-11-23</t>
  </si>
  <si>
    <t>2022-12-01</t>
  </si>
  <si>
    <t>华泰柏瑞中证1000增强策略ETF</t>
  </si>
  <si>
    <t>2022-12-12</t>
  </si>
  <si>
    <t>嘉实创业板增强策略ETF</t>
  </si>
  <si>
    <t>2022-11-24</t>
  </si>
  <si>
    <t>2022-12-02</t>
  </si>
  <si>
    <t>银华中证1000增强策略ETF</t>
  </si>
  <si>
    <t>2022-12-05</t>
  </si>
  <si>
    <t>国泰中证内地运输主题ETF</t>
  </si>
  <si>
    <t>2022-12-08</t>
  </si>
  <si>
    <t>南方上证科创板50成份增强策略ETF</t>
  </si>
  <si>
    <t>2022-12-13</t>
  </si>
  <si>
    <t>鹏华上证科创板50成份增强策略ETF</t>
  </si>
  <si>
    <t>2023-01-05</t>
  </si>
  <si>
    <t>南方基金南方东英富时亚太低碳精选ETF</t>
  </si>
  <si>
    <t>2022-12-16</t>
  </si>
  <si>
    <t>2022-12-30</t>
  </si>
  <si>
    <t>华宝中证绿色能源ETF</t>
  </si>
  <si>
    <t>2023-01-03</t>
  </si>
  <si>
    <t>鹏华创业板50ETF</t>
  </si>
  <si>
    <t>2022-12-21</t>
  </si>
  <si>
    <t>华安沪深300增强策略ETF</t>
  </si>
  <si>
    <t>2023-01-11</t>
  </si>
  <si>
    <t>工银瑞信国证半导体芯片ETF</t>
  </si>
  <si>
    <t>2023-01-06</t>
  </si>
  <si>
    <t>景顺长城创业板50ETF</t>
  </si>
  <si>
    <t>2022-12-23</t>
  </si>
  <si>
    <t>华泰柏瑞中证香港300金融服务ETF</t>
  </si>
  <si>
    <t>2022-12-26</t>
  </si>
  <si>
    <t>2023-01-12</t>
  </si>
  <si>
    <t>广发中证科创创业50增强策略ETF</t>
  </si>
  <si>
    <t>2022-12-28</t>
  </si>
  <si>
    <t>万家沪深300成长ETF</t>
  </si>
  <si>
    <t>2023-01-16</t>
  </si>
  <si>
    <t>嘉实中证内地运输主题ETF</t>
  </si>
  <si>
    <t>2022-12-29</t>
  </si>
  <si>
    <t>2023-01-09</t>
  </si>
  <si>
    <t>国泰国证绿色电力ETF</t>
  </si>
  <si>
    <t>银华沪深300价值ETF</t>
  </si>
  <si>
    <t>摩根中证碳中和60ETF</t>
  </si>
  <si>
    <t>2023-01-13</t>
  </si>
  <si>
    <t>华夏中证全指运输ETF</t>
  </si>
  <si>
    <t>恒丰银行</t>
  </si>
  <si>
    <t>2023-02-13</t>
  </si>
  <si>
    <t>汇添富中证细分有色金属产业主题ETF</t>
  </si>
  <si>
    <t>2023-02-08</t>
  </si>
  <si>
    <t>华安恒生互联网科技业ETF</t>
  </si>
  <si>
    <t>2023-01-17</t>
  </si>
  <si>
    <t>2023-02-15</t>
  </si>
  <si>
    <t>兴银中证港股通科技ETF</t>
  </si>
  <si>
    <t>2023-01-31</t>
  </si>
  <si>
    <t>国泰中证1000增强策略ETF</t>
  </si>
  <si>
    <t>2023-02-09</t>
  </si>
  <si>
    <t>2023-02-22</t>
  </si>
  <si>
    <t>博时中证500增强策略ETF</t>
  </si>
  <si>
    <t>2023-02-27</t>
  </si>
  <si>
    <t>嘉实中证疫苗与生物技术ETF</t>
  </si>
  <si>
    <t>2023-02-16</t>
  </si>
  <si>
    <t>2023-02-24</t>
  </si>
  <si>
    <t>工银瑞信中证稀有金属主题ETF</t>
  </si>
  <si>
    <t>2023-02-17</t>
  </si>
  <si>
    <t>2023-03-10</t>
  </si>
  <si>
    <t>易方达中证500增强策略ETF</t>
  </si>
  <si>
    <t>2023-03-13</t>
  </si>
  <si>
    <t>鹏华国证疫苗与生物科技ETF</t>
  </si>
  <si>
    <t>万家中证工业有色金属主题ETF</t>
  </si>
  <si>
    <t>汇添富中证全指证券公司ETF</t>
  </si>
  <si>
    <t>2023-03-15</t>
  </si>
  <si>
    <t>华泰柏瑞纳斯达克100ETF</t>
  </si>
  <si>
    <t>2023-03-01</t>
  </si>
  <si>
    <t>2023-03-20</t>
  </si>
  <si>
    <t>富国中证绿色电力ETF</t>
  </si>
  <si>
    <t>2023-03-02</t>
  </si>
  <si>
    <t>2023-03-16</t>
  </si>
  <si>
    <t>南方中证主要消费ETF</t>
  </si>
  <si>
    <t>2023-03-03</t>
  </si>
  <si>
    <t>国联安国证ESG300ETF</t>
  </si>
  <si>
    <t>2023-03-06</t>
  </si>
  <si>
    <t>2023-03-24</t>
  </si>
  <si>
    <t>华夏中证绿色电力ETF</t>
  </si>
  <si>
    <t>2023-03-07</t>
  </si>
  <si>
    <t>2023-03-27</t>
  </si>
  <si>
    <t>招商中证疫苗与生物技术ETF</t>
  </si>
  <si>
    <t>2023-03-29</t>
  </si>
  <si>
    <t>天弘中证1000增强策略ETF</t>
  </si>
  <si>
    <t>2023-04-03</t>
  </si>
  <si>
    <t>博时中证主要消费ETF</t>
  </si>
  <si>
    <t>2023-03-23</t>
  </si>
  <si>
    <t>南方标普500ETF</t>
  </si>
  <si>
    <t>2023-04-04</t>
  </si>
  <si>
    <t>富国创业板增强策略ETF</t>
  </si>
  <si>
    <t>2023-04-12</t>
  </si>
  <si>
    <t>招商中证500增强策略ETF</t>
  </si>
  <si>
    <t>国投证券</t>
  </si>
  <si>
    <t>2023-04-24</t>
  </si>
  <si>
    <t>汇添富纳斯达克100ETF</t>
  </si>
  <si>
    <t>2023-03-30</t>
  </si>
  <si>
    <t>2023-04-17</t>
  </si>
  <si>
    <t>工银中证港股通高股息精选ETF</t>
  </si>
  <si>
    <t>2023-04-21</t>
  </si>
  <si>
    <t>易方达中证绿色电力ETF</t>
  </si>
  <si>
    <t>银华中证500价值ETF</t>
  </si>
  <si>
    <t>2023-04-07</t>
  </si>
  <si>
    <t>2023-04-18</t>
  </si>
  <si>
    <t>景顺长城恒生消费ETF</t>
  </si>
  <si>
    <t>招商纳斯达克100ETF</t>
  </si>
  <si>
    <t>2023-04-25</t>
  </si>
  <si>
    <t>南方沪深300ESG基准ETF</t>
  </si>
  <si>
    <t>2023-04-13</t>
  </si>
  <si>
    <t>国联安中证消费50ETF</t>
  </si>
  <si>
    <t>2023-04-14</t>
  </si>
  <si>
    <t>2023-05-09</t>
  </si>
  <si>
    <t>鹏华国证石油天然气ETF</t>
  </si>
  <si>
    <t>富国恒生港股通高股息低波动ETF</t>
  </si>
  <si>
    <t>2023-04-19</t>
  </si>
  <si>
    <t>2023-04-28</t>
  </si>
  <si>
    <t>博时纳斯达克100ETF</t>
  </si>
  <si>
    <t>2023-05-08</t>
  </si>
  <si>
    <t>东财中证沪港深创新药产业ETF</t>
  </si>
  <si>
    <t>嘉实国证通信ETF</t>
  </si>
  <si>
    <t>2023-04-27</t>
  </si>
  <si>
    <t>2023-05-10</t>
  </si>
  <si>
    <t>南方中证全指电力公用事业ETF</t>
  </si>
  <si>
    <t>2023-05-12</t>
  </si>
  <si>
    <t>东财中证证券公司30ETF</t>
  </si>
  <si>
    <t>2023-05-05</t>
  </si>
  <si>
    <t>2023-05-23</t>
  </si>
  <si>
    <t>申万菱信沪深300价值ETF</t>
  </si>
  <si>
    <t>2023-05-11</t>
  </si>
  <si>
    <t>华泰柏瑞中证中央企业红利ETF</t>
  </si>
  <si>
    <t>2023-05-18</t>
  </si>
  <si>
    <t>2023-05-30</t>
  </si>
  <si>
    <t>鹏扬中债-30年期国债ETF</t>
  </si>
  <si>
    <t>2023-05-19</t>
  </si>
  <si>
    <t>2023-06-13</t>
  </si>
  <si>
    <t>易方达中证软件服务ETF</t>
  </si>
  <si>
    <t>2023-05-22</t>
  </si>
  <si>
    <t>2023-06-05</t>
  </si>
  <si>
    <t>汇添富中证国新央企股东回报ETF</t>
  </si>
  <si>
    <t>2023-05-24</t>
  </si>
  <si>
    <t>2023-06-06</t>
  </si>
  <si>
    <t>广发中证国新央企股东回报ETF</t>
  </si>
  <si>
    <t>招商中证国新央企股东回报ETF</t>
  </si>
  <si>
    <t>易方达中证信息安全主题ETF</t>
  </si>
  <si>
    <t>2023-05-31</t>
  </si>
  <si>
    <t>2023-06-12</t>
  </si>
  <si>
    <t>易方达中证港股通互联网ETF</t>
  </si>
  <si>
    <t>嘉实纳斯达克100ETF</t>
  </si>
  <si>
    <t>2023-06-14</t>
  </si>
  <si>
    <t>广发国证通信ETF</t>
  </si>
  <si>
    <t>2023-06-08</t>
  </si>
  <si>
    <t>2023-06-21</t>
  </si>
  <si>
    <t>富国恒生港股通医疗保健ETF</t>
  </si>
  <si>
    <t>2023-07-03</t>
  </si>
  <si>
    <t>汇添富中证800价值ETF</t>
  </si>
  <si>
    <t>2023-06-20</t>
  </si>
  <si>
    <t>2023-07-10</t>
  </si>
  <si>
    <t>招商中证有色金属矿业主题ETF</t>
  </si>
  <si>
    <t>2023-07-06</t>
  </si>
  <si>
    <t>南方中证国新央企科技引领ETF</t>
  </si>
  <si>
    <t>易方达中证国新央企科技引领ETF</t>
  </si>
  <si>
    <t>鹏华沪深300ETF</t>
  </si>
  <si>
    <t>2023-07-17</t>
  </si>
  <si>
    <t>银华中证国新央企科技引领ETF</t>
  </si>
  <si>
    <t>2023-06-26</t>
  </si>
  <si>
    <t>华安国证生物医药ETF</t>
  </si>
  <si>
    <t>2023-06-29</t>
  </si>
  <si>
    <t>2023-07-14</t>
  </si>
  <si>
    <t>易方达中证电信主题ETF</t>
  </si>
  <si>
    <t>2023-07-05</t>
  </si>
  <si>
    <t>2023-07-13</t>
  </si>
  <si>
    <t>易方达中证A100ETF</t>
  </si>
  <si>
    <t>2023-07-11</t>
  </si>
  <si>
    <t>2023-07-19</t>
  </si>
  <si>
    <t>大成纳斯达克100ETF</t>
  </si>
  <si>
    <t>2023-07-12</t>
  </si>
  <si>
    <t>2023-07-28</t>
  </si>
  <si>
    <t>广发中证全指汽车ETF</t>
  </si>
  <si>
    <t>2023-07-25</t>
  </si>
  <si>
    <t>国泰中证半导体材料设备主题ETF</t>
  </si>
  <si>
    <t>2023-07-27</t>
  </si>
  <si>
    <t>汇添富中证500增强策略ETF</t>
  </si>
  <si>
    <t>2023-07-31</t>
  </si>
  <si>
    <t>景顺长城纳斯达克科技市值加权ETF</t>
  </si>
  <si>
    <t>2023-08-08</t>
  </si>
  <si>
    <t>鹏华国证粮食产业ETF</t>
  </si>
  <si>
    <t>2023-07-26</t>
  </si>
  <si>
    <t>2023-08-18</t>
  </si>
  <si>
    <t>工银中证国新央企现代能源ETF</t>
  </si>
  <si>
    <t>2023-08-09</t>
  </si>
  <si>
    <t>博时中证国新央企现代能源ETF</t>
  </si>
  <si>
    <t>嘉实中证国新央企现代能源ETF</t>
  </si>
  <si>
    <t>南方中证通信服务ETF</t>
  </si>
  <si>
    <t>2023-08-07</t>
  </si>
  <si>
    <t>华夏中证智选300价值稳健策略ETF</t>
  </si>
  <si>
    <t>2023-08-16</t>
  </si>
  <si>
    <t>广发恒生消费ETF</t>
  </si>
  <si>
    <t>2023-08-10</t>
  </si>
  <si>
    <t>2023-08-23</t>
  </si>
  <si>
    <t>易方达纳斯达克100ETF</t>
  </si>
  <si>
    <t>2023-08-17</t>
  </si>
  <si>
    <t>2023-08-25</t>
  </si>
  <si>
    <t>华夏中证香港内地国有企业ETF</t>
  </si>
  <si>
    <t>2023-08-21</t>
  </si>
  <si>
    <t>2023-09-01</t>
  </si>
  <si>
    <t>招商中证半导体产业ETF</t>
  </si>
  <si>
    <t>中泰证券</t>
  </si>
  <si>
    <t>国泰中证香港内地国有企业ETF</t>
  </si>
  <si>
    <t>2023-08-31</t>
  </si>
  <si>
    <t>易方达上证科创板成长ETF</t>
  </si>
  <si>
    <t>广发上证科创板成长ETF</t>
  </si>
  <si>
    <t>银华中证800增强策略ETF</t>
  </si>
  <si>
    <t>2023-09-05</t>
  </si>
  <si>
    <t>鹏扬中证国有企业红利ETF</t>
  </si>
  <si>
    <t>2023-09-06</t>
  </si>
  <si>
    <t>平安国证2000ETF</t>
  </si>
  <si>
    <t>2023-09-07</t>
  </si>
  <si>
    <t>工银中证1000增强策略ETF</t>
  </si>
  <si>
    <t>2023-09-22</t>
  </si>
  <si>
    <t>鹏华中证1000增强策略ETF</t>
  </si>
  <si>
    <t>2023-09-25</t>
  </si>
  <si>
    <t>华夏中证智选300成长创新策略ETF</t>
  </si>
  <si>
    <t>2023-09-19</t>
  </si>
  <si>
    <t>华夏中证2000ETF</t>
  </si>
  <si>
    <t>2023-09-14</t>
  </si>
  <si>
    <t>华泰柏瑞中证2000ETF</t>
  </si>
  <si>
    <t>广发中证医疗ETF</t>
  </si>
  <si>
    <t>北京银行</t>
  </si>
  <si>
    <t>2023-09-15</t>
  </si>
  <si>
    <t>博时上证科创板100ETF</t>
  </si>
  <si>
    <t>国泰上证科创板100ETF</t>
  </si>
  <si>
    <t>银华上证科创板100ETF</t>
  </si>
  <si>
    <t>鹏华上证科创板100ETF</t>
  </si>
  <si>
    <t>华安中证国有企业红利ETF</t>
  </si>
  <si>
    <t>2023-09-21</t>
  </si>
  <si>
    <t>南方中证2000ETF</t>
  </si>
  <si>
    <t>2023-09-18</t>
  </si>
  <si>
    <t>广发中证2000ETF</t>
  </si>
  <si>
    <t>2023-09-08</t>
  </si>
  <si>
    <t>易方达中证2000ETF</t>
  </si>
  <si>
    <t>2023-09-13</t>
  </si>
  <si>
    <t>汇添富中证2000ETF</t>
  </si>
  <si>
    <t>国泰中证2000ETF</t>
  </si>
  <si>
    <t>嘉实中证2000ETF</t>
  </si>
  <si>
    <t>富国国证信息技术创新主题ETF</t>
  </si>
  <si>
    <t>广发国证信息技术创新主题ETF</t>
  </si>
  <si>
    <t>2023-09-20</t>
  </si>
  <si>
    <t>2023-09-28</t>
  </si>
  <si>
    <t>易方达国证信息技术创新主题ETF</t>
  </si>
  <si>
    <t>国泰国证信息技术创新主题ETF</t>
  </si>
  <si>
    <t>2023-10-10</t>
  </si>
  <si>
    <t>华夏中证港股通内地金融ETF</t>
  </si>
  <si>
    <t>2023-10-11</t>
  </si>
  <si>
    <t>华宝中证信息技术应用创新产业ETF</t>
  </si>
  <si>
    <t>2023-09-26</t>
  </si>
  <si>
    <t>2023-10-12</t>
  </si>
  <si>
    <t>汇添富中证红利ETF</t>
  </si>
  <si>
    <t>2023-10-16</t>
  </si>
  <si>
    <t>富国中证2000ETF</t>
  </si>
  <si>
    <t>2023-10-18</t>
  </si>
  <si>
    <t>华夏中证半导体材料设备主题ETF</t>
  </si>
  <si>
    <t>2023-10-09</t>
  </si>
  <si>
    <t>国泰中证全指集成电路ETF</t>
  </si>
  <si>
    <t>2023-10-20</t>
  </si>
  <si>
    <t>广发中证工程机械ETF</t>
  </si>
  <si>
    <t>2023-10-30</t>
  </si>
  <si>
    <t>万家创业板综合ETF</t>
  </si>
  <si>
    <t>2023-10-31</t>
  </si>
  <si>
    <t>工银中证消费龙头ETF</t>
  </si>
  <si>
    <t>2023-10-19</t>
  </si>
  <si>
    <t>国泰中证油气产业ETF</t>
  </si>
  <si>
    <t>2023-10-23</t>
  </si>
  <si>
    <t>永赢中证沪深港黄金产业股票ETF</t>
  </si>
  <si>
    <t>2023-10-24</t>
  </si>
  <si>
    <t>2023-11-01</t>
  </si>
  <si>
    <t>富国纳斯达克100ETF</t>
  </si>
  <si>
    <t>2023-10-25</t>
  </si>
  <si>
    <t>2023-11-02</t>
  </si>
  <si>
    <t>华泰柏瑞中证A股ETF</t>
  </si>
  <si>
    <t>2023-11-07</t>
  </si>
  <si>
    <t>嘉实标普石油天然气勘探及生产精选行业ETF</t>
  </si>
  <si>
    <t>2023-11-15</t>
  </si>
  <si>
    <t>博时中证1000增强策略ETF</t>
  </si>
  <si>
    <t>2023-11-10</t>
  </si>
  <si>
    <t>易方达MSCI美国50ETF</t>
  </si>
  <si>
    <t>2023-11-06</t>
  </si>
  <si>
    <t>2023-11-17</t>
  </si>
  <si>
    <t>国泰中证机器人ETF</t>
  </si>
  <si>
    <t>2023-11-08</t>
  </si>
  <si>
    <t>2023-11-16</t>
  </si>
  <si>
    <t>易方达上证科创板100ETF</t>
  </si>
  <si>
    <t>华夏上证科创板100ETF</t>
  </si>
  <si>
    <t>华泰柏瑞上证科创板100ETF</t>
  </si>
  <si>
    <t>工银国证2000ETF</t>
  </si>
  <si>
    <t>2023-11-09</t>
  </si>
  <si>
    <t>2023-11-20</t>
  </si>
  <si>
    <t>景顺长城中证芯片产业ETF</t>
  </si>
  <si>
    <t>广发中证港股通非银行金融主题ETF</t>
  </si>
  <si>
    <t>2023-11-27</t>
  </si>
  <si>
    <t>华泰柏瑞南方东英新交所泛东南亚科技ETF</t>
  </si>
  <si>
    <t>2023-12-01</t>
  </si>
  <si>
    <t>富国标普石油天然气勘探及生产精选行业ETF</t>
  </si>
  <si>
    <t>2023-11-28</t>
  </si>
  <si>
    <t>华安中证全指软件开发ETF</t>
  </si>
  <si>
    <t>2023-11-21</t>
  </si>
  <si>
    <t>2023-12-11</t>
  </si>
  <si>
    <t>汇添富上证综合ETF</t>
  </si>
  <si>
    <t>2023-11-22</t>
  </si>
  <si>
    <t>嘉实中证A100ETF</t>
  </si>
  <si>
    <t>2023-11-23</t>
  </si>
  <si>
    <t>博时国证2000ETF</t>
  </si>
  <si>
    <t>2023-12-04</t>
  </si>
  <si>
    <t>摩根标普港股通低波红利ETF</t>
  </si>
  <si>
    <t>2023-12-08</t>
  </si>
  <si>
    <t>华夏中证全指医疗器械ETF</t>
  </si>
  <si>
    <t>天弘中证红利低波动100ETF</t>
  </si>
  <si>
    <t>易方达深证50ETF</t>
  </si>
  <si>
    <t>2023-11-29</t>
  </si>
  <si>
    <t>富国深证50ETF</t>
  </si>
  <si>
    <t>2023-11-30</t>
  </si>
  <si>
    <t>景顺长城国证机器人产业ETF</t>
  </si>
  <si>
    <t>2023-12-12</t>
  </si>
  <si>
    <t>广发中证半导体材料设备主题ETF</t>
  </si>
  <si>
    <t>银华中证2000增强策略ETF</t>
  </si>
  <si>
    <t>汇添富中证电信主题ETF</t>
  </si>
  <si>
    <t>2023-12-05</t>
  </si>
  <si>
    <t>2023-12-18</t>
  </si>
  <si>
    <t>易方达中证红利低波动ETF</t>
  </si>
  <si>
    <t>2023-12-06</t>
  </si>
  <si>
    <t>2023-12-14</t>
  </si>
  <si>
    <t>南方上证科创板100ETF</t>
  </si>
  <si>
    <t>华宝标普中国A股红利机会ETF</t>
  </si>
  <si>
    <t>2023-12-28</t>
  </si>
  <si>
    <t>华夏上证基准做市国债ETF</t>
  </si>
  <si>
    <t>2023-12-13</t>
  </si>
  <si>
    <t>2023-12-25</t>
  </si>
  <si>
    <t>易方达创业板中盘200ETF</t>
  </si>
  <si>
    <t>2023-12-15</t>
  </si>
  <si>
    <t>华夏创业板中盘200ETF</t>
  </si>
  <si>
    <t>富国创业板中盘200ETF</t>
  </si>
  <si>
    <t>2023-12-20</t>
  </si>
  <si>
    <t>2024-01-02</t>
  </si>
  <si>
    <t>银华创业板中盘200ETF</t>
  </si>
  <si>
    <t>华安恒生港股通中国央企红利ETF</t>
  </si>
  <si>
    <t>2024-01-05</t>
  </si>
  <si>
    <t>广发深证100ETF</t>
  </si>
  <si>
    <t>2023-12-21</t>
  </si>
  <si>
    <t>2024-01-03</t>
  </si>
  <si>
    <t>工银中证A100ETF</t>
  </si>
  <si>
    <t>2023-12-22</t>
  </si>
  <si>
    <t>嘉实标普生物科技精选行业ETF</t>
  </si>
  <si>
    <t>2023-12-26</t>
  </si>
  <si>
    <t>2024-01-10</t>
  </si>
  <si>
    <t>嘉实上证科创板生物医药ETF</t>
  </si>
  <si>
    <t>2023-12-27</t>
  </si>
  <si>
    <t>平安中证2000增强策略ETF</t>
  </si>
  <si>
    <t>汇添富国证港股通创新药ETF</t>
  </si>
  <si>
    <t>2024-01-22</t>
  </si>
  <si>
    <t>银华国证港股通创新药ETF</t>
  </si>
  <si>
    <t>2024-01-11</t>
  </si>
  <si>
    <t>易方达国证机器人产业ETF</t>
  </si>
  <si>
    <t>2024-01-18</t>
  </si>
  <si>
    <t>华夏中证沪深港黄金产业股票ETF</t>
  </si>
  <si>
    <t>鹏华道琼斯工业平均ETF</t>
  </si>
  <si>
    <t>2024-01-17</t>
  </si>
  <si>
    <t>2024-02-02</t>
  </si>
  <si>
    <t>广发中证云计算与大数据主题ETF</t>
  </si>
  <si>
    <t>2024-02-01</t>
  </si>
  <si>
    <t>景顺长城标普消费精选ETF</t>
  </si>
  <si>
    <t>2024-01-24</t>
  </si>
  <si>
    <t>华夏中证红利低波动ETF</t>
  </si>
  <si>
    <t>2024-01-25</t>
  </si>
  <si>
    <t>2024-02-06</t>
  </si>
  <si>
    <t>易方达国证新能源电池ETF</t>
  </si>
  <si>
    <t>2024-01-31</t>
  </si>
  <si>
    <t>2024-02-08</t>
  </si>
  <si>
    <t>华夏创业板综合ETF</t>
  </si>
  <si>
    <t>2024-02-23</t>
  </si>
  <si>
    <t>汇添富MSCI美国50ETF</t>
  </si>
  <si>
    <t>2024-02-05</t>
  </si>
  <si>
    <t>华夏中证港股通央企红利ETF</t>
  </si>
  <si>
    <t>2024-02-07</t>
  </si>
  <si>
    <t>2024-03-04</t>
  </si>
  <si>
    <t>易方达中证汽车零部件主题ETF</t>
  </si>
  <si>
    <t>2024-02-26</t>
  </si>
  <si>
    <t>博时中证港股通互联网ETF</t>
  </si>
  <si>
    <t>2024-02-27</t>
  </si>
  <si>
    <t>平安中证A50ETF</t>
  </si>
  <si>
    <t>2024-03-12</t>
  </si>
  <si>
    <t>摩根中证A50ETF</t>
  </si>
  <si>
    <t>2024-03-05</t>
  </si>
  <si>
    <t>万家中证红利ETF</t>
  </si>
  <si>
    <t>2024-03-06</t>
  </si>
  <si>
    <t>2024-03-15</t>
  </si>
  <si>
    <t>银华中证A50ETF</t>
  </si>
  <si>
    <t>2024-03-18</t>
  </si>
  <si>
    <t>大成中证A50ETF</t>
  </si>
  <si>
    <t>工银中证A50ETF</t>
  </si>
  <si>
    <t>易方达中证A50ETF</t>
  </si>
  <si>
    <t>华泰柏瑞中证A50ETF</t>
  </si>
  <si>
    <t>南方中证全指计算机ETF</t>
  </si>
  <si>
    <t>2024-03-07</t>
  </si>
  <si>
    <t>富国中证A50ETF</t>
  </si>
  <si>
    <t>华宝中证A50ETF</t>
  </si>
  <si>
    <t>嘉实中证A50ETF</t>
  </si>
  <si>
    <t>广发中证红利ETF</t>
  </si>
  <si>
    <t>2024-03-14</t>
  </si>
  <si>
    <t>2024-03-26</t>
  </si>
  <si>
    <t>泰康中证红利低波动ETF</t>
  </si>
  <si>
    <t>2024-04-08</t>
  </si>
  <si>
    <t>华夏中证全指可选消费ETF</t>
  </si>
  <si>
    <t>南京银行</t>
  </si>
  <si>
    <t>博时上证30年期国债ETF</t>
  </si>
  <si>
    <t>2024-03-20</t>
  </si>
  <si>
    <t>2024-03-28</t>
  </si>
  <si>
    <t>华夏中证全指信息技术ETF</t>
  </si>
  <si>
    <t>2024-03-27</t>
  </si>
  <si>
    <t>2024-04-12</t>
  </si>
  <si>
    <t>易方达恒生港股通高股息低波动ETF</t>
  </si>
  <si>
    <t>2024-04-15</t>
  </si>
  <si>
    <t>海富通中证2000增强策略ETF</t>
  </si>
  <si>
    <t>富国MSCI中国A50互联互通增强策略ETF</t>
  </si>
  <si>
    <t>2024-04-01</t>
  </si>
  <si>
    <t>汇添富中证信息技术应用创新产业ETF</t>
  </si>
  <si>
    <t>鹏华中证电信主题ETF</t>
  </si>
  <si>
    <t>2024-04-22</t>
  </si>
  <si>
    <t>嘉实德国DAXETF</t>
  </si>
  <si>
    <t>2024-04-03</t>
  </si>
  <si>
    <t>2024-04-30</t>
  </si>
  <si>
    <t>博时中证半导体产业ETF</t>
  </si>
  <si>
    <t>2024-04-16</t>
  </si>
  <si>
    <t>大成中证红利低波动100ETF</t>
  </si>
  <si>
    <t>2024-04-18</t>
  </si>
  <si>
    <t>鹏华恒生中国央企ETF</t>
  </si>
  <si>
    <t>2024-04-10</t>
  </si>
  <si>
    <t>2024-04-19</t>
  </si>
  <si>
    <t>易方达恒生ETF</t>
  </si>
  <si>
    <t>嘉实中证全指集成电路ETF</t>
  </si>
  <si>
    <t>南方上证科创板芯片ETF</t>
  </si>
  <si>
    <t>2024-04-23</t>
  </si>
  <si>
    <t>嘉实中证机器人ETF</t>
  </si>
  <si>
    <t>2024-04-24</t>
  </si>
  <si>
    <t>博时中证红利低波动100ETF</t>
  </si>
  <si>
    <t>2024-04-25</t>
  </si>
  <si>
    <t>天弘中证芯片产业ETF</t>
  </si>
  <si>
    <t>博时中证油气资源ETF</t>
  </si>
  <si>
    <t>2024-04-29</t>
  </si>
  <si>
    <t>华夏中证信息技术应用创新产业ETF</t>
  </si>
  <si>
    <t>东财中证芯片产业ETF</t>
  </si>
  <si>
    <t>2024-05-08</t>
  </si>
  <si>
    <t>海富通中证汽车零部件主题ETF</t>
  </si>
  <si>
    <t>2024-05-10</t>
  </si>
  <si>
    <t>国泰中证沪深港黄金产业股票ETF</t>
  </si>
  <si>
    <t>广发上证50ETF</t>
  </si>
  <si>
    <t>汇添富中证港股通高股息投资ETF</t>
  </si>
  <si>
    <t>2024-05-16</t>
  </si>
  <si>
    <t>银华中证500质量成长ETF</t>
  </si>
  <si>
    <t>平安中证汽车零部件主题ETF</t>
  </si>
  <si>
    <t>2024-05-14</t>
  </si>
  <si>
    <t>国泰上证国有企业红利ETF</t>
  </si>
  <si>
    <t>2024-05-15</t>
  </si>
  <si>
    <t>华夏中证汽车零部件主题ETF</t>
  </si>
  <si>
    <t>2024-05-06</t>
  </si>
  <si>
    <t>银华中证高股息策略ETF</t>
  </si>
  <si>
    <t>招商上证科创板50成份增强策略ETF</t>
  </si>
  <si>
    <t>2024-05-22</t>
  </si>
  <si>
    <t>富国中证红利低波动ETF</t>
  </si>
  <si>
    <t>2024-05-07</t>
  </si>
  <si>
    <t>2024-05-20</t>
  </si>
  <si>
    <t>富国中证国有企业改革ETF</t>
  </si>
  <si>
    <t>嘉实恒生医疗保健ETF</t>
  </si>
  <si>
    <t>易方达创业板成长ETF</t>
  </si>
  <si>
    <t>2024-05-27</t>
  </si>
  <si>
    <t>华安中证沪深港黄金产业股票ETF</t>
  </si>
  <si>
    <t>2024-05-09</t>
  </si>
  <si>
    <t>银华中证油气资源ETF</t>
  </si>
  <si>
    <t>2024-05-30</t>
  </si>
  <si>
    <t>景顺长城国证石油天然气ETF</t>
  </si>
  <si>
    <t>2024-05-23</t>
  </si>
  <si>
    <t>2024-05-31</t>
  </si>
  <si>
    <t>富国沪深300ETF</t>
  </si>
  <si>
    <t>2024-06-05</t>
  </si>
  <si>
    <t>易方达上证50增强策略ETF</t>
  </si>
  <si>
    <t>2024-06-06</t>
  </si>
  <si>
    <t>博时中证2000ETF</t>
  </si>
  <si>
    <t>2024-05-28</t>
  </si>
  <si>
    <t>2024-06-07</t>
  </si>
  <si>
    <t>大成中证工程机械ETF</t>
  </si>
  <si>
    <t>南方深证主板50ETF</t>
  </si>
  <si>
    <t>工银中证沪深港黄金产业股票ETF</t>
  </si>
  <si>
    <t>2024-06-14</t>
  </si>
  <si>
    <t>汇添富中证油气资源ETF</t>
  </si>
  <si>
    <t>2024-06-18</t>
  </si>
  <si>
    <t>平安中证沪深港黄金产业股票ETF</t>
  </si>
  <si>
    <t>易方达中证半导体材料设备主题ETF</t>
  </si>
  <si>
    <t>银华恒指港股通ETF</t>
  </si>
  <si>
    <t>2024-06-13</t>
  </si>
  <si>
    <t>2024-06-21</t>
  </si>
  <si>
    <t>万家中证软件服务ETF</t>
  </si>
  <si>
    <t>2024-06-24</t>
  </si>
  <si>
    <t>大成恒生医疗保健ETF</t>
  </si>
  <si>
    <t>2024-06-27</t>
  </si>
  <si>
    <t>招商中证2000增强策略ETF</t>
  </si>
  <si>
    <t>2024-06-19</t>
  </si>
  <si>
    <t>2024-06-28</t>
  </si>
  <si>
    <t>南方中证国新港股通央企红利ETF</t>
  </si>
  <si>
    <t>2024-06-26</t>
  </si>
  <si>
    <t>2024-07-10</t>
  </si>
  <si>
    <t>广发中证国新港股通央企红利ETF</t>
  </si>
  <si>
    <t>景顺长城中证国新港股通央企红利ETF</t>
  </si>
  <si>
    <t>广发上证科创板100增强策略ETF</t>
  </si>
  <si>
    <t>2024-07-05</t>
  </si>
  <si>
    <t>鹏华中证800ETF</t>
  </si>
  <si>
    <t>2024-07-12</t>
  </si>
  <si>
    <t>易方达上证科创板100增强策略ETF</t>
  </si>
  <si>
    <t>2024-07-19</t>
  </si>
  <si>
    <t>富国中证通信设备主题ETF</t>
  </si>
  <si>
    <t>2024-07-08</t>
  </si>
  <si>
    <t>南方基金南方东英沙特阿拉伯ETF</t>
  </si>
  <si>
    <t>2024-07-16</t>
  </si>
  <si>
    <t>华泰柏瑞南方东英沙特阿拉伯ETF</t>
  </si>
  <si>
    <t>华安深证主板50ETF</t>
  </si>
  <si>
    <t>华夏中证全指公用事业ETF</t>
  </si>
  <si>
    <t>2024-07-22</t>
  </si>
  <si>
    <t>富国中证中央企业红利ETF</t>
  </si>
  <si>
    <t>2024-08-01</t>
  </si>
  <si>
    <t>国泰中证港股通高股息投资ETF</t>
  </si>
  <si>
    <t>2024-07-23</t>
  </si>
  <si>
    <t>万家中证半导体材料设备主题ETF</t>
  </si>
  <si>
    <t>2024-07-24</t>
  </si>
  <si>
    <t>2024-08-05</t>
  </si>
  <si>
    <t>鹏华上证科创板新能源ETF</t>
  </si>
  <si>
    <t>2024-07-31</t>
  </si>
  <si>
    <t>2024-08-09</t>
  </si>
  <si>
    <t>东财沪深300ETF</t>
  </si>
  <si>
    <t>2024-08-19</t>
  </si>
  <si>
    <t>博时上证科创板芯片ETF</t>
  </si>
  <si>
    <t>2024-08-08</t>
  </si>
  <si>
    <t>2024-08-16</t>
  </si>
  <si>
    <t>广发国证粮食产业ETF</t>
  </si>
  <si>
    <t>2024-08-21</t>
  </si>
  <si>
    <t>工银上证科创板生物医药ETF</t>
  </si>
  <si>
    <t>2024-08-23</t>
  </si>
  <si>
    <t>景顺长城国证港股通红利低波动率ETF</t>
  </si>
  <si>
    <t>2024-08-14</t>
  </si>
  <si>
    <t>2024-08-22</t>
  </si>
  <si>
    <t>万家中证港股通央企红利ETF</t>
  </si>
  <si>
    <t>浙商证券</t>
  </si>
  <si>
    <t>2024-09-03</t>
  </si>
  <si>
    <t>融通中证诚通央企科技创新ETF</t>
  </si>
  <si>
    <t>2024-09-05</t>
  </si>
  <si>
    <t>银华中证港股通高股息投资ETF</t>
  </si>
  <si>
    <t>2024-09-02</t>
  </si>
  <si>
    <t>华夏中证电网设备主题ETF</t>
  </si>
  <si>
    <t>2024-08-29</t>
  </si>
  <si>
    <t>2024-09-09</t>
  </si>
  <si>
    <t>东财中证500ETF</t>
  </si>
  <si>
    <t>2024-09-20</t>
  </si>
  <si>
    <t>新华中证红利低波动ETF</t>
  </si>
  <si>
    <t>华福证券</t>
  </si>
  <si>
    <t>天弘上证50ETF</t>
  </si>
  <si>
    <t>2024-09-04</t>
  </si>
  <si>
    <t>2024-09-13</t>
  </si>
  <si>
    <t>华泰柏瑞恒生港股通高股息低波动ETF</t>
  </si>
  <si>
    <t>招商沪深300ETF</t>
  </si>
  <si>
    <t>2024-09-06</t>
  </si>
  <si>
    <t>万家中证全指公用事业ETF</t>
  </si>
  <si>
    <t>2024-09-11</t>
  </si>
  <si>
    <t>2024-10-09</t>
  </si>
  <si>
    <t>万家中证港股通创新药ETF</t>
  </si>
  <si>
    <t>2024-10-14</t>
  </si>
  <si>
    <t>广发国证新能源电池ETF</t>
  </si>
  <si>
    <t>2024-09-18</t>
  </si>
  <si>
    <t>2024-09-27</t>
  </si>
  <si>
    <t>嘉实中证A500ETF</t>
  </si>
  <si>
    <t>2024-10-15</t>
  </si>
  <si>
    <t>景顺长城中证A500ETF</t>
  </si>
  <si>
    <t>2024-09-24</t>
  </si>
  <si>
    <t>摩根中证A500ETF</t>
  </si>
  <si>
    <t>南方中证A500ETF</t>
  </si>
  <si>
    <t>2024-09-25</t>
  </si>
  <si>
    <t>富国中证A500ETF</t>
  </si>
  <si>
    <t>华泰柏瑞中证A500ETF</t>
  </si>
  <si>
    <t>国泰中证A500ETF</t>
  </si>
  <si>
    <t>2024-09-26</t>
  </si>
  <si>
    <t>银华中证A500ETF</t>
  </si>
  <si>
    <t>招商中证A500ETF</t>
  </si>
  <si>
    <t>泰康中证A500ETF</t>
  </si>
  <si>
    <t>华泰柏瑞中证油气产业ETF</t>
  </si>
  <si>
    <t>2024-10-17</t>
  </si>
  <si>
    <t>景顺长城中证港股通创新药ETF</t>
  </si>
  <si>
    <t>2024-10-16</t>
  </si>
  <si>
    <t>2024-10-25</t>
  </si>
  <si>
    <t>华泰柏瑞恒生消费ETF</t>
  </si>
  <si>
    <t>2024-10-23</t>
  </si>
  <si>
    <t>2024-11-01</t>
  </si>
  <si>
    <t>广发恒指港股通ETF</t>
  </si>
  <si>
    <t>2024-10-24</t>
  </si>
  <si>
    <t>2024-11-08</t>
  </si>
  <si>
    <t>汇添富中证全指软件ETF</t>
  </si>
  <si>
    <t>2024-10-28</t>
  </si>
  <si>
    <t>2024-11-06</t>
  </si>
  <si>
    <t>易方达中证光伏产业ETF</t>
  </si>
  <si>
    <t>2024-10-30</t>
  </si>
  <si>
    <t>2024-11-07</t>
  </si>
  <si>
    <t>银河上证国有企业红利ETF</t>
  </si>
  <si>
    <t>2024-11-12</t>
  </si>
  <si>
    <t>南方中证半导体行业精选ETF</t>
  </si>
  <si>
    <t>2024-10-31</t>
  </si>
  <si>
    <t>万家上证科创板成长ETF</t>
  </si>
  <si>
    <t>2024-11-14</t>
  </si>
  <si>
    <t>易方达中证家电龙头ETF</t>
  </si>
  <si>
    <t>2024-11-15</t>
  </si>
  <si>
    <t>华夏中证A500ETF</t>
  </si>
  <si>
    <t>沪深300ETF永赢</t>
  </si>
  <si>
    <t>2024-11-18</t>
  </si>
  <si>
    <t>广发中证A500ETF</t>
  </si>
  <si>
    <t>2024-11-11</t>
  </si>
  <si>
    <t>易方达中证A500ETF</t>
  </si>
  <si>
    <t>2024-11-19</t>
  </si>
  <si>
    <t>汇添富中证A500ETF</t>
  </si>
  <si>
    <t>2024-11-25</t>
  </si>
  <si>
    <t>东财上证50ETF</t>
  </si>
  <si>
    <t>2024-12-04</t>
  </si>
  <si>
    <t>华安中证A500ETF</t>
  </si>
  <si>
    <t>2024-12-02</t>
  </si>
  <si>
    <t>工银中证A500ETF</t>
  </si>
  <si>
    <t>天弘中证A500ETF</t>
  </si>
  <si>
    <t>2024-11-20</t>
  </si>
  <si>
    <t>2024-11-28</t>
  </si>
  <si>
    <t>博时中证A500ETF</t>
  </si>
  <si>
    <t>2024-11-21</t>
  </si>
  <si>
    <t>鹏华中证A500ETF</t>
  </si>
  <si>
    <t>大成中证A500ETF</t>
  </si>
  <si>
    <t>2024-11-22</t>
  </si>
  <si>
    <t>2024-11-29</t>
  </si>
  <si>
    <t>华宝中证A500ETF</t>
  </si>
  <si>
    <t>万家中证A500ETF</t>
  </si>
  <si>
    <t>2024-12-06</t>
  </si>
  <si>
    <t>华宝中证800红利低波动ETF</t>
  </si>
  <si>
    <t>2024-12-03</t>
  </si>
  <si>
    <t>融通中证诚通央企ESGETF</t>
  </si>
  <si>
    <t>2024-12-09</t>
  </si>
  <si>
    <t>华宝创业板人工智能ETF</t>
  </si>
  <si>
    <t>2024-12-16</t>
  </si>
  <si>
    <t>国泰恒生A股电网设备ETF</t>
  </si>
  <si>
    <t>2024-12-11</t>
  </si>
  <si>
    <t>2024-12-23</t>
  </si>
  <si>
    <t>国联安科创芯片设计ETF</t>
  </si>
  <si>
    <t>2024-12-26</t>
  </si>
  <si>
    <t>广发恒生A股电网设备ETF</t>
  </si>
  <si>
    <t>2024-12-12</t>
  </si>
  <si>
    <t>2024-12-24</t>
  </si>
  <si>
    <t>华泰柏瑞上证科创板200ETF</t>
  </si>
  <si>
    <t>华泰柏瑞恒生创新药ETF</t>
  </si>
  <si>
    <t>2024-12-27</t>
  </si>
  <si>
    <t>易方达上证180ETF</t>
  </si>
  <si>
    <t>2024-12-18</t>
  </si>
  <si>
    <t>汇添富上证科创板芯片ETF</t>
  </si>
  <si>
    <t>南方中证A100ETF</t>
  </si>
  <si>
    <t>2024-12-19</t>
  </si>
  <si>
    <t>广发中证港股通汽车产业主题ETF</t>
  </si>
  <si>
    <t>2024-12-30</t>
  </si>
  <si>
    <t>东财中证1-3年国债ETF</t>
  </si>
  <si>
    <t>2024-12-20</t>
  </si>
  <si>
    <t>2025-01-06</t>
  </si>
  <si>
    <t>华夏上证科创板200ETF</t>
  </si>
  <si>
    <t>鹏华上证180ETF</t>
  </si>
  <si>
    <t>东方证券</t>
  </si>
  <si>
    <t>2024-12-25</t>
  </si>
  <si>
    <t>兴业上证180ETF</t>
  </si>
  <si>
    <t>2025-01-08</t>
  </si>
  <si>
    <t>鹏华中证全指公用事业ETF</t>
  </si>
  <si>
    <t>华夏中证港股通汽车产业主题ETF</t>
  </si>
  <si>
    <t>国泰创业板50ETF</t>
  </si>
  <si>
    <t>2025-01-10</t>
  </si>
  <si>
    <t>浦银安盛中证A500ETF</t>
  </si>
  <si>
    <t>2025-01-13</t>
  </si>
  <si>
    <t>东财中证A500ETF</t>
  </si>
  <si>
    <t>华泰柏瑞上证180ETF</t>
  </si>
  <si>
    <t>南方上证180ETF</t>
  </si>
  <si>
    <t>富国上证科创板芯片ETF</t>
  </si>
  <si>
    <t>2025-01-09</t>
  </si>
  <si>
    <t>博时科创板人工智能ETF</t>
  </si>
  <si>
    <t>2024-12-31</t>
  </si>
  <si>
    <t>永赢国证通用航空产业ETF</t>
  </si>
  <si>
    <t>2025-01-02</t>
  </si>
  <si>
    <t>银华上证科创板人工智能ETF</t>
  </si>
  <si>
    <t>2025-01-14</t>
  </si>
  <si>
    <t>天弘上证180ETF</t>
  </si>
  <si>
    <t>2025-01-23</t>
  </si>
  <si>
    <t>融通中证A500ETF</t>
  </si>
  <si>
    <t>工银创业板50ETF</t>
  </si>
  <si>
    <t>2025-01-20</t>
  </si>
  <si>
    <t>南方上证基准做市公司债ETF</t>
  </si>
  <si>
    <t>2025-01-22</t>
  </si>
  <si>
    <t>中金中证A500ETF</t>
  </si>
  <si>
    <t>2025-01-21</t>
  </si>
  <si>
    <t>平安上证180ETF</t>
  </si>
  <si>
    <t>2025-01-15</t>
  </si>
  <si>
    <t>2025-01-24</t>
  </si>
  <si>
    <t>广发上证科创板人工智能ETF</t>
  </si>
  <si>
    <t>景顺长城上证科创板50成份ETF</t>
  </si>
  <si>
    <t>华富中证A100ETF</t>
  </si>
  <si>
    <t>招商恒生港股通高股息低波动ETF</t>
  </si>
  <si>
    <t>海富通上证基准做市公司债ETF</t>
  </si>
  <si>
    <t>2025-01-16</t>
  </si>
  <si>
    <t>2025-02-05</t>
  </si>
  <si>
    <t>易方达上证基准做市公司债ETF</t>
  </si>
  <si>
    <t>富国恒生A股专精特新企业ETF</t>
  </si>
  <si>
    <t>长江证券</t>
  </si>
  <si>
    <t>大成深证基准做市信用债ETF</t>
  </si>
  <si>
    <t>2025-01-27</t>
  </si>
  <si>
    <t>博时深证基准做市信用债ETF</t>
  </si>
  <si>
    <t>2025-02-06</t>
  </si>
  <si>
    <t>招商利安新兴亚洲精选ETF</t>
  </si>
  <si>
    <t>2025-02-20</t>
  </si>
  <si>
    <t>华夏上证基准做市公司债ETF</t>
  </si>
  <si>
    <t>2025-02-07</t>
  </si>
  <si>
    <t>易方达上证科创板人工智能ETF</t>
  </si>
  <si>
    <t>银华上证180ETF</t>
  </si>
  <si>
    <t>2025-01-17</t>
  </si>
  <si>
    <t>汇添富上证科创板50成份ETF</t>
  </si>
  <si>
    <t>天弘深证基准做市信用债ETF</t>
  </si>
  <si>
    <t>申万菱信中证A500ETF</t>
  </si>
  <si>
    <t>海富通中证A500ETF</t>
  </si>
  <si>
    <t>2025-02-12</t>
  </si>
  <si>
    <t>融通中证诚通央企红利ETF</t>
  </si>
  <si>
    <t>广发深证基准做市信用债ETF</t>
  </si>
  <si>
    <t>嘉实创业板50ETF</t>
  </si>
  <si>
    <t>2025-02-10</t>
  </si>
  <si>
    <t>永赢中证A500ETF</t>
  </si>
  <si>
    <t>2025-02-11</t>
  </si>
  <si>
    <t>富国创业板50ETF</t>
  </si>
  <si>
    <t>华夏创业板50ETF</t>
  </si>
  <si>
    <t>2025-02-14</t>
  </si>
  <si>
    <t>华泰柏瑞创业板50ETF</t>
  </si>
  <si>
    <t>富国上证科创板新能源ETF</t>
  </si>
  <si>
    <t>2025-02-19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</si>
</sst>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,##0.0"/>
    <numFmt numFmtId="177" formatCode="0.0"/>
    <numFmt numFmtId="178" formatCode="###,###,##0.00"/>
    <numFmt numFmtId="179" formatCode="yyyy\-mm\-dd"/>
    <numFmt numFmtId="180" formatCode="###,###,##0.0"/>
    <numFmt numFmtId="181" formatCode="###,###,##0.0000"/>
  </numFmts>
  <fonts count="11" x14ac:knownFonts="1">
    <font>
      <sz val="11"/>
      <color theme="1"/>
      <name val="宋体"/>
      <charset val="134"/>
      <scheme val="minor"/>
    </font>
    <font>
      <b/>
      <sz val="12"/>
      <color theme="1"/>
      <name val="华文楷体"/>
      <charset val="134"/>
    </font>
    <font>
      <sz val="12"/>
      <color theme="1"/>
      <name val="华文楷体"/>
      <charset val="134"/>
    </font>
    <font>
      <sz val="11"/>
      <color theme="1"/>
      <name val="华文楷体"/>
      <charset val="134"/>
    </font>
    <font>
      <b/>
      <sz val="11"/>
      <name val="华文楷体"/>
      <charset val="134"/>
    </font>
    <font>
      <b/>
      <sz val="11"/>
      <color theme="1"/>
      <name val="华文楷体"/>
      <charset val="134"/>
    </font>
    <font>
      <sz val="11"/>
      <color theme="1"/>
      <name val="宋体"/>
      <charset val="134"/>
      <scheme val="minor"/>
    </font>
    <font>
      <sz val="11"/>
      <color theme="1"/>
      <name val="华文楷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华文楷体"/>
      <family val="3"/>
      <charset val="134"/>
    </font>
    <font>
      <b/>
      <sz val="12"/>
      <color theme="1"/>
      <name val="华文楷体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>
      <alignment vertical="center"/>
    </xf>
  </cellStyleXfs>
  <cellXfs count="54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3" fillId="0" borderId="0" xfId="0" applyFont="1"/>
    <xf numFmtId="14" fontId="3" fillId="0" borderId="0" xfId="0" applyNumberFormat="1" applyFont="1"/>
    <xf numFmtId="0" fontId="5" fillId="0" borderId="0" xfId="0" applyFont="1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1" fontId="3" fillId="0" borderId="0" xfId="0" applyNumberFormat="1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5" fillId="0" borderId="1" xfId="0" applyFont="1" applyBorder="1" applyAlignment="1">
      <alignment horizontal="center"/>
    </xf>
    <xf numFmtId="178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9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vertical="center" wrapText="1"/>
    </xf>
    <xf numFmtId="179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4" fontId="3" fillId="0" borderId="0" xfId="0" applyNumberFormat="1" applyFont="1" applyAlignment="1">
      <alignment horizontal="center"/>
    </xf>
    <xf numFmtId="180" fontId="3" fillId="0" borderId="0" xfId="0" applyNumberFormat="1" applyFont="1"/>
    <xf numFmtId="181" fontId="3" fillId="0" borderId="0" xfId="0" applyNumberFormat="1" applyFont="1"/>
    <xf numFmtId="2" fontId="3" fillId="0" borderId="0" xfId="0" applyNumberFormat="1" applyFont="1"/>
    <xf numFmtId="0" fontId="7" fillId="0" borderId="1" xfId="0" applyFont="1" applyBorder="1" applyAlignment="1">
      <alignment vertical="center"/>
    </xf>
    <xf numFmtId="0" fontId="7" fillId="0" borderId="1" xfId="0" applyFont="1" applyBorder="1"/>
    <xf numFmtId="0" fontId="7" fillId="0" borderId="0" xfId="0" applyFont="1" applyAlignment="1">
      <alignment vertical="center"/>
    </xf>
    <xf numFmtId="1" fontId="3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华文楷体" panose="02010600040101010101" pitchFamily="2" charset="-122"/>
                <a:ea typeface="华文楷体" panose="02010600040101010101" pitchFamily="2" charset="-122"/>
                <a:cs typeface="+mn-cs"/>
              </a:defRPr>
            </a:pPr>
            <a:r>
              <a:rPr lang="en-US" altLang="zh-CN">
                <a:latin typeface="华文楷体" panose="02010600040101010101" pitchFamily="2" charset="-122"/>
                <a:ea typeface="华文楷体" panose="02010600040101010101" pitchFamily="2" charset="-122"/>
              </a:rPr>
              <a:t>PB&lt;1</a:t>
            </a:r>
            <a:r>
              <a:rPr lang="zh-CN" altLang="en-US">
                <a:latin typeface="华文楷体" panose="02010600040101010101" pitchFamily="2" charset="-122"/>
                <a:ea typeface="华文楷体" panose="02010600040101010101" pitchFamily="2" charset="-122"/>
              </a:rPr>
              <a:t>成分股数量占比</a:t>
            </a:r>
            <a:endParaRPr lang="en-US" altLang="zh-CN">
              <a:latin typeface="华文楷体" panose="02010600040101010101" pitchFamily="2" charset="-122"/>
              <a:ea typeface="华文楷体" panose="02010600040101010101" pitchFamily="2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华文楷体" panose="02010600040101010101" pitchFamily="2" charset="-122"/>
              <a:ea typeface="华文楷体" panose="02010600040101010101" pitchFamily="2" charset="-122"/>
              <a:cs typeface="+mn-cs"/>
            </a:defRPr>
          </a:pPr>
          <a:endParaRPr lang="en-US" alt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大类!$B$3:$B$28</c:f>
            </c:multiLvlStrRef>
          </c:cat>
          <c:val>
            <c:numRef>
              <c:f>大类!$W$3:$W$28</c:f>
            </c:numRef>
          </c:val>
          <c:extLst>
            <c:ext xmlns:c16="http://schemas.microsoft.com/office/drawing/2014/chart" uri="{C3380CC4-5D6E-409C-BE32-E72D297353CC}">
              <c16:uniqueId val="{00000000-D08F-49BC-9CDF-39D31B380C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27356944"/>
        <c:axId val="1927359344"/>
      </c:barChart>
      <c:catAx>
        <c:axId val="1927356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359344"/>
        <c:crosses val="autoZero"/>
        <c:auto val="1"/>
        <c:lblAlgn val="ctr"/>
        <c:lblOffset val="100"/>
        <c:noMultiLvlLbl val="0"/>
      </c:catAx>
      <c:valAx>
        <c:axId val="192735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35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1ffd4e7-69a6-4e5d-9c46-6068418f389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大类!$D$54</c:f>
              <c:strCache>
                <c:ptCount val="1"/>
                <c:pt idx="0">
                  <c:v>挂钩ETF规模（亿元）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大类!$B$55:$B$61</c:f>
              <c:strCache>
                <c:ptCount val="7"/>
                <c:pt idx="0">
                  <c:v>转债</c:v>
                </c:pt>
                <c:pt idx="1">
                  <c:v>政金债</c:v>
                </c:pt>
                <c:pt idx="2">
                  <c:v>国债</c:v>
                </c:pt>
                <c:pt idx="3">
                  <c:v>企业债</c:v>
                </c:pt>
                <c:pt idx="4">
                  <c:v>公司债</c:v>
                </c:pt>
                <c:pt idx="5">
                  <c:v>地方债</c:v>
                </c:pt>
                <c:pt idx="6">
                  <c:v>信用债</c:v>
                </c:pt>
              </c:strCache>
            </c:strRef>
          </c:cat>
          <c:val>
            <c:numRef>
              <c:f>大类!$D$55:$D$61</c:f>
              <c:numCache>
                <c:formatCode>0</c:formatCode>
                <c:ptCount val="7"/>
                <c:pt idx="0">
                  <c:v>438.58935700089995</c:v>
                </c:pt>
                <c:pt idx="1">
                  <c:v>372.23709470989996</c:v>
                </c:pt>
                <c:pt idx="2">
                  <c:v>368.70451586090007</c:v>
                </c:pt>
                <c:pt idx="3">
                  <c:v>293.41464701640001</c:v>
                </c:pt>
                <c:pt idx="4">
                  <c:v>228.6179683121</c:v>
                </c:pt>
                <c:pt idx="5">
                  <c:v>217.76611642449998</c:v>
                </c:pt>
                <c:pt idx="6">
                  <c:v>97.647369114600011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E-443E-AC2D-83867DF161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49212672"/>
        <c:axId val="1149210752"/>
      </c:barChart>
      <c:lineChart>
        <c:grouping val="standard"/>
        <c:varyColors val="0"/>
        <c:ser>
          <c:idx val="0"/>
          <c:order val="0"/>
          <c:tx>
            <c:strRef>
              <c:f>大类!$C$54</c:f>
              <c:strCache>
                <c:ptCount val="1"/>
                <c:pt idx="0">
                  <c:v>挂钩ETF数量（右轴）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大类!$B$55:$B$61</c:f>
              <c:strCache>
                <c:ptCount val="7"/>
                <c:pt idx="0">
                  <c:v>转债</c:v>
                </c:pt>
                <c:pt idx="1">
                  <c:v>政金债</c:v>
                </c:pt>
                <c:pt idx="2">
                  <c:v>国债</c:v>
                </c:pt>
                <c:pt idx="3">
                  <c:v>企业债</c:v>
                </c:pt>
                <c:pt idx="4">
                  <c:v>公司债</c:v>
                </c:pt>
                <c:pt idx="5">
                  <c:v>地方债</c:v>
                </c:pt>
                <c:pt idx="6">
                  <c:v>信用债</c:v>
                </c:pt>
              </c:strCache>
            </c:strRef>
          </c:cat>
          <c:val>
            <c:numRef>
              <c:f>大类!$C$55:$C$61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11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E-443E-AC2D-83867DF161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7661343"/>
        <c:axId val="1557660863"/>
      </c:lineChart>
      <c:catAx>
        <c:axId val="114921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9210752"/>
        <c:crosses val="autoZero"/>
        <c:auto val="1"/>
        <c:lblAlgn val="ctr"/>
        <c:lblOffset val="100"/>
        <c:noMultiLvlLbl val="0"/>
      </c:catAx>
      <c:valAx>
        <c:axId val="114921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9212672"/>
        <c:crosses val="autoZero"/>
        <c:crossBetween val="between"/>
      </c:valAx>
      <c:valAx>
        <c:axId val="15576608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7661343"/>
        <c:crosses val="max"/>
        <c:crossBetween val="between"/>
      </c:valAx>
      <c:catAx>
        <c:axId val="15576613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76608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华文楷体" panose="02010600040101010101" pitchFamily="2" charset="-122"/>
                <a:ea typeface="华文楷体" panose="02010600040101010101" pitchFamily="2" charset="-122"/>
                <a:cs typeface="+mn-cs"/>
              </a:defRPr>
            </a:pPr>
            <a:r>
              <a:rPr lang="en-US" altLang="zh-CN">
                <a:latin typeface="华文楷体" panose="02010600040101010101" pitchFamily="2" charset="-122"/>
                <a:ea typeface="华文楷体" panose="02010600040101010101" pitchFamily="2" charset="-122"/>
              </a:rPr>
              <a:t>PB&lt;1</a:t>
            </a:r>
            <a:r>
              <a:rPr lang="zh-CN" altLang="en-US">
                <a:latin typeface="华文楷体" panose="02010600040101010101" pitchFamily="2" charset="-122"/>
                <a:ea typeface="华文楷体" panose="02010600040101010101" pitchFamily="2" charset="-122"/>
              </a:rPr>
              <a:t>成分股数量占比</a:t>
            </a:r>
            <a:endParaRPr lang="en-US" altLang="zh-CN">
              <a:latin typeface="华文楷体" panose="02010600040101010101" pitchFamily="2" charset="-122"/>
              <a:ea typeface="华文楷体" panose="02010600040101010101" pitchFamily="2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华文楷体" panose="02010600040101010101" pitchFamily="2" charset="-122"/>
              <a:ea typeface="华文楷体" panose="02010600040101010101" pitchFamily="2" charset="-122"/>
              <a:cs typeface="+mn-cs"/>
            </a:defRPr>
          </a:pPr>
          <a:endParaRPr lang="en-US" alt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中类!$B$3:$B$21</c:f>
              <c:strCache>
                <c:ptCount val="18"/>
                <c:pt idx="0">
                  <c:v>大金融</c:v>
                </c:pt>
                <c:pt idx="1">
                  <c:v>大金融</c:v>
                </c:pt>
                <c:pt idx="2">
                  <c:v>大金融</c:v>
                </c:pt>
                <c:pt idx="3">
                  <c:v>大盘</c:v>
                </c:pt>
                <c:pt idx="4">
                  <c:v>红利</c:v>
                </c:pt>
                <c:pt idx="5">
                  <c:v>红利</c:v>
                </c:pt>
                <c:pt idx="6">
                  <c:v>红利</c:v>
                </c:pt>
                <c:pt idx="7">
                  <c:v>红利</c:v>
                </c:pt>
                <c:pt idx="8">
                  <c:v>科技</c:v>
                </c:pt>
                <c:pt idx="9">
                  <c:v>科技</c:v>
                </c:pt>
                <c:pt idx="10">
                  <c:v>科技</c:v>
                </c:pt>
                <c:pt idx="11">
                  <c:v>消费</c:v>
                </c:pt>
                <c:pt idx="12">
                  <c:v>央国企</c:v>
                </c:pt>
                <c:pt idx="13">
                  <c:v>医药</c:v>
                </c:pt>
                <c:pt idx="14">
                  <c:v>医药</c:v>
                </c:pt>
                <c:pt idx="15">
                  <c:v>医药</c:v>
                </c:pt>
                <c:pt idx="16">
                  <c:v>制造</c:v>
                </c:pt>
                <c:pt idx="17">
                  <c:v>综合</c:v>
                </c:pt>
              </c:strCache>
            </c:strRef>
          </c:cat>
          <c:val>
            <c:numRef>
              <c:f>中类!$X$3:$X$21</c:f>
              <c:numCache>
                <c:formatCode>#,##0</c:formatCode>
                <c:ptCount val="19"/>
                <c:pt idx="0">
                  <c:v>72.794117647058997</c:v>
                </c:pt>
                <c:pt idx="1">
                  <c:v>86.363636363636004</c:v>
                </c:pt>
                <c:pt idx="2">
                  <c:v>82.857142857142989</c:v>
                </c:pt>
                <c:pt idx="3">
                  <c:v>33</c:v>
                </c:pt>
                <c:pt idx="4">
                  <c:v>0</c:v>
                </c:pt>
                <c:pt idx="5">
                  <c:v>62.5</c:v>
                </c:pt>
                <c:pt idx="6">
                  <c:v>30</c:v>
                </c:pt>
                <c:pt idx="7">
                  <c:v>35</c:v>
                </c:pt>
                <c:pt idx="8">
                  <c:v>4.4000000000000004</c:v>
                </c:pt>
                <c:pt idx="9">
                  <c:v>5.5555555555554337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7.333333333333333</c:v>
                </c:pt>
                <c:pt idx="14">
                  <c:v>0</c:v>
                </c:pt>
                <c:pt idx="15">
                  <c:v>8.7719298245615001</c:v>
                </c:pt>
                <c:pt idx="16">
                  <c:v>39.473684210526002</c:v>
                </c:pt>
                <c:pt idx="17">
                  <c:v>11.672794117646999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1-4EFD-BD7B-BDDEABD9EC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27356944"/>
        <c:axId val="1927359344"/>
      </c:barChart>
      <c:catAx>
        <c:axId val="1927356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359344"/>
        <c:crosses val="autoZero"/>
        <c:auto val="1"/>
        <c:lblAlgn val="ctr"/>
        <c:lblOffset val="100"/>
        <c:noMultiLvlLbl val="0"/>
      </c:catAx>
      <c:valAx>
        <c:axId val="192735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35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1ffd4e7-69a6-4e5d-9c46-6068418f389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180975</xdr:colOff>
      <xdr:row>35</xdr:row>
      <xdr:rowOff>76200</xdr:rowOff>
    </xdr:from>
    <xdr:to>
      <xdr:col>35</xdr:col>
      <xdr:colOff>485775</xdr:colOff>
      <xdr:row>54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431005</xdr:colOff>
      <xdr:row>49</xdr:row>
      <xdr:rowOff>28574</xdr:rowOff>
    </xdr:from>
    <xdr:to>
      <xdr:col>23</xdr:col>
      <xdr:colOff>126205</xdr:colOff>
      <xdr:row>63</xdr:row>
      <xdr:rowOff>38099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10FC9A9-C24B-B793-562D-39E4DFD3F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180975</xdr:colOff>
      <xdr:row>30</xdr:row>
      <xdr:rowOff>76200</xdr:rowOff>
    </xdr:from>
    <xdr:to>
      <xdr:col>36</xdr:col>
      <xdr:colOff>485775</xdr:colOff>
      <xdr:row>54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912F7E0-86F0-4AAE-B908-D48018925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iFinD\ThsFunc.xla" TargetMode="External"/><Relationship Id="rId1" Type="http://schemas.openxmlformats.org/officeDocument/2006/relationships/externalLinkPath" Target="/iFinD/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b_info_fullname"/>
      <definedName name="f_info_custodianfeeratio"/>
      <definedName name="f_info_managementfeeratio"/>
      <definedName name="f_netasset_total"/>
      <definedName name="i_pq_pctchange"/>
      <definedName name="i_risk_returnyearly"/>
      <definedName name="s_info_name"/>
    </defined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thsiFi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54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M5" sqref="M5"/>
    </sheetView>
  </sheetViews>
  <sheetFormatPr defaultColWidth="8.7265625" defaultRowHeight="15.5" x14ac:dyDescent="0.4"/>
  <cols>
    <col min="1" max="1" width="10.26953125" style="9" customWidth="1"/>
    <col min="2" max="2" width="32.54296875" style="9" customWidth="1"/>
    <col min="3" max="3" width="15.7265625" style="9" customWidth="1"/>
    <col min="4" max="4" width="17.90625" style="9" customWidth="1"/>
    <col min="5" max="5" width="11.36328125" style="9" customWidth="1"/>
    <col min="6" max="6" width="12.36328125" style="9" customWidth="1"/>
    <col min="7" max="7" width="11.1796875" style="9" customWidth="1"/>
    <col min="8" max="8" width="12.453125" style="12" customWidth="1"/>
    <col min="9" max="9" width="17.54296875" style="9" customWidth="1"/>
    <col min="10" max="15" width="8.7265625" style="9"/>
    <col min="16" max="18" width="8.81640625" style="9" customWidth="1"/>
    <col min="19" max="19" width="9" style="9" customWidth="1"/>
    <col min="20" max="16384" width="8.7265625" style="9"/>
  </cols>
  <sheetData>
    <row r="1" spans="1:19" s="31" customFormat="1" ht="29.5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14</v>
      </c>
      <c r="P1" s="33"/>
      <c r="Q1" s="33"/>
      <c r="R1" s="33"/>
      <c r="S1" s="33"/>
    </row>
    <row r="2" spans="1:19" x14ac:dyDescent="0.4">
      <c r="A2" s="9" t="s">
        <v>15</v>
      </c>
      <c r="B2" s="9" t="s">
        <v>2468</v>
      </c>
      <c r="C2" s="9" t="s">
        <v>1894</v>
      </c>
      <c r="D2" s="9" t="s">
        <v>1973</v>
      </c>
      <c r="E2" s="9" t="s">
        <v>1891</v>
      </c>
      <c r="F2" s="32" t="s">
        <v>2469</v>
      </c>
      <c r="G2" s="32" t="s">
        <v>2470</v>
      </c>
      <c r="H2" s="34">
        <v>54.353313059999998</v>
      </c>
      <c r="I2" s="9" t="s">
        <v>16</v>
      </c>
      <c r="J2" s="9" t="str">
        <f>_xlfn.XLOOKUP($I2,ETF指数!$B:$B,ETF指数!D:D)</f>
        <v>市场指数</v>
      </c>
      <c r="K2" s="9" t="str">
        <f>_xlfn.XLOOKUP($I2,ETF指数!$B:$B,ETF指数!E:E)</f>
        <v>超大盘</v>
      </c>
      <c r="L2" s="9" t="str">
        <f>_xlfn.XLOOKUP($I2,ETF指数!$B:$B,ETF指数!F:F)</f>
        <v>核心</v>
      </c>
      <c r="M2" s="35">
        <f>[1]!f_netasset_total(A2,"",100000000)</f>
        <v>1457.4044161536999</v>
      </c>
      <c r="N2" s="36">
        <f>[1]!f_info_managementfeeratio(A2)</f>
        <v>0.15</v>
      </c>
      <c r="O2" s="36">
        <f>[1]!f_info_custodianfeeratio(A2)</f>
        <v>0.05</v>
      </c>
      <c r="P2" s="37"/>
      <c r="Q2" s="37"/>
      <c r="R2" s="37"/>
      <c r="S2" s="37"/>
    </row>
    <row r="3" spans="1:19" x14ac:dyDescent="0.4">
      <c r="A3" s="9" t="s">
        <v>17</v>
      </c>
      <c r="B3" s="9" t="s">
        <v>2471</v>
      </c>
      <c r="C3" s="9" t="s">
        <v>1895</v>
      </c>
      <c r="D3" s="9" t="s">
        <v>1965</v>
      </c>
      <c r="E3" s="9" t="s">
        <v>1891</v>
      </c>
      <c r="F3" s="32" t="s">
        <v>2472</v>
      </c>
      <c r="G3" s="32" t="s">
        <v>2473</v>
      </c>
      <c r="H3" s="34">
        <v>51.573145580000002</v>
      </c>
      <c r="I3" s="9" t="s">
        <v>18</v>
      </c>
      <c r="J3" s="9" t="str">
        <f>_xlfn.XLOOKUP($I3,ETF指数!$B:$B,ETF指数!D:D)</f>
        <v>市场指数</v>
      </c>
      <c r="K3" s="9" t="str">
        <f>_xlfn.XLOOKUP($I3,ETF指数!$B:$B,ETF指数!E:E)</f>
        <v>其他</v>
      </c>
      <c r="L3" s="9" t="str">
        <f>_xlfn.XLOOKUP($I3,ETF指数!$B:$B,ETF指数!F:F)</f>
        <v>深证</v>
      </c>
      <c r="M3" s="35">
        <f>[1]!f_netasset_total(A3,"",100000000)</f>
        <v>65.322356510200009</v>
      </c>
      <c r="N3" s="36">
        <f>[1]!f_info_managementfeeratio(A3)</f>
        <v>0.15</v>
      </c>
      <c r="O3" s="36">
        <f>[1]!f_info_custodianfeeratio(A3)</f>
        <v>0.05</v>
      </c>
      <c r="P3" s="37"/>
      <c r="Q3" s="37"/>
      <c r="R3" s="37"/>
      <c r="S3" s="37"/>
    </row>
    <row r="4" spans="1:19" x14ac:dyDescent="0.4">
      <c r="A4" s="9" t="s">
        <v>19</v>
      </c>
      <c r="B4" s="9" t="s">
        <v>2474</v>
      </c>
      <c r="C4" s="9" t="s">
        <v>1908</v>
      </c>
      <c r="D4" s="9" t="s">
        <v>2475</v>
      </c>
      <c r="E4" s="9" t="s">
        <v>1891</v>
      </c>
      <c r="F4" s="32" t="s">
        <v>2476</v>
      </c>
      <c r="G4" s="32" t="s">
        <v>2477</v>
      </c>
      <c r="H4" s="34">
        <v>10.72807826</v>
      </c>
      <c r="I4" s="9" t="s">
        <v>20</v>
      </c>
      <c r="J4" s="9" t="str">
        <f>_xlfn.XLOOKUP($I4,ETF指数!$B:$B,ETF指数!D:D)</f>
        <v>市场指数</v>
      </c>
      <c r="K4" s="9" t="str">
        <f>_xlfn.XLOOKUP($I4,ETF指数!$B:$B,ETF指数!E:E)</f>
        <v>其他</v>
      </c>
      <c r="L4" s="9" t="str">
        <f>_xlfn.XLOOKUP($I4,ETF指数!$B:$B,ETF指数!F:F)</f>
        <v>上证</v>
      </c>
      <c r="M4" s="35">
        <f>[1]!f_netasset_total(A4,"",100000000)</f>
        <v>207.43258492150002</v>
      </c>
      <c r="N4" s="36">
        <f>[1]!f_info_managementfeeratio(A4)</f>
        <v>0.15</v>
      </c>
      <c r="O4" s="36">
        <f>[1]!f_info_custodianfeeratio(A4)</f>
        <v>0.05</v>
      </c>
      <c r="P4" s="37"/>
      <c r="Q4" s="37"/>
      <c r="R4" s="37"/>
      <c r="S4" s="37"/>
    </row>
    <row r="5" spans="1:19" x14ac:dyDescent="0.4">
      <c r="A5" s="9" t="s">
        <v>21</v>
      </c>
      <c r="B5" s="9" t="s">
        <v>2478</v>
      </c>
      <c r="C5" s="9" t="s">
        <v>1894</v>
      </c>
      <c r="D5" s="9" t="s">
        <v>2475</v>
      </c>
      <c r="E5" s="9" t="s">
        <v>1891</v>
      </c>
      <c r="F5" s="32" t="s">
        <v>2479</v>
      </c>
      <c r="G5" s="32" t="s">
        <v>2480</v>
      </c>
      <c r="H5" s="34">
        <v>39.653357919999998</v>
      </c>
      <c r="I5" s="9" t="s">
        <v>22</v>
      </c>
      <c r="J5" s="9" t="str">
        <f>_xlfn.XLOOKUP($I5,ETF指数!$B:$B,ETF指数!D:D)</f>
        <v>市场指数</v>
      </c>
      <c r="K5" s="9" t="str">
        <f>_xlfn.XLOOKUP($I5,ETF指数!$B:$B,ETF指数!E:E)</f>
        <v>其他</v>
      </c>
      <c r="L5" s="9" t="str">
        <f>_xlfn.XLOOKUP($I5,ETF指数!$B:$B,ETF指数!F:F)</f>
        <v>深证</v>
      </c>
      <c r="M5" s="35">
        <f>[1]!f_netasset_total(A5,"",100000000)</f>
        <v>6.1848201155999991</v>
      </c>
      <c r="N5" s="36">
        <f>[1]!f_info_managementfeeratio(A5)</f>
        <v>0.5</v>
      </c>
      <c r="O5" s="36">
        <f>[1]!f_info_custodianfeeratio(A5)</f>
        <v>0.1</v>
      </c>
      <c r="P5" s="37"/>
      <c r="Q5" s="37"/>
      <c r="R5" s="37"/>
      <c r="S5" s="37"/>
    </row>
    <row r="6" spans="1:19" x14ac:dyDescent="0.4">
      <c r="A6" s="9" t="s">
        <v>23</v>
      </c>
      <c r="B6" s="9" t="s">
        <v>2481</v>
      </c>
      <c r="C6" s="9" t="s">
        <v>1898</v>
      </c>
      <c r="D6" s="9" t="s">
        <v>2482</v>
      </c>
      <c r="E6" s="9" t="s">
        <v>1891</v>
      </c>
      <c r="F6" s="32" t="s">
        <v>2483</v>
      </c>
      <c r="G6" s="32" t="s">
        <v>2484</v>
      </c>
      <c r="H6" s="34">
        <v>22.229850939999999</v>
      </c>
      <c r="I6" s="9" t="s">
        <v>24</v>
      </c>
      <c r="J6" s="9" t="str">
        <f>_xlfn.XLOOKUP($I6,ETF指数!$B:$B,ETF指数!D:D)</f>
        <v>风格策略</v>
      </c>
      <c r="K6" s="9" t="str">
        <f>_xlfn.XLOOKUP($I6,ETF指数!$B:$B,ETF指数!E:E)</f>
        <v>红利</v>
      </c>
      <c r="L6" s="9" t="str">
        <f>_xlfn.XLOOKUP($I6,ETF指数!$B:$B,ETF指数!F:F)</f>
        <v>上证</v>
      </c>
      <c r="M6" s="35">
        <f>[1]!f_netasset_total(A6,"",100000000)</f>
        <v>224.67702367050001</v>
      </c>
      <c r="N6" s="36">
        <f>[1]!f_info_managementfeeratio(A6)</f>
        <v>0.5</v>
      </c>
      <c r="O6" s="36">
        <f>[1]!f_info_custodianfeeratio(A6)</f>
        <v>0.1</v>
      </c>
      <c r="P6" s="37"/>
      <c r="Q6" s="37"/>
      <c r="R6" s="37"/>
      <c r="S6" s="37"/>
    </row>
    <row r="7" spans="1:19" x14ac:dyDescent="0.4">
      <c r="A7" s="9" t="s">
        <v>25</v>
      </c>
      <c r="B7" s="9" t="s">
        <v>2485</v>
      </c>
      <c r="C7" s="9" t="s">
        <v>1903</v>
      </c>
      <c r="D7" s="9" t="s">
        <v>2482</v>
      </c>
      <c r="E7" s="9" t="s">
        <v>1891</v>
      </c>
      <c r="F7" s="32" t="s">
        <v>2486</v>
      </c>
      <c r="G7" s="32" t="s">
        <v>2487</v>
      </c>
      <c r="H7" s="34">
        <v>45.336795940000002</v>
      </c>
      <c r="I7" s="9" t="s">
        <v>26</v>
      </c>
      <c r="J7" s="9" t="str">
        <f>_xlfn.XLOOKUP($I7,ETF指数!$B:$B,ETF指数!D:D)</f>
        <v>主题指数</v>
      </c>
      <c r="K7" s="9" t="str">
        <f>_xlfn.XLOOKUP($I7,ETF指数!$B:$B,ETF指数!E:E)</f>
        <v>央国企</v>
      </c>
      <c r="L7" s="9" t="str">
        <f>_xlfn.XLOOKUP($I7,ETF指数!$B:$B,ETF指数!F:F)</f>
        <v>上证</v>
      </c>
      <c r="M7" s="35">
        <f>[1]!f_netasset_total(A7,"",100000000)</f>
        <v>1.3669753231999999</v>
      </c>
      <c r="N7" s="36">
        <f>[1]!f_info_managementfeeratio(A7)</f>
        <v>0.5</v>
      </c>
      <c r="O7" s="36">
        <f>[1]!f_info_custodianfeeratio(A7)</f>
        <v>0.1</v>
      </c>
      <c r="P7" s="37"/>
      <c r="Q7" s="37"/>
      <c r="R7" s="37"/>
      <c r="S7" s="37"/>
    </row>
    <row r="8" spans="1:19" x14ac:dyDescent="0.4">
      <c r="A8" s="9" t="s">
        <v>27</v>
      </c>
      <c r="B8" s="9" t="s">
        <v>2488</v>
      </c>
      <c r="C8" s="9" t="s">
        <v>1901</v>
      </c>
      <c r="D8" s="9" t="s">
        <v>1970</v>
      </c>
      <c r="E8" s="9" t="s">
        <v>1891</v>
      </c>
      <c r="F8" s="32" t="s">
        <v>2489</v>
      </c>
      <c r="G8" s="32" t="s">
        <v>2490</v>
      </c>
      <c r="H8" s="34">
        <v>32.225214200000003</v>
      </c>
      <c r="I8" s="9" t="s">
        <v>28</v>
      </c>
      <c r="J8" s="9" t="str">
        <f>_xlfn.XLOOKUP($I8,ETF指数!$B:$B,ETF指数!D:D)</f>
        <v>市场指数</v>
      </c>
      <c r="K8" s="9" t="str">
        <f>_xlfn.XLOOKUP($I8,ETF指数!$B:$B,ETF指数!E:E)</f>
        <v>中盘</v>
      </c>
      <c r="L8" s="9" t="str">
        <f>_xlfn.XLOOKUP($I8,ETF指数!$B:$B,ETF指数!F:F)</f>
        <v>核心</v>
      </c>
      <c r="M8" s="35">
        <f>[1]!f_netasset_total(A8,"",100000000)</f>
        <v>87.590069822499999</v>
      </c>
      <c r="N8" s="36">
        <f>[1]!f_info_managementfeeratio(A8)</f>
        <v>0.15</v>
      </c>
      <c r="O8" s="36">
        <f>[1]!f_info_custodianfeeratio(A8)</f>
        <v>0.05</v>
      </c>
      <c r="P8" s="37"/>
      <c r="Q8" s="37"/>
      <c r="R8" s="37"/>
      <c r="S8" s="37"/>
    </row>
    <row r="9" spans="1:19" x14ac:dyDescent="0.4">
      <c r="A9" s="9" t="s">
        <v>29</v>
      </c>
      <c r="B9" s="9" t="s">
        <v>2491</v>
      </c>
      <c r="C9" s="9" t="s">
        <v>1928</v>
      </c>
      <c r="D9" s="9" t="s">
        <v>1970</v>
      </c>
      <c r="E9" s="9" t="s">
        <v>1891</v>
      </c>
      <c r="F9" s="32" t="s">
        <v>2489</v>
      </c>
      <c r="G9" s="32" t="s">
        <v>2492</v>
      </c>
      <c r="H9" s="34">
        <v>10.092434799999999</v>
      </c>
      <c r="I9" s="9" t="s">
        <v>30</v>
      </c>
      <c r="J9" s="9" t="str">
        <f>_xlfn.XLOOKUP($I9,ETF指数!$B:$B,ETF指数!D:D)</f>
        <v>市场指数</v>
      </c>
      <c r="K9" s="9" t="str">
        <f>_xlfn.XLOOKUP($I9,ETF指数!$B:$B,ETF指数!E:E)</f>
        <v>其他</v>
      </c>
      <c r="L9" s="9" t="str">
        <f>_xlfn.XLOOKUP($I9,ETF指数!$B:$B,ETF指数!F:F)</f>
        <v>上证</v>
      </c>
      <c r="M9" s="35">
        <f>[1]!f_netasset_total(A9,"",100000000)</f>
        <v>2.3689528955000001</v>
      </c>
      <c r="N9" s="36">
        <f>[1]!f_info_managementfeeratio(A9)</f>
        <v>0.5</v>
      </c>
      <c r="O9" s="36">
        <f>[1]!f_info_custodianfeeratio(A9)</f>
        <v>0.1</v>
      </c>
      <c r="P9" s="37"/>
      <c r="Q9" s="37"/>
      <c r="R9" s="37"/>
      <c r="S9" s="37"/>
    </row>
    <row r="10" spans="1:19" x14ac:dyDescent="0.4">
      <c r="A10" s="9" t="s">
        <v>31</v>
      </c>
      <c r="B10" s="9" t="s">
        <v>2493</v>
      </c>
      <c r="C10" s="9" t="s">
        <v>1901</v>
      </c>
      <c r="D10" s="9" t="s">
        <v>1973</v>
      </c>
      <c r="E10" s="9" t="s">
        <v>1891</v>
      </c>
      <c r="F10" s="32" t="s">
        <v>2494</v>
      </c>
      <c r="G10" s="32" t="s">
        <v>2495</v>
      </c>
      <c r="H10" s="34">
        <v>41.272524820000001</v>
      </c>
      <c r="I10" s="9" t="s">
        <v>32</v>
      </c>
      <c r="J10" s="9" t="str">
        <f>_xlfn.XLOOKUP($I10,ETF指数!$B:$B,ETF指数!D:D)</f>
        <v>市场指数</v>
      </c>
      <c r="K10" s="9" t="str">
        <f>_xlfn.XLOOKUP($I10,ETF指数!$B:$B,ETF指数!E:E)</f>
        <v>其他</v>
      </c>
      <c r="L10" s="9" t="str">
        <f>_xlfn.XLOOKUP($I10,ETF指数!$B:$B,ETF指数!F:F)</f>
        <v>深证</v>
      </c>
      <c r="M10" s="35">
        <f>[1]!f_netasset_total(A10,"",100000000)</f>
        <v>4.9214084443999999</v>
      </c>
      <c r="N10" s="36">
        <f>[1]!f_info_managementfeeratio(A10)</f>
        <v>0.5</v>
      </c>
      <c r="O10" s="36">
        <f>[1]!f_info_custodianfeeratio(A10)</f>
        <v>0.1</v>
      </c>
      <c r="P10" s="37"/>
      <c r="Q10" s="37"/>
      <c r="R10" s="37"/>
      <c r="S10" s="37"/>
    </row>
    <row r="11" spans="1:19" x14ac:dyDescent="0.4">
      <c r="A11" s="9" t="s">
        <v>33</v>
      </c>
      <c r="B11" s="9" t="s">
        <v>2496</v>
      </c>
      <c r="C11" s="9" t="s">
        <v>1896</v>
      </c>
      <c r="D11" s="9" t="s">
        <v>2475</v>
      </c>
      <c r="E11" s="9" t="s">
        <v>1891</v>
      </c>
      <c r="F11" s="32" t="s">
        <v>2497</v>
      </c>
      <c r="G11" s="32" t="s">
        <v>2498</v>
      </c>
      <c r="H11" s="34">
        <v>14.067089660000001</v>
      </c>
      <c r="I11" s="9" t="s">
        <v>34</v>
      </c>
      <c r="J11" s="9" t="str">
        <f>_xlfn.XLOOKUP($I11,ETF指数!$B:$B,ETF指数!D:D)</f>
        <v>市场指数</v>
      </c>
      <c r="K11" s="9" t="str">
        <f>_xlfn.XLOOKUP($I11,ETF指数!$B:$B,ETF指数!E:E)</f>
        <v>超大盘</v>
      </c>
      <c r="L11" s="9">
        <f>_xlfn.XLOOKUP($I11,ETF指数!$B:$B,ETF指数!F:F)</f>
        <v>0</v>
      </c>
      <c r="M11" s="35">
        <f>[1]!f_netasset_total(A11,"",100000000)</f>
        <v>1.3294520833000001</v>
      </c>
      <c r="N11" s="36">
        <f>[1]!f_info_managementfeeratio(A11)</f>
        <v>0.5</v>
      </c>
      <c r="O11" s="36">
        <f>[1]!f_info_custodianfeeratio(A11)</f>
        <v>0.1</v>
      </c>
      <c r="P11" s="37"/>
      <c r="Q11" s="37"/>
      <c r="R11" s="37"/>
      <c r="S11" s="37"/>
    </row>
    <row r="12" spans="1:19" x14ac:dyDescent="0.4">
      <c r="A12" s="9" t="s">
        <v>35</v>
      </c>
      <c r="B12" s="9" t="s">
        <v>2499</v>
      </c>
      <c r="C12" s="9" t="s">
        <v>1895</v>
      </c>
      <c r="D12" s="9" t="s">
        <v>1973</v>
      </c>
      <c r="E12" s="9" t="s">
        <v>1891</v>
      </c>
      <c r="F12" s="32" t="s">
        <v>2500</v>
      </c>
      <c r="G12" s="32" t="s">
        <v>2501</v>
      </c>
      <c r="H12" s="34">
        <v>27.524740649999998</v>
      </c>
      <c r="I12" s="9" t="s">
        <v>36</v>
      </c>
      <c r="J12" s="9" t="str">
        <f>_xlfn.XLOOKUP($I12,ETF指数!$B:$B,ETF指数!D:D)</f>
        <v>市场指数</v>
      </c>
      <c r="K12" s="9" t="str">
        <f>_xlfn.XLOOKUP($I12,ETF指数!$B:$B,ETF指数!E:E)</f>
        <v>其他</v>
      </c>
      <c r="L12" s="9" t="str">
        <f>_xlfn.XLOOKUP($I12,ETF指数!$B:$B,ETF指数!F:F)</f>
        <v>上证</v>
      </c>
      <c r="M12" s="35">
        <f>[1]!f_netasset_total(A12,"",100000000)</f>
        <v>2.2737289807000001</v>
      </c>
      <c r="N12" s="36">
        <f>[1]!f_info_managementfeeratio(A12)</f>
        <v>0.15</v>
      </c>
      <c r="O12" s="36">
        <f>[1]!f_info_custodianfeeratio(A12)</f>
        <v>0.05</v>
      </c>
      <c r="P12" s="37"/>
      <c r="Q12" s="37"/>
      <c r="R12" s="37"/>
      <c r="S12" s="37"/>
    </row>
    <row r="13" spans="1:19" x14ac:dyDescent="0.4">
      <c r="A13" s="9" t="s">
        <v>37</v>
      </c>
      <c r="B13" s="9" t="s">
        <v>2502</v>
      </c>
      <c r="C13" s="9" t="s">
        <v>1910</v>
      </c>
      <c r="D13" s="9" t="s">
        <v>1973</v>
      </c>
      <c r="E13" s="9" t="s">
        <v>1891</v>
      </c>
      <c r="F13" s="32" t="s">
        <v>2503</v>
      </c>
      <c r="G13" s="32" t="s">
        <v>2504</v>
      </c>
      <c r="H13" s="34">
        <v>21.09157136</v>
      </c>
      <c r="I13" s="9" t="s">
        <v>38</v>
      </c>
      <c r="J13" s="9" t="str">
        <f>_xlfn.XLOOKUP($I13,ETF指数!$B:$B,ETF指数!D:D)</f>
        <v>风格策略</v>
      </c>
      <c r="K13" s="9" t="str">
        <f>_xlfn.XLOOKUP($I13,ETF指数!$B:$B,ETF指数!E:E)</f>
        <v>价值</v>
      </c>
      <c r="L13" s="9" t="str">
        <f>_xlfn.XLOOKUP($I13,ETF指数!$B:$B,ETF指数!F:F)</f>
        <v>上证</v>
      </c>
      <c r="M13" s="35">
        <f>[1]!f_netasset_total(A13,"",100000000)</f>
        <v>1.8528419655000001</v>
      </c>
      <c r="N13" s="36">
        <f>[1]!f_info_managementfeeratio(A13)</f>
        <v>0.5</v>
      </c>
      <c r="O13" s="36">
        <f>[1]!f_info_custodianfeeratio(A13)</f>
        <v>0.1</v>
      </c>
      <c r="P13" s="37"/>
      <c r="Q13" s="37"/>
      <c r="R13" s="37"/>
      <c r="S13" s="37"/>
    </row>
    <row r="14" spans="1:19" x14ac:dyDescent="0.4">
      <c r="A14" s="9" t="s">
        <v>39</v>
      </c>
      <c r="B14" s="9" t="s">
        <v>2505</v>
      </c>
      <c r="C14" s="9" t="s">
        <v>1916</v>
      </c>
      <c r="D14" s="9" t="s">
        <v>1973</v>
      </c>
      <c r="E14" s="9" t="s">
        <v>1891</v>
      </c>
      <c r="F14" s="32" t="s">
        <v>2504</v>
      </c>
      <c r="G14" s="32" t="s">
        <v>2506</v>
      </c>
      <c r="H14" s="34">
        <v>4.1960327199999998</v>
      </c>
      <c r="I14" s="9" t="s">
        <v>40</v>
      </c>
      <c r="J14" s="9" t="str">
        <f>_xlfn.XLOOKUP($I14,ETF指数!$B:$B,ETF指数!D:D)</f>
        <v>主题指数</v>
      </c>
      <c r="K14" s="9" t="str">
        <f>_xlfn.XLOOKUP($I14,ETF指数!$B:$B,ETF指数!E:E)</f>
        <v>ESG</v>
      </c>
      <c r="L14" s="9" t="str">
        <f>_xlfn.XLOOKUP($I14,ETF指数!$B:$B,ETF指数!F:F)</f>
        <v>ESG</v>
      </c>
      <c r="M14" s="35">
        <f>[1]!f_netasset_total(A14,"",100000000)</f>
        <v>0.782316962</v>
      </c>
      <c r="N14" s="36">
        <f>[1]!f_info_managementfeeratio(A14)</f>
        <v>0.5</v>
      </c>
      <c r="O14" s="36">
        <f>[1]!f_info_custodianfeeratio(A14)</f>
        <v>0.1</v>
      </c>
      <c r="P14" s="37"/>
      <c r="Q14" s="37"/>
      <c r="R14" s="37"/>
      <c r="S14" s="37"/>
    </row>
    <row r="15" spans="1:19" x14ac:dyDescent="0.4">
      <c r="A15" s="9" t="s">
        <v>41</v>
      </c>
      <c r="B15" s="9" t="s">
        <v>2507</v>
      </c>
      <c r="C15" s="9" t="s">
        <v>1901</v>
      </c>
      <c r="D15" s="9" t="s">
        <v>1973</v>
      </c>
      <c r="E15" s="9" t="s">
        <v>1891</v>
      </c>
      <c r="F15" s="32" t="s">
        <v>2508</v>
      </c>
      <c r="G15" s="32" t="s">
        <v>2509</v>
      </c>
      <c r="H15" s="34">
        <v>6.5679348500000003</v>
      </c>
      <c r="I15" s="9" t="s">
        <v>42</v>
      </c>
      <c r="J15" s="9" t="str">
        <f>_xlfn.XLOOKUP($I15,ETF指数!$B:$B,ETF指数!D:D)</f>
        <v>市场指数</v>
      </c>
      <c r="K15" s="9" t="str">
        <f>_xlfn.XLOOKUP($I15,ETF指数!$B:$B,ETF指数!E:E)</f>
        <v>其他</v>
      </c>
      <c r="L15" s="9" t="str">
        <f>_xlfn.XLOOKUP($I15,ETF指数!$B:$B,ETF指数!F:F)</f>
        <v>上证</v>
      </c>
      <c r="M15" s="35">
        <f>[1]!f_netasset_total(A15,"",100000000)</f>
        <v>2.3830757157</v>
      </c>
      <c r="N15" s="36">
        <f>[1]!f_info_managementfeeratio(A15)</f>
        <v>0.5</v>
      </c>
      <c r="O15" s="36">
        <f>[1]!f_info_custodianfeeratio(A15)</f>
        <v>0.1</v>
      </c>
      <c r="P15" s="37"/>
      <c r="Q15" s="37"/>
      <c r="R15" s="37"/>
      <c r="S15" s="37"/>
    </row>
    <row r="16" spans="1:19" x14ac:dyDescent="0.4">
      <c r="A16" s="9" t="s">
        <v>43</v>
      </c>
      <c r="B16" s="9" t="s">
        <v>2510</v>
      </c>
      <c r="C16" s="9" t="s">
        <v>1903</v>
      </c>
      <c r="D16" s="9" t="s">
        <v>1970</v>
      </c>
      <c r="E16" s="9" t="s">
        <v>1891</v>
      </c>
      <c r="F16" s="32" t="s">
        <v>2511</v>
      </c>
      <c r="G16" s="32" t="s">
        <v>2512</v>
      </c>
      <c r="H16" s="34">
        <v>6.0739598199999998</v>
      </c>
      <c r="I16" s="9" t="s">
        <v>44</v>
      </c>
      <c r="J16" s="9" t="str">
        <f>_xlfn.XLOOKUP($I16,ETF指数!$B:$B,ETF指数!D:D)</f>
        <v>风格策略</v>
      </c>
      <c r="K16" s="9" t="str">
        <f>_xlfn.XLOOKUP($I16,ETF指数!$B:$B,ETF指数!E:E)</f>
        <v>红利</v>
      </c>
      <c r="L16" s="9" t="str">
        <f>_xlfn.XLOOKUP($I16,ETF指数!$B:$B,ETF指数!F:F)</f>
        <v>深证</v>
      </c>
      <c r="M16" s="35">
        <f>[1]!f_netasset_total(A16,"",100000000)</f>
        <v>33.017172611699998</v>
      </c>
      <c r="N16" s="36">
        <f>[1]!f_info_managementfeeratio(A16)</f>
        <v>0.5</v>
      </c>
      <c r="O16" s="36">
        <f>[1]!f_info_custodianfeeratio(A16)</f>
        <v>0.1</v>
      </c>
      <c r="P16" s="37"/>
      <c r="Q16" s="37"/>
      <c r="R16" s="37"/>
      <c r="S16" s="37"/>
    </row>
    <row r="17" spans="1:19" x14ac:dyDescent="0.4">
      <c r="A17" s="9" t="s">
        <v>45</v>
      </c>
      <c r="B17" s="9" t="s">
        <v>2513</v>
      </c>
      <c r="C17" s="9" t="s">
        <v>1908</v>
      </c>
      <c r="D17" s="9" t="s">
        <v>1973</v>
      </c>
      <c r="E17" s="9" t="s">
        <v>1891</v>
      </c>
      <c r="F17" s="32" t="s">
        <v>2514</v>
      </c>
      <c r="G17" s="32" t="s">
        <v>2515</v>
      </c>
      <c r="H17" s="34">
        <v>11.303232230000001</v>
      </c>
      <c r="I17" s="9" t="s">
        <v>16</v>
      </c>
      <c r="J17" s="9" t="str">
        <f>_xlfn.XLOOKUP($I17,ETF指数!$B:$B,ETF指数!D:D)</f>
        <v>市场指数</v>
      </c>
      <c r="K17" s="9" t="str">
        <f>_xlfn.XLOOKUP($I17,ETF指数!$B:$B,ETF指数!E:E)</f>
        <v>超大盘</v>
      </c>
      <c r="L17" s="9" t="str">
        <f>_xlfn.XLOOKUP($I17,ETF指数!$B:$B,ETF指数!F:F)</f>
        <v>核心</v>
      </c>
      <c r="M17" s="35">
        <f>[1]!f_netasset_total(A17,"",100000000)</f>
        <v>1.8788534138999999</v>
      </c>
      <c r="N17" s="36">
        <f>[1]!f_info_managementfeeratio(A17)</f>
        <v>0.15</v>
      </c>
      <c r="O17" s="36">
        <f>[1]!f_info_custodianfeeratio(A17)</f>
        <v>0.05</v>
      </c>
      <c r="P17" s="37"/>
      <c r="Q17" s="37"/>
      <c r="R17" s="37"/>
      <c r="S17" s="37"/>
    </row>
    <row r="18" spans="1:19" x14ac:dyDescent="0.4">
      <c r="A18" s="9" t="s">
        <v>46</v>
      </c>
      <c r="B18" s="9" t="s">
        <v>2516</v>
      </c>
      <c r="C18" s="9" t="s">
        <v>1920</v>
      </c>
      <c r="D18" s="9" t="s">
        <v>1965</v>
      </c>
      <c r="E18" s="9" t="s">
        <v>1891</v>
      </c>
      <c r="F18" s="32" t="s">
        <v>2517</v>
      </c>
      <c r="G18" s="32" t="s">
        <v>2518</v>
      </c>
      <c r="H18" s="34">
        <v>9.4208881899999994</v>
      </c>
      <c r="I18" s="9" t="s">
        <v>47</v>
      </c>
      <c r="J18" s="9" t="str">
        <f>_xlfn.XLOOKUP($I18,ETF指数!$B:$B,ETF指数!D:D)</f>
        <v>行业板块</v>
      </c>
      <c r="K18" s="9" t="str">
        <f>_xlfn.XLOOKUP($I18,ETF指数!$B:$B,ETF指数!E:E)</f>
        <v>周期</v>
      </c>
      <c r="L18" s="9" t="str">
        <f>_xlfn.XLOOKUP($I18,ETF指数!$B:$B,ETF指数!F:F)</f>
        <v>资源</v>
      </c>
      <c r="M18" s="35">
        <f>[1]!f_netasset_total(A18,"",100000000)</f>
        <v>1.6274475781</v>
      </c>
      <c r="N18" s="36">
        <f>[1]!f_info_managementfeeratio(A18)</f>
        <v>0.6</v>
      </c>
      <c r="O18" s="36">
        <f>[1]!f_info_custodianfeeratio(A18)</f>
        <v>0.1</v>
      </c>
      <c r="P18" s="37"/>
      <c r="Q18" s="37"/>
      <c r="R18" s="37"/>
      <c r="S18" s="37"/>
    </row>
    <row r="19" spans="1:19" x14ac:dyDescent="0.4">
      <c r="A19" s="9" t="s">
        <v>48</v>
      </c>
      <c r="B19" s="9" t="s">
        <v>2519</v>
      </c>
      <c r="C19" s="9" t="s">
        <v>1911</v>
      </c>
      <c r="D19" s="9" t="s">
        <v>1973</v>
      </c>
      <c r="E19" s="9" t="s">
        <v>1891</v>
      </c>
      <c r="F19" s="32" t="s">
        <v>2520</v>
      </c>
      <c r="G19" s="32" t="s">
        <v>2521</v>
      </c>
      <c r="H19" s="34">
        <v>6.8550388599999996</v>
      </c>
      <c r="I19" s="9" t="s">
        <v>49</v>
      </c>
      <c r="J19" s="9" t="str">
        <f>_xlfn.XLOOKUP($I19,ETF指数!$B:$B,ETF指数!D:D)</f>
        <v>行业板块</v>
      </c>
      <c r="K19" s="9" t="str">
        <f>_xlfn.XLOOKUP($I19,ETF指数!$B:$B,ETF指数!E:E)</f>
        <v>消费</v>
      </c>
      <c r="L19" s="9" t="str">
        <f>_xlfn.XLOOKUP($I19,ETF指数!$B:$B,ETF指数!F:F)</f>
        <v>消费</v>
      </c>
      <c r="M19" s="35">
        <f>[1]!f_netasset_total(A19,"",100000000)</f>
        <v>18.379439217200002</v>
      </c>
      <c r="N19" s="36">
        <f>[1]!f_info_managementfeeratio(A19)</f>
        <v>0.5</v>
      </c>
      <c r="O19" s="36">
        <f>[1]!f_info_custodianfeeratio(A19)</f>
        <v>0.1</v>
      </c>
      <c r="P19" s="37"/>
      <c r="Q19" s="37"/>
      <c r="R19" s="37"/>
      <c r="S19" s="37"/>
    </row>
    <row r="20" spans="1:19" x14ac:dyDescent="0.4">
      <c r="A20" s="9" t="s">
        <v>50</v>
      </c>
      <c r="B20" s="9" t="s">
        <v>2522</v>
      </c>
      <c r="C20" s="9" t="s">
        <v>1915</v>
      </c>
      <c r="D20" s="9" t="s">
        <v>1970</v>
      </c>
      <c r="E20" s="9" t="s">
        <v>1891</v>
      </c>
      <c r="F20" s="32" t="s">
        <v>2523</v>
      </c>
      <c r="G20" s="32" t="s">
        <v>2524</v>
      </c>
      <c r="H20" s="34">
        <v>4.9860552499999997</v>
      </c>
      <c r="I20" s="9" t="s">
        <v>51</v>
      </c>
      <c r="J20" s="9" t="str">
        <f>_xlfn.XLOOKUP($I20,ETF指数!$B:$B,ETF指数!D:D)</f>
        <v>风格策略</v>
      </c>
      <c r="K20" s="9" t="str">
        <f>_xlfn.XLOOKUP($I20,ETF指数!$B:$B,ETF指数!E:E)</f>
        <v>成长</v>
      </c>
      <c r="L20" s="9" t="str">
        <f>_xlfn.XLOOKUP($I20,ETF指数!$B:$B,ETF指数!F:F)</f>
        <v>深证</v>
      </c>
      <c r="M20" s="35">
        <f>[1]!f_netasset_total(A20,"",100000000)</f>
        <v>1.2024760831000001</v>
      </c>
      <c r="N20" s="36">
        <f>[1]!f_info_managementfeeratio(A20)</f>
        <v>0.5</v>
      </c>
      <c r="O20" s="36">
        <f>[1]!f_info_custodianfeeratio(A20)</f>
        <v>0.1</v>
      </c>
      <c r="P20" s="37"/>
      <c r="Q20" s="37"/>
      <c r="R20" s="37"/>
      <c r="S20" s="37"/>
    </row>
    <row r="21" spans="1:19" x14ac:dyDescent="0.4">
      <c r="A21" s="9" t="s">
        <v>52</v>
      </c>
      <c r="B21" s="9" t="s">
        <v>2525</v>
      </c>
      <c r="C21" s="9" t="s">
        <v>1897</v>
      </c>
      <c r="D21" s="9" t="s">
        <v>1973</v>
      </c>
      <c r="E21" s="9" t="s">
        <v>1891</v>
      </c>
      <c r="F21" s="32" t="s">
        <v>2526</v>
      </c>
      <c r="G21" s="32" t="s">
        <v>2527</v>
      </c>
      <c r="H21" s="34">
        <v>3.20360047</v>
      </c>
      <c r="I21" s="9" t="s">
        <v>53</v>
      </c>
      <c r="J21" s="9" t="str">
        <f>_xlfn.XLOOKUP($I21,ETF指数!$B:$B,ETF指数!D:D)</f>
        <v>市场指数</v>
      </c>
      <c r="K21" s="9" t="str">
        <f>_xlfn.XLOOKUP($I21,ETF指数!$B:$B,ETF指数!E:E)</f>
        <v>其他</v>
      </c>
      <c r="L21" s="9" t="str">
        <f>_xlfn.XLOOKUP($I21,ETF指数!$B:$B,ETF指数!F:F)</f>
        <v>上证</v>
      </c>
      <c r="M21" s="35">
        <f>[1]!f_netasset_total(A21,"",100000000)</f>
        <v>48.055298540600006</v>
      </c>
      <c r="N21" s="36">
        <f>[1]!f_info_managementfeeratio(A21)</f>
        <v>0.5</v>
      </c>
      <c r="O21" s="36">
        <f>[1]!f_info_custodianfeeratio(A21)</f>
        <v>0.1</v>
      </c>
      <c r="P21" s="37"/>
      <c r="Q21" s="37"/>
      <c r="R21" s="37"/>
      <c r="S21" s="37"/>
    </row>
    <row r="22" spans="1:19" x14ac:dyDescent="0.4">
      <c r="A22" s="9" t="s">
        <v>54</v>
      </c>
      <c r="B22" s="9" t="s">
        <v>2528</v>
      </c>
      <c r="C22" s="9" t="s">
        <v>1905</v>
      </c>
      <c r="D22" s="9" t="s">
        <v>1965</v>
      </c>
      <c r="E22" s="9" t="s">
        <v>1891</v>
      </c>
      <c r="F22" s="32" t="s">
        <v>2529</v>
      </c>
      <c r="G22" s="32" t="s">
        <v>2530</v>
      </c>
      <c r="H22" s="34">
        <v>5.6603394099999997</v>
      </c>
      <c r="I22" s="9" t="s">
        <v>55</v>
      </c>
      <c r="J22" s="9" t="str">
        <f>_xlfn.XLOOKUP($I22,ETF指数!$B:$B,ETF指数!D:D)</f>
        <v>行业板块</v>
      </c>
      <c r="K22" s="9" t="str">
        <f>_xlfn.XLOOKUP($I22,ETF指数!$B:$B,ETF指数!E:E)</f>
        <v>大金融</v>
      </c>
      <c r="L22" s="9" t="str">
        <f>_xlfn.XLOOKUP($I22,ETF指数!$B:$B,ETF指数!F:F)</f>
        <v>金融</v>
      </c>
      <c r="M22" s="35">
        <f>[1]!f_netasset_total(A22,"",100000000)</f>
        <v>46.163917549700002</v>
      </c>
      <c r="N22" s="36">
        <f>[1]!f_info_managementfeeratio(A22)</f>
        <v>0.5</v>
      </c>
      <c r="O22" s="36">
        <f>[1]!f_info_custodianfeeratio(A22)</f>
        <v>0.1</v>
      </c>
      <c r="P22" s="37"/>
      <c r="Q22" s="37"/>
      <c r="R22" s="37"/>
      <c r="S22" s="37"/>
    </row>
    <row r="23" spans="1:19" x14ac:dyDescent="0.4">
      <c r="A23" s="9" t="s">
        <v>56</v>
      </c>
      <c r="B23" s="9" t="s">
        <v>2531</v>
      </c>
      <c r="C23" s="9" t="s">
        <v>1902</v>
      </c>
      <c r="D23" s="9" t="s">
        <v>1970</v>
      </c>
      <c r="E23" s="9" t="s">
        <v>1891</v>
      </c>
      <c r="F23" s="32" t="s">
        <v>2532</v>
      </c>
      <c r="G23" s="32" t="s">
        <v>2533</v>
      </c>
      <c r="H23" s="34">
        <v>7.18238734</v>
      </c>
      <c r="I23" s="9" t="s">
        <v>57</v>
      </c>
      <c r="J23" s="9" t="str">
        <f>_xlfn.XLOOKUP($I23,ETF指数!$B:$B,ETF指数!D:D)</f>
        <v>市场指数</v>
      </c>
      <c r="K23" s="9" t="str">
        <f>_xlfn.XLOOKUP($I23,ETF指数!$B:$B,ETF指数!E:E)</f>
        <v>小盘</v>
      </c>
      <c r="L23" s="9">
        <f>_xlfn.XLOOKUP($I23,ETF指数!$B:$B,ETF指数!F:F)</f>
        <v>0</v>
      </c>
      <c r="M23" s="35">
        <f>[1]!f_netasset_total(A23,"",100000000)</f>
        <v>1.6519767446</v>
      </c>
      <c r="N23" s="36">
        <f>[1]!f_info_managementfeeratio(A23)</f>
        <v>0.5</v>
      </c>
      <c r="O23" s="36">
        <f>[1]!f_info_custodianfeeratio(A23)</f>
        <v>0.1</v>
      </c>
      <c r="P23" s="37"/>
      <c r="Q23" s="37"/>
      <c r="R23" s="37"/>
      <c r="S23" s="37"/>
    </row>
    <row r="24" spans="1:19" x14ac:dyDescent="0.4">
      <c r="A24" s="9" t="s">
        <v>58</v>
      </c>
      <c r="B24" s="9" t="s">
        <v>2534</v>
      </c>
      <c r="C24" s="9" t="s">
        <v>1896</v>
      </c>
      <c r="D24" s="9" t="s">
        <v>1957</v>
      </c>
      <c r="E24" s="9" t="s">
        <v>1891</v>
      </c>
      <c r="F24" s="32" t="s">
        <v>2535</v>
      </c>
      <c r="G24" s="32" t="s">
        <v>2536</v>
      </c>
      <c r="H24" s="34">
        <v>4.03179979</v>
      </c>
      <c r="I24" s="9" t="s">
        <v>59</v>
      </c>
      <c r="J24" s="9" t="str">
        <f>_xlfn.XLOOKUP($I24,ETF指数!$B:$B,ETF指数!D:D)</f>
        <v>市场指数</v>
      </c>
      <c r="K24" s="9" t="str">
        <f>_xlfn.XLOOKUP($I24,ETF指数!$B:$B,ETF指数!E:E)</f>
        <v>创业板</v>
      </c>
      <c r="L24" s="9" t="str">
        <f>_xlfn.XLOOKUP($I24,ETF指数!$B:$B,ETF指数!F:F)</f>
        <v>核心</v>
      </c>
      <c r="M24" s="35">
        <f>[1]!f_netasset_total(A24,"",100000000)</f>
        <v>19.587117660400001</v>
      </c>
      <c r="N24" s="36">
        <f>[1]!f_info_managementfeeratio(A24)</f>
        <v>0.15</v>
      </c>
      <c r="O24" s="36">
        <f>[1]!f_info_custodianfeeratio(A24)</f>
        <v>0.05</v>
      </c>
      <c r="P24" s="37"/>
      <c r="Q24" s="37"/>
      <c r="R24" s="37"/>
      <c r="S24" s="37"/>
    </row>
    <row r="25" spans="1:19" x14ac:dyDescent="0.4">
      <c r="A25" s="9" t="s">
        <v>60</v>
      </c>
      <c r="B25" s="9" t="s">
        <v>2537</v>
      </c>
      <c r="C25" s="9" t="s">
        <v>1936</v>
      </c>
      <c r="D25" s="9" t="s">
        <v>2482</v>
      </c>
      <c r="E25" s="9" t="s">
        <v>1891</v>
      </c>
      <c r="F25" s="32" t="s">
        <v>2538</v>
      </c>
      <c r="G25" s="32" t="s">
        <v>2539</v>
      </c>
      <c r="H25" s="34">
        <v>4.8576153499999997</v>
      </c>
      <c r="I25" s="9" t="s">
        <v>61</v>
      </c>
      <c r="J25" s="9" t="str">
        <f>_xlfn.XLOOKUP($I25,ETF指数!$B:$B,ETF指数!D:D)</f>
        <v>主题指数</v>
      </c>
      <c r="K25" s="9" t="str">
        <f>_xlfn.XLOOKUP($I25,ETF指数!$B:$B,ETF指数!E:E)</f>
        <v>央国企</v>
      </c>
      <c r="L25" s="9" t="str">
        <f>_xlfn.XLOOKUP($I25,ETF指数!$B:$B,ETF指数!F:F)</f>
        <v>上证</v>
      </c>
      <c r="M25" s="35">
        <f>[1]!f_netasset_total(A25,"",100000000)</f>
        <v>0.27263101109999999</v>
      </c>
      <c r="N25" s="36">
        <f>[1]!f_info_managementfeeratio(A25)</f>
        <v>0.5</v>
      </c>
      <c r="O25" s="36">
        <f>[1]!f_info_custodianfeeratio(A25)</f>
        <v>0.1</v>
      </c>
      <c r="P25" s="37"/>
      <c r="Q25" s="37"/>
      <c r="R25" s="37"/>
      <c r="S25" s="37"/>
    </row>
    <row r="26" spans="1:19" x14ac:dyDescent="0.4">
      <c r="A26" s="9" t="s">
        <v>62</v>
      </c>
      <c r="B26" s="9" t="s">
        <v>2540</v>
      </c>
      <c r="C26" s="9" t="s">
        <v>1911</v>
      </c>
      <c r="D26" s="9" t="s">
        <v>1965</v>
      </c>
      <c r="E26" s="9" t="s">
        <v>1891</v>
      </c>
      <c r="F26" s="32" t="s">
        <v>2541</v>
      </c>
      <c r="G26" s="32" t="s">
        <v>2542</v>
      </c>
      <c r="H26" s="34">
        <v>3.4714727299999999</v>
      </c>
      <c r="I26" s="9" t="s">
        <v>63</v>
      </c>
      <c r="J26" s="9" t="str">
        <f>_xlfn.XLOOKUP($I26,ETF指数!$B:$B,ETF指数!D:D)</f>
        <v>行业板块</v>
      </c>
      <c r="K26" s="9" t="str">
        <f>_xlfn.XLOOKUP($I26,ETF指数!$B:$B,ETF指数!E:E)</f>
        <v>科技</v>
      </c>
      <c r="L26" s="9" t="str">
        <f>_xlfn.XLOOKUP($I26,ETF指数!$B:$B,ETF指数!F:F)</f>
        <v>科技</v>
      </c>
      <c r="M26" s="35">
        <f>[1]!f_netasset_total(A26,"",100000000)</f>
        <v>4.0845748402999993</v>
      </c>
      <c r="N26" s="36">
        <f>[1]!f_info_managementfeeratio(A26)</f>
        <v>0.5</v>
      </c>
      <c r="O26" s="36">
        <f>[1]!f_info_custodianfeeratio(A26)</f>
        <v>0.1</v>
      </c>
      <c r="P26" s="37"/>
      <c r="Q26" s="37"/>
      <c r="R26" s="37"/>
      <c r="S26" s="37"/>
    </row>
    <row r="27" spans="1:19" x14ac:dyDescent="0.4">
      <c r="A27" s="9" t="s">
        <v>64</v>
      </c>
      <c r="B27" s="9" t="s">
        <v>2543</v>
      </c>
      <c r="C27" s="9" t="s">
        <v>1900</v>
      </c>
      <c r="D27" s="9" t="s">
        <v>1965</v>
      </c>
      <c r="E27" s="9" t="s">
        <v>1891</v>
      </c>
      <c r="F27" s="32" t="s">
        <v>2544</v>
      </c>
      <c r="G27" s="32" t="s">
        <v>2545</v>
      </c>
      <c r="H27" s="34">
        <v>4.8586517100000002</v>
      </c>
      <c r="I27" s="9" t="s">
        <v>65</v>
      </c>
      <c r="J27" s="9" t="str">
        <f>_xlfn.XLOOKUP($I27,ETF指数!$B:$B,ETF指数!D:D)</f>
        <v>风格策略</v>
      </c>
      <c r="K27" s="9" t="str">
        <f>_xlfn.XLOOKUP($I27,ETF指数!$B:$B,ETF指数!E:E)</f>
        <v>质量</v>
      </c>
      <c r="L27" s="9" t="str">
        <f>_xlfn.XLOOKUP($I27,ETF指数!$B:$B,ETF指数!F:F)</f>
        <v>深证</v>
      </c>
      <c r="M27" s="35">
        <f>[1]!f_netasset_total(A27,"",100000000)</f>
        <v>2.9463239757999999</v>
      </c>
      <c r="N27" s="36">
        <f>[1]!f_info_managementfeeratio(A27)</f>
        <v>0.5</v>
      </c>
      <c r="O27" s="36">
        <f>[1]!f_info_custodianfeeratio(A27)</f>
        <v>0.1</v>
      </c>
      <c r="P27" s="37"/>
      <c r="Q27" s="37"/>
      <c r="R27" s="37"/>
      <c r="S27" s="37"/>
    </row>
    <row r="28" spans="1:19" x14ac:dyDescent="0.4">
      <c r="A28" s="9" t="s">
        <v>66</v>
      </c>
      <c r="B28" s="9" t="s">
        <v>2546</v>
      </c>
      <c r="C28" s="9" t="s">
        <v>1916</v>
      </c>
      <c r="D28" s="9" t="s">
        <v>2547</v>
      </c>
      <c r="E28" s="9" t="s">
        <v>1891</v>
      </c>
      <c r="F28" s="32" t="s">
        <v>2548</v>
      </c>
      <c r="G28" s="32" t="s">
        <v>2549</v>
      </c>
      <c r="H28" s="34">
        <v>3.89202212</v>
      </c>
      <c r="I28" s="9" t="s">
        <v>67</v>
      </c>
      <c r="J28" s="9" t="str">
        <f>_xlfn.XLOOKUP($I28,ETF指数!$B:$B,ETF指数!D:D)</f>
        <v>风格策略</v>
      </c>
      <c r="K28" s="9" t="str">
        <f>_xlfn.XLOOKUP($I28,ETF指数!$B:$B,ETF指数!E:E)</f>
        <v>质量</v>
      </c>
      <c r="L28" s="9" t="str">
        <f>_xlfn.XLOOKUP($I28,ETF指数!$B:$B,ETF指数!F:F)</f>
        <v>深证</v>
      </c>
      <c r="M28" s="35">
        <f>[1]!f_netasset_total(A28,"",100000000)</f>
        <v>3.6781447598999999</v>
      </c>
      <c r="N28" s="36">
        <f>[1]!f_info_managementfeeratio(A28)</f>
        <v>0.5</v>
      </c>
      <c r="O28" s="36">
        <f>[1]!f_info_custodianfeeratio(A28)</f>
        <v>0.1</v>
      </c>
      <c r="P28" s="37"/>
      <c r="Q28" s="37"/>
      <c r="R28" s="37"/>
      <c r="S28" s="37"/>
    </row>
    <row r="29" spans="1:19" x14ac:dyDescent="0.4">
      <c r="A29" s="9" t="s">
        <v>68</v>
      </c>
      <c r="B29" s="9" t="s">
        <v>2550</v>
      </c>
      <c r="C29" s="9" t="s">
        <v>1901</v>
      </c>
      <c r="D29" s="9" t="s">
        <v>2475</v>
      </c>
      <c r="E29" s="9" t="s">
        <v>1891</v>
      </c>
      <c r="F29" s="32" t="s">
        <v>2551</v>
      </c>
      <c r="G29" s="32" t="s">
        <v>2552</v>
      </c>
      <c r="H29" s="34">
        <v>3.3042989199999999</v>
      </c>
      <c r="I29" s="9" t="s">
        <v>69</v>
      </c>
      <c r="J29" s="9" t="str">
        <f>_xlfn.XLOOKUP($I29,ETF指数!$B:$B,ETF指数!D:D)</f>
        <v>市场指数</v>
      </c>
      <c r="K29" s="9" t="str">
        <f>_xlfn.XLOOKUP($I29,ETF指数!$B:$B,ETF指数!E:E)</f>
        <v>其他</v>
      </c>
      <c r="L29" s="9" t="str">
        <f>_xlfn.XLOOKUP($I29,ETF指数!$B:$B,ETF指数!F:F)</f>
        <v>上证</v>
      </c>
      <c r="M29" s="35">
        <f>[1]!f_netasset_total(A29,"",100000000)</f>
        <v>1.7066689032</v>
      </c>
      <c r="N29" s="36">
        <f>[1]!f_info_managementfeeratio(A29)</f>
        <v>0.5</v>
      </c>
      <c r="O29" s="36">
        <f>[1]!f_info_custodianfeeratio(A29)</f>
        <v>0.1</v>
      </c>
      <c r="P29" s="37"/>
      <c r="Q29" s="37"/>
      <c r="R29" s="37"/>
      <c r="S29" s="37"/>
    </row>
    <row r="30" spans="1:19" x14ac:dyDescent="0.4">
      <c r="A30" s="9" t="s">
        <v>70</v>
      </c>
      <c r="B30" s="9" t="s">
        <v>2553</v>
      </c>
      <c r="C30" s="9" t="s">
        <v>1899</v>
      </c>
      <c r="D30" s="9" t="s">
        <v>1973</v>
      </c>
      <c r="E30" s="9" t="s">
        <v>1891</v>
      </c>
      <c r="F30" s="32" t="s">
        <v>2551</v>
      </c>
      <c r="G30" s="32" t="s">
        <v>2554</v>
      </c>
      <c r="H30" s="34">
        <v>5.21487312</v>
      </c>
      <c r="I30" s="9" t="s">
        <v>71</v>
      </c>
      <c r="J30" s="9" t="str">
        <f>_xlfn.XLOOKUP($I30,ETF指数!$B:$B,ETF指数!D:D)</f>
        <v>市场指数</v>
      </c>
      <c r="K30" s="9" t="str">
        <f>_xlfn.XLOOKUP($I30,ETF指数!$B:$B,ETF指数!E:E)</f>
        <v>其他</v>
      </c>
      <c r="L30" s="9" t="str">
        <f>_xlfn.XLOOKUP($I30,ETF指数!$B:$B,ETF指数!F:F)</f>
        <v>深证</v>
      </c>
      <c r="M30" s="35">
        <f>[1]!f_netasset_total(A30,"",100000000)</f>
        <v>1.2185068826999998</v>
      </c>
      <c r="N30" s="36">
        <f>[1]!f_info_managementfeeratio(A30)</f>
        <v>0.5</v>
      </c>
      <c r="O30" s="36">
        <f>[1]!f_info_custodianfeeratio(A30)</f>
        <v>0.1</v>
      </c>
      <c r="P30" s="37"/>
      <c r="Q30" s="37"/>
      <c r="R30" s="37"/>
      <c r="S30" s="37"/>
    </row>
    <row r="31" spans="1:19" x14ac:dyDescent="0.4">
      <c r="A31" s="9" t="s">
        <v>72</v>
      </c>
      <c r="B31" s="9" t="s">
        <v>2555</v>
      </c>
      <c r="C31" s="9" t="s">
        <v>1895</v>
      </c>
      <c r="D31" s="9" t="s">
        <v>1973</v>
      </c>
      <c r="E31" s="9" t="s">
        <v>1891</v>
      </c>
      <c r="F31" s="32" t="s">
        <v>2556</v>
      </c>
      <c r="G31" s="32" t="s">
        <v>2557</v>
      </c>
      <c r="H31" s="34">
        <v>5.6162864099999998</v>
      </c>
      <c r="I31" s="9" t="s">
        <v>59</v>
      </c>
      <c r="J31" s="9" t="str">
        <f>_xlfn.XLOOKUP($I31,ETF指数!$B:$B,ETF指数!D:D)</f>
        <v>市场指数</v>
      </c>
      <c r="K31" s="9" t="str">
        <f>_xlfn.XLOOKUP($I31,ETF指数!$B:$B,ETF指数!E:E)</f>
        <v>创业板</v>
      </c>
      <c r="L31" s="9" t="str">
        <f>_xlfn.XLOOKUP($I31,ETF指数!$B:$B,ETF指数!F:F)</f>
        <v>核心</v>
      </c>
      <c r="M31" s="35">
        <f>[1]!f_netasset_total(A31,"",100000000)</f>
        <v>832.79333677660009</v>
      </c>
      <c r="N31" s="36">
        <f>[1]!f_info_managementfeeratio(A31)</f>
        <v>0.15</v>
      </c>
      <c r="O31" s="36">
        <f>[1]!f_info_custodianfeeratio(A31)</f>
        <v>0.05</v>
      </c>
      <c r="P31" s="37"/>
      <c r="Q31" s="37"/>
      <c r="R31" s="37"/>
      <c r="S31" s="37"/>
    </row>
    <row r="32" spans="1:19" x14ac:dyDescent="0.4">
      <c r="A32" s="9" t="s">
        <v>73</v>
      </c>
      <c r="B32" s="9" t="s">
        <v>2558</v>
      </c>
      <c r="C32" s="9" t="s">
        <v>1928</v>
      </c>
      <c r="D32" s="9" t="s">
        <v>1970</v>
      </c>
      <c r="E32" s="9" t="s">
        <v>1891</v>
      </c>
      <c r="F32" s="32" t="s">
        <v>2559</v>
      </c>
      <c r="G32" s="32" t="s">
        <v>2560</v>
      </c>
      <c r="H32" s="34">
        <v>3.3230885899999998</v>
      </c>
      <c r="I32" s="9" t="s">
        <v>74</v>
      </c>
      <c r="J32" s="9" t="str">
        <f>_xlfn.XLOOKUP($I32,ETF指数!$B:$B,ETF指数!D:D)</f>
        <v>风格策略</v>
      </c>
      <c r="K32" s="9" t="str">
        <f>_xlfn.XLOOKUP($I32,ETF指数!$B:$B,ETF指数!E:E)</f>
        <v>价值</v>
      </c>
      <c r="L32" s="9" t="str">
        <f>_xlfn.XLOOKUP($I32,ETF指数!$B:$B,ETF指数!F:F)</f>
        <v>深证</v>
      </c>
      <c r="M32" s="35">
        <f>[1]!f_netasset_total(A32,"",100000000)</f>
        <v>0.69163536329999997</v>
      </c>
      <c r="N32" s="36">
        <f>[1]!f_info_managementfeeratio(A32)</f>
        <v>0.5</v>
      </c>
      <c r="O32" s="36">
        <f>[1]!f_info_custodianfeeratio(A32)</f>
        <v>0.1</v>
      </c>
      <c r="P32" s="37"/>
      <c r="Q32" s="37"/>
      <c r="R32" s="37"/>
      <c r="S32" s="37"/>
    </row>
    <row r="33" spans="1:19" x14ac:dyDescent="0.4">
      <c r="A33" s="9" t="s">
        <v>75</v>
      </c>
      <c r="B33" s="9" t="s">
        <v>2561</v>
      </c>
      <c r="C33" s="9" t="s">
        <v>1900</v>
      </c>
      <c r="D33" s="9" t="s">
        <v>1973</v>
      </c>
      <c r="E33" s="9" t="s">
        <v>1891</v>
      </c>
      <c r="F33" s="32" t="s">
        <v>2562</v>
      </c>
      <c r="G33" s="32" t="s">
        <v>2563</v>
      </c>
      <c r="H33" s="34">
        <v>2.8654315499999998</v>
      </c>
      <c r="I33" s="9" t="s">
        <v>76</v>
      </c>
      <c r="J33" s="9" t="str">
        <f>_xlfn.XLOOKUP($I33,ETF指数!$B:$B,ETF指数!D:D)</f>
        <v>市场指数</v>
      </c>
      <c r="K33" s="9" t="str">
        <f>_xlfn.XLOOKUP($I33,ETF指数!$B:$B,ETF指数!E:E)</f>
        <v>其他</v>
      </c>
      <c r="L33" s="9" t="str">
        <f>_xlfn.XLOOKUP($I33,ETF指数!$B:$B,ETF指数!F:F)</f>
        <v>深证</v>
      </c>
      <c r="M33" s="35">
        <f>[1]!f_netasset_total(A33,"",100000000)</f>
        <v>0.66861934010000001</v>
      </c>
      <c r="N33" s="36">
        <f>[1]!f_info_managementfeeratio(A33)</f>
        <v>0.5</v>
      </c>
      <c r="O33" s="36">
        <f>[1]!f_info_custodianfeeratio(A33)</f>
        <v>0.1</v>
      </c>
      <c r="P33" s="37"/>
      <c r="Q33" s="37"/>
      <c r="R33" s="37"/>
      <c r="S33" s="37"/>
    </row>
    <row r="34" spans="1:19" x14ac:dyDescent="0.4">
      <c r="A34" s="9" t="s">
        <v>77</v>
      </c>
      <c r="B34" s="9" t="s">
        <v>2564</v>
      </c>
      <c r="C34" s="9" t="s">
        <v>1896</v>
      </c>
      <c r="D34" s="9" t="s">
        <v>2475</v>
      </c>
      <c r="E34" s="9" t="s">
        <v>1891</v>
      </c>
      <c r="F34" s="32" t="s">
        <v>2565</v>
      </c>
      <c r="G34" s="32" t="s">
        <v>2563</v>
      </c>
      <c r="H34" s="34">
        <v>9.1024958900000001</v>
      </c>
      <c r="I34" s="9" t="s">
        <v>78</v>
      </c>
      <c r="J34" s="9" t="str">
        <f>_xlfn.XLOOKUP($I34,ETF指数!$B:$B,ETF指数!D:D)</f>
        <v>行业板块</v>
      </c>
      <c r="K34" s="9" t="str">
        <f>_xlfn.XLOOKUP($I34,ETF指数!$B:$B,ETF指数!E:E)</f>
        <v>周期</v>
      </c>
      <c r="L34" s="9" t="str">
        <f>_xlfn.XLOOKUP($I34,ETF指数!$B:$B,ETF指数!F:F)</f>
        <v>资源</v>
      </c>
      <c r="M34" s="35">
        <f>[1]!f_netasset_total(A34,"",100000000)</f>
        <v>4.0780386198</v>
      </c>
      <c r="N34" s="36">
        <f>[1]!f_info_managementfeeratio(A34)</f>
        <v>0.5</v>
      </c>
      <c r="O34" s="36">
        <f>[1]!f_info_custodianfeeratio(A34)</f>
        <v>0.1</v>
      </c>
      <c r="P34" s="37"/>
      <c r="Q34" s="37"/>
      <c r="R34" s="37"/>
      <c r="S34" s="37"/>
    </row>
    <row r="35" spans="1:19" x14ac:dyDescent="0.4">
      <c r="A35" s="9" t="s">
        <v>79</v>
      </c>
      <c r="B35" s="9" t="s">
        <v>2566</v>
      </c>
      <c r="C35" s="9" t="s">
        <v>1898</v>
      </c>
      <c r="D35" s="9" t="s">
        <v>1973</v>
      </c>
      <c r="E35" s="9" t="s">
        <v>1891</v>
      </c>
      <c r="F35" s="32" t="s">
        <v>2567</v>
      </c>
      <c r="G35" s="32" t="s">
        <v>2568</v>
      </c>
      <c r="H35" s="34">
        <v>329.67336605999998</v>
      </c>
      <c r="I35" s="9" t="s">
        <v>80</v>
      </c>
      <c r="J35" s="9" t="str">
        <f>_xlfn.XLOOKUP($I35,ETF指数!$B:$B,ETF指数!D:D)</f>
        <v>市场指数</v>
      </c>
      <c r="K35" s="9" t="str">
        <f>_xlfn.XLOOKUP($I35,ETF指数!$B:$B,ETF指数!E:E)</f>
        <v>大盘</v>
      </c>
      <c r="L35" s="9" t="str">
        <f>_xlfn.XLOOKUP($I35,ETF指数!$B:$B,ETF指数!F:F)</f>
        <v>核心</v>
      </c>
      <c r="M35" s="35">
        <f>[1]!f_netasset_total(A35,"",100000000)</f>
        <v>3387.2171654207</v>
      </c>
      <c r="N35" s="36">
        <f>[1]!f_info_managementfeeratio(A35)</f>
        <v>0.15</v>
      </c>
      <c r="O35" s="36">
        <f>[1]!f_info_custodianfeeratio(A35)</f>
        <v>0.05</v>
      </c>
      <c r="P35" s="37"/>
      <c r="Q35" s="37"/>
      <c r="R35" s="37"/>
      <c r="S35" s="37"/>
    </row>
    <row r="36" spans="1:19" x14ac:dyDescent="0.4">
      <c r="A36" s="9" t="s">
        <v>81</v>
      </c>
      <c r="B36" s="9" t="s">
        <v>2569</v>
      </c>
      <c r="C36" s="9" t="s">
        <v>1900</v>
      </c>
      <c r="D36" s="9" t="s">
        <v>1965</v>
      </c>
      <c r="E36" s="9" t="s">
        <v>1891</v>
      </c>
      <c r="F36" s="32" t="s">
        <v>2570</v>
      </c>
      <c r="G36" s="32" t="s">
        <v>2568</v>
      </c>
      <c r="H36" s="34">
        <v>193.32261439999999</v>
      </c>
      <c r="I36" s="9" t="s">
        <v>80</v>
      </c>
      <c r="J36" s="9" t="str">
        <f>_xlfn.XLOOKUP($I36,ETF指数!$B:$B,ETF指数!D:D)</f>
        <v>市场指数</v>
      </c>
      <c r="K36" s="9" t="str">
        <f>_xlfn.XLOOKUP($I36,ETF指数!$B:$B,ETF指数!E:E)</f>
        <v>大盘</v>
      </c>
      <c r="L36" s="9" t="str">
        <f>_xlfn.XLOOKUP($I36,ETF指数!$B:$B,ETF指数!F:F)</f>
        <v>核心</v>
      </c>
      <c r="M36" s="35">
        <f>[1]!f_netasset_total(A36,"",100000000)</f>
        <v>1481.8293599059</v>
      </c>
      <c r="N36" s="36">
        <f>[1]!f_info_managementfeeratio(A36)</f>
        <v>0.15</v>
      </c>
      <c r="O36" s="36">
        <f>[1]!f_info_custodianfeeratio(A36)</f>
        <v>0.05</v>
      </c>
      <c r="P36" s="37"/>
      <c r="Q36" s="37"/>
      <c r="R36" s="37"/>
      <c r="S36" s="37"/>
    </row>
    <row r="37" spans="1:19" x14ac:dyDescent="0.4">
      <c r="A37" s="9" t="s">
        <v>82</v>
      </c>
      <c r="B37" s="9" t="s">
        <v>2571</v>
      </c>
      <c r="C37" s="9" t="s">
        <v>1894</v>
      </c>
      <c r="D37" s="9" t="s">
        <v>1965</v>
      </c>
      <c r="E37" s="9" t="s">
        <v>1891</v>
      </c>
      <c r="F37" s="32" t="s">
        <v>2572</v>
      </c>
      <c r="G37" s="32" t="s">
        <v>2573</v>
      </c>
      <c r="H37" s="34">
        <v>35.853209999999997</v>
      </c>
      <c r="I37" s="9" t="s">
        <v>83</v>
      </c>
      <c r="J37" s="9" t="str">
        <f>_xlfn.XLOOKUP($I37,ETF指数!$B:$B,ETF指数!D:D)</f>
        <v>港股指数</v>
      </c>
      <c r="K37" s="9" t="str">
        <f>_xlfn.XLOOKUP($I37,ETF指数!$B:$B,ETF指数!E:E)</f>
        <v>综合</v>
      </c>
      <c r="L37" s="9" t="str">
        <f>_xlfn.XLOOKUP($I37,ETF指数!$B:$B,ETF指数!F:F)</f>
        <v>综合</v>
      </c>
      <c r="M37" s="35">
        <f>[1]!f_netasset_total(A37,"",100000000)</f>
        <v>161.67660729030001</v>
      </c>
      <c r="N37" s="36">
        <f>[1]!f_info_managementfeeratio(A37)</f>
        <v>0.6</v>
      </c>
      <c r="O37" s="36">
        <f>[1]!f_info_custodianfeeratio(A37)</f>
        <v>0.15</v>
      </c>
      <c r="P37" s="37"/>
      <c r="Q37" s="37"/>
      <c r="R37" s="37"/>
      <c r="S37" s="37"/>
    </row>
    <row r="38" spans="1:19" x14ac:dyDescent="0.4">
      <c r="A38" s="9" t="s">
        <v>84</v>
      </c>
      <c r="B38" s="9" t="s">
        <v>2574</v>
      </c>
      <c r="C38" s="9" t="s">
        <v>1895</v>
      </c>
      <c r="D38" s="9" t="s">
        <v>1957</v>
      </c>
      <c r="E38" s="9" t="s">
        <v>1891</v>
      </c>
      <c r="F38" s="32" t="s">
        <v>2572</v>
      </c>
      <c r="G38" s="32" t="s">
        <v>2573</v>
      </c>
      <c r="H38" s="34">
        <v>16.16499</v>
      </c>
      <c r="I38" s="9" t="s">
        <v>85</v>
      </c>
      <c r="J38" s="9" t="str">
        <f>_xlfn.XLOOKUP($I38,ETF指数!$B:$B,ETF指数!D:D)</f>
        <v>港股指数</v>
      </c>
      <c r="K38" s="9" t="str">
        <f>_xlfn.XLOOKUP($I38,ETF指数!$B:$B,ETF指数!E:E)</f>
        <v>综合</v>
      </c>
      <c r="L38" s="9" t="str">
        <f>_xlfn.XLOOKUP($I38,ETF指数!$B:$B,ETF指数!F:F)</f>
        <v>综合</v>
      </c>
      <c r="M38" s="35">
        <f>[1]!f_netasset_total(A38,"",100000000)</f>
        <v>92.506711044200003</v>
      </c>
      <c r="N38" s="36">
        <f>[1]!f_info_managementfeeratio(A38)</f>
        <v>0.6</v>
      </c>
      <c r="O38" s="36">
        <f>[1]!f_info_custodianfeeratio(A38)</f>
        <v>0.15</v>
      </c>
      <c r="P38" s="37"/>
      <c r="Q38" s="37"/>
      <c r="R38" s="37"/>
      <c r="S38" s="37"/>
    </row>
    <row r="39" spans="1:19" x14ac:dyDescent="0.4">
      <c r="A39" s="9" t="s">
        <v>86</v>
      </c>
      <c r="B39" s="9" t="s">
        <v>2575</v>
      </c>
      <c r="C39" s="9" t="s">
        <v>1894</v>
      </c>
      <c r="D39" s="9" t="s">
        <v>1973</v>
      </c>
      <c r="E39" s="9" t="s">
        <v>1891</v>
      </c>
      <c r="F39" s="32" t="s">
        <v>2576</v>
      </c>
      <c r="G39" s="32" t="s">
        <v>2577</v>
      </c>
      <c r="H39" s="34">
        <v>6.0276429499999997</v>
      </c>
      <c r="I39" s="9" t="s">
        <v>80</v>
      </c>
      <c r="J39" s="9" t="str">
        <f>_xlfn.XLOOKUP($I39,ETF指数!$B:$B,ETF指数!D:D)</f>
        <v>市场指数</v>
      </c>
      <c r="K39" s="9" t="str">
        <f>_xlfn.XLOOKUP($I39,ETF指数!$B:$B,ETF指数!E:E)</f>
        <v>大盘</v>
      </c>
      <c r="L39" s="9" t="str">
        <f>_xlfn.XLOOKUP($I39,ETF指数!$B:$B,ETF指数!F:F)</f>
        <v>核心</v>
      </c>
      <c r="M39" s="35">
        <f>[1]!f_netasset_total(A39,"",100000000)</f>
        <v>1588.6289262496</v>
      </c>
      <c r="N39" s="36">
        <f>[1]!f_info_managementfeeratio(A39)</f>
        <v>0.15</v>
      </c>
      <c r="O39" s="36">
        <f>[1]!f_info_custodianfeeratio(A39)</f>
        <v>0.05</v>
      </c>
      <c r="P39" s="37"/>
      <c r="Q39" s="37"/>
      <c r="R39" s="37"/>
      <c r="S39" s="37"/>
    </row>
    <row r="40" spans="1:19" x14ac:dyDescent="0.4">
      <c r="A40" s="9" t="s">
        <v>87</v>
      </c>
      <c r="B40" s="9" t="s">
        <v>2578</v>
      </c>
      <c r="C40" s="9" t="s">
        <v>1900</v>
      </c>
      <c r="D40" s="9" t="s">
        <v>2475</v>
      </c>
      <c r="E40" s="9" t="s">
        <v>1891</v>
      </c>
      <c r="F40" s="32" t="s">
        <v>2579</v>
      </c>
      <c r="G40" s="32" t="s">
        <v>2580</v>
      </c>
      <c r="H40" s="34">
        <v>31.08591728</v>
      </c>
      <c r="I40" s="9" t="s">
        <v>28</v>
      </c>
      <c r="J40" s="9" t="str">
        <f>_xlfn.XLOOKUP($I40,ETF指数!$B:$B,ETF指数!D:D)</f>
        <v>市场指数</v>
      </c>
      <c r="K40" s="9" t="str">
        <f>_xlfn.XLOOKUP($I40,ETF指数!$B:$B,ETF指数!E:E)</f>
        <v>中盘</v>
      </c>
      <c r="L40" s="9" t="str">
        <f>_xlfn.XLOOKUP($I40,ETF指数!$B:$B,ETF指数!F:F)</f>
        <v>核心</v>
      </c>
      <c r="M40" s="35">
        <f>[1]!f_netasset_total(A40,"",100000000)</f>
        <v>106.16965888530001</v>
      </c>
      <c r="N40" s="36">
        <f>[1]!f_info_managementfeeratio(A40)</f>
        <v>0.15</v>
      </c>
      <c r="O40" s="36">
        <f>[1]!f_info_custodianfeeratio(A40)</f>
        <v>0.05</v>
      </c>
      <c r="P40" s="37"/>
      <c r="Q40" s="37"/>
      <c r="R40" s="37"/>
      <c r="S40" s="37"/>
    </row>
    <row r="41" spans="1:19" x14ac:dyDescent="0.4">
      <c r="A41" s="9" t="s">
        <v>88</v>
      </c>
      <c r="B41" s="9" t="s">
        <v>2581</v>
      </c>
      <c r="C41" s="9" t="s">
        <v>1901</v>
      </c>
      <c r="D41" s="9" t="s">
        <v>1970</v>
      </c>
      <c r="E41" s="9" t="s">
        <v>1891</v>
      </c>
      <c r="F41" s="32" t="s">
        <v>2579</v>
      </c>
      <c r="G41" s="32" t="s">
        <v>2580</v>
      </c>
      <c r="H41" s="34">
        <v>11.47543632</v>
      </c>
      <c r="I41" s="9" t="s">
        <v>28</v>
      </c>
      <c r="J41" s="9" t="str">
        <f>_xlfn.XLOOKUP($I41,ETF指数!$B:$B,ETF指数!D:D)</f>
        <v>市场指数</v>
      </c>
      <c r="K41" s="9" t="str">
        <f>_xlfn.XLOOKUP($I41,ETF指数!$B:$B,ETF指数!E:E)</f>
        <v>中盘</v>
      </c>
      <c r="L41" s="9" t="str">
        <f>_xlfn.XLOOKUP($I41,ETF指数!$B:$B,ETF指数!F:F)</f>
        <v>核心</v>
      </c>
      <c r="M41" s="35">
        <f>[1]!f_netasset_total(A41,"",100000000)</f>
        <v>948.71842351249995</v>
      </c>
      <c r="N41" s="36">
        <f>[1]!f_info_managementfeeratio(A41)</f>
        <v>0.15</v>
      </c>
      <c r="O41" s="36">
        <f>[1]!f_info_custodianfeeratio(A41)</f>
        <v>0.05</v>
      </c>
      <c r="P41" s="37"/>
      <c r="Q41" s="37"/>
      <c r="R41" s="37"/>
      <c r="S41" s="37"/>
    </row>
    <row r="42" spans="1:19" x14ac:dyDescent="0.4">
      <c r="A42" s="9" t="s">
        <v>89</v>
      </c>
      <c r="B42" s="9" t="s">
        <v>2582</v>
      </c>
      <c r="C42" s="9" t="s">
        <v>1915</v>
      </c>
      <c r="D42" s="9" t="s">
        <v>1965</v>
      </c>
      <c r="E42" s="9" t="s">
        <v>1891</v>
      </c>
      <c r="F42" s="32" t="s">
        <v>2583</v>
      </c>
      <c r="G42" s="32" t="s">
        <v>2584</v>
      </c>
      <c r="H42" s="34">
        <v>3.9926841899999999</v>
      </c>
      <c r="I42" s="9" t="s">
        <v>90</v>
      </c>
      <c r="J42" s="9" t="str">
        <f>_xlfn.XLOOKUP($I42,ETF指数!$B:$B,ETF指数!D:D)</f>
        <v>市场指数</v>
      </c>
      <c r="K42" s="9" t="str">
        <f>_xlfn.XLOOKUP($I42,ETF指数!$B:$B,ETF指数!E:E)</f>
        <v>大盘</v>
      </c>
      <c r="L42" s="9">
        <f>_xlfn.XLOOKUP($I42,ETF指数!$B:$B,ETF指数!F:F)</f>
        <v>0</v>
      </c>
      <c r="M42" s="35">
        <f>[1]!f_netasset_total(A42,"",100000000)</f>
        <v>0.33774593790000002</v>
      </c>
      <c r="N42" s="36">
        <f>[1]!f_info_managementfeeratio(A42)</f>
        <v>0.5</v>
      </c>
      <c r="O42" s="36">
        <f>[1]!f_info_custodianfeeratio(A42)</f>
        <v>0.1</v>
      </c>
      <c r="P42" s="37"/>
      <c r="Q42" s="37"/>
      <c r="R42" s="37"/>
      <c r="S42" s="37"/>
    </row>
    <row r="43" spans="1:19" x14ac:dyDescent="0.4">
      <c r="A43" s="9" t="s">
        <v>91</v>
      </c>
      <c r="B43" s="9" t="s">
        <v>2585</v>
      </c>
      <c r="C43" s="9" t="s">
        <v>1901</v>
      </c>
      <c r="D43" s="9" t="s">
        <v>1973</v>
      </c>
      <c r="E43" s="9" t="s">
        <v>1891</v>
      </c>
      <c r="F43" s="32" t="s">
        <v>2586</v>
      </c>
      <c r="G43" s="32" t="s">
        <v>2587</v>
      </c>
      <c r="H43" s="34">
        <v>22.056769899999999</v>
      </c>
      <c r="I43" s="9" t="s">
        <v>80</v>
      </c>
      <c r="J43" s="9" t="str">
        <f>_xlfn.XLOOKUP($I43,ETF指数!$B:$B,ETF指数!D:D)</f>
        <v>市场指数</v>
      </c>
      <c r="K43" s="9" t="str">
        <f>_xlfn.XLOOKUP($I43,ETF指数!$B:$B,ETF指数!E:E)</f>
        <v>大盘</v>
      </c>
      <c r="L43" s="9" t="str">
        <f>_xlfn.XLOOKUP($I43,ETF指数!$B:$B,ETF指数!F:F)</f>
        <v>核心</v>
      </c>
      <c r="M43" s="35">
        <f>[1]!f_netasset_total(A43,"",100000000)</f>
        <v>41.402037230200001</v>
      </c>
      <c r="N43" s="36">
        <f>[1]!f_info_managementfeeratio(A43)</f>
        <v>0.15</v>
      </c>
      <c r="O43" s="36">
        <f>[1]!f_info_custodianfeeratio(A43)</f>
        <v>0.05</v>
      </c>
      <c r="P43" s="37"/>
      <c r="Q43" s="37"/>
      <c r="R43" s="37"/>
      <c r="S43" s="37"/>
    </row>
    <row r="44" spans="1:19" x14ac:dyDescent="0.4">
      <c r="A44" s="9" t="s">
        <v>92</v>
      </c>
      <c r="B44" s="9" t="s">
        <v>2588</v>
      </c>
      <c r="C44" s="9" t="s">
        <v>1905</v>
      </c>
      <c r="D44" s="9" t="s">
        <v>2475</v>
      </c>
      <c r="E44" s="9" t="s">
        <v>1892</v>
      </c>
      <c r="F44" s="32" t="s">
        <v>2584</v>
      </c>
      <c r="G44" s="32" t="s">
        <v>2589</v>
      </c>
      <c r="H44" s="34">
        <v>54.234867979999997</v>
      </c>
      <c r="I44" s="9" t="s">
        <v>93</v>
      </c>
      <c r="J44" s="9" t="str">
        <f>_xlfn.XLOOKUP($I44,ETF指数!$B:$B,ETF指数!D:D)</f>
        <v>债券指数</v>
      </c>
      <c r="K44" s="9" t="str">
        <f>_xlfn.XLOOKUP($I44,ETF指数!$B:$B,ETF指数!E:E)</f>
        <v>国债</v>
      </c>
      <c r="L44" s="9" t="str">
        <f>_xlfn.XLOOKUP($I44,ETF指数!$B:$B,ETF指数!F:F)</f>
        <v>中长债</v>
      </c>
      <c r="M44" s="35">
        <f>[1]!f_netasset_total(A44,"",100000000)</f>
        <v>26.537331615399999</v>
      </c>
      <c r="N44" s="36">
        <f>[1]!f_info_managementfeeratio(A44)</f>
        <v>0.15</v>
      </c>
      <c r="O44" s="36">
        <f>[1]!f_info_custodianfeeratio(A44)</f>
        <v>0.05</v>
      </c>
      <c r="P44" s="37"/>
      <c r="Q44" s="37"/>
      <c r="R44" s="37"/>
      <c r="S44" s="37"/>
    </row>
    <row r="45" spans="1:19" x14ac:dyDescent="0.4">
      <c r="A45" s="9" t="s">
        <v>94</v>
      </c>
      <c r="B45" s="9" t="s">
        <v>2590</v>
      </c>
      <c r="C45" s="9" t="s">
        <v>1895</v>
      </c>
      <c r="D45" s="9" t="s">
        <v>2475</v>
      </c>
      <c r="E45" s="9" t="s">
        <v>1891</v>
      </c>
      <c r="F45" s="32" t="s">
        <v>2591</v>
      </c>
      <c r="G45" s="32" t="s">
        <v>2589</v>
      </c>
      <c r="H45" s="34">
        <v>11.0426381</v>
      </c>
      <c r="I45" s="9" t="s">
        <v>80</v>
      </c>
      <c r="J45" s="9" t="str">
        <f>_xlfn.XLOOKUP($I45,ETF指数!$B:$B,ETF指数!D:D)</f>
        <v>市场指数</v>
      </c>
      <c r="K45" s="9" t="str">
        <f>_xlfn.XLOOKUP($I45,ETF指数!$B:$B,ETF指数!E:E)</f>
        <v>大盘</v>
      </c>
      <c r="L45" s="9" t="str">
        <f>_xlfn.XLOOKUP($I45,ETF指数!$B:$B,ETF指数!F:F)</f>
        <v>核心</v>
      </c>
      <c r="M45" s="35">
        <f>[1]!f_netasset_total(A45,"",100000000)</f>
        <v>2350.1975776309</v>
      </c>
      <c r="N45" s="36">
        <f>[1]!f_info_managementfeeratio(A45)</f>
        <v>0.15</v>
      </c>
      <c r="O45" s="36">
        <f>[1]!f_info_custodianfeeratio(A45)</f>
        <v>0.05</v>
      </c>
      <c r="P45" s="37"/>
      <c r="Q45" s="37"/>
      <c r="R45" s="37"/>
      <c r="S45" s="37"/>
    </row>
    <row r="46" spans="1:19" x14ac:dyDescent="0.4">
      <c r="A46" s="9" t="s">
        <v>95</v>
      </c>
      <c r="B46" s="9" t="s">
        <v>2592</v>
      </c>
      <c r="C46" s="9" t="s">
        <v>1894</v>
      </c>
      <c r="D46" s="9" t="s">
        <v>2475</v>
      </c>
      <c r="E46" s="9" t="s">
        <v>1891</v>
      </c>
      <c r="F46" s="32" t="s">
        <v>2593</v>
      </c>
      <c r="G46" s="32" t="s">
        <v>2594</v>
      </c>
      <c r="H46" s="34">
        <v>5.9305187400000001</v>
      </c>
      <c r="I46" s="9" t="s">
        <v>96</v>
      </c>
      <c r="J46" s="9" t="str">
        <f>_xlfn.XLOOKUP($I46,ETF指数!$B:$B,ETF指数!D:D)</f>
        <v>行业板块</v>
      </c>
      <c r="K46" s="9" t="str">
        <f>_xlfn.XLOOKUP($I46,ETF指数!$B:$B,ETF指数!E:E)</f>
        <v>消费</v>
      </c>
      <c r="L46" s="9" t="str">
        <f>_xlfn.XLOOKUP($I46,ETF指数!$B:$B,ETF指数!F:F)</f>
        <v>消费</v>
      </c>
      <c r="M46" s="35">
        <f>[1]!f_netasset_total(A46,"",100000000)</f>
        <v>5.2724408699000005</v>
      </c>
      <c r="N46" s="36">
        <f>[1]!f_info_managementfeeratio(A46)</f>
        <v>0.5</v>
      </c>
      <c r="O46" s="36">
        <f>[1]!f_info_custodianfeeratio(A46)</f>
        <v>0.1</v>
      </c>
      <c r="P46" s="37"/>
      <c r="Q46" s="37"/>
      <c r="R46" s="37"/>
      <c r="S46" s="37"/>
    </row>
    <row r="47" spans="1:19" x14ac:dyDescent="0.4">
      <c r="A47" s="9" t="s">
        <v>97</v>
      </c>
      <c r="B47" s="9" t="s">
        <v>2595</v>
      </c>
      <c r="C47" s="9" t="s">
        <v>1894</v>
      </c>
      <c r="D47" s="9" t="s">
        <v>2475</v>
      </c>
      <c r="E47" s="9" t="s">
        <v>1891</v>
      </c>
      <c r="F47" s="32" t="s">
        <v>2593</v>
      </c>
      <c r="G47" s="32" t="s">
        <v>2594</v>
      </c>
      <c r="H47" s="34">
        <v>10.96370065</v>
      </c>
      <c r="I47" s="9" t="s">
        <v>98</v>
      </c>
      <c r="J47" s="9" t="str">
        <f>_xlfn.XLOOKUP($I47,ETF指数!$B:$B,ETF指数!D:D)</f>
        <v>行业板块</v>
      </c>
      <c r="K47" s="9" t="str">
        <f>_xlfn.XLOOKUP($I47,ETF指数!$B:$B,ETF指数!E:E)</f>
        <v>大金融</v>
      </c>
      <c r="L47" s="9" t="str">
        <f>_xlfn.XLOOKUP($I47,ETF指数!$B:$B,ETF指数!F:F)</f>
        <v>金地</v>
      </c>
      <c r="M47" s="35">
        <f>[1]!f_netasset_total(A47,"",100000000)</f>
        <v>0.49911296990000004</v>
      </c>
      <c r="N47" s="36">
        <f>[1]!f_info_managementfeeratio(A47)</f>
        <v>0.5</v>
      </c>
      <c r="O47" s="36">
        <f>[1]!f_info_custodianfeeratio(A47)</f>
        <v>0.1</v>
      </c>
      <c r="P47" s="37"/>
      <c r="Q47" s="37"/>
      <c r="R47" s="37"/>
      <c r="S47" s="37"/>
    </row>
    <row r="48" spans="1:19" x14ac:dyDescent="0.4">
      <c r="A48" s="9" t="s">
        <v>99</v>
      </c>
      <c r="B48" s="9" t="s">
        <v>2596</v>
      </c>
      <c r="C48" s="9" t="s">
        <v>1894</v>
      </c>
      <c r="D48" s="9" t="s">
        <v>2475</v>
      </c>
      <c r="E48" s="9" t="s">
        <v>1891</v>
      </c>
      <c r="F48" s="32" t="s">
        <v>2593</v>
      </c>
      <c r="G48" s="32" t="s">
        <v>2594</v>
      </c>
      <c r="H48" s="34">
        <v>11.77832255</v>
      </c>
      <c r="I48" s="9" t="s">
        <v>100</v>
      </c>
      <c r="J48" s="9" t="str">
        <f>_xlfn.XLOOKUP($I48,ETF指数!$B:$B,ETF指数!D:D)</f>
        <v>行业板块</v>
      </c>
      <c r="K48" s="9" t="str">
        <f>_xlfn.XLOOKUP($I48,ETF指数!$B:$B,ETF指数!E:E)</f>
        <v>医药</v>
      </c>
      <c r="L48" s="9" t="str">
        <f>_xlfn.XLOOKUP($I48,ETF指数!$B:$B,ETF指数!F:F)</f>
        <v>医药</v>
      </c>
      <c r="M48" s="35">
        <f>[1]!f_netasset_total(A48,"",100000000)</f>
        <v>0.89975929480000005</v>
      </c>
      <c r="N48" s="36">
        <f>[1]!f_info_managementfeeratio(A48)</f>
        <v>0.5</v>
      </c>
      <c r="O48" s="36">
        <f>[1]!f_info_custodianfeeratio(A48)</f>
        <v>0.1</v>
      </c>
      <c r="P48" s="37"/>
      <c r="Q48" s="37"/>
      <c r="R48" s="37"/>
      <c r="S48" s="37"/>
    </row>
    <row r="49" spans="1:19" x14ac:dyDescent="0.4">
      <c r="A49" s="9" t="s">
        <v>101</v>
      </c>
      <c r="B49" s="9" t="s">
        <v>2597</v>
      </c>
      <c r="C49" s="9" t="s">
        <v>1902</v>
      </c>
      <c r="D49" s="9" t="s">
        <v>1973</v>
      </c>
      <c r="E49" s="9" t="s">
        <v>1891</v>
      </c>
      <c r="F49" s="32" t="s">
        <v>2587</v>
      </c>
      <c r="G49" s="32" t="s">
        <v>2598</v>
      </c>
      <c r="H49" s="34">
        <v>4.2503691999999997</v>
      </c>
      <c r="I49" s="9" t="s">
        <v>28</v>
      </c>
      <c r="J49" s="9" t="str">
        <f>_xlfn.XLOOKUP($I49,ETF指数!$B:$B,ETF指数!D:D)</f>
        <v>市场指数</v>
      </c>
      <c r="K49" s="9" t="str">
        <f>_xlfn.XLOOKUP($I49,ETF指数!$B:$B,ETF指数!E:E)</f>
        <v>中盘</v>
      </c>
      <c r="L49" s="9" t="str">
        <f>_xlfn.XLOOKUP($I49,ETF指数!$B:$B,ETF指数!F:F)</f>
        <v>核心</v>
      </c>
      <c r="M49" s="35">
        <f>[1]!f_netasset_total(A49,"",100000000)</f>
        <v>19.636276563300001</v>
      </c>
      <c r="N49" s="36">
        <f>[1]!f_info_managementfeeratio(A49)</f>
        <v>0.5</v>
      </c>
      <c r="O49" s="36">
        <f>[1]!f_info_custodianfeeratio(A49)</f>
        <v>0.1</v>
      </c>
      <c r="P49" s="37"/>
      <c r="Q49" s="37"/>
      <c r="R49" s="37"/>
      <c r="S49" s="37"/>
    </row>
    <row r="50" spans="1:19" x14ac:dyDescent="0.4">
      <c r="A50" s="9" t="s">
        <v>102</v>
      </c>
      <c r="B50" s="9" t="s">
        <v>2599</v>
      </c>
      <c r="C50" s="9" t="s">
        <v>1905</v>
      </c>
      <c r="D50" s="9" t="s">
        <v>2475</v>
      </c>
      <c r="E50" s="9" t="s">
        <v>1891</v>
      </c>
      <c r="F50" s="32" t="s">
        <v>2600</v>
      </c>
      <c r="G50" s="32" t="s">
        <v>2601</v>
      </c>
      <c r="H50" s="34">
        <v>2.67618</v>
      </c>
      <c r="I50" s="9" t="s">
        <v>103</v>
      </c>
      <c r="J50" s="9" t="str">
        <f>_xlfn.XLOOKUP($I50,ETF指数!$B:$B,ETF指数!D:D)</f>
        <v>海外指数</v>
      </c>
      <c r="K50" s="9" t="str">
        <f>_xlfn.XLOOKUP($I50,ETF指数!$B:$B,ETF指数!E:E)</f>
        <v>美股</v>
      </c>
      <c r="L50" s="9" t="str">
        <f>_xlfn.XLOOKUP($I50,ETF指数!$B:$B,ETF指数!F:F)</f>
        <v>科技</v>
      </c>
      <c r="M50" s="35">
        <f>[1]!f_netasset_total(A50,"",100000000)</f>
        <v>131.86411816270001</v>
      </c>
      <c r="N50" s="36">
        <f>[1]!f_info_managementfeeratio(A50)</f>
        <v>0.6</v>
      </c>
      <c r="O50" s="36">
        <f>[1]!f_info_custodianfeeratio(A50)</f>
        <v>0.2</v>
      </c>
      <c r="P50" s="37"/>
      <c r="Q50" s="37"/>
      <c r="R50" s="37"/>
      <c r="S50" s="37"/>
    </row>
    <row r="51" spans="1:19" x14ac:dyDescent="0.4">
      <c r="A51" s="9" t="s">
        <v>104</v>
      </c>
      <c r="B51" s="9" t="s">
        <v>2602</v>
      </c>
      <c r="C51" s="9" t="s">
        <v>1905</v>
      </c>
      <c r="D51" s="9" t="s">
        <v>1973</v>
      </c>
      <c r="E51" s="9" t="s">
        <v>1893</v>
      </c>
      <c r="F51" s="32" t="s">
        <v>2603</v>
      </c>
      <c r="G51" s="32" t="s">
        <v>2604</v>
      </c>
      <c r="H51" s="34">
        <v>4.1032500000000001</v>
      </c>
      <c r="I51" s="9" t="s">
        <v>105</v>
      </c>
      <c r="J51" s="9" t="str">
        <f>_xlfn.XLOOKUP($I51,ETF指数!$B:$B,ETF指数!D:D)</f>
        <v>商品指数</v>
      </c>
      <c r="K51" s="9" t="str">
        <f>_xlfn.XLOOKUP($I51,ETF指数!$B:$B,ETF指数!E:E)</f>
        <v>黄金</v>
      </c>
      <c r="L51" s="9">
        <f>_xlfn.XLOOKUP($I51,ETF指数!$B:$B,ETF指数!F:F)</f>
        <v>0</v>
      </c>
      <c r="M51" s="35">
        <f>[1]!f_netasset_total(A51,"",100000000)</f>
        <v>118.2117123333</v>
      </c>
      <c r="N51" s="36">
        <f>[1]!f_info_managementfeeratio(A51)</f>
        <v>0.5</v>
      </c>
      <c r="O51" s="36">
        <f>[1]!f_info_custodianfeeratio(A51)</f>
        <v>0.1</v>
      </c>
      <c r="P51" s="37"/>
      <c r="Q51" s="37"/>
      <c r="R51" s="37"/>
      <c r="S51" s="37"/>
    </row>
    <row r="52" spans="1:19" x14ac:dyDescent="0.4">
      <c r="A52" s="9" t="s">
        <v>106</v>
      </c>
      <c r="B52" s="9" t="s">
        <v>2605</v>
      </c>
      <c r="C52" s="9" t="s">
        <v>1908</v>
      </c>
      <c r="D52" s="9" t="s">
        <v>2475</v>
      </c>
      <c r="E52" s="9" t="s">
        <v>1893</v>
      </c>
      <c r="F52" s="32" t="s">
        <v>2603</v>
      </c>
      <c r="G52" s="32" t="s">
        <v>2604</v>
      </c>
      <c r="H52" s="34">
        <v>12.084405</v>
      </c>
      <c r="I52" s="9" t="s">
        <v>105</v>
      </c>
      <c r="J52" s="9" t="str">
        <f>_xlfn.XLOOKUP($I52,ETF指数!$B:$B,ETF指数!D:D)</f>
        <v>商品指数</v>
      </c>
      <c r="K52" s="9" t="str">
        <f>_xlfn.XLOOKUP($I52,ETF指数!$B:$B,ETF指数!E:E)</f>
        <v>黄金</v>
      </c>
      <c r="L52" s="9">
        <f>_xlfn.XLOOKUP($I52,ETF指数!$B:$B,ETF指数!F:F)</f>
        <v>0</v>
      </c>
      <c r="M52" s="35">
        <f>[1]!f_netasset_total(A52,"",100000000)</f>
        <v>415.96539562739997</v>
      </c>
      <c r="N52" s="36">
        <f>[1]!f_info_managementfeeratio(A52)</f>
        <v>0.5</v>
      </c>
      <c r="O52" s="36">
        <f>[1]!f_info_custodianfeeratio(A52)</f>
        <v>0.1</v>
      </c>
      <c r="P52" s="37"/>
      <c r="Q52" s="37"/>
      <c r="R52" s="37"/>
      <c r="S52" s="37"/>
    </row>
    <row r="53" spans="1:19" x14ac:dyDescent="0.4">
      <c r="A53" s="9" t="s">
        <v>107</v>
      </c>
      <c r="B53" s="9" t="s">
        <v>2606</v>
      </c>
      <c r="C53" s="9" t="s">
        <v>1899</v>
      </c>
      <c r="D53" s="9" t="s">
        <v>1973</v>
      </c>
      <c r="E53" s="9" t="s">
        <v>1891</v>
      </c>
      <c r="F53" s="32" t="s">
        <v>2607</v>
      </c>
      <c r="G53" s="32" t="s">
        <v>2608</v>
      </c>
      <c r="H53" s="34">
        <v>7.94593522</v>
      </c>
      <c r="I53" s="9" t="s">
        <v>108</v>
      </c>
      <c r="J53" s="9" t="str">
        <f>_xlfn.XLOOKUP($I53,ETF指数!$B:$B,ETF指数!D:D)</f>
        <v>行业板块</v>
      </c>
      <c r="K53" s="9" t="str">
        <f>_xlfn.XLOOKUP($I53,ETF指数!$B:$B,ETF指数!E:E)</f>
        <v>消费</v>
      </c>
      <c r="L53" s="9" t="str">
        <f>_xlfn.XLOOKUP($I53,ETF指数!$B:$B,ETF指数!F:F)</f>
        <v>消费</v>
      </c>
      <c r="M53" s="35">
        <f>[1]!f_netasset_total(A53,"",100000000)</f>
        <v>145.31708410709999</v>
      </c>
      <c r="N53" s="36">
        <f>[1]!f_info_managementfeeratio(A53)</f>
        <v>0.5</v>
      </c>
      <c r="O53" s="36">
        <f>[1]!f_info_custodianfeeratio(A53)</f>
        <v>0.1</v>
      </c>
      <c r="P53" s="37"/>
      <c r="Q53" s="37"/>
      <c r="R53" s="37"/>
      <c r="S53" s="37"/>
    </row>
    <row r="54" spans="1:19" x14ac:dyDescent="0.4">
      <c r="A54" s="9" t="s">
        <v>109</v>
      </c>
      <c r="B54" s="9" t="s">
        <v>2609</v>
      </c>
      <c r="C54" s="9" t="s">
        <v>1899</v>
      </c>
      <c r="D54" s="9" t="s">
        <v>1973</v>
      </c>
      <c r="E54" s="9" t="s">
        <v>1891</v>
      </c>
      <c r="F54" s="32" t="s">
        <v>2607</v>
      </c>
      <c r="G54" s="32" t="s">
        <v>2608</v>
      </c>
      <c r="H54" s="34">
        <v>11.9710103</v>
      </c>
      <c r="I54" s="9" t="s">
        <v>110</v>
      </c>
      <c r="J54" s="9" t="str">
        <f>_xlfn.XLOOKUP($I54,ETF指数!$B:$B,ETF指数!D:D)</f>
        <v>行业板块</v>
      </c>
      <c r="K54" s="9" t="str">
        <f>_xlfn.XLOOKUP($I54,ETF指数!$B:$B,ETF指数!E:E)</f>
        <v>医药</v>
      </c>
      <c r="L54" s="9" t="str">
        <f>_xlfn.XLOOKUP($I54,ETF指数!$B:$B,ETF指数!F:F)</f>
        <v>医药</v>
      </c>
      <c r="M54" s="35">
        <f>[1]!f_netasset_total(A54,"",100000000)</f>
        <v>22.646245168499998</v>
      </c>
      <c r="N54" s="36">
        <f>[1]!f_info_managementfeeratio(A54)</f>
        <v>0.5</v>
      </c>
      <c r="O54" s="36">
        <f>[1]!f_info_custodianfeeratio(A54)</f>
        <v>0.1</v>
      </c>
      <c r="P54" s="37"/>
      <c r="Q54" s="37"/>
      <c r="R54" s="37"/>
      <c r="S54" s="37"/>
    </row>
    <row r="55" spans="1:19" x14ac:dyDescent="0.4">
      <c r="A55" s="9" t="s">
        <v>111</v>
      </c>
      <c r="B55" s="9" t="s">
        <v>2610</v>
      </c>
      <c r="C55" s="9" t="s">
        <v>1899</v>
      </c>
      <c r="D55" s="9" t="s">
        <v>1973</v>
      </c>
      <c r="E55" s="9" t="s">
        <v>1891</v>
      </c>
      <c r="F55" s="32" t="s">
        <v>2607</v>
      </c>
      <c r="G55" s="32" t="s">
        <v>2608</v>
      </c>
      <c r="H55" s="34">
        <v>3.8436978599999998</v>
      </c>
      <c r="I55" s="9" t="s">
        <v>112</v>
      </c>
      <c r="J55" s="9" t="str">
        <f>_xlfn.XLOOKUP($I55,ETF指数!$B:$B,ETF指数!D:D)</f>
        <v>行业板块</v>
      </c>
      <c r="K55" s="9" t="str">
        <f>_xlfn.XLOOKUP($I55,ETF指数!$B:$B,ETF指数!E:E)</f>
        <v>周期</v>
      </c>
      <c r="L55" s="9" t="str">
        <f>_xlfn.XLOOKUP($I55,ETF指数!$B:$B,ETF指数!F:F)</f>
        <v>能源</v>
      </c>
      <c r="M55" s="35">
        <f>[1]!f_netasset_total(A55,"",100000000)</f>
        <v>3.0102492664999998</v>
      </c>
      <c r="N55" s="36">
        <f>[1]!f_info_managementfeeratio(A55)</f>
        <v>0.5</v>
      </c>
      <c r="O55" s="36">
        <f>[1]!f_info_custodianfeeratio(A55)</f>
        <v>0.1</v>
      </c>
      <c r="P55" s="37"/>
      <c r="Q55" s="37"/>
      <c r="R55" s="37"/>
      <c r="S55" s="37"/>
    </row>
    <row r="56" spans="1:19" x14ac:dyDescent="0.4">
      <c r="A56" s="9" t="s">
        <v>113</v>
      </c>
      <c r="B56" s="9" t="s">
        <v>2611</v>
      </c>
      <c r="C56" s="9" t="s">
        <v>1899</v>
      </c>
      <c r="D56" s="9" t="s">
        <v>1973</v>
      </c>
      <c r="E56" s="9" t="s">
        <v>1891</v>
      </c>
      <c r="F56" s="32" t="s">
        <v>2607</v>
      </c>
      <c r="G56" s="32" t="s">
        <v>2608</v>
      </c>
      <c r="H56" s="34">
        <v>7.47774392</v>
      </c>
      <c r="I56" s="9" t="s">
        <v>114</v>
      </c>
      <c r="J56" s="9" t="str">
        <f>_xlfn.XLOOKUP($I56,ETF指数!$B:$B,ETF指数!D:D)</f>
        <v>行业板块</v>
      </c>
      <c r="K56" s="9" t="str">
        <f>_xlfn.XLOOKUP($I56,ETF指数!$B:$B,ETF指数!E:E)</f>
        <v>大金融</v>
      </c>
      <c r="L56" s="9" t="str">
        <f>_xlfn.XLOOKUP($I56,ETF指数!$B:$B,ETF指数!F:F)</f>
        <v>金地</v>
      </c>
      <c r="M56" s="35">
        <f>[1]!f_netasset_total(A56,"",100000000)</f>
        <v>0.68687482160000002</v>
      </c>
      <c r="N56" s="36">
        <f>[1]!f_info_managementfeeratio(A56)</f>
        <v>0.5</v>
      </c>
      <c r="O56" s="36">
        <f>[1]!f_info_custodianfeeratio(A56)</f>
        <v>0.1</v>
      </c>
      <c r="P56" s="37"/>
      <c r="Q56" s="37"/>
      <c r="R56" s="37"/>
      <c r="S56" s="37"/>
    </row>
    <row r="57" spans="1:19" x14ac:dyDescent="0.4">
      <c r="A57" s="9" t="s">
        <v>115</v>
      </c>
      <c r="B57" s="9" t="s">
        <v>2612</v>
      </c>
      <c r="C57" s="9" t="s">
        <v>1939</v>
      </c>
      <c r="D57" s="9" t="s">
        <v>1973</v>
      </c>
      <c r="E57" s="9" t="s">
        <v>1891</v>
      </c>
      <c r="F57" s="32" t="s">
        <v>2613</v>
      </c>
      <c r="G57" s="32" t="s">
        <v>2614</v>
      </c>
      <c r="H57" s="34">
        <v>5.7495303900000003</v>
      </c>
      <c r="I57" s="9" t="s">
        <v>116</v>
      </c>
      <c r="J57" s="9" t="str">
        <f>_xlfn.XLOOKUP($I57,ETF指数!$B:$B,ETF指数!D:D)</f>
        <v>行业板块</v>
      </c>
      <c r="K57" s="9" t="str">
        <f>_xlfn.XLOOKUP($I57,ETF指数!$B:$B,ETF指数!E:E)</f>
        <v>大金融</v>
      </c>
      <c r="L57" s="9" t="str">
        <f>_xlfn.XLOOKUP($I57,ETF指数!$B:$B,ETF指数!F:F)</f>
        <v>金地</v>
      </c>
      <c r="M57" s="35">
        <f>[1]!f_netasset_total(A57,"",100000000)</f>
        <v>1.5003678937</v>
      </c>
      <c r="N57" s="36">
        <f>[1]!f_info_managementfeeratio(A57)</f>
        <v>0.6</v>
      </c>
      <c r="O57" s="36">
        <f>[1]!f_info_custodianfeeratio(A57)</f>
        <v>0.13</v>
      </c>
      <c r="P57" s="37"/>
      <c r="Q57" s="37"/>
      <c r="R57" s="37"/>
      <c r="S57" s="37"/>
    </row>
    <row r="58" spans="1:19" x14ac:dyDescent="0.4">
      <c r="A58" s="9" t="s">
        <v>117</v>
      </c>
      <c r="B58" s="9" t="s">
        <v>2615</v>
      </c>
      <c r="C58" s="9" t="s">
        <v>1895</v>
      </c>
      <c r="D58" s="9" t="s">
        <v>2475</v>
      </c>
      <c r="E58" s="9" t="s">
        <v>1891</v>
      </c>
      <c r="F58" s="32" t="s">
        <v>2616</v>
      </c>
      <c r="G58" s="32" t="s">
        <v>2617</v>
      </c>
      <c r="H58" s="34">
        <v>5.2117103399999998</v>
      </c>
      <c r="I58" s="9" t="s">
        <v>118</v>
      </c>
      <c r="J58" s="9" t="str">
        <f>_xlfn.XLOOKUP($I58,ETF指数!$B:$B,ETF指数!D:D)</f>
        <v>行业板块</v>
      </c>
      <c r="K58" s="9" t="str">
        <f>_xlfn.XLOOKUP($I58,ETF指数!$B:$B,ETF指数!E:E)</f>
        <v>医药</v>
      </c>
      <c r="L58" s="9" t="str">
        <f>_xlfn.XLOOKUP($I58,ETF指数!$B:$B,ETF指数!F:F)</f>
        <v>医药</v>
      </c>
      <c r="M58" s="35">
        <f>[1]!f_netasset_total(A58,"",100000000)</f>
        <v>223.56881025819999</v>
      </c>
      <c r="N58" s="36">
        <f>[1]!f_info_managementfeeratio(A58)</f>
        <v>0.5</v>
      </c>
      <c r="O58" s="36">
        <f>[1]!f_info_custodianfeeratio(A58)</f>
        <v>0.1</v>
      </c>
      <c r="P58" s="37"/>
      <c r="Q58" s="37"/>
      <c r="R58" s="37"/>
      <c r="S58" s="37"/>
    </row>
    <row r="59" spans="1:19" x14ac:dyDescent="0.4">
      <c r="A59" s="9" t="s">
        <v>119</v>
      </c>
      <c r="B59" s="9" t="s">
        <v>2618</v>
      </c>
      <c r="C59" s="9" t="s">
        <v>1918</v>
      </c>
      <c r="D59" s="9" t="s">
        <v>2619</v>
      </c>
      <c r="E59" s="9" t="s">
        <v>1891</v>
      </c>
      <c r="F59" s="32" t="s">
        <v>2620</v>
      </c>
      <c r="G59" s="32" t="s">
        <v>2621</v>
      </c>
      <c r="H59" s="34">
        <v>5.0072145199999998</v>
      </c>
      <c r="I59" s="9" t="s">
        <v>16</v>
      </c>
      <c r="J59" s="9" t="str">
        <f>_xlfn.XLOOKUP($I59,ETF指数!$B:$B,ETF指数!D:D)</f>
        <v>市场指数</v>
      </c>
      <c r="K59" s="9" t="str">
        <f>_xlfn.XLOOKUP($I59,ETF指数!$B:$B,ETF指数!E:E)</f>
        <v>超大盘</v>
      </c>
      <c r="L59" s="9" t="str">
        <f>_xlfn.XLOOKUP($I59,ETF指数!$B:$B,ETF指数!F:F)</f>
        <v>核心</v>
      </c>
      <c r="M59" s="35">
        <f>[1]!f_netasset_total(A59,"",100000000)</f>
        <v>1.2184299593000001</v>
      </c>
      <c r="N59" s="36">
        <f>[1]!f_info_managementfeeratio(A59)</f>
        <v>0.5</v>
      </c>
      <c r="O59" s="36">
        <f>[1]!f_info_custodianfeeratio(A59)</f>
        <v>0.1</v>
      </c>
      <c r="P59" s="37"/>
      <c r="Q59" s="37"/>
      <c r="R59" s="37"/>
      <c r="S59" s="37"/>
    </row>
    <row r="60" spans="1:19" x14ac:dyDescent="0.4">
      <c r="A60" s="9" t="s">
        <v>120</v>
      </c>
      <c r="B60" s="9" t="s">
        <v>2622</v>
      </c>
      <c r="C60" s="9" t="s">
        <v>1895</v>
      </c>
      <c r="D60" s="9" t="s">
        <v>1973</v>
      </c>
      <c r="E60" s="9" t="s">
        <v>1893</v>
      </c>
      <c r="F60" s="32" t="s">
        <v>2623</v>
      </c>
      <c r="G60" s="32" t="s">
        <v>2624</v>
      </c>
      <c r="H60" s="34">
        <v>5.003838</v>
      </c>
      <c r="I60" s="9" t="s">
        <v>105</v>
      </c>
      <c r="J60" s="9" t="str">
        <f>_xlfn.XLOOKUP($I60,ETF指数!$B:$B,ETF指数!D:D)</f>
        <v>商品指数</v>
      </c>
      <c r="K60" s="9" t="str">
        <f>_xlfn.XLOOKUP($I60,ETF指数!$B:$B,ETF指数!E:E)</f>
        <v>黄金</v>
      </c>
      <c r="L60" s="9">
        <f>_xlfn.XLOOKUP($I60,ETF指数!$B:$B,ETF指数!F:F)</f>
        <v>0</v>
      </c>
      <c r="M60" s="35">
        <f>[1]!f_netasset_total(A60,"",100000000)</f>
        <v>173.35923493619998</v>
      </c>
      <c r="N60" s="36">
        <f>[1]!f_info_managementfeeratio(A60)</f>
        <v>0.5</v>
      </c>
      <c r="O60" s="36">
        <f>[1]!f_info_custodianfeeratio(A60)</f>
        <v>0.1</v>
      </c>
      <c r="P60" s="37"/>
      <c r="Q60" s="37"/>
      <c r="R60" s="37"/>
      <c r="S60" s="37"/>
    </row>
    <row r="61" spans="1:19" x14ac:dyDescent="0.4">
      <c r="A61" s="9" t="s">
        <v>121</v>
      </c>
      <c r="B61" s="9" t="s">
        <v>2625</v>
      </c>
      <c r="C61" s="9" t="s">
        <v>1908</v>
      </c>
      <c r="D61" s="9" t="s">
        <v>2475</v>
      </c>
      <c r="E61" s="9" t="s">
        <v>1891</v>
      </c>
      <c r="F61" s="32" t="s">
        <v>2626</v>
      </c>
      <c r="G61" s="32" t="s">
        <v>2627</v>
      </c>
      <c r="H61" s="34">
        <v>2.7119385600000001</v>
      </c>
      <c r="I61" s="9" t="s">
        <v>122</v>
      </c>
      <c r="J61" s="9" t="str">
        <f>_xlfn.XLOOKUP($I61,ETF指数!$B:$B,ETF指数!D:D)</f>
        <v>行业板块</v>
      </c>
      <c r="K61" s="9" t="str">
        <f>_xlfn.XLOOKUP($I61,ETF指数!$B:$B,ETF指数!E:E)</f>
        <v>医药</v>
      </c>
      <c r="L61" s="9" t="str">
        <f>_xlfn.XLOOKUP($I61,ETF指数!$B:$B,ETF指数!F:F)</f>
        <v>医药</v>
      </c>
      <c r="M61" s="35">
        <f>[1]!f_netasset_total(A61,"",100000000)</f>
        <v>3.5570802079999999</v>
      </c>
      <c r="N61" s="36">
        <f>[1]!f_info_managementfeeratio(A61)</f>
        <v>0.5</v>
      </c>
      <c r="O61" s="36">
        <f>[1]!f_info_custodianfeeratio(A61)</f>
        <v>0.1</v>
      </c>
      <c r="P61" s="37"/>
      <c r="Q61" s="37"/>
      <c r="R61" s="37"/>
      <c r="S61" s="37"/>
    </row>
    <row r="62" spans="1:19" x14ac:dyDescent="0.4">
      <c r="A62" s="9" t="s">
        <v>123</v>
      </c>
      <c r="B62" s="9" t="s">
        <v>2628</v>
      </c>
      <c r="C62" s="9" t="s">
        <v>1896</v>
      </c>
      <c r="D62" s="9" t="s">
        <v>1973</v>
      </c>
      <c r="E62" s="9" t="s">
        <v>1891</v>
      </c>
      <c r="F62" s="32" t="s">
        <v>2629</v>
      </c>
      <c r="G62" s="32" t="s">
        <v>2630</v>
      </c>
      <c r="H62" s="34">
        <v>5.6503800000000002</v>
      </c>
      <c r="I62" s="9" t="s">
        <v>124</v>
      </c>
      <c r="J62" s="9" t="str">
        <f>_xlfn.XLOOKUP($I62,ETF指数!$B:$B,ETF指数!D:D)</f>
        <v>海外指数</v>
      </c>
      <c r="K62" s="9" t="str">
        <f>_xlfn.XLOOKUP($I62,ETF指数!$B:$B,ETF指数!E:E)</f>
        <v>美股</v>
      </c>
      <c r="L62" s="9" t="str">
        <f>_xlfn.XLOOKUP($I62,ETF指数!$B:$B,ETF指数!F:F)</f>
        <v>大盘</v>
      </c>
      <c r="M62" s="35">
        <f>[1]!f_netasset_total(A62,"",100000000)</f>
        <v>164.72077151400001</v>
      </c>
      <c r="N62" s="36">
        <f>[1]!f_info_managementfeeratio(A62)</f>
        <v>0.6</v>
      </c>
      <c r="O62" s="36">
        <f>[1]!f_info_custodianfeeratio(A62)</f>
        <v>0.2</v>
      </c>
      <c r="P62" s="37"/>
      <c r="Q62" s="37"/>
      <c r="R62" s="37"/>
      <c r="S62" s="37"/>
    </row>
    <row r="63" spans="1:19" x14ac:dyDescent="0.4">
      <c r="A63" s="9" t="s">
        <v>125</v>
      </c>
      <c r="B63" s="9" t="s">
        <v>2631</v>
      </c>
      <c r="C63" s="9" t="s">
        <v>1912</v>
      </c>
      <c r="D63" s="9" t="s">
        <v>1965</v>
      </c>
      <c r="E63" s="9" t="s">
        <v>1891</v>
      </c>
      <c r="F63" s="32" t="s">
        <v>2632</v>
      </c>
      <c r="G63" s="32" t="s">
        <v>2633</v>
      </c>
      <c r="H63" s="34">
        <v>5.1253834700000001</v>
      </c>
      <c r="I63" s="9" t="s">
        <v>28</v>
      </c>
      <c r="J63" s="9" t="str">
        <f>_xlfn.XLOOKUP($I63,ETF指数!$B:$B,ETF指数!D:D)</f>
        <v>市场指数</v>
      </c>
      <c r="K63" s="9" t="str">
        <f>_xlfn.XLOOKUP($I63,ETF指数!$B:$B,ETF指数!E:E)</f>
        <v>中盘</v>
      </c>
      <c r="L63" s="9" t="str">
        <f>_xlfn.XLOOKUP($I63,ETF指数!$B:$B,ETF指数!F:F)</f>
        <v>核心</v>
      </c>
      <c r="M63" s="35">
        <f>[1]!f_netasset_total(A63,"",100000000)</f>
        <v>0.57696525770000007</v>
      </c>
      <c r="N63" s="36">
        <f>[1]!f_info_managementfeeratio(A63)</f>
        <v>0.5</v>
      </c>
      <c r="O63" s="36">
        <f>[1]!f_info_custodianfeeratio(A63)</f>
        <v>0.1</v>
      </c>
      <c r="P63" s="37"/>
      <c r="Q63" s="37"/>
      <c r="R63" s="37"/>
      <c r="S63" s="37"/>
    </row>
    <row r="64" spans="1:19" x14ac:dyDescent="0.4">
      <c r="A64" s="9" t="s">
        <v>126</v>
      </c>
      <c r="B64" s="9" t="s">
        <v>2634</v>
      </c>
      <c r="C64" s="9" t="s">
        <v>1902</v>
      </c>
      <c r="D64" s="9" t="s">
        <v>1965</v>
      </c>
      <c r="E64" s="9" t="s">
        <v>1891</v>
      </c>
      <c r="F64" s="32" t="s">
        <v>2635</v>
      </c>
      <c r="G64" s="32" t="s">
        <v>2636</v>
      </c>
      <c r="H64" s="34">
        <v>8.3811535250000002</v>
      </c>
      <c r="I64" s="9" t="s">
        <v>127</v>
      </c>
      <c r="J64" s="9" t="str">
        <f>_xlfn.XLOOKUP($I64,ETF指数!$B:$B,ETF指数!D:D)</f>
        <v>行业板块</v>
      </c>
      <c r="K64" s="9" t="str">
        <f>_xlfn.XLOOKUP($I64,ETF指数!$B:$B,ETF指数!E:E)</f>
        <v>消费</v>
      </c>
      <c r="L64" s="9" t="str">
        <f>_xlfn.XLOOKUP($I64,ETF指数!$B:$B,ETF指数!F:F)</f>
        <v>可选消费</v>
      </c>
      <c r="M64" s="35">
        <f>[1]!f_netasset_total(A64,"",100000000)</f>
        <v>3.2592307744999998</v>
      </c>
      <c r="N64" s="36">
        <f>[1]!f_info_managementfeeratio(A64)</f>
        <v>0.5</v>
      </c>
      <c r="O64" s="36">
        <f>[1]!f_info_custodianfeeratio(A64)</f>
        <v>0.1</v>
      </c>
      <c r="P64" s="37"/>
      <c r="Q64" s="37"/>
      <c r="R64" s="37"/>
      <c r="S64" s="37"/>
    </row>
    <row r="65" spans="1:19" x14ac:dyDescent="0.4">
      <c r="A65" s="9" t="s">
        <v>128</v>
      </c>
      <c r="B65" s="9" t="s">
        <v>2637</v>
      </c>
      <c r="C65" s="9" t="s">
        <v>1900</v>
      </c>
      <c r="D65" s="9" t="s">
        <v>1965</v>
      </c>
      <c r="E65" s="9" t="s">
        <v>1891</v>
      </c>
      <c r="F65" s="32" t="s">
        <v>2638</v>
      </c>
      <c r="G65" s="32" t="s">
        <v>2639</v>
      </c>
      <c r="H65" s="34">
        <v>2.36945556</v>
      </c>
      <c r="I65" s="9" t="s">
        <v>108</v>
      </c>
      <c r="J65" s="9" t="str">
        <f>_xlfn.XLOOKUP($I65,ETF指数!$B:$B,ETF指数!D:D)</f>
        <v>行业板块</v>
      </c>
      <c r="K65" s="9" t="str">
        <f>_xlfn.XLOOKUP($I65,ETF指数!$B:$B,ETF指数!E:E)</f>
        <v>消费</v>
      </c>
      <c r="L65" s="9" t="str">
        <f>_xlfn.XLOOKUP($I65,ETF指数!$B:$B,ETF指数!F:F)</f>
        <v>消费</v>
      </c>
      <c r="M65" s="35">
        <f>[1]!f_netasset_total(A65,"",100000000)</f>
        <v>5.2219148839999994</v>
      </c>
      <c r="N65" s="36">
        <f>[1]!f_info_managementfeeratio(A65)</f>
        <v>0.5</v>
      </c>
      <c r="O65" s="36">
        <f>[1]!f_info_custodianfeeratio(A65)</f>
        <v>0.1</v>
      </c>
      <c r="P65" s="37"/>
      <c r="Q65" s="37"/>
      <c r="R65" s="37"/>
      <c r="S65" s="37"/>
    </row>
    <row r="66" spans="1:19" x14ac:dyDescent="0.4">
      <c r="A66" s="9" t="s">
        <v>129</v>
      </c>
      <c r="B66" s="9" t="s">
        <v>2640</v>
      </c>
      <c r="C66" s="9" t="s">
        <v>1900</v>
      </c>
      <c r="D66" s="9" t="s">
        <v>1965</v>
      </c>
      <c r="E66" s="9" t="s">
        <v>1891</v>
      </c>
      <c r="F66" s="32" t="s">
        <v>2641</v>
      </c>
      <c r="G66" s="32" t="s">
        <v>2639</v>
      </c>
      <c r="H66" s="34">
        <v>2.3922833200000002</v>
      </c>
      <c r="I66" s="9" t="s">
        <v>114</v>
      </c>
      <c r="J66" s="9" t="str">
        <f>_xlfn.XLOOKUP($I66,ETF指数!$B:$B,ETF指数!D:D)</f>
        <v>行业板块</v>
      </c>
      <c r="K66" s="9" t="str">
        <f>_xlfn.XLOOKUP($I66,ETF指数!$B:$B,ETF指数!E:E)</f>
        <v>大金融</v>
      </c>
      <c r="L66" s="9" t="str">
        <f>_xlfn.XLOOKUP($I66,ETF指数!$B:$B,ETF指数!F:F)</f>
        <v>金地</v>
      </c>
      <c r="M66" s="35">
        <f>[1]!f_netasset_total(A66,"",100000000)</f>
        <v>0.71648130370000007</v>
      </c>
      <c r="N66" s="36">
        <f>[1]!f_info_managementfeeratio(A66)</f>
        <v>0.5</v>
      </c>
      <c r="O66" s="36">
        <f>[1]!f_info_custodianfeeratio(A66)</f>
        <v>0.1</v>
      </c>
      <c r="P66" s="37"/>
      <c r="Q66" s="37"/>
      <c r="R66" s="37"/>
      <c r="S66" s="37"/>
    </row>
    <row r="67" spans="1:19" x14ac:dyDescent="0.4">
      <c r="A67" s="9" t="s">
        <v>130</v>
      </c>
      <c r="B67" s="9" t="s">
        <v>2642</v>
      </c>
      <c r="C67" s="9" t="s">
        <v>1895</v>
      </c>
      <c r="D67" s="9" t="s">
        <v>2475</v>
      </c>
      <c r="E67" s="9" t="s">
        <v>1891</v>
      </c>
      <c r="F67" s="32" t="s">
        <v>2643</v>
      </c>
      <c r="G67" s="32" t="s">
        <v>2644</v>
      </c>
      <c r="H67" s="34">
        <v>5.5615989700000004</v>
      </c>
      <c r="I67" s="9" t="s">
        <v>131</v>
      </c>
      <c r="J67" s="9" t="str">
        <f>_xlfn.XLOOKUP($I67,ETF指数!$B:$B,ETF指数!D:D)</f>
        <v>行业板块</v>
      </c>
      <c r="K67" s="9" t="str">
        <f>_xlfn.XLOOKUP($I67,ETF指数!$B:$B,ETF指数!E:E)</f>
        <v>大金融</v>
      </c>
      <c r="L67" s="9" t="str">
        <f>_xlfn.XLOOKUP($I67,ETF指数!$B:$B,ETF指数!F:F)</f>
        <v>非银</v>
      </c>
      <c r="M67" s="35">
        <f>[1]!f_netasset_total(A67,"",100000000)</f>
        <v>72.251485766800002</v>
      </c>
      <c r="N67" s="36">
        <f>[1]!f_info_managementfeeratio(A67)</f>
        <v>0.5</v>
      </c>
      <c r="O67" s="36">
        <f>[1]!f_info_custodianfeeratio(A67)</f>
        <v>0.1</v>
      </c>
      <c r="P67" s="37"/>
      <c r="Q67" s="37"/>
      <c r="R67" s="37"/>
      <c r="S67" s="37"/>
    </row>
    <row r="68" spans="1:19" x14ac:dyDescent="0.4">
      <c r="A68" s="9" t="s">
        <v>132</v>
      </c>
      <c r="B68" s="9" t="s">
        <v>2645</v>
      </c>
      <c r="C68" s="9" t="s">
        <v>1912</v>
      </c>
      <c r="D68" s="9" t="s">
        <v>1965</v>
      </c>
      <c r="E68" s="9" t="s">
        <v>1891</v>
      </c>
      <c r="F68" s="32" t="s">
        <v>2644</v>
      </c>
      <c r="G68" s="32" t="s">
        <v>2646</v>
      </c>
      <c r="H68" s="34">
        <v>5.9396362800000002</v>
      </c>
      <c r="I68" s="9" t="s">
        <v>133</v>
      </c>
      <c r="J68" s="9" t="str">
        <f>_xlfn.XLOOKUP($I68,ETF指数!$B:$B,ETF指数!D:D)</f>
        <v>行业板块</v>
      </c>
      <c r="K68" s="9" t="str">
        <f>_xlfn.XLOOKUP($I68,ETF指数!$B:$B,ETF指数!E:E)</f>
        <v>科技</v>
      </c>
      <c r="L68" s="9" t="str">
        <f>_xlfn.XLOOKUP($I68,ETF指数!$B:$B,ETF指数!F:F)</f>
        <v>科技</v>
      </c>
      <c r="M68" s="35">
        <f>[1]!f_netasset_total(A68,"",100000000)</f>
        <v>3.9404627969999999</v>
      </c>
      <c r="N68" s="36">
        <f>[1]!f_info_managementfeeratio(A68)</f>
        <v>0.5</v>
      </c>
      <c r="O68" s="36">
        <f>[1]!f_info_custodianfeeratio(A68)</f>
        <v>0.1</v>
      </c>
      <c r="P68" s="37"/>
      <c r="Q68" s="37"/>
      <c r="R68" s="37"/>
      <c r="S68" s="37"/>
    </row>
    <row r="69" spans="1:19" x14ac:dyDescent="0.4">
      <c r="A69" s="9" t="s">
        <v>134</v>
      </c>
      <c r="B69" s="9" t="s">
        <v>2647</v>
      </c>
      <c r="C69" s="9" t="s">
        <v>1908</v>
      </c>
      <c r="D69" s="9" t="s">
        <v>2482</v>
      </c>
      <c r="E69" s="9" t="s">
        <v>1891</v>
      </c>
      <c r="F69" s="32" t="s">
        <v>2648</v>
      </c>
      <c r="G69" s="32" t="s">
        <v>2649</v>
      </c>
      <c r="H69" s="34">
        <v>3.3777900000000001</v>
      </c>
      <c r="I69" s="9" t="s">
        <v>135</v>
      </c>
      <c r="J69" s="9" t="str">
        <f>_xlfn.XLOOKUP($I69,ETF指数!$B:$B,ETF指数!D:D)</f>
        <v>海外指数</v>
      </c>
      <c r="K69" s="9" t="str">
        <f>_xlfn.XLOOKUP($I69,ETF指数!$B:$B,ETF指数!E:E)</f>
        <v>欧洲</v>
      </c>
      <c r="L69" s="9" t="str">
        <f>_xlfn.XLOOKUP($I69,ETF指数!$B:$B,ETF指数!F:F)</f>
        <v>德国</v>
      </c>
      <c r="M69" s="35">
        <f>[1]!f_netasset_total(A69,"",100000000)</f>
        <v>12.010641938800001</v>
      </c>
      <c r="N69" s="36">
        <f>[1]!f_info_managementfeeratio(A69)</f>
        <v>0.8</v>
      </c>
      <c r="O69" s="36">
        <f>[1]!f_info_custodianfeeratio(A69)</f>
        <v>0.2</v>
      </c>
      <c r="P69" s="37"/>
      <c r="Q69" s="37"/>
      <c r="R69" s="37"/>
      <c r="S69" s="37"/>
    </row>
    <row r="70" spans="1:19" x14ac:dyDescent="0.4">
      <c r="A70" s="9" t="s">
        <v>136</v>
      </c>
      <c r="B70" s="9" t="s">
        <v>2650</v>
      </c>
      <c r="C70" s="9" t="s">
        <v>1896</v>
      </c>
      <c r="D70" s="9" t="s">
        <v>1965</v>
      </c>
      <c r="E70" s="9" t="s">
        <v>1893</v>
      </c>
      <c r="F70" s="32" t="s">
        <v>2651</v>
      </c>
      <c r="G70" s="32" t="s">
        <v>2652</v>
      </c>
      <c r="H70" s="34">
        <v>2.9216099999999998</v>
      </c>
      <c r="I70" s="9" t="s">
        <v>105</v>
      </c>
      <c r="J70" s="9" t="str">
        <f>_xlfn.XLOOKUP($I70,ETF指数!$B:$B,ETF指数!D:D)</f>
        <v>商品指数</v>
      </c>
      <c r="K70" s="9" t="str">
        <f>_xlfn.XLOOKUP($I70,ETF指数!$B:$B,ETF指数!E:E)</f>
        <v>黄金</v>
      </c>
      <c r="L70" s="9">
        <f>_xlfn.XLOOKUP($I70,ETF指数!$B:$B,ETF指数!F:F)</f>
        <v>0</v>
      </c>
      <c r="M70" s="35">
        <f>[1]!f_netasset_total(A70,"",100000000)</f>
        <v>205.09674842799998</v>
      </c>
      <c r="N70" s="36">
        <f>[1]!f_info_managementfeeratio(A70)</f>
        <v>0.5</v>
      </c>
      <c r="O70" s="36">
        <f>[1]!f_info_custodianfeeratio(A70)</f>
        <v>0.1</v>
      </c>
      <c r="P70" s="37"/>
      <c r="Q70" s="37"/>
      <c r="R70" s="37"/>
      <c r="S70" s="37"/>
    </row>
    <row r="71" spans="1:19" x14ac:dyDescent="0.4">
      <c r="A71" s="9" t="s">
        <v>137</v>
      </c>
      <c r="B71" s="9" t="s">
        <v>2653</v>
      </c>
      <c r="C71" s="9" t="s">
        <v>1909</v>
      </c>
      <c r="D71" s="9" t="s">
        <v>1965</v>
      </c>
      <c r="E71" s="9" t="s">
        <v>1892</v>
      </c>
      <c r="F71" s="32" t="s">
        <v>2654</v>
      </c>
      <c r="G71" s="32" t="s">
        <v>2655</v>
      </c>
      <c r="H71" s="34">
        <v>66.874726129999999</v>
      </c>
      <c r="I71" s="9" t="s">
        <v>138</v>
      </c>
      <c r="J71" s="9" t="str">
        <f>_xlfn.XLOOKUP($I71,ETF指数!$B:$B,ETF指数!D:D)</f>
        <v>债券指数</v>
      </c>
      <c r="K71" s="9" t="str">
        <f>_xlfn.XLOOKUP($I71,ETF指数!$B:$B,ETF指数!E:E)</f>
        <v>地方债</v>
      </c>
      <c r="L71" s="9">
        <f>_xlfn.XLOOKUP($I71,ETF指数!$B:$B,ETF指数!F:F)</f>
        <v>0</v>
      </c>
      <c r="M71" s="35">
        <f>[1]!f_netasset_total(A71,"",100000000)</f>
        <v>149.11379304530001</v>
      </c>
      <c r="N71" s="36">
        <f>[1]!f_info_managementfeeratio(A71)</f>
        <v>0.3</v>
      </c>
      <c r="O71" s="36">
        <f>[1]!f_info_custodianfeeratio(A71)</f>
        <v>0.1</v>
      </c>
      <c r="P71" s="37"/>
      <c r="Q71" s="37"/>
      <c r="R71" s="37"/>
      <c r="S71" s="37"/>
    </row>
    <row r="72" spans="1:19" x14ac:dyDescent="0.4">
      <c r="A72" s="9" t="s">
        <v>139</v>
      </c>
      <c r="B72" s="9" t="s">
        <v>2656</v>
      </c>
      <c r="C72" s="9" t="s">
        <v>1902</v>
      </c>
      <c r="D72" s="9" t="s">
        <v>1965</v>
      </c>
      <c r="E72" s="9" t="s">
        <v>1891</v>
      </c>
      <c r="F72" s="32" t="s">
        <v>2657</v>
      </c>
      <c r="G72" s="32" t="s">
        <v>2658</v>
      </c>
      <c r="H72" s="34">
        <v>4.7323556800000004</v>
      </c>
      <c r="I72" s="9" t="s">
        <v>140</v>
      </c>
      <c r="J72" s="9" t="str">
        <f>_xlfn.XLOOKUP($I72,ETF指数!$B:$B,ETF指数!D:D)</f>
        <v>行业板块</v>
      </c>
      <c r="K72" s="9" t="str">
        <f>_xlfn.XLOOKUP($I72,ETF指数!$B:$B,ETF指数!E:E)</f>
        <v>医药</v>
      </c>
      <c r="L72" s="9" t="str">
        <f>_xlfn.XLOOKUP($I72,ETF指数!$B:$B,ETF指数!F:F)</f>
        <v>医药</v>
      </c>
      <c r="M72" s="35">
        <f>[1]!f_netasset_total(A72,"",100000000)</f>
        <v>49.330439278100002</v>
      </c>
      <c r="N72" s="36">
        <f>[1]!f_info_managementfeeratio(A72)</f>
        <v>0.5</v>
      </c>
      <c r="O72" s="36">
        <f>[1]!f_info_custodianfeeratio(A72)</f>
        <v>0.1</v>
      </c>
      <c r="P72" s="37"/>
      <c r="Q72" s="37"/>
      <c r="R72" s="37"/>
      <c r="S72" s="37"/>
    </row>
    <row r="73" spans="1:19" x14ac:dyDescent="0.4">
      <c r="A73" s="9" t="s">
        <v>141</v>
      </c>
      <c r="B73" s="9" t="s">
        <v>2659</v>
      </c>
      <c r="C73" s="9" t="s">
        <v>1901</v>
      </c>
      <c r="D73" s="9" t="s">
        <v>1973</v>
      </c>
      <c r="E73" s="9" t="s">
        <v>1891</v>
      </c>
      <c r="F73" s="32" t="s">
        <v>2660</v>
      </c>
      <c r="G73" s="32" t="s">
        <v>2661</v>
      </c>
      <c r="H73" s="34">
        <v>2.8694999999999999</v>
      </c>
      <c r="I73" s="9" t="s">
        <v>83</v>
      </c>
      <c r="J73" s="9" t="str">
        <f>_xlfn.XLOOKUP($I73,ETF指数!$B:$B,ETF指数!D:D)</f>
        <v>港股指数</v>
      </c>
      <c r="K73" s="9" t="str">
        <f>_xlfn.XLOOKUP($I73,ETF指数!$B:$B,ETF指数!E:E)</f>
        <v>综合</v>
      </c>
      <c r="L73" s="9" t="str">
        <f>_xlfn.XLOOKUP($I73,ETF指数!$B:$B,ETF指数!F:F)</f>
        <v>综合</v>
      </c>
      <c r="M73" s="35">
        <f>[1]!f_netasset_total(A73,"",100000000)</f>
        <v>14.558372098800001</v>
      </c>
      <c r="N73" s="36">
        <f>[1]!f_info_managementfeeratio(A73)</f>
        <v>0.5</v>
      </c>
      <c r="O73" s="36">
        <f>[1]!f_info_custodianfeeratio(A73)</f>
        <v>0.1</v>
      </c>
      <c r="P73" s="37"/>
      <c r="Q73" s="37"/>
      <c r="R73" s="37"/>
      <c r="S73" s="37"/>
    </row>
    <row r="74" spans="1:19" x14ac:dyDescent="0.4">
      <c r="A74" s="9" t="s">
        <v>142</v>
      </c>
      <c r="B74" s="9" t="s">
        <v>2662</v>
      </c>
      <c r="C74" s="9" t="s">
        <v>1894</v>
      </c>
      <c r="D74" s="9" t="s">
        <v>1970</v>
      </c>
      <c r="E74" s="9" t="s">
        <v>1891</v>
      </c>
      <c r="F74" s="32" t="s">
        <v>2660</v>
      </c>
      <c r="G74" s="32" t="s">
        <v>2661</v>
      </c>
      <c r="H74" s="34">
        <v>8.7831550000000007</v>
      </c>
      <c r="I74" s="9" t="s">
        <v>83</v>
      </c>
      <c r="J74" s="9" t="str">
        <f>_xlfn.XLOOKUP($I74,ETF指数!$B:$B,ETF指数!D:D)</f>
        <v>港股指数</v>
      </c>
      <c r="K74" s="9" t="str">
        <f>_xlfn.XLOOKUP($I74,ETF指数!$B:$B,ETF指数!E:E)</f>
        <v>综合</v>
      </c>
      <c r="L74" s="9" t="str">
        <f>_xlfn.XLOOKUP($I74,ETF指数!$B:$B,ETF指数!F:F)</f>
        <v>综合</v>
      </c>
      <c r="M74" s="35">
        <f>[1]!f_netasset_total(A74,"",100000000)</f>
        <v>38.152238517500003</v>
      </c>
      <c r="N74" s="36">
        <f>[1]!f_info_managementfeeratio(A74)</f>
        <v>0.5</v>
      </c>
      <c r="O74" s="36">
        <f>[1]!f_info_custodianfeeratio(A74)</f>
        <v>0.1</v>
      </c>
      <c r="P74" s="37"/>
      <c r="Q74" s="37"/>
      <c r="R74" s="37"/>
      <c r="S74" s="37"/>
    </row>
    <row r="75" spans="1:19" x14ac:dyDescent="0.4">
      <c r="A75" s="9" t="s">
        <v>143</v>
      </c>
      <c r="B75" s="9" t="s">
        <v>2663</v>
      </c>
      <c r="C75" s="9" t="s">
        <v>1902</v>
      </c>
      <c r="D75" s="9" t="s">
        <v>1965</v>
      </c>
      <c r="E75" s="9" t="s">
        <v>1891</v>
      </c>
      <c r="F75" s="32" t="s">
        <v>2658</v>
      </c>
      <c r="G75" s="32" t="s">
        <v>2664</v>
      </c>
      <c r="H75" s="34">
        <v>3.54805372</v>
      </c>
      <c r="I75" s="9" t="s">
        <v>144</v>
      </c>
      <c r="J75" s="9" t="str">
        <f>_xlfn.XLOOKUP($I75,ETF指数!$B:$B,ETF指数!D:D)</f>
        <v>行业板块</v>
      </c>
      <c r="K75" s="9" t="str">
        <f>_xlfn.XLOOKUP($I75,ETF指数!$B:$B,ETF指数!E:E)</f>
        <v>科技</v>
      </c>
      <c r="L75" s="9" t="str">
        <f>_xlfn.XLOOKUP($I75,ETF指数!$B:$B,ETF指数!F:F)</f>
        <v>信息</v>
      </c>
      <c r="M75" s="35">
        <f>[1]!f_netasset_total(A75,"",100000000)</f>
        <v>15.7053139822</v>
      </c>
      <c r="N75" s="36">
        <f>[1]!f_info_managementfeeratio(A75)</f>
        <v>0.5</v>
      </c>
      <c r="O75" s="36">
        <f>[1]!f_info_custodianfeeratio(A75)</f>
        <v>0.1</v>
      </c>
      <c r="P75" s="37"/>
      <c r="Q75" s="37"/>
      <c r="R75" s="37"/>
      <c r="S75" s="37"/>
    </row>
    <row r="76" spans="1:19" x14ac:dyDescent="0.4">
      <c r="A76" s="9" t="s">
        <v>145</v>
      </c>
      <c r="B76" s="9" t="s">
        <v>2665</v>
      </c>
      <c r="C76" s="9" t="s">
        <v>1894</v>
      </c>
      <c r="D76" s="9" t="s">
        <v>1965</v>
      </c>
      <c r="E76" s="9" t="s">
        <v>1891</v>
      </c>
      <c r="F76" s="32" t="s">
        <v>2666</v>
      </c>
      <c r="G76" s="32" t="s">
        <v>2667</v>
      </c>
      <c r="H76" s="34">
        <v>41.364706179999999</v>
      </c>
      <c r="I76" s="9" t="s">
        <v>146</v>
      </c>
      <c r="J76" s="9" t="str">
        <f>_xlfn.XLOOKUP($I76,ETF指数!$B:$B,ETF指数!D:D)</f>
        <v>市场指数</v>
      </c>
      <c r="K76" s="9" t="str">
        <f>_xlfn.XLOOKUP($I76,ETF指数!$B:$B,ETF指数!E:E)</f>
        <v>大盘</v>
      </c>
      <c r="L76" s="9">
        <f>_xlfn.XLOOKUP($I76,ETF指数!$B:$B,ETF指数!F:F)</f>
        <v>0</v>
      </c>
      <c r="M76" s="35">
        <f>[1]!f_netasset_total(A76,"",100000000)</f>
        <v>2.4209120592</v>
      </c>
      <c r="N76" s="36">
        <f>[1]!f_info_managementfeeratio(A76)</f>
        <v>0.5</v>
      </c>
      <c r="O76" s="36">
        <f>[1]!f_info_custodianfeeratio(A76)</f>
        <v>0.1</v>
      </c>
      <c r="P76" s="37"/>
      <c r="Q76" s="37"/>
      <c r="R76" s="37"/>
      <c r="S76" s="37"/>
    </row>
    <row r="77" spans="1:19" x14ac:dyDescent="0.4">
      <c r="A77" s="9" t="s">
        <v>147</v>
      </c>
      <c r="B77" s="9" t="s">
        <v>2668</v>
      </c>
      <c r="C77" s="9" t="s">
        <v>1902</v>
      </c>
      <c r="D77" s="9" t="s">
        <v>1965</v>
      </c>
      <c r="E77" s="9" t="s">
        <v>1891</v>
      </c>
      <c r="F77" s="32" t="s">
        <v>2669</v>
      </c>
      <c r="G77" s="32" t="s">
        <v>2670</v>
      </c>
      <c r="H77" s="34">
        <v>5.7901440800000001</v>
      </c>
      <c r="I77" s="9" t="s">
        <v>148</v>
      </c>
      <c r="J77" s="9" t="str">
        <f>_xlfn.XLOOKUP($I77,ETF指数!$B:$B,ETF指数!D:D)</f>
        <v>行业板块</v>
      </c>
      <c r="K77" s="9" t="str">
        <f>_xlfn.XLOOKUP($I77,ETF指数!$B:$B,ETF指数!E:E)</f>
        <v>大金融</v>
      </c>
      <c r="L77" s="9" t="str">
        <f>_xlfn.XLOOKUP($I77,ETF指数!$B:$B,ETF指数!F:F)</f>
        <v>金地</v>
      </c>
      <c r="M77" s="35">
        <f>[1]!f_netasset_total(A77,"",100000000)</f>
        <v>10.2441921977</v>
      </c>
      <c r="N77" s="36">
        <f>[1]!f_info_managementfeeratio(A77)</f>
        <v>0.5</v>
      </c>
      <c r="O77" s="36">
        <f>[1]!f_info_custodianfeeratio(A77)</f>
        <v>0.1</v>
      </c>
      <c r="P77" s="37"/>
      <c r="Q77" s="37"/>
      <c r="R77" s="37"/>
      <c r="S77" s="37"/>
    </row>
    <row r="78" spans="1:19" x14ac:dyDescent="0.4">
      <c r="A78" s="9" t="s">
        <v>149</v>
      </c>
      <c r="B78" s="9" t="s">
        <v>2671</v>
      </c>
      <c r="C78" s="9" t="s">
        <v>1894</v>
      </c>
      <c r="D78" s="9" t="s">
        <v>2475</v>
      </c>
      <c r="E78" s="9" t="s">
        <v>1891</v>
      </c>
      <c r="F78" s="32" t="s">
        <v>2672</v>
      </c>
      <c r="G78" s="32" t="s">
        <v>2673</v>
      </c>
      <c r="H78" s="34">
        <v>21.3434323</v>
      </c>
      <c r="I78" s="9" t="s">
        <v>28</v>
      </c>
      <c r="J78" s="9" t="str">
        <f>_xlfn.XLOOKUP($I78,ETF指数!$B:$B,ETF指数!D:D)</f>
        <v>市场指数</v>
      </c>
      <c r="K78" s="9" t="str">
        <f>_xlfn.XLOOKUP($I78,ETF指数!$B:$B,ETF指数!E:E)</f>
        <v>中盘</v>
      </c>
      <c r="L78" s="9" t="str">
        <f>_xlfn.XLOOKUP($I78,ETF指数!$B:$B,ETF指数!F:F)</f>
        <v>核心</v>
      </c>
      <c r="M78" s="35">
        <f>[1]!f_netasset_total(A78,"",100000000)</f>
        <v>124.90617776280001</v>
      </c>
      <c r="N78" s="36">
        <f>[1]!f_info_managementfeeratio(A78)</f>
        <v>0.15</v>
      </c>
      <c r="O78" s="36">
        <f>[1]!f_info_custodianfeeratio(A78)</f>
        <v>0.05</v>
      </c>
      <c r="P78" s="37"/>
      <c r="Q78" s="37"/>
      <c r="R78" s="37"/>
      <c r="S78" s="37"/>
    </row>
    <row r="79" spans="1:19" x14ac:dyDescent="0.4">
      <c r="A79" s="9" t="s">
        <v>150</v>
      </c>
      <c r="B79" s="9" t="s">
        <v>2674</v>
      </c>
      <c r="C79" s="9" t="s">
        <v>1898</v>
      </c>
      <c r="D79" s="9" t="s">
        <v>1965</v>
      </c>
      <c r="E79" s="9" t="s">
        <v>1891</v>
      </c>
      <c r="F79" s="32" t="s">
        <v>2675</v>
      </c>
      <c r="G79" s="32" t="s">
        <v>2676</v>
      </c>
      <c r="H79" s="34">
        <v>8.7377192099999998</v>
      </c>
      <c r="I79" s="9" t="s">
        <v>28</v>
      </c>
      <c r="J79" s="9" t="str">
        <f>_xlfn.XLOOKUP($I79,ETF指数!$B:$B,ETF指数!D:D)</f>
        <v>市场指数</v>
      </c>
      <c r="K79" s="9" t="str">
        <f>_xlfn.XLOOKUP($I79,ETF指数!$B:$B,ETF指数!E:E)</f>
        <v>中盘</v>
      </c>
      <c r="L79" s="9" t="str">
        <f>_xlfn.XLOOKUP($I79,ETF指数!$B:$B,ETF指数!F:F)</f>
        <v>核心</v>
      </c>
      <c r="M79" s="35">
        <f>[1]!f_netasset_total(A79,"",100000000)</f>
        <v>10.694394411000001</v>
      </c>
      <c r="N79" s="36">
        <f>[1]!f_info_managementfeeratio(A79)</f>
        <v>0.15</v>
      </c>
      <c r="O79" s="36">
        <f>[1]!f_info_custodianfeeratio(A79)</f>
        <v>0.05</v>
      </c>
      <c r="P79" s="37"/>
      <c r="Q79" s="37"/>
      <c r="R79" s="37"/>
      <c r="S79" s="37"/>
    </row>
    <row r="80" spans="1:19" x14ac:dyDescent="0.4">
      <c r="A80" s="9" t="s">
        <v>151</v>
      </c>
      <c r="B80" s="9" t="s">
        <v>2677</v>
      </c>
      <c r="C80" s="9" t="s">
        <v>1896</v>
      </c>
      <c r="D80" s="9" t="s">
        <v>2482</v>
      </c>
      <c r="E80" s="9" t="s">
        <v>1891</v>
      </c>
      <c r="F80" s="32" t="s">
        <v>2678</v>
      </c>
      <c r="G80" s="32" t="s">
        <v>2679</v>
      </c>
      <c r="H80" s="34">
        <v>2.5787294599999999</v>
      </c>
      <c r="I80" s="9" t="s">
        <v>16</v>
      </c>
      <c r="J80" s="9" t="str">
        <f>_xlfn.XLOOKUP($I80,ETF指数!$B:$B,ETF指数!D:D)</f>
        <v>市场指数</v>
      </c>
      <c r="K80" s="9" t="str">
        <f>_xlfn.XLOOKUP($I80,ETF指数!$B:$B,ETF指数!E:E)</f>
        <v>超大盘</v>
      </c>
      <c r="L80" s="9" t="str">
        <f>_xlfn.XLOOKUP($I80,ETF指数!$B:$B,ETF指数!F:F)</f>
        <v>核心</v>
      </c>
      <c r="M80" s="35">
        <f>[1]!f_netasset_total(A80,"",100000000)</f>
        <v>6.2613828540999998</v>
      </c>
      <c r="N80" s="36">
        <f>[1]!f_info_managementfeeratio(A80)</f>
        <v>0.15</v>
      </c>
      <c r="O80" s="36">
        <f>[1]!f_info_custodianfeeratio(A80)</f>
        <v>0.05</v>
      </c>
      <c r="P80" s="37"/>
      <c r="Q80" s="37"/>
      <c r="R80" s="37"/>
      <c r="S80" s="37"/>
    </row>
    <row r="81" spans="1:19" x14ac:dyDescent="0.4">
      <c r="A81" s="9" t="s">
        <v>152</v>
      </c>
      <c r="B81" s="9" t="s">
        <v>2680</v>
      </c>
      <c r="C81" s="9" t="s">
        <v>1921</v>
      </c>
      <c r="D81" s="9" t="s">
        <v>1970</v>
      </c>
      <c r="E81" s="9" t="s">
        <v>1891</v>
      </c>
      <c r="F81" s="32" t="s">
        <v>2673</v>
      </c>
      <c r="G81" s="32" t="s">
        <v>2681</v>
      </c>
      <c r="H81" s="34">
        <v>6.6579686699999998</v>
      </c>
      <c r="I81" s="9" t="s">
        <v>28</v>
      </c>
      <c r="J81" s="9" t="str">
        <f>_xlfn.XLOOKUP($I81,ETF指数!$B:$B,ETF指数!D:D)</f>
        <v>市场指数</v>
      </c>
      <c r="K81" s="9" t="str">
        <f>_xlfn.XLOOKUP($I81,ETF指数!$B:$B,ETF指数!E:E)</f>
        <v>中盘</v>
      </c>
      <c r="L81" s="9" t="str">
        <f>_xlfn.XLOOKUP($I81,ETF指数!$B:$B,ETF指数!F:F)</f>
        <v>核心</v>
      </c>
      <c r="M81" s="35">
        <f>[1]!f_netasset_total(A81,"",100000000)</f>
        <v>1.7451198702999999</v>
      </c>
      <c r="N81" s="36">
        <f>[1]!f_info_managementfeeratio(A81)</f>
        <v>0.5</v>
      </c>
      <c r="O81" s="36">
        <f>[1]!f_info_custodianfeeratio(A81)</f>
        <v>0.1</v>
      </c>
      <c r="P81" s="37"/>
      <c r="Q81" s="37"/>
      <c r="R81" s="37"/>
      <c r="S81" s="37"/>
    </row>
    <row r="82" spans="1:19" x14ac:dyDescent="0.4">
      <c r="A82" s="9" t="s">
        <v>153</v>
      </c>
      <c r="B82" s="9" t="s">
        <v>2682</v>
      </c>
      <c r="C82" s="9" t="s">
        <v>1915</v>
      </c>
      <c r="D82" s="9" t="s">
        <v>1970</v>
      </c>
      <c r="E82" s="9" t="s">
        <v>1891</v>
      </c>
      <c r="F82" s="32" t="s">
        <v>2683</v>
      </c>
      <c r="G82" s="32" t="s">
        <v>2684</v>
      </c>
      <c r="H82" s="34">
        <v>23.844547500000001</v>
      </c>
      <c r="I82" s="9" t="s">
        <v>32</v>
      </c>
      <c r="J82" s="9" t="str">
        <f>_xlfn.XLOOKUP($I82,ETF指数!$B:$B,ETF指数!D:D)</f>
        <v>市场指数</v>
      </c>
      <c r="K82" s="9" t="str">
        <f>_xlfn.XLOOKUP($I82,ETF指数!$B:$B,ETF指数!E:E)</f>
        <v>其他</v>
      </c>
      <c r="L82" s="9" t="str">
        <f>_xlfn.XLOOKUP($I82,ETF指数!$B:$B,ETF指数!F:F)</f>
        <v>深证</v>
      </c>
      <c r="M82" s="35">
        <f>[1]!f_netasset_total(A82,"",100000000)</f>
        <v>1.9833235575999999</v>
      </c>
      <c r="N82" s="36">
        <f>[1]!f_info_managementfeeratio(A82)</f>
        <v>0.5</v>
      </c>
      <c r="O82" s="36">
        <f>[1]!f_info_custodianfeeratio(A82)</f>
        <v>0.1</v>
      </c>
      <c r="P82" s="37"/>
      <c r="Q82" s="37"/>
      <c r="R82" s="37"/>
      <c r="S82" s="37"/>
    </row>
    <row r="83" spans="1:19" x14ac:dyDescent="0.4">
      <c r="A83" s="9" t="s">
        <v>154</v>
      </c>
      <c r="B83" s="9" t="s">
        <v>2685</v>
      </c>
      <c r="C83" s="9" t="s">
        <v>1902</v>
      </c>
      <c r="D83" s="9" t="s">
        <v>1965</v>
      </c>
      <c r="E83" s="9" t="s">
        <v>1891</v>
      </c>
      <c r="F83" s="32" t="s">
        <v>2686</v>
      </c>
      <c r="G83" s="32" t="s">
        <v>2687</v>
      </c>
      <c r="H83" s="34">
        <v>2.63042</v>
      </c>
      <c r="I83" s="9" t="s">
        <v>103</v>
      </c>
      <c r="J83" s="9" t="str">
        <f>_xlfn.XLOOKUP($I83,ETF指数!$B:$B,ETF指数!D:D)</f>
        <v>海外指数</v>
      </c>
      <c r="K83" s="9" t="str">
        <f>_xlfn.XLOOKUP($I83,ETF指数!$B:$B,ETF指数!E:E)</f>
        <v>美股</v>
      </c>
      <c r="L83" s="9" t="str">
        <f>_xlfn.XLOOKUP($I83,ETF指数!$B:$B,ETF指数!F:F)</f>
        <v>科技</v>
      </c>
      <c r="M83" s="35">
        <f>[1]!f_netasset_total(A83,"",100000000)</f>
        <v>224.3480070041</v>
      </c>
      <c r="N83" s="36">
        <f>[1]!f_info_managementfeeratio(A83)</f>
        <v>0.8</v>
      </c>
      <c r="O83" s="36">
        <f>[1]!f_info_custodianfeeratio(A83)</f>
        <v>0.2</v>
      </c>
      <c r="P83" s="37"/>
      <c r="Q83" s="37"/>
      <c r="R83" s="37"/>
      <c r="S83" s="37"/>
    </row>
    <row r="84" spans="1:19" x14ac:dyDescent="0.4">
      <c r="A84" s="9" t="s">
        <v>155</v>
      </c>
      <c r="B84" s="9" t="s">
        <v>2688</v>
      </c>
      <c r="C84" s="9" t="s">
        <v>1902</v>
      </c>
      <c r="D84" s="9" t="s">
        <v>1965</v>
      </c>
      <c r="E84" s="9" t="s">
        <v>1891</v>
      </c>
      <c r="F84" s="32" t="s">
        <v>2689</v>
      </c>
      <c r="G84" s="32" t="s">
        <v>2690</v>
      </c>
      <c r="H84" s="34">
        <v>2.8159399999999999</v>
      </c>
      <c r="I84" s="9" t="s">
        <v>156</v>
      </c>
      <c r="J84" s="9" t="str">
        <f>_xlfn.XLOOKUP($I84,ETF指数!$B:$B,ETF指数!D:D)</f>
        <v>行业板块</v>
      </c>
      <c r="K84" s="9" t="str">
        <f>_xlfn.XLOOKUP($I84,ETF指数!$B:$B,ETF指数!E:E)</f>
        <v>周期</v>
      </c>
      <c r="L84" s="9" t="str">
        <f>_xlfn.XLOOKUP($I84,ETF指数!$B:$B,ETF指数!F:F)</f>
        <v>原材料</v>
      </c>
      <c r="M84" s="35">
        <f>[1]!f_netasset_total(A84,"",100000000)</f>
        <v>0.24571741690000001</v>
      </c>
      <c r="N84" s="36">
        <f>[1]!f_info_managementfeeratio(A84)</f>
        <v>0.5</v>
      </c>
      <c r="O84" s="36">
        <f>[1]!f_info_custodianfeeratio(A84)</f>
        <v>0.1</v>
      </c>
      <c r="P84" s="37"/>
      <c r="Q84" s="37"/>
      <c r="R84" s="37"/>
      <c r="S84" s="37"/>
    </row>
    <row r="85" spans="1:19" x14ac:dyDescent="0.4">
      <c r="A85" s="9" t="s">
        <v>157</v>
      </c>
      <c r="B85" s="9" t="s">
        <v>2691</v>
      </c>
      <c r="C85" s="9" t="s">
        <v>1902</v>
      </c>
      <c r="D85" s="9" t="s">
        <v>1965</v>
      </c>
      <c r="E85" s="9" t="s">
        <v>1891</v>
      </c>
      <c r="F85" s="32" t="s">
        <v>2689</v>
      </c>
      <c r="G85" s="32" t="s">
        <v>2690</v>
      </c>
      <c r="H85" s="34">
        <v>2.72559</v>
      </c>
      <c r="I85" s="9" t="s">
        <v>158</v>
      </c>
      <c r="J85" s="9" t="str">
        <f>_xlfn.XLOOKUP($I85,ETF指数!$B:$B,ETF指数!D:D)</f>
        <v>行业板块</v>
      </c>
      <c r="K85" s="9" t="str">
        <f>_xlfn.XLOOKUP($I85,ETF指数!$B:$B,ETF指数!E:E)</f>
        <v>周期</v>
      </c>
      <c r="L85" s="9" t="str">
        <f>_xlfn.XLOOKUP($I85,ETF指数!$B:$B,ETF指数!F:F)</f>
        <v>能源</v>
      </c>
      <c r="M85" s="35">
        <f>[1]!f_netasset_total(A85,"",100000000)</f>
        <v>0.32967133609999999</v>
      </c>
      <c r="N85" s="36">
        <f>[1]!f_info_managementfeeratio(A85)</f>
        <v>0.5</v>
      </c>
      <c r="O85" s="36">
        <f>[1]!f_info_custodianfeeratio(A85)</f>
        <v>0.1</v>
      </c>
      <c r="P85" s="37"/>
      <c r="Q85" s="37"/>
      <c r="R85" s="37"/>
      <c r="S85" s="37"/>
    </row>
    <row r="86" spans="1:19" x14ac:dyDescent="0.4">
      <c r="A86" s="9" t="s">
        <v>159</v>
      </c>
      <c r="B86" s="9" t="s">
        <v>2692</v>
      </c>
      <c r="C86" s="9" t="s">
        <v>1901</v>
      </c>
      <c r="D86" s="9" t="s">
        <v>1970</v>
      </c>
      <c r="E86" s="9" t="s">
        <v>1891</v>
      </c>
      <c r="F86" s="32" t="s">
        <v>2693</v>
      </c>
      <c r="G86" s="32" t="s">
        <v>2694</v>
      </c>
      <c r="H86" s="34">
        <v>2.7218800000000001</v>
      </c>
      <c r="I86" s="9" t="s">
        <v>160</v>
      </c>
      <c r="J86" s="9" t="str">
        <f>_xlfn.XLOOKUP($I86,ETF指数!$B:$B,ETF指数!D:D)</f>
        <v>行业板块</v>
      </c>
      <c r="K86" s="9" t="str">
        <f>_xlfn.XLOOKUP($I86,ETF指数!$B:$B,ETF指数!E:E)</f>
        <v>科技</v>
      </c>
      <c r="L86" s="9" t="str">
        <f>_xlfn.XLOOKUP($I86,ETF指数!$B:$B,ETF指数!F:F)</f>
        <v>信息</v>
      </c>
      <c r="M86" s="35">
        <f>[1]!f_netasset_total(A86,"",100000000)</f>
        <v>5.8839040237000004</v>
      </c>
      <c r="N86" s="36">
        <f>[1]!f_info_managementfeeratio(A86)</f>
        <v>0.5</v>
      </c>
      <c r="O86" s="36">
        <f>[1]!f_info_custodianfeeratio(A86)</f>
        <v>0.1</v>
      </c>
      <c r="P86" s="37"/>
      <c r="Q86" s="37"/>
      <c r="R86" s="37"/>
      <c r="S86" s="37"/>
    </row>
    <row r="87" spans="1:19" x14ac:dyDescent="0.4">
      <c r="A87" s="9" t="s">
        <v>161</v>
      </c>
      <c r="B87" s="9" t="s">
        <v>2695</v>
      </c>
      <c r="C87" s="9" t="s">
        <v>1902</v>
      </c>
      <c r="D87" s="9" t="s">
        <v>1973</v>
      </c>
      <c r="E87" s="9" t="s">
        <v>1891</v>
      </c>
      <c r="F87" s="32" t="s">
        <v>2696</v>
      </c>
      <c r="G87" s="32" t="s">
        <v>2697</v>
      </c>
      <c r="H87" s="34">
        <v>3.0837936899999998</v>
      </c>
      <c r="I87" s="9" t="s">
        <v>80</v>
      </c>
      <c r="J87" s="9" t="str">
        <f>_xlfn.XLOOKUP($I87,ETF指数!$B:$B,ETF指数!D:D)</f>
        <v>市场指数</v>
      </c>
      <c r="K87" s="9" t="str">
        <f>_xlfn.XLOOKUP($I87,ETF指数!$B:$B,ETF指数!E:E)</f>
        <v>大盘</v>
      </c>
      <c r="L87" s="9" t="str">
        <f>_xlfn.XLOOKUP($I87,ETF指数!$B:$B,ETF指数!F:F)</f>
        <v>核心</v>
      </c>
      <c r="M87" s="35">
        <f>[1]!f_netasset_total(A87,"",100000000)</f>
        <v>85.105579208500004</v>
      </c>
      <c r="N87" s="36">
        <f>[1]!f_info_managementfeeratio(A87)</f>
        <v>0.5</v>
      </c>
      <c r="O87" s="36">
        <f>[1]!f_info_custodianfeeratio(A87)</f>
        <v>0.1</v>
      </c>
      <c r="P87" s="37"/>
      <c r="Q87" s="37"/>
      <c r="R87" s="37"/>
      <c r="S87" s="37"/>
    </row>
    <row r="88" spans="1:19" x14ac:dyDescent="0.4">
      <c r="A88" s="9" t="s">
        <v>162</v>
      </c>
      <c r="B88" s="9" t="s">
        <v>2698</v>
      </c>
      <c r="C88" s="9" t="s">
        <v>1895</v>
      </c>
      <c r="D88" s="9" t="s">
        <v>1973</v>
      </c>
      <c r="E88" s="9" t="s">
        <v>1891</v>
      </c>
      <c r="F88" s="32" t="s">
        <v>2699</v>
      </c>
      <c r="G88" s="32" t="s">
        <v>2700</v>
      </c>
      <c r="H88" s="34">
        <v>2.9524300000000001</v>
      </c>
      <c r="I88" s="9" t="s">
        <v>28</v>
      </c>
      <c r="J88" s="9" t="str">
        <f>_xlfn.XLOOKUP($I88,ETF指数!$B:$B,ETF指数!D:D)</f>
        <v>市场指数</v>
      </c>
      <c r="K88" s="9" t="str">
        <f>_xlfn.XLOOKUP($I88,ETF指数!$B:$B,ETF指数!E:E)</f>
        <v>中盘</v>
      </c>
      <c r="L88" s="9" t="str">
        <f>_xlfn.XLOOKUP($I88,ETF指数!$B:$B,ETF指数!F:F)</f>
        <v>核心</v>
      </c>
      <c r="M88" s="35">
        <f>[1]!f_netasset_total(A88,"",100000000)</f>
        <v>31.245474024899998</v>
      </c>
      <c r="N88" s="36">
        <f>[1]!f_info_managementfeeratio(A88)</f>
        <v>0.15</v>
      </c>
      <c r="O88" s="36">
        <f>[1]!f_info_custodianfeeratio(A88)</f>
        <v>0.05</v>
      </c>
      <c r="P88" s="37"/>
      <c r="Q88" s="37"/>
      <c r="R88" s="37"/>
      <c r="S88" s="37"/>
    </row>
    <row r="89" spans="1:19" x14ac:dyDescent="0.4">
      <c r="A89" s="9" t="s">
        <v>163</v>
      </c>
      <c r="B89" s="9" t="s">
        <v>2701</v>
      </c>
      <c r="C89" s="9" t="s">
        <v>1901</v>
      </c>
      <c r="D89" s="9" t="s">
        <v>1965</v>
      </c>
      <c r="E89" s="9" t="s">
        <v>1891</v>
      </c>
      <c r="F89" s="32" t="s">
        <v>2702</v>
      </c>
      <c r="G89" s="32" t="s">
        <v>2703</v>
      </c>
      <c r="H89" s="34">
        <v>7.4415100000000001</v>
      </c>
      <c r="I89" s="9" t="s">
        <v>59</v>
      </c>
      <c r="J89" s="9" t="str">
        <f>_xlfn.XLOOKUP($I89,ETF指数!$B:$B,ETF指数!D:D)</f>
        <v>市场指数</v>
      </c>
      <c r="K89" s="9" t="str">
        <f>_xlfn.XLOOKUP($I89,ETF指数!$B:$B,ETF指数!E:E)</f>
        <v>创业板</v>
      </c>
      <c r="L89" s="9" t="str">
        <f>_xlfn.XLOOKUP($I89,ETF指数!$B:$B,ETF指数!F:F)</f>
        <v>核心</v>
      </c>
      <c r="M89" s="35">
        <f>[1]!f_netasset_total(A89,"",100000000)</f>
        <v>47.962142147500003</v>
      </c>
      <c r="N89" s="36">
        <f>[1]!f_info_managementfeeratio(A89)</f>
        <v>0.15</v>
      </c>
      <c r="O89" s="36">
        <f>[1]!f_info_custodianfeeratio(A89)</f>
        <v>0.05</v>
      </c>
      <c r="P89" s="37"/>
      <c r="Q89" s="37"/>
      <c r="R89" s="37"/>
      <c r="S89" s="37"/>
    </row>
    <row r="90" spans="1:19" x14ac:dyDescent="0.4">
      <c r="A90" s="9" t="s">
        <v>164</v>
      </c>
      <c r="B90" s="9" t="s">
        <v>2704</v>
      </c>
      <c r="C90" s="9" t="s">
        <v>1908</v>
      </c>
      <c r="D90" s="9" t="s">
        <v>2475</v>
      </c>
      <c r="E90" s="9" t="s">
        <v>1891</v>
      </c>
      <c r="F90" s="32" t="s">
        <v>2705</v>
      </c>
      <c r="G90" s="32" t="s">
        <v>2706</v>
      </c>
      <c r="H90" s="34">
        <v>5.5024699999999998</v>
      </c>
      <c r="I90" s="9" t="s">
        <v>165</v>
      </c>
      <c r="J90" s="9" t="str">
        <f>_xlfn.XLOOKUP($I90,ETF指数!$B:$B,ETF指数!D:D)</f>
        <v>市场指数</v>
      </c>
      <c r="K90" s="9" t="str">
        <f>_xlfn.XLOOKUP($I90,ETF指数!$B:$B,ETF指数!E:E)</f>
        <v>创业板</v>
      </c>
      <c r="L90" s="9">
        <f>_xlfn.XLOOKUP($I90,ETF指数!$B:$B,ETF指数!F:F)</f>
        <v>0</v>
      </c>
      <c r="M90" s="35">
        <f>[1]!f_netasset_total(A90,"",100000000)</f>
        <v>256.51079334490004</v>
      </c>
      <c r="N90" s="36">
        <f>[1]!f_info_managementfeeratio(A90)</f>
        <v>0.5</v>
      </c>
      <c r="O90" s="36">
        <f>[1]!f_info_custodianfeeratio(A90)</f>
        <v>0.1</v>
      </c>
      <c r="P90" s="37"/>
      <c r="Q90" s="37"/>
      <c r="R90" s="37"/>
      <c r="S90" s="37"/>
    </row>
    <row r="91" spans="1:19" x14ac:dyDescent="0.4">
      <c r="A91" s="9" t="s">
        <v>166</v>
      </c>
      <c r="B91" s="9" t="s">
        <v>2707</v>
      </c>
      <c r="C91" s="9" t="s">
        <v>1905</v>
      </c>
      <c r="D91" s="9" t="s">
        <v>2475</v>
      </c>
      <c r="E91" s="9" t="s">
        <v>1891</v>
      </c>
      <c r="F91" s="32" t="s">
        <v>2708</v>
      </c>
      <c r="G91" s="32" t="s">
        <v>2709</v>
      </c>
      <c r="H91" s="34">
        <v>5.8907967499999998</v>
      </c>
      <c r="I91" s="9" t="s">
        <v>167</v>
      </c>
      <c r="J91" s="9" t="str">
        <f>_xlfn.XLOOKUP($I91,ETF指数!$B:$B,ETF指数!D:D)</f>
        <v>行业板块</v>
      </c>
      <c r="K91" s="9" t="str">
        <f>_xlfn.XLOOKUP($I91,ETF指数!$B:$B,ETF指数!E:E)</f>
        <v>制造</v>
      </c>
      <c r="L91" s="9" t="str">
        <f>_xlfn.XLOOKUP($I91,ETF指数!$B:$B,ETF指数!F:F)</f>
        <v>军工</v>
      </c>
      <c r="M91" s="35">
        <f>[1]!f_netasset_total(A91,"",100000000)</f>
        <v>116.8713199999</v>
      </c>
      <c r="N91" s="36">
        <f>[1]!f_info_managementfeeratio(A91)</f>
        <v>0.5</v>
      </c>
      <c r="O91" s="36">
        <f>[1]!f_info_custodianfeeratio(A91)</f>
        <v>0.1</v>
      </c>
      <c r="P91" s="37"/>
      <c r="Q91" s="37"/>
      <c r="R91" s="37"/>
      <c r="S91" s="37"/>
    </row>
    <row r="92" spans="1:19" x14ac:dyDescent="0.4">
      <c r="A92" s="9" t="s">
        <v>168</v>
      </c>
      <c r="B92" s="9" t="s">
        <v>2710</v>
      </c>
      <c r="C92" s="9" t="s">
        <v>1905</v>
      </c>
      <c r="D92" s="9" t="s">
        <v>2475</v>
      </c>
      <c r="E92" s="9" t="s">
        <v>1891</v>
      </c>
      <c r="F92" s="32" t="s">
        <v>2708</v>
      </c>
      <c r="G92" s="32" t="s">
        <v>2709</v>
      </c>
      <c r="H92" s="34">
        <v>4.2929084199999998</v>
      </c>
      <c r="I92" s="9" t="s">
        <v>169</v>
      </c>
      <c r="J92" s="9" t="str">
        <f>_xlfn.XLOOKUP($I92,ETF指数!$B:$B,ETF指数!D:D)</f>
        <v>行业板块</v>
      </c>
      <c r="K92" s="9" t="str">
        <f>_xlfn.XLOOKUP($I92,ETF指数!$B:$B,ETF指数!E:E)</f>
        <v>大金融</v>
      </c>
      <c r="L92" s="9" t="str">
        <f>_xlfn.XLOOKUP($I92,ETF指数!$B:$B,ETF指数!F:F)</f>
        <v>非银</v>
      </c>
      <c r="M92" s="35">
        <f>[1]!f_netasset_total(A92,"",100000000)</f>
        <v>309.26547499269998</v>
      </c>
      <c r="N92" s="36">
        <f>[1]!f_info_managementfeeratio(A92)</f>
        <v>0.5</v>
      </c>
      <c r="O92" s="36">
        <f>[1]!f_info_custodianfeeratio(A92)</f>
        <v>0.1</v>
      </c>
      <c r="P92" s="37"/>
      <c r="Q92" s="37"/>
      <c r="R92" s="37"/>
      <c r="S92" s="37"/>
    </row>
    <row r="93" spans="1:19" x14ac:dyDescent="0.4">
      <c r="A93" s="9" t="s">
        <v>170</v>
      </c>
      <c r="B93" s="9" t="s">
        <v>2711</v>
      </c>
      <c r="C93" s="9" t="s">
        <v>1899</v>
      </c>
      <c r="D93" s="9" t="s">
        <v>1973</v>
      </c>
      <c r="E93" s="9" t="s">
        <v>1891</v>
      </c>
      <c r="F93" s="32" t="s">
        <v>2712</v>
      </c>
      <c r="G93" s="32" t="s">
        <v>2713</v>
      </c>
      <c r="H93" s="34">
        <v>152.19905064</v>
      </c>
      <c r="I93" s="9" t="s">
        <v>171</v>
      </c>
      <c r="J93" s="9" t="str">
        <f>_xlfn.XLOOKUP($I93,ETF指数!$B:$B,ETF指数!D:D)</f>
        <v>主题指数</v>
      </c>
      <c r="K93" s="9" t="str">
        <f>_xlfn.XLOOKUP($I93,ETF指数!$B:$B,ETF指数!E:E)</f>
        <v>央国企</v>
      </c>
      <c r="L93" s="9" t="str">
        <f>_xlfn.XLOOKUP($I93,ETF指数!$B:$B,ETF指数!F:F)</f>
        <v>上海</v>
      </c>
      <c r="M93" s="35">
        <f>[1]!f_netasset_total(A93,"",100000000)</f>
        <v>74.951726034899991</v>
      </c>
      <c r="N93" s="36">
        <f>[1]!f_info_managementfeeratio(A93)</f>
        <v>0.45</v>
      </c>
      <c r="O93" s="36">
        <f>[1]!f_info_custodianfeeratio(A93)</f>
        <v>0.1</v>
      </c>
      <c r="P93" s="37"/>
      <c r="Q93" s="37"/>
      <c r="R93" s="37"/>
      <c r="S93" s="37"/>
    </row>
    <row r="94" spans="1:19" x14ac:dyDescent="0.4">
      <c r="A94" s="9" t="s">
        <v>172</v>
      </c>
      <c r="B94" s="9" t="s">
        <v>2714</v>
      </c>
      <c r="C94" s="9" t="s">
        <v>1910</v>
      </c>
      <c r="D94" s="9" t="s">
        <v>2475</v>
      </c>
      <c r="E94" s="9" t="s">
        <v>1891</v>
      </c>
      <c r="F94" s="32" t="s">
        <v>2715</v>
      </c>
      <c r="G94" s="32" t="s">
        <v>2716</v>
      </c>
      <c r="H94" s="34">
        <v>5.4479172699999996</v>
      </c>
      <c r="I94" s="9" t="s">
        <v>167</v>
      </c>
      <c r="J94" s="9" t="str">
        <f>_xlfn.XLOOKUP($I94,ETF指数!$B:$B,ETF指数!D:D)</f>
        <v>行业板块</v>
      </c>
      <c r="K94" s="9" t="str">
        <f>_xlfn.XLOOKUP($I94,ETF指数!$B:$B,ETF指数!E:E)</f>
        <v>制造</v>
      </c>
      <c r="L94" s="9" t="str">
        <f>_xlfn.XLOOKUP($I94,ETF指数!$B:$B,ETF指数!F:F)</f>
        <v>军工</v>
      </c>
      <c r="M94" s="35">
        <f>[1]!f_netasset_total(A94,"",100000000)</f>
        <v>5.3016348872000005</v>
      </c>
      <c r="N94" s="36">
        <f>[1]!f_info_managementfeeratio(A94)</f>
        <v>0.5</v>
      </c>
      <c r="O94" s="36">
        <f>[1]!f_info_custodianfeeratio(A94)</f>
        <v>0.1</v>
      </c>
      <c r="P94" s="37"/>
      <c r="Q94" s="37"/>
      <c r="R94" s="37"/>
      <c r="S94" s="37"/>
    </row>
    <row r="95" spans="1:19" x14ac:dyDescent="0.4">
      <c r="A95" s="9" t="s">
        <v>173</v>
      </c>
      <c r="B95" s="9" t="s">
        <v>2717</v>
      </c>
      <c r="C95" s="9" t="s">
        <v>1910</v>
      </c>
      <c r="D95" s="9" t="s">
        <v>2475</v>
      </c>
      <c r="E95" s="9" t="s">
        <v>1891</v>
      </c>
      <c r="F95" s="32" t="s">
        <v>2718</v>
      </c>
      <c r="G95" s="32" t="s">
        <v>2719</v>
      </c>
      <c r="H95" s="34">
        <v>6.4201768299999999</v>
      </c>
      <c r="I95" s="9" t="s">
        <v>169</v>
      </c>
      <c r="J95" s="9" t="str">
        <f>_xlfn.XLOOKUP($I95,ETF指数!$B:$B,ETF指数!D:D)</f>
        <v>行业板块</v>
      </c>
      <c r="K95" s="9" t="str">
        <f>_xlfn.XLOOKUP($I95,ETF指数!$B:$B,ETF指数!E:E)</f>
        <v>大金融</v>
      </c>
      <c r="L95" s="9" t="str">
        <f>_xlfn.XLOOKUP($I95,ETF指数!$B:$B,ETF指数!F:F)</f>
        <v>非银</v>
      </c>
      <c r="M95" s="35">
        <f>[1]!f_netasset_total(A95,"",100000000)</f>
        <v>254.36328175830002</v>
      </c>
      <c r="N95" s="36">
        <f>[1]!f_info_managementfeeratio(A95)</f>
        <v>0.5</v>
      </c>
      <c r="O95" s="36">
        <f>[1]!f_info_custodianfeeratio(A95)</f>
        <v>0.1</v>
      </c>
      <c r="P95" s="37"/>
      <c r="Q95" s="37"/>
      <c r="R95" s="37"/>
      <c r="S95" s="37"/>
    </row>
    <row r="96" spans="1:19" x14ac:dyDescent="0.4">
      <c r="A96" s="9" t="s">
        <v>174</v>
      </c>
      <c r="B96" s="9" t="s">
        <v>2720</v>
      </c>
      <c r="C96" s="9" t="s">
        <v>1902</v>
      </c>
      <c r="D96" s="9" t="s">
        <v>1973</v>
      </c>
      <c r="E96" s="9" t="s">
        <v>1891</v>
      </c>
      <c r="F96" s="32" t="s">
        <v>2718</v>
      </c>
      <c r="G96" s="32" t="s">
        <v>2721</v>
      </c>
      <c r="H96" s="34">
        <v>8.8892965999999998</v>
      </c>
      <c r="I96" s="9" t="s">
        <v>167</v>
      </c>
      <c r="J96" s="9" t="str">
        <f>_xlfn.XLOOKUP($I96,ETF指数!$B:$B,ETF指数!D:D)</f>
        <v>行业板块</v>
      </c>
      <c r="K96" s="9" t="str">
        <f>_xlfn.XLOOKUP($I96,ETF指数!$B:$B,ETF指数!E:E)</f>
        <v>制造</v>
      </c>
      <c r="L96" s="9" t="str">
        <f>_xlfn.XLOOKUP($I96,ETF指数!$B:$B,ETF指数!F:F)</f>
        <v>军工</v>
      </c>
      <c r="M96" s="35">
        <f>[1]!f_netasset_total(A96,"",100000000)</f>
        <v>34.0258290696</v>
      </c>
      <c r="N96" s="36">
        <f>[1]!f_info_managementfeeratio(A96)</f>
        <v>0.5</v>
      </c>
      <c r="O96" s="36">
        <f>[1]!f_info_custodianfeeratio(A96)</f>
        <v>0.1</v>
      </c>
      <c r="P96" s="37"/>
      <c r="Q96" s="37"/>
      <c r="R96" s="37"/>
      <c r="S96" s="37"/>
    </row>
    <row r="97" spans="1:19" x14ac:dyDescent="0.4">
      <c r="A97" s="9" t="s">
        <v>175</v>
      </c>
      <c r="B97" s="9" t="s">
        <v>2722</v>
      </c>
      <c r="C97" s="9" t="s">
        <v>1901</v>
      </c>
      <c r="D97" s="9" t="s">
        <v>2482</v>
      </c>
      <c r="E97" s="9" t="s">
        <v>1891</v>
      </c>
      <c r="F97" s="32" t="s">
        <v>2723</v>
      </c>
      <c r="G97" s="32" t="s">
        <v>2724</v>
      </c>
      <c r="H97" s="34">
        <v>5.8789199999999999</v>
      </c>
      <c r="I97" s="9" t="s">
        <v>176</v>
      </c>
      <c r="J97" s="9" t="str">
        <f>_xlfn.XLOOKUP($I97,ETF指数!$B:$B,ETF指数!D:D)</f>
        <v>市场指数</v>
      </c>
      <c r="K97" s="9" t="str">
        <f>_xlfn.XLOOKUP($I97,ETF指数!$B:$B,ETF指数!E:E)</f>
        <v>中盘</v>
      </c>
      <c r="L97" s="9" t="str">
        <f>_xlfn.XLOOKUP($I97,ETF指数!$B:$B,ETF指数!F:F)</f>
        <v>核心</v>
      </c>
      <c r="M97" s="35">
        <f>[1]!f_netasset_total(A97,"",100000000)</f>
        <v>514.38367361040002</v>
      </c>
      <c r="N97" s="36">
        <f>[1]!f_info_managementfeeratio(A97)</f>
        <v>0.15</v>
      </c>
      <c r="O97" s="36">
        <f>[1]!f_info_custodianfeeratio(A97)</f>
        <v>0.05</v>
      </c>
      <c r="P97" s="37"/>
      <c r="Q97" s="37"/>
      <c r="R97" s="37"/>
      <c r="S97" s="37"/>
    </row>
    <row r="98" spans="1:19" x14ac:dyDescent="0.4">
      <c r="A98" s="9" t="s">
        <v>177</v>
      </c>
      <c r="B98" s="9" t="s">
        <v>2725</v>
      </c>
      <c r="C98" s="9" t="s">
        <v>1895</v>
      </c>
      <c r="D98" s="9" t="s">
        <v>2482</v>
      </c>
      <c r="E98" s="9" t="s">
        <v>1891</v>
      </c>
      <c r="F98" s="32" t="s">
        <v>2726</v>
      </c>
      <c r="G98" s="32" t="s">
        <v>2727</v>
      </c>
      <c r="H98" s="34">
        <v>3.0143200000000001</v>
      </c>
      <c r="I98" s="9" t="s">
        <v>178</v>
      </c>
      <c r="J98" s="9" t="str">
        <f>_xlfn.XLOOKUP($I98,ETF指数!$B:$B,ETF指数!D:D)</f>
        <v>海外指数</v>
      </c>
      <c r="K98" s="9" t="str">
        <f>_xlfn.XLOOKUP($I98,ETF指数!$B:$B,ETF指数!E:E)</f>
        <v>中概</v>
      </c>
      <c r="L98" s="9" t="str">
        <f>_xlfn.XLOOKUP($I98,ETF指数!$B:$B,ETF指数!F:F)</f>
        <v>互联网</v>
      </c>
      <c r="M98" s="35">
        <f>[1]!f_netasset_total(A98,"",100000000)</f>
        <v>370.04613159080003</v>
      </c>
      <c r="N98" s="36">
        <f>[1]!f_info_managementfeeratio(A98)</f>
        <v>0.6</v>
      </c>
      <c r="O98" s="36">
        <f>[1]!f_info_custodianfeeratio(A98)</f>
        <v>0.2</v>
      </c>
      <c r="P98" s="37"/>
      <c r="Q98" s="37"/>
      <c r="R98" s="37"/>
      <c r="S98" s="37"/>
    </row>
    <row r="99" spans="1:19" x14ac:dyDescent="0.4">
      <c r="A99" s="9" t="s">
        <v>179</v>
      </c>
      <c r="B99" s="9" t="s">
        <v>2728</v>
      </c>
      <c r="C99" s="9" t="s">
        <v>1902</v>
      </c>
      <c r="D99" s="9" t="s">
        <v>1965</v>
      </c>
      <c r="E99" s="9" t="s">
        <v>1891</v>
      </c>
      <c r="F99" s="32" t="s">
        <v>2729</v>
      </c>
      <c r="G99" s="32" t="s">
        <v>2730</v>
      </c>
      <c r="H99" s="34">
        <v>6.7887165400000002</v>
      </c>
      <c r="I99" s="9" t="s">
        <v>180</v>
      </c>
      <c r="J99" s="9" t="str">
        <f>_xlfn.XLOOKUP($I99,ETF指数!$B:$B,ETF指数!D:D)</f>
        <v>行业板块</v>
      </c>
      <c r="K99" s="9" t="str">
        <f>_xlfn.XLOOKUP($I99,ETF指数!$B:$B,ETF指数!E:E)</f>
        <v>制造</v>
      </c>
      <c r="L99" s="9" t="str">
        <f>_xlfn.XLOOKUP($I99,ETF指数!$B:$B,ETF指数!F:F)</f>
        <v>新能源</v>
      </c>
      <c r="M99" s="35">
        <f>[1]!f_netasset_total(A99,"",100000000)</f>
        <v>12.3031765977</v>
      </c>
      <c r="N99" s="36">
        <f>[1]!f_info_managementfeeratio(A99)</f>
        <v>0.5</v>
      </c>
      <c r="O99" s="36">
        <f>[1]!f_info_custodianfeeratio(A99)</f>
        <v>0.1</v>
      </c>
      <c r="P99" s="37"/>
      <c r="Q99" s="37"/>
      <c r="R99" s="37"/>
      <c r="S99" s="37"/>
    </row>
    <row r="100" spans="1:19" x14ac:dyDescent="0.4">
      <c r="A100" s="9" t="s">
        <v>181</v>
      </c>
      <c r="B100" s="9" t="s">
        <v>2731</v>
      </c>
      <c r="C100" s="9" t="s">
        <v>1901</v>
      </c>
      <c r="D100" s="9" t="s">
        <v>1965</v>
      </c>
      <c r="E100" s="9" t="s">
        <v>1891</v>
      </c>
      <c r="F100" s="32" t="s">
        <v>2732</v>
      </c>
      <c r="G100" s="32" t="s">
        <v>2733</v>
      </c>
      <c r="H100" s="34">
        <v>11.97106</v>
      </c>
      <c r="I100" s="9" t="s">
        <v>169</v>
      </c>
      <c r="J100" s="9" t="str">
        <f>_xlfn.XLOOKUP($I100,ETF指数!$B:$B,ETF指数!D:D)</f>
        <v>行业板块</v>
      </c>
      <c r="K100" s="9" t="str">
        <f>_xlfn.XLOOKUP($I100,ETF指数!$B:$B,ETF指数!E:E)</f>
        <v>大金融</v>
      </c>
      <c r="L100" s="9" t="str">
        <f>_xlfn.XLOOKUP($I100,ETF指数!$B:$B,ETF指数!F:F)</f>
        <v>非银</v>
      </c>
      <c r="M100" s="35">
        <f>[1]!f_netasset_total(A100,"",100000000)</f>
        <v>68.787283514999999</v>
      </c>
      <c r="N100" s="36">
        <f>[1]!f_info_managementfeeratio(A100)</f>
        <v>0.5</v>
      </c>
      <c r="O100" s="36">
        <f>[1]!f_info_custodianfeeratio(A100)</f>
        <v>0.1</v>
      </c>
      <c r="P100" s="37"/>
      <c r="Q100" s="37"/>
      <c r="R100" s="37"/>
      <c r="S100" s="37"/>
    </row>
    <row r="101" spans="1:19" x14ac:dyDescent="0.4">
      <c r="A101" s="9" t="s">
        <v>182</v>
      </c>
      <c r="B101" s="9" t="s">
        <v>2734</v>
      </c>
      <c r="C101" s="9" t="s">
        <v>1902</v>
      </c>
      <c r="D101" s="9" t="s">
        <v>1973</v>
      </c>
      <c r="E101" s="9" t="s">
        <v>1891</v>
      </c>
      <c r="F101" s="32" t="s">
        <v>2735</v>
      </c>
      <c r="G101" s="32" t="s">
        <v>2736</v>
      </c>
      <c r="H101" s="34">
        <v>4.04443558</v>
      </c>
      <c r="I101" s="9" t="s">
        <v>59</v>
      </c>
      <c r="J101" s="9" t="str">
        <f>_xlfn.XLOOKUP($I101,ETF指数!$B:$B,ETF指数!D:D)</f>
        <v>市场指数</v>
      </c>
      <c r="K101" s="9" t="str">
        <f>_xlfn.XLOOKUP($I101,ETF指数!$B:$B,ETF指数!E:E)</f>
        <v>创业板</v>
      </c>
      <c r="L101" s="9" t="str">
        <f>_xlfn.XLOOKUP($I101,ETF指数!$B:$B,ETF指数!F:F)</f>
        <v>核心</v>
      </c>
      <c r="M101" s="35">
        <f>[1]!f_netasset_total(A101,"",100000000)</f>
        <v>110.0189550515</v>
      </c>
      <c r="N101" s="36">
        <f>[1]!f_info_managementfeeratio(A101)</f>
        <v>0.15</v>
      </c>
      <c r="O101" s="36">
        <f>[1]!f_info_custodianfeeratio(A101)</f>
        <v>0.05</v>
      </c>
      <c r="P101" s="37"/>
      <c r="Q101" s="37"/>
      <c r="R101" s="37"/>
      <c r="S101" s="37"/>
    </row>
    <row r="102" spans="1:19" x14ac:dyDescent="0.4">
      <c r="A102" s="9" t="s">
        <v>183</v>
      </c>
      <c r="B102" s="9" t="s">
        <v>2737</v>
      </c>
      <c r="C102" s="9" t="s">
        <v>1901</v>
      </c>
      <c r="D102" s="9" t="s">
        <v>1973</v>
      </c>
      <c r="E102" s="9" t="s">
        <v>1891</v>
      </c>
      <c r="F102" s="32" t="s">
        <v>2738</v>
      </c>
      <c r="G102" s="32" t="s">
        <v>2739</v>
      </c>
      <c r="H102" s="34">
        <v>3.4378099999999998</v>
      </c>
      <c r="I102" s="9" t="s">
        <v>184</v>
      </c>
      <c r="J102" s="9" t="str">
        <f>_xlfn.XLOOKUP($I102,ETF指数!$B:$B,ETF指数!D:D)</f>
        <v>行业板块</v>
      </c>
      <c r="K102" s="9" t="str">
        <f>_xlfn.XLOOKUP($I102,ETF指数!$B:$B,ETF指数!E:E)</f>
        <v>大金融</v>
      </c>
      <c r="L102" s="9" t="str">
        <f>_xlfn.XLOOKUP($I102,ETF指数!$B:$B,ETF指数!F:F)</f>
        <v>银行</v>
      </c>
      <c r="M102" s="35">
        <f>[1]!f_netasset_total(A102,"",100000000)</f>
        <v>12.2446913649</v>
      </c>
      <c r="N102" s="36">
        <f>[1]!f_info_managementfeeratio(A102)</f>
        <v>0.5</v>
      </c>
      <c r="O102" s="36">
        <f>[1]!f_info_custodianfeeratio(A102)</f>
        <v>0.1</v>
      </c>
      <c r="P102" s="37"/>
      <c r="Q102" s="37"/>
      <c r="R102" s="37"/>
      <c r="S102" s="37"/>
    </row>
    <row r="103" spans="1:19" x14ac:dyDescent="0.4">
      <c r="A103" s="9" t="s">
        <v>185</v>
      </c>
      <c r="B103" s="9" t="s">
        <v>2740</v>
      </c>
      <c r="C103" s="9" t="s">
        <v>1900</v>
      </c>
      <c r="D103" s="9" t="s">
        <v>1965</v>
      </c>
      <c r="E103" s="9" t="s">
        <v>1891</v>
      </c>
      <c r="F103" s="32" t="s">
        <v>2741</v>
      </c>
      <c r="G103" s="32" t="s">
        <v>2742</v>
      </c>
      <c r="H103" s="34">
        <v>4.01891569</v>
      </c>
      <c r="I103" s="9" t="s">
        <v>186</v>
      </c>
      <c r="J103" s="9" t="str">
        <f>_xlfn.XLOOKUP($I103,ETF指数!$B:$B,ETF指数!D:D)</f>
        <v>市场指数</v>
      </c>
      <c r="K103" s="9" t="str">
        <f>_xlfn.XLOOKUP($I103,ETF指数!$B:$B,ETF指数!E:E)</f>
        <v>超大盘</v>
      </c>
      <c r="L103" s="9">
        <f>_xlfn.XLOOKUP($I103,ETF指数!$B:$B,ETF指数!F:F)</f>
        <v>0</v>
      </c>
      <c r="M103" s="35">
        <f>[1]!f_netasset_total(A103,"",100000000)</f>
        <v>3.6582296188000001</v>
      </c>
      <c r="N103" s="36">
        <f>[1]!f_info_managementfeeratio(A103)</f>
        <v>0.5</v>
      </c>
      <c r="O103" s="36">
        <f>[1]!f_info_custodianfeeratio(A103)</f>
        <v>0.1</v>
      </c>
      <c r="P103" s="37"/>
      <c r="Q103" s="37"/>
      <c r="R103" s="37"/>
      <c r="S103" s="37"/>
    </row>
    <row r="104" spans="1:19" x14ac:dyDescent="0.4">
      <c r="A104" s="9" t="s">
        <v>187</v>
      </c>
      <c r="B104" s="9" t="s">
        <v>2743</v>
      </c>
      <c r="C104" s="9" t="s">
        <v>1895</v>
      </c>
      <c r="D104" s="9" t="s">
        <v>2482</v>
      </c>
      <c r="E104" s="9" t="s">
        <v>1891</v>
      </c>
      <c r="F104" s="32" t="s">
        <v>2744</v>
      </c>
      <c r="G104" s="32" t="s">
        <v>2745</v>
      </c>
      <c r="H104" s="34">
        <v>3.1556295599999999</v>
      </c>
      <c r="I104" s="9" t="s">
        <v>167</v>
      </c>
      <c r="J104" s="9" t="str">
        <f>_xlfn.XLOOKUP($I104,ETF指数!$B:$B,ETF指数!D:D)</f>
        <v>行业板块</v>
      </c>
      <c r="K104" s="9" t="str">
        <f>_xlfn.XLOOKUP($I104,ETF指数!$B:$B,ETF指数!E:E)</f>
        <v>制造</v>
      </c>
      <c r="L104" s="9" t="str">
        <f>_xlfn.XLOOKUP($I104,ETF指数!$B:$B,ETF指数!F:F)</f>
        <v>军工</v>
      </c>
      <c r="M104" s="35">
        <f>[1]!f_netasset_total(A104,"",100000000)</f>
        <v>7.0514857088999996</v>
      </c>
      <c r="N104" s="36">
        <f>[1]!f_info_managementfeeratio(A104)</f>
        <v>0.5</v>
      </c>
      <c r="O104" s="36">
        <f>[1]!f_info_custodianfeeratio(A104)</f>
        <v>0.1</v>
      </c>
      <c r="P104" s="37"/>
      <c r="Q104" s="37"/>
      <c r="R104" s="37"/>
      <c r="S104" s="37"/>
    </row>
    <row r="105" spans="1:19" x14ac:dyDescent="0.4">
      <c r="A105" s="9" t="s">
        <v>188</v>
      </c>
      <c r="B105" s="9" t="s">
        <v>2746</v>
      </c>
      <c r="C105" s="9" t="s">
        <v>1910</v>
      </c>
      <c r="D105" s="9" t="s">
        <v>1965</v>
      </c>
      <c r="E105" s="9" t="s">
        <v>1891</v>
      </c>
      <c r="F105" s="32" t="s">
        <v>2747</v>
      </c>
      <c r="G105" s="32" t="s">
        <v>2748</v>
      </c>
      <c r="H105" s="34">
        <v>5.3113695999999999</v>
      </c>
      <c r="I105" s="9" t="s">
        <v>184</v>
      </c>
      <c r="J105" s="9" t="str">
        <f>_xlfn.XLOOKUP($I105,ETF指数!$B:$B,ETF指数!D:D)</f>
        <v>行业板块</v>
      </c>
      <c r="K105" s="9" t="str">
        <f>_xlfn.XLOOKUP($I105,ETF指数!$B:$B,ETF指数!E:E)</f>
        <v>大金融</v>
      </c>
      <c r="L105" s="9" t="str">
        <f>_xlfn.XLOOKUP($I105,ETF指数!$B:$B,ETF指数!F:F)</f>
        <v>银行</v>
      </c>
      <c r="M105" s="35">
        <f>[1]!f_netasset_total(A105,"",100000000)</f>
        <v>81.0516525962</v>
      </c>
      <c r="N105" s="36">
        <f>[1]!f_info_managementfeeratio(A105)</f>
        <v>0.5</v>
      </c>
      <c r="O105" s="36">
        <f>[1]!f_info_custodianfeeratio(A105)</f>
        <v>0.1</v>
      </c>
      <c r="P105" s="37"/>
      <c r="Q105" s="37"/>
      <c r="R105" s="37"/>
      <c r="S105" s="37"/>
    </row>
    <row r="106" spans="1:19" x14ac:dyDescent="0.4">
      <c r="A106" s="9" t="s">
        <v>189</v>
      </c>
      <c r="B106" s="9" t="s">
        <v>2749</v>
      </c>
      <c r="C106" s="9" t="s">
        <v>1895</v>
      </c>
      <c r="D106" s="9" t="s">
        <v>2482</v>
      </c>
      <c r="E106" s="9" t="s">
        <v>1891</v>
      </c>
      <c r="F106" s="32" t="s">
        <v>2750</v>
      </c>
      <c r="G106" s="32" t="s">
        <v>2751</v>
      </c>
      <c r="H106" s="34">
        <v>3.5280606799999998</v>
      </c>
      <c r="I106" s="9" t="s">
        <v>169</v>
      </c>
      <c r="J106" s="9" t="str">
        <f>_xlfn.XLOOKUP($I106,ETF指数!$B:$B,ETF指数!D:D)</f>
        <v>行业板块</v>
      </c>
      <c r="K106" s="9" t="str">
        <f>_xlfn.XLOOKUP($I106,ETF指数!$B:$B,ETF指数!E:E)</f>
        <v>大金融</v>
      </c>
      <c r="L106" s="9" t="str">
        <f>_xlfn.XLOOKUP($I106,ETF指数!$B:$B,ETF指数!F:F)</f>
        <v>非银</v>
      </c>
      <c r="M106" s="35">
        <f>[1]!f_netasset_total(A106,"",100000000)</f>
        <v>8.3109818989999997</v>
      </c>
      <c r="N106" s="36">
        <f>[1]!f_info_managementfeeratio(A106)</f>
        <v>0.5</v>
      </c>
      <c r="O106" s="36">
        <f>[1]!f_info_custodianfeeratio(A106)</f>
        <v>0.1</v>
      </c>
      <c r="P106" s="37"/>
      <c r="Q106" s="37"/>
      <c r="R106" s="37"/>
      <c r="S106" s="37"/>
    </row>
    <row r="107" spans="1:19" x14ac:dyDescent="0.4">
      <c r="A107" s="9" t="s">
        <v>190</v>
      </c>
      <c r="B107" s="9" t="s">
        <v>2752</v>
      </c>
      <c r="C107" s="9" t="s">
        <v>1901</v>
      </c>
      <c r="D107" s="9" t="s">
        <v>1973</v>
      </c>
      <c r="E107" s="9" t="s">
        <v>1891</v>
      </c>
      <c r="F107" s="32" t="s">
        <v>2748</v>
      </c>
      <c r="G107" s="32" t="s">
        <v>2753</v>
      </c>
      <c r="H107" s="34">
        <v>4.47539</v>
      </c>
      <c r="I107" s="9" t="s">
        <v>191</v>
      </c>
      <c r="J107" s="9" t="str">
        <f>_xlfn.XLOOKUP($I107,ETF指数!$B:$B,ETF指数!D:D)</f>
        <v>行业板块</v>
      </c>
      <c r="K107" s="9" t="str">
        <f>_xlfn.XLOOKUP($I107,ETF指数!$B:$B,ETF指数!E:E)</f>
        <v>周期</v>
      </c>
      <c r="L107" s="9" t="str">
        <f>_xlfn.XLOOKUP($I107,ETF指数!$B:$B,ETF指数!F:F)</f>
        <v>有色</v>
      </c>
      <c r="M107" s="35">
        <f>[1]!f_netasset_total(A107,"",100000000)</f>
        <v>55.160434138199996</v>
      </c>
      <c r="N107" s="36">
        <f>[1]!f_info_managementfeeratio(A107)</f>
        <v>0.5</v>
      </c>
      <c r="O107" s="36">
        <f>[1]!f_info_custodianfeeratio(A107)</f>
        <v>0.1</v>
      </c>
      <c r="P107" s="37"/>
      <c r="Q107" s="37"/>
      <c r="R107" s="37"/>
      <c r="S107" s="37"/>
    </row>
    <row r="108" spans="1:19" x14ac:dyDescent="0.4">
      <c r="A108" s="9" t="s">
        <v>192</v>
      </c>
      <c r="B108" s="9" t="s">
        <v>2754</v>
      </c>
      <c r="C108" s="9" t="s">
        <v>1905</v>
      </c>
      <c r="D108" s="9" t="s">
        <v>2475</v>
      </c>
      <c r="E108" s="9" t="s">
        <v>1892</v>
      </c>
      <c r="F108" s="32" t="s">
        <v>2755</v>
      </c>
      <c r="G108" s="32" t="s">
        <v>2756</v>
      </c>
      <c r="H108" s="34">
        <v>2.1864699999999999</v>
      </c>
      <c r="I108" s="9" t="s">
        <v>193</v>
      </c>
      <c r="J108" s="9" t="str">
        <f>_xlfn.XLOOKUP($I108,ETF指数!$B:$B,ETF指数!D:D)</f>
        <v>债券指数</v>
      </c>
      <c r="K108" s="9" t="str">
        <f>_xlfn.XLOOKUP($I108,ETF指数!$B:$B,ETF指数!E:E)</f>
        <v>国债</v>
      </c>
      <c r="L108" s="9" t="str">
        <f>_xlfn.XLOOKUP($I108,ETF指数!$B:$B,ETF指数!F:F)</f>
        <v>长债</v>
      </c>
      <c r="M108" s="35">
        <f>[1]!f_netasset_total(A108,"",100000000)</f>
        <v>32.6687171441</v>
      </c>
      <c r="N108" s="36">
        <f>[1]!f_info_managementfeeratio(A108)</f>
        <v>0.15</v>
      </c>
      <c r="O108" s="36">
        <f>[1]!f_info_custodianfeeratio(A108)</f>
        <v>0.05</v>
      </c>
      <c r="P108" s="37"/>
      <c r="Q108" s="37"/>
      <c r="R108" s="37"/>
      <c r="S108" s="37"/>
    </row>
    <row r="109" spans="1:19" x14ac:dyDescent="0.4">
      <c r="A109" s="9" t="s">
        <v>194</v>
      </c>
      <c r="B109" s="9" t="s">
        <v>2757</v>
      </c>
      <c r="C109" s="9" t="s">
        <v>1901</v>
      </c>
      <c r="D109" s="9" t="s">
        <v>1973</v>
      </c>
      <c r="E109" s="9" t="s">
        <v>1891</v>
      </c>
      <c r="F109" s="32" t="s">
        <v>2758</v>
      </c>
      <c r="G109" s="32" t="s">
        <v>2759</v>
      </c>
      <c r="H109" s="34">
        <v>2.7037599999999999</v>
      </c>
      <c r="I109" s="9" t="s">
        <v>195</v>
      </c>
      <c r="J109" s="9" t="str">
        <f>_xlfn.XLOOKUP($I109,ETF指数!$B:$B,ETF指数!D:D)</f>
        <v>行业板块</v>
      </c>
      <c r="K109" s="9" t="str">
        <f>_xlfn.XLOOKUP($I109,ETF指数!$B:$B,ETF指数!E:E)</f>
        <v>地产链</v>
      </c>
      <c r="L109" s="9" t="str">
        <f>_xlfn.XLOOKUP($I109,ETF指数!$B:$B,ETF指数!F:F)</f>
        <v>地产</v>
      </c>
      <c r="M109" s="35">
        <f>[1]!f_netasset_total(A109,"",100000000)</f>
        <v>63.838783966199998</v>
      </c>
      <c r="N109" s="36">
        <f>[1]!f_info_managementfeeratio(A109)</f>
        <v>0.5</v>
      </c>
      <c r="O109" s="36">
        <f>[1]!f_info_custodianfeeratio(A109)</f>
        <v>0.1</v>
      </c>
      <c r="P109" s="37"/>
      <c r="Q109" s="37"/>
      <c r="R109" s="37"/>
      <c r="S109" s="37"/>
    </row>
    <row r="110" spans="1:19" x14ac:dyDescent="0.4">
      <c r="A110" s="9" t="s">
        <v>196</v>
      </c>
      <c r="B110" s="9" t="s">
        <v>2760</v>
      </c>
      <c r="C110" s="9" t="s">
        <v>1894</v>
      </c>
      <c r="D110" s="9" t="s">
        <v>1965</v>
      </c>
      <c r="E110" s="9" t="s">
        <v>1891</v>
      </c>
      <c r="F110" s="32" t="s">
        <v>2761</v>
      </c>
      <c r="G110" s="32" t="s">
        <v>2762</v>
      </c>
      <c r="H110" s="34">
        <v>2.4773398000000002</v>
      </c>
      <c r="I110" s="9" t="s">
        <v>59</v>
      </c>
      <c r="J110" s="9" t="str">
        <f>_xlfn.XLOOKUP($I110,ETF指数!$B:$B,ETF指数!D:D)</f>
        <v>市场指数</v>
      </c>
      <c r="K110" s="9" t="str">
        <f>_xlfn.XLOOKUP($I110,ETF指数!$B:$B,ETF指数!E:E)</f>
        <v>创业板</v>
      </c>
      <c r="L110" s="9" t="str">
        <f>_xlfn.XLOOKUP($I110,ETF指数!$B:$B,ETF指数!F:F)</f>
        <v>核心</v>
      </c>
      <c r="M110" s="35">
        <f>[1]!f_netasset_total(A110,"",100000000)</f>
        <v>18.163242397299999</v>
      </c>
      <c r="N110" s="36">
        <f>[1]!f_info_managementfeeratio(A110)</f>
        <v>0.15</v>
      </c>
      <c r="O110" s="36">
        <f>[1]!f_info_custodianfeeratio(A110)</f>
        <v>0.05</v>
      </c>
      <c r="P110" s="37"/>
      <c r="Q110" s="37"/>
      <c r="R110" s="37"/>
      <c r="S110" s="37"/>
    </row>
    <row r="111" spans="1:19" x14ac:dyDescent="0.4">
      <c r="A111" s="9" t="s">
        <v>197</v>
      </c>
      <c r="B111" s="9" t="s">
        <v>2763</v>
      </c>
      <c r="C111" s="9" t="s">
        <v>1916</v>
      </c>
      <c r="D111" s="9" t="s">
        <v>2764</v>
      </c>
      <c r="E111" s="9" t="s">
        <v>1891</v>
      </c>
      <c r="F111" s="32" t="s">
        <v>2765</v>
      </c>
      <c r="G111" s="32" t="s">
        <v>2766</v>
      </c>
      <c r="H111" s="34">
        <v>2.1057600000000001</v>
      </c>
      <c r="I111" s="9" t="s">
        <v>16</v>
      </c>
      <c r="J111" s="9" t="str">
        <f>_xlfn.XLOOKUP($I111,ETF指数!$B:$B,ETF指数!D:D)</f>
        <v>市场指数</v>
      </c>
      <c r="K111" s="9" t="str">
        <f>_xlfn.XLOOKUP($I111,ETF指数!$B:$B,ETF指数!E:E)</f>
        <v>超大盘</v>
      </c>
      <c r="L111" s="9" t="str">
        <f>_xlfn.XLOOKUP($I111,ETF指数!$B:$B,ETF指数!F:F)</f>
        <v>核心</v>
      </c>
      <c r="M111" s="35">
        <f>[1]!f_netasset_total(A111,"",100000000)</f>
        <v>5.2238266170000003</v>
      </c>
      <c r="N111" s="36">
        <f>[1]!f_info_managementfeeratio(A111)</f>
        <v>0.5</v>
      </c>
      <c r="O111" s="36">
        <f>[1]!f_info_custodianfeeratio(A111)</f>
        <v>0.1</v>
      </c>
      <c r="P111" s="37"/>
      <c r="Q111" s="37"/>
      <c r="R111" s="37"/>
      <c r="S111" s="37"/>
    </row>
    <row r="112" spans="1:19" x14ac:dyDescent="0.4">
      <c r="A112" s="9" t="s">
        <v>198</v>
      </c>
      <c r="B112" s="9" t="s">
        <v>2767</v>
      </c>
      <c r="C112" s="9" t="s">
        <v>1903</v>
      </c>
      <c r="D112" s="9" t="s">
        <v>1965</v>
      </c>
      <c r="E112" s="9" t="s">
        <v>1891</v>
      </c>
      <c r="F112" s="32" t="s">
        <v>2768</v>
      </c>
      <c r="G112" s="32" t="s">
        <v>2769</v>
      </c>
      <c r="H112" s="34">
        <v>2.5178799999999999</v>
      </c>
      <c r="I112" s="9" t="s">
        <v>59</v>
      </c>
      <c r="J112" s="9" t="str">
        <f>_xlfn.XLOOKUP($I112,ETF指数!$B:$B,ETF指数!D:D)</f>
        <v>市场指数</v>
      </c>
      <c r="K112" s="9" t="str">
        <f>_xlfn.XLOOKUP($I112,ETF指数!$B:$B,ETF指数!E:E)</f>
        <v>创业板</v>
      </c>
      <c r="L112" s="9" t="str">
        <f>_xlfn.XLOOKUP($I112,ETF指数!$B:$B,ETF指数!F:F)</f>
        <v>核心</v>
      </c>
      <c r="M112" s="35">
        <f>[1]!f_netasset_total(A112,"",100000000)</f>
        <v>4.2590769282999998</v>
      </c>
      <c r="N112" s="36">
        <f>[1]!f_info_managementfeeratio(A112)</f>
        <v>0.5</v>
      </c>
      <c r="O112" s="36">
        <f>[1]!f_info_custodianfeeratio(A112)</f>
        <v>0.1</v>
      </c>
      <c r="P112" s="37"/>
      <c r="Q112" s="37"/>
      <c r="R112" s="37"/>
      <c r="S112" s="37"/>
    </row>
    <row r="113" spans="1:19" x14ac:dyDescent="0.4">
      <c r="A113" s="9" t="s">
        <v>199</v>
      </c>
      <c r="B113" s="9" t="s">
        <v>2770</v>
      </c>
      <c r="C113" s="9" t="s">
        <v>1907</v>
      </c>
      <c r="D113" s="9" t="s">
        <v>1973</v>
      </c>
      <c r="E113" s="9" t="s">
        <v>1891</v>
      </c>
      <c r="F113" s="32" t="s">
        <v>2768</v>
      </c>
      <c r="G113" s="32" t="s">
        <v>2771</v>
      </c>
      <c r="H113" s="34">
        <v>57.210500369999998</v>
      </c>
      <c r="I113" s="9" t="s">
        <v>80</v>
      </c>
      <c r="J113" s="9" t="str">
        <f>_xlfn.XLOOKUP($I113,ETF指数!$B:$B,ETF指数!D:D)</f>
        <v>市场指数</v>
      </c>
      <c r="K113" s="9" t="str">
        <f>_xlfn.XLOOKUP($I113,ETF指数!$B:$B,ETF指数!E:E)</f>
        <v>大盘</v>
      </c>
      <c r="L113" s="9" t="str">
        <f>_xlfn.XLOOKUP($I113,ETF指数!$B:$B,ETF指数!F:F)</f>
        <v>核心</v>
      </c>
      <c r="M113" s="35">
        <f>[1]!f_netasset_total(A113,"",100000000)</f>
        <v>5.7718980787000005</v>
      </c>
      <c r="N113" s="36">
        <f>[1]!f_info_managementfeeratio(A113)</f>
        <v>0.5</v>
      </c>
      <c r="O113" s="36">
        <f>[1]!f_info_custodianfeeratio(A113)</f>
        <v>0.1</v>
      </c>
      <c r="P113" s="37"/>
      <c r="Q113" s="37"/>
      <c r="R113" s="37"/>
      <c r="S113" s="37"/>
    </row>
    <row r="114" spans="1:19" x14ac:dyDescent="0.4">
      <c r="A114" s="9" t="s">
        <v>200</v>
      </c>
      <c r="B114" s="9" t="s">
        <v>2772</v>
      </c>
      <c r="C114" s="9" t="s">
        <v>1902</v>
      </c>
      <c r="D114" s="9" t="s">
        <v>1973</v>
      </c>
      <c r="E114" s="9" t="s">
        <v>1891</v>
      </c>
      <c r="F114" s="32" t="s">
        <v>2773</v>
      </c>
      <c r="G114" s="32" t="s">
        <v>2769</v>
      </c>
      <c r="H114" s="34">
        <v>2.7472443900000001</v>
      </c>
      <c r="I114" s="9" t="s">
        <v>201</v>
      </c>
      <c r="J114" s="9" t="str">
        <f>_xlfn.XLOOKUP($I114,ETF指数!$B:$B,ETF指数!D:D)</f>
        <v>行业板块</v>
      </c>
      <c r="K114" s="9" t="str">
        <f>_xlfn.XLOOKUP($I114,ETF指数!$B:$B,ETF指数!E:E)</f>
        <v>科技</v>
      </c>
      <c r="L114" s="9" t="str">
        <f>_xlfn.XLOOKUP($I114,ETF指数!$B:$B,ETF指数!F:F)</f>
        <v>传媒</v>
      </c>
      <c r="M114" s="35">
        <f>[1]!f_netasset_total(A114,"",100000000)</f>
        <v>23.652171090900001</v>
      </c>
      <c r="N114" s="36">
        <f>[1]!f_info_managementfeeratio(A114)</f>
        <v>0.5</v>
      </c>
      <c r="O114" s="36">
        <f>[1]!f_info_custodianfeeratio(A114)</f>
        <v>0.1</v>
      </c>
      <c r="P114" s="37"/>
      <c r="Q114" s="37"/>
      <c r="R114" s="37"/>
      <c r="S114" s="37"/>
    </row>
    <row r="115" spans="1:19" x14ac:dyDescent="0.4">
      <c r="A115" s="9" t="s">
        <v>202</v>
      </c>
      <c r="B115" s="9" t="s">
        <v>2774</v>
      </c>
      <c r="C115" s="9" t="s">
        <v>1921</v>
      </c>
      <c r="D115" s="9" t="s">
        <v>1970</v>
      </c>
      <c r="E115" s="9" t="s">
        <v>1891</v>
      </c>
      <c r="F115" s="32" t="s">
        <v>2769</v>
      </c>
      <c r="G115" s="32" t="s">
        <v>2775</v>
      </c>
      <c r="H115" s="34">
        <v>2.9478800000000001</v>
      </c>
      <c r="I115" s="9" t="s">
        <v>80</v>
      </c>
      <c r="J115" s="9" t="str">
        <f>_xlfn.XLOOKUP($I115,ETF指数!$B:$B,ETF指数!D:D)</f>
        <v>市场指数</v>
      </c>
      <c r="K115" s="9" t="str">
        <f>_xlfn.XLOOKUP($I115,ETF指数!$B:$B,ETF指数!E:E)</f>
        <v>大盘</v>
      </c>
      <c r="L115" s="9" t="str">
        <f>_xlfn.XLOOKUP($I115,ETF指数!$B:$B,ETF指数!F:F)</f>
        <v>核心</v>
      </c>
      <c r="M115" s="35">
        <f>[1]!f_netasset_total(A115,"",100000000)</f>
        <v>16.3588858737</v>
      </c>
      <c r="N115" s="36">
        <f>[1]!f_info_managementfeeratio(A115)</f>
        <v>0.5</v>
      </c>
      <c r="O115" s="36">
        <f>[1]!f_info_custodianfeeratio(A115)</f>
        <v>0.1</v>
      </c>
      <c r="P115" s="37"/>
      <c r="Q115" s="37"/>
      <c r="R115" s="37"/>
      <c r="S115" s="37"/>
    </row>
    <row r="116" spans="1:19" x14ac:dyDescent="0.4">
      <c r="A116" s="9" t="s">
        <v>203</v>
      </c>
      <c r="B116" s="9" t="s">
        <v>2776</v>
      </c>
      <c r="C116" s="9" t="s">
        <v>1916</v>
      </c>
      <c r="D116" s="9" t="s">
        <v>2764</v>
      </c>
      <c r="E116" s="9" t="s">
        <v>1891</v>
      </c>
      <c r="F116" s="32" t="s">
        <v>2777</v>
      </c>
      <c r="G116" s="32" t="s">
        <v>2778</v>
      </c>
      <c r="H116" s="34">
        <v>3.57952</v>
      </c>
      <c r="I116" s="9" t="s">
        <v>59</v>
      </c>
      <c r="J116" s="9" t="str">
        <f>_xlfn.XLOOKUP($I116,ETF指数!$B:$B,ETF指数!D:D)</f>
        <v>市场指数</v>
      </c>
      <c r="K116" s="9" t="str">
        <f>_xlfn.XLOOKUP($I116,ETF指数!$B:$B,ETF指数!E:E)</f>
        <v>创业板</v>
      </c>
      <c r="L116" s="9" t="str">
        <f>_xlfn.XLOOKUP($I116,ETF指数!$B:$B,ETF指数!F:F)</f>
        <v>核心</v>
      </c>
      <c r="M116" s="35">
        <f>[1]!f_netasset_total(A116,"",100000000)</f>
        <v>1.1731085215999999</v>
      </c>
      <c r="N116" s="36">
        <f>[1]!f_info_managementfeeratio(A116)</f>
        <v>0.5</v>
      </c>
      <c r="O116" s="36">
        <f>[1]!f_info_custodianfeeratio(A116)</f>
        <v>0.1</v>
      </c>
      <c r="P116" s="37"/>
      <c r="Q116" s="37"/>
      <c r="R116" s="37"/>
      <c r="S116" s="37"/>
    </row>
    <row r="117" spans="1:19" x14ac:dyDescent="0.4">
      <c r="A117" s="9" t="s">
        <v>204</v>
      </c>
      <c r="B117" s="9" t="s">
        <v>2779</v>
      </c>
      <c r="C117" s="9" t="s">
        <v>1901</v>
      </c>
      <c r="D117" s="9" t="s">
        <v>1973</v>
      </c>
      <c r="E117" s="9" t="s">
        <v>1891</v>
      </c>
      <c r="F117" s="32" t="s">
        <v>2780</v>
      </c>
      <c r="G117" s="32" t="s">
        <v>2781</v>
      </c>
      <c r="H117" s="34">
        <v>3.9407100000000002</v>
      </c>
      <c r="I117" s="9" t="s">
        <v>85</v>
      </c>
      <c r="J117" s="9" t="str">
        <f>_xlfn.XLOOKUP($I117,ETF指数!$B:$B,ETF指数!D:D)</f>
        <v>港股指数</v>
      </c>
      <c r="K117" s="9" t="str">
        <f>_xlfn.XLOOKUP($I117,ETF指数!$B:$B,ETF指数!E:E)</f>
        <v>综合</v>
      </c>
      <c r="L117" s="9" t="str">
        <f>_xlfn.XLOOKUP($I117,ETF指数!$B:$B,ETF指数!F:F)</f>
        <v>综合</v>
      </c>
      <c r="M117" s="35">
        <f>[1]!f_netasset_total(A117,"",100000000)</f>
        <v>4.1064829086000003</v>
      </c>
      <c r="N117" s="36">
        <f>[1]!f_info_managementfeeratio(A117)</f>
        <v>0.5</v>
      </c>
      <c r="O117" s="36">
        <f>[1]!f_info_custodianfeeratio(A117)</f>
        <v>0.1</v>
      </c>
      <c r="P117" s="37"/>
      <c r="Q117" s="37"/>
      <c r="R117" s="37"/>
      <c r="S117" s="37"/>
    </row>
    <row r="118" spans="1:19" x14ac:dyDescent="0.4">
      <c r="A118" s="9" t="s">
        <v>205</v>
      </c>
      <c r="B118" s="9" t="s">
        <v>2782</v>
      </c>
      <c r="C118" s="9" t="s">
        <v>1907</v>
      </c>
      <c r="D118" s="9" t="s">
        <v>1962</v>
      </c>
      <c r="E118" s="9" t="s">
        <v>1891</v>
      </c>
      <c r="F118" s="32" t="s">
        <v>2783</v>
      </c>
      <c r="G118" s="32" t="s">
        <v>2784</v>
      </c>
      <c r="H118" s="34">
        <v>26.485334089999998</v>
      </c>
      <c r="I118" s="9" t="s">
        <v>28</v>
      </c>
      <c r="J118" s="9" t="str">
        <f>_xlfn.XLOOKUP($I118,ETF指数!$B:$B,ETF指数!D:D)</f>
        <v>市场指数</v>
      </c>
      <c r="K118" s="9" t="str">
        <f>_xlfn.XLOOKUP($I118,ETF指数!$B:$B,ETF指数!E:E)</f>
        <v>中盘</v>
      </c>
      <c r="L118" s="9" t="str">
        <f>_xlfn.XLOOKUP($I118,ETF指数!$B:$B,ETF指数!F:F)</f>
        <v>核心</v>
      </c>
      <c r="M118" s="35">
        <f>[1]!f_netasset_total(A118,"",100000000)</f>
        <v>5.3504000862999996</v>
      </c>
      <c r="N118" s="36">
        <f>[1]!f_info_managementfeeratio(A118)</f>
        <v>0.5</v>
      </c>
      <c r="O118" s="36">
        <f>[1]!f_info_custodianfeeratio(A118)</f>
        <v>0.1</v>
      </c>
      <c r="P118" s="37"/>
      <c r="Q118" s="37"/>
      <c r="R118" s="37"/>
      <c r="S118" s="37"/>
    </row>
    <row r="119" spans="1:19" x14ac:dyDescent="0.4">
      <c r="A119" s="9" t="s">
        <v>206</v>
      </c>
      <c r="B119" s="9" t="s">
        <v>2785</v>
      </c>
      <c r="C119" s="9" t="s">
        <v>1901</v>
      </c>
      <c r="D119" s="9" t="s">
        <v>1965</v>
      </c>
      <c r="E119" s="9" t="s">
        <v>1891</v>
      </c>
      <c r="F119" s="32" t="s">
        <v>2786</v>
      </c>
      <c r="G119" s="32" t="s">
        <v>2787</v>
      </c>
      <c r="H119" s="34">
        <v>13.097777750000001</v>
      </c>
      <c r="I119" s="9" t="s">
        <v>146</v>
      </c>
      <c r="J119" s="9" t="str">
        <f>_xlfn.XLOOKUP($I119,ETF指数!$B:$B,ETF指数!D:D)</f>
        <v>市场指数</v>
      </c>
      <c r="K119" s="9" t="str">
        <f>_xlfn.XLOOKUP($I119,ETF指数!$B:$B,ETF指数!E:E)</f>
        <v>大盘</v>
      </c>
      <c r="L119" s="9">
        <f>_xlfn.XLOOKUP($I119,ETF指数!$B:$B,ETF指数!F:F)</f>
        <v>0</v>
      </c>
      <c r="M119" s="35">
        <f>[1]!f_netasset_total(A119,"",100000000)</f>
        <v>2.9206642749</v>
      </c>
      <c r="N119" s="36">
        <f>[1]!f_info_managementfeeratio(A119)</f>
        <v>0.5</v>
      </c>
      <c r="O119" s="36">
        <f>[1]!f_info_custodianfeeratio(A119)</f>
        <v>0.1</v>
      </c>
      <c r="P119" s="37"/>
      <c r="Q119" s="37"/>
      <c r="R119" s="37"/>
      <c r="S119" s="37"/>
    </row>
    <row r="120" spans="1:19" x14ac:dyDescent="0.4">
      <c r="A120" s="9" t="s">
        <v>207</v>
      </c>
      <c r="B120" s="9" t="s">
        <v>2788</v>
      </c>
      <c r="C120" s="9" t="s">
        <v>1916</v>
      </c>
      <c r="D120" s="9" t="s">
        <v>2789</v>
      </c>
      <c r="E120" s="9" t="s">
        <v>1891</v>
      </c>
      <c r="F120" s="32" t="s">
        <v>2790</v>
      </c>
      <c r="G120" s="32" t="s">
        <v>2791</v>
      </c>
      <c r="H120" s="34">
        <v>20.46048</v>
      </c>
      <c r="I120" s="9" t="s">
        <v>146</v>
      </c>
      <c r="J120" s="9" t="str">
        <f>_xlfn.XLOOKUP($I120,ETF指数!$B:$B,ETF指数!D:D)</f>
        <v>市场指数</v>
      </c>
      <c r="K120" s="9" t="str">
        <f>_xlfn.XLOOKUP($I120,ETF指数!$B:$B,ETF指数!E:E)</f>
        <v>大盘</v>
      </c>
      <c r="L120" s="9">
        <f>_xlfn.XLOOKUP($I120,ETF指数!$B:$B,ETF指数!F:F)</f>
        <v>0</v>
      </c>
      <c r="M120" s="35">
        <f>[1]!f_netasset_total(A120,"",100000000)</f>
        <v>0.95011924700000006</v>
      </c>
      <c r="N120" s="36">
        <f>[1]!f_info_managementfeeratio(A120)</f>
        <v>0.5</v>
      </c>
      <c r="O120" s="36">
        <f>[1]!f_info_custodianfeeratio(A120)</f>
        <v>0.1</v>
      </c>
      <c r="P120" s="37"/>
      <c r="Q120" s="37"/>
      <c r="R120" s="37"/>
      <c r="S120" s="37"/>
    </row>
    <row r="121" spans="1:19" x14ac:dyDescent="0.4">
      <c r="A121" s="9" t="s">
        <v>208</v>
      </c>
      <c r="B121" s="9" t="s">
        <v>2792</v>
      </c>
      <c r="C121" s="9" t="s">
        <v>1898</v>
      </c>
      <c r="D121" s="9" t="s">
        <v>2475</v>
      </c>
      <c r="E121" s="9" t="s">
        <v>1891</v>
      </c>
      <c r="F121" s="32" t="s">
        <v>2793</v>
      </c>
      <c r="G121" s="32" t="s">
        <v>2794</v>
      </c>
      <c r="H121" s="34">
        <v>15.47024828</v>
      </c>
      <c r="I121" s="9" t="s">
        <v>209</v>
      </c>
      <c r="J121" s="9" t="str">
        <f>_xlfn.XLOOKUP($I121,ETF指数!$B:$B,ETF指数!D:D)</f>
        <v>市场指数</v>
      </c>
      <c r="K121" s="9" t="str">
        <f>_xlfn.XLOOKUP($I121,ETF指数!$B:$B,ETF指数!E:E)</f>
        <v>大盘</v>
      </c>
      <c r="L121" s="9">
        <f>_xlfn.XLOOKUP($I121,ETF指数!$B:$B,ETF指数!F:F)</f>
        <v>0</v>
      </c>
      <c r="M121" s="35">
        <f>[1]!f_netasset_total(A121,"",100000000)</f>
        <v>0.74470347000000003</v>
      </c>
      <c r="N121" s="36">
        <f>[1]!f_info_managementfeeratio(A121)</f>
        <v>0.15</v>
      </c>
      <c r="O121" s="36">
        <f>[1]!f_info_custodianfeeratio(A121)</f>
        <v>0.05</v>
      </c>
      <c r="P121" s="37"/>
      <c r="Q121" s="37"/>
      <c r="R121" s="37"/>
      <c r="S121" s="37"/>
    </row>
    <row r="122" spans="1:19" x14ac:dyDescent="0.4">
      <c r="A122" s="9" t="s">
        <v>210</v>
      </c>
      <c r="B122" s="9" t="s">
        <v>2795</v>
      </c>
      <c r="C122" s="9" t="s">
        <v>1908</v>
      </c>
      <c r="D122" s="9" t="s">
        <v>1970</v>
      </c>
      <c r="E122" s="9" t="s">
        <v>1891</v>
      </c>
      <c r="F122" s="32" t="s">
        <v>2787</v>
      </c>
      <c r="G122" s="32" t="s">
        <v>2796</v>
      </c>
      <c r="H122" s="34">
        <v>2.84978</v>
      </c>
      <c r="I122" s="9" t="s">
        <v>211</v>
      </c>
      <c r="J122" s="9" t="str">
        <f>_xlfn.XLOOKUP($I122,ETF指数!$B:$B,ETF指数!D:D)</f>
        <v>港股指数</v>
      </c>
      <c r="K122" s="9" t="str">
        <f>_xlfn.XLOOKUP($I122,ETF指数!$B:$B,ETF指数!E:E)</f>
        <v>大盘</v>
      </c>
      <c r="L122" s="9" t="str">
        <f>_xlfn.XLOOKUP($I122,ETF指数!$B:$B,ETF指数!F:F)</f>
        <v>大盘</v>
      </c>
      <c r="M122" s="35">
        <f>[1]!f_netasset_total(A122,"",100000000)</f>
        <v>1.5039382721000001</v>
      </c>
      <c r="N122" s="36">
        <f>[1]!f_info_managementfeeratio(A122)</f>
        <v>0.6</v>
      </c>
      <c r="O122" s="36">
        <f>[1]!f_info_custodianfeeratio(A122)</f>
        <v>0.1</v>
      </c>
      <c r="P122" s="37"/>
      <c r="Q122" s="37"/>
      <c r="R122" s="37"/>
      <c r="S122" s="37"/>
    </row>
    <row r="123" spans="1:19" x14ac:dyDescent="0.4">
      <c r="A123" s="9" t="s">
        <v>212</v>
      </c>
      <c r="B123" s="9" t="s">
        <v>2797</v>
      </c>
      <c r="C123" s="9" t="s">
        <v>1912</v>
      </c>
      <c r="D123" s="9" t="s">
        <v>1970</v>
      </c>
      <c r="E123" s="9" t="s">
        <v>1891</v>
      </c>
      <c r="F123" s="32" t="s">
        <v>2787</v>
      </c>
      <c r="G123" s="32" t="s">
        <v>2796</v>
      </c>
      <c r="H123" s="34">
        <v>15.3399824</v>
      </c>
      <c r="I123" s="9" t="s">
        <v>146</v>
      </c>
      <c r="J123" s="9" t="str">
        <f>_xlfn.XLOOKUP($I123,ETF指数!$B:$B,ETF指数!D:D)</f>
        <v>市场指数</v>
      </c>
      <c r="K123" s="9" t="str">
        <f>_xlfn.XLOOKUP($I123,ETF指数!$B:$B,ETF指数!E:E)</f>
        <v>大盘</v>
      </c>
      <c r="L123" s="9">
        <f>_xlfn.XLOOKUP($I123,ETF指数!$B:$B,ETF指数!F:F)</f>
        <v>0</v>
      </c>
      <c r="M123" s="35">
        <f>[1]!f_netasset_total(A123,"",100000000)</f>
        <v>0.49273060499999999</v>
      </c>
      <c r="N123" s="36">
        <f>[1]!f_info_managementfeeratio(A123)</f>
        <v>0.5</v>
      </c>
      <c r="O123" s="36">
        <f>[1]!f_info_custodianfeeratio(A123)</f>
        <v>0.1</v>
      </c>
      <c r="P123" s="37"/>
      <c r="Q123" s="37"/>
      <c r="R123" s="37"/>
      <c r="S123" s="37"/>
    </row>
    <row r="124" spans="1:19" x14ac:dyDescent="0.4">
      <c r="A124" s="9" t="s">
        <v>213</v>
      </c>
      <c r="B124" s="9" t="s">
        <v>2798</v>
      </c>
      <c r="C124" s="9" t="s">
        <v>1895</v>
      </c>
      <c r="D124" s="9" t="s">
        <v>1965</v>
      </c>
      <c r="E124" s="9" t="s">
        <v>1891</v>
      </c>
      <c r="F124" s="32" t="s">
        <v>2799</v>
      </c>
      <c r="G124" s="32" t="s">
        <v>2800</v>
      </c>
      <c r="H124" s="34">
        <v>17.435903159999999</v>
      </c>
      <c r="I124" s="9" t="s">
        <v>146</v>
      </c>
      <c r="J124" s="9" t="str">
        <f>_xlfn.XLOOKUP($I124,ETF指数!$B:$B,ETF指数!D:D)</f>
        <v>市场指数</v>
      </c>
      <c r="K124" s="9" t="str">
        <f>_xlfn.XLOOKUP($I124,ETF指数!$B:$B,ETF指数!E:E)</f>
        <v>大盘</v>
      </c>
      <c r="L124" s="9">
        <f>_xlfn.XLOOKUP($I124,ETF指数!$B:$B,ETF指数!F:F)</f>
        <v>0</v>
      </c>
      <c r="M124" s="35">
        <f>[1]!f_netasset_total(A124,"",100000000)</f>
        <v>4.0346746115999998</v>
      </c>
      <c r="N124" s="36">
        <f>[1]!f_info_managementfeeratio(A124)</f>
        <v>0.15</v>
      </c>
      <c r="O124" s="36">
        <f>[1]!f_info_custodianfeeratio(A124)</f>
        <v>0.05</v>
      </c>
      <c r="P124" s="37"/>
      <c r="Q124" s="37"/>
      <c r="R124" s="37"/>
      <c r="S124" s="37"/>
    </row>
    <row r="125" spans="1:19" x14ac:dyDescent="0.4">
      <c r="A125" s="9" t="s">
        <v>214</v>
      </c>
      <c r="B125" s="9" t="s">
        <v>2801</v>
      </c>
      <c r="C125" s="9" t="s">
        <v>1907</v>
      </c>
      <c r="D125" s="9" t="s">
        <v>1962</v>
      </c>
      <c r="E125" s="9" t="s">
        <v>1891</v>
      </c>
      <c r="F125" s="32" t="s">
        <v>2802</v>
      </c>
      <c r="G125" s="32" t="s">
        <v>2803</v>
      </c>
      <c r="H125" s="34">
        <v>2.0162800000000001</v>
      </c>
      <c r="I125" s="9" t="s">
        <v>215</v>
      </c>
      <c r="J125" s="9" t="str">
        <f>_xlfn.XLOOKUP($I125,ETF指数!$B:$B,ETF指数!D:D)</f>
        <v>风格策略</v>
      </c>
      <c r="K125" s="9" t="str">
        <f>_xlfn.XLOOKUP($I125,ETF指数!$B:$B,ETF指数!E:E)</f>
        <v>低波</v>
      </c>
      <c r="L125" s="9" t="str">
        <f>_xlfn.XLOOKUP($I125,ETF指数!$B:$B,ETF指数!F:F)</f>
        <v>低波</v>
      </c>
      <c r="M125" s="35">
        <f>[1]!f_netasset_total(A125,"",100000000)</f>
        <v>1.8120011746</v>
      </c>
      <c r="N125" s="36">
        <f>[1]!f_info_managementfeeratio(A125)</f>
        <v>0.5</v>
      </c>
      <c r="O125" s="36">
        <f>[1]!f_info_custodianfeeratio(A125)</f>
        <v>0.1</v>
      </c>
      <c r="P125" s="37"/>
      <c r="Q125" s="37"/>
      <c r="R125" s="37"/>
      <c r="S125" s="37"/>
    </row>
    <row r="126" spans="1:19" x14ac:dyDescent="0.4">
      <c r="A126" s="9" t="s">
        <v>216</v>
      </c>
      <c r="B126" s="9" t="s">
        <v>2804</v>
      </c>
      <c r="C126" s="9" t="s">
        <v>1907</v>
      </c>
      <c r="D126" s="9" t="s">
        <v>1973</v>
      </c>
      <c r="E126" s="9" t="s">
        <v>1891</v>
      </c>
      <c r="F126" s="32" t="s">
        <v>2805</v>
      </c>
      <c r="G126" s="32" t="s">
        <v>2806</v>
      </c>
      <c r="H126" s="34">
        <v>3.2332195499999998</v>
      </c>
      <c r="I126" s="9" t="s">
        <v>217</v>
      </c>
      <c r="J126" s="9" t="str">
        <f>_xlfn.XLOOKUP($I126,ETF指数!$B:$B,ETF指数!D:D)</f>
        <v>市场指数</v>
      </c>
      <c r="K126" s="9" t="str">
        <f>_xlfn.XLOOKUP($I126,ETF指数!$B:$B,ETF指数!E:E)</f>
        <v>其他</v>
      </c>
      <c r="L126" s="9" t="str">
        <f>_xlfn.XLOOKUP($I126,ETF指数!$B:$B,ETF指数!F:F)</f>
        <v>全A</v>
      </c>
      <c r="M126" s="35">
        <f>[1]!f_netasset_total(A126,"",100000000)</f>
        <v>0.62867620810000002</v>
      </c>
      <c r="N126" s="36">
        <f>[1]!f_info_managementfeeratio(A126)</f>
        <v>0.5</v>
      </c>
      <c r="O126" s="36">
        <f>[1]!f_info_custodianfeeratio(A126)</f>
        <v>0.1</v>
      </c>
      <c r="P126" s="37"/>
      <c r="Q126" s="37"/>
      <c r="R126" s="37"/>
      <c r="S126" s="37"/>
    </row>
    <row r="127" spans="1:19" x14ac:dyDescent="0.4">
      <c r="A127" s="9" t="s">
        <v>218</v>
      </c>
      <c r="B127" s="9" t="s">
        <v>2807</v>
      </c>
      <c r="C127" s="9" t="s">
        <v>1894</v>
      </c>
      <c r="D127" s="9" t="s">
        <v>2475</v>
      </c>
      <c r="E127" s="9" t="s">
        <v>1891</v>
      </c>
      <c r="F127" s="32" t="s">
        <v>2803</v>
      </c>
      <c r="G127" s="32" t="s">
        <v>2808</v>
      </c>
      <c r="H127" s="34">
        <v>2.6276118999999998</v>
      </c>
      <c r="I127" s="9" t="s">
        <v>219</v>
      </c>
      <c r="J127" s="9" t="str">
        <f>_xlfn.XLOOKUP($I127,ETF指数!$B:$B,ETF指数!D:D)</f>
        <v>风格策略</v>
      </c>
      <c r="K127" s="9" t="str">
        <f>_xlfn.XLOOKUP($I127,ETF指数!$B:$B,ETF指数!E:E)</f>
        <v>成长</v>
      </c>
      <c r="L127" s="9" t="str">
        <f>_xlfn.XLOOKUP($I127,ETF指数!$B:$B,ETF指数!F:F)</f>
        <v>成长</v>
      </c>
      <c r="M127" s="35">
        <f>[1]!f_netasset_total(A127,"",100000000)</f>
        <v>2.0994141477000001</v>
      </c>
      <c r="N127" s="36">
        <f>[1]!f_info_managementfeeratio(A127)</f>
        <v>0.5</v>
      </c>
      <c r="O127" s="36">
        <f>[1]!f_info_custodianfeeratio(A127)</f>
        <v>0.1</v>
      </c>
      <c r="P127" s="37"/>
      <c r="Q127" s="37"/>
      <c r="R127" s="37"/>
      <c r="S127" s="37"/>
    </row>
    <row r="128" spans="1:19" x14ac:dyDescent="0.4">
      <c r="A128" s="9" t="s">
        <v>220</v>
      </c>
      <c r="B128" s="9" t="s">
        <v>2809</v>
      </c>
      <c r="C128" s="9" t="s">
        <v>1924</v>
      </c>
      <c r="D128" s="9" t="s">
        <v>1973</v>
      </c>
      <c r="E128" s="9" t="s">
        <v>1891</v>
      </c>
      <c r="F128" s="32" t="s">
        <v>2810</v>
      </c>
      <c r="G128" s="32" t="s">
        <v>2811</v>
      </c>
      <c r="H128" s="34">
        <v>3.7577867999999999</v>
      </c>
      <c r="I128" s="9" t="s">
        <v>16</v>
      </c>
      <c r="J128" s="9" t="str">
        <f>_xlfn.XLOOKUP($I128,ETF指数!$B:$B,ETF指数!D:D)</f>
        <v>市场指数</v>
      </c>
      <c r="K128" s="9" t="str">
        <f>_xlfn.XLOOKUP($I128,ETF指数!$B:$B,ETF指数!E:E)</f>
        <v>超大盘</v>
      </c>
      <c r="L128" s="9" t="str">
        <f>_xlfn.XLOOKUP($I128,ETF指数!$B:$B,ETF指数!F:F)</f>
        <v>核心</v>
      </c>
      <c r="M128" s="35">
        <f>[1]!f_netasset_total(A128,"",100000000)</f>
        <v>0.53762071040000003</v>
      </c>
      <c r="N128" s="36">
        <f>[1]!f_info_managementfeeratio(A128)</f>
        <v>0.5</v>
      </c>
      <c r="O128" s="36">
        <f>[1]!f_info_custodianfeeratio(A128)</f>
        <v>0.1</v>
      </c>
      <c r="P128" s="37"/>
      <c r="Q128" s="37"/>
      <c r="R128" s="37"/>
      <c r="S128" s="37"/>
    </row>
    <row r="129" spans="1:19" x14ac:dyDescent="0.4">
      <c r="A129" s="9" t="s">
        <v>221</v>
      </c>
      <c r="B129" s="9" t="s">
        <v>2812</v>
      </c>
      <c r="C129" s="9" t="s">
        <v>1907</v>
      </c>
      <c r="D129" s="9" t="s">
        <v>1965</v>
      </c>
      <c r="E129" s="9" t="s">
        <v>1891</v>
      </c>
      <c r="F129" s="32" t="s">
        <v>2813</v>
      </c>
      <c r="G129" s="32" t="s">
        <v>2814</v>
      </c>
      <c r="H129" s="34">
        <v>5.1040700000000001</v>
      </c>
      <c r="I129" s="9" t="s">
        <v>85</v>
      </c>
      <c r="J129" s="9" t="str">
        <f>_xlfn.XLOOKUP($I129,ETF指数!$B:$B,ETF指数!D:D)</f>
        <v>港股指数</v>
      </c>
      <c r="K129" s="9" t="str">
        <f>_xlfn.XLOOKUP($I129,ETF指数!$B:$B,ETF指数!E:E)</f>
        <v>综合</v>
      </c>
      <c r="L129" s="9" t="str">
        <f>_xlfn.XLOOKUP($I129,ETF指数!$B:$B,ETF指数!F:F)</f>
        <v>综合</v>
      </c>
      <c r="M129" s="35">
        <f>[1]!f_netasset_total(A129,"",100000000)</f>
        <v>5.6301301626999996</v>
      </c>
      <c r="N129" s="36">
        <f>[1]!f_info_managementfeeratio(A129)</f>
        <v>0.5</v>
      </c>
      <c r="O129" s="36">
        <f>[1]!f_info_custodianfeeratio(A129)</f>
        <v>0.1</v>
      </c>
      <c r="P129" s="37"/>
      <c r="Q129" s="37"/>
      <c r="R129" s="37"/>
      <c r="S129" s="37"/>
    </row>
    <row r="130" spans="1:19" x14ac:dyDescent="0.4">
      <c r="A130" s="9" t="s">
        <v>222</v>
      </c>
      <c r="B130" s="9" t="s">
        <v>2815</v>
      </c>
      <c r="C130" s="9" t="s">
        <v>1909</v>
      </c>
      <c r="D130" s="9" t="s">
        <v>1965</v>
      </c>
      <c r="E130" s="9" t="s">
        <v>1892</v>
      </c>
      <c r="F130" s="32" t="s">
        <v>2816</v>
      </c>
      <c r="G130" s="32" t="s">
        <v>2817</v>
      </c>
      <c r="H130" s="34">
        <v>60.455171460000003</v>
      </c>
      <c r="I130" s="9" t="s">
        <v>223</v>
      </c>
      <c r="J130" s="9" t="str">
        <f>_xlfn.XLOOKUP($I130,ETF指数!$B:$B,ETF指数!D:D)</f>
        <v>债券指数</v>
      </c>
      <c r="K130" s="9" t="str">
        <f>_xlfn.XLOOKUP($I130,ETF指数!$B:$B,ETF指数!E:E)</f>
        <v>地方债</v>
      </c>
      <c r="L130" s="9" t="str">
        <f>_xlfn.XLOOKUP($I130,ETF指数!$B:$B,ETF指数!F:F)</f>
        <v>长债</v>
      </c>
      <c r="M130" s="35">
        <f>[1]!f_netasset_total(A130,"",100000000)</f>
        <v>17.0049408239</v>
      </c>
      <c r="N130" s="36">
        <f>[1]!f_info_managementfeeratio(A130)</f>
        <v>0.15</v>
      </c>
      <c r="O130" s="36">
        <f>[1]!f_info_custodianfeeratio(A130)</f>
        <v>0.05</v>
      </c>
      <c r="P130" s="37"/>
      <c r="Q130" s="37"/>
      <c r="R130" s="37"/>
      <c r="S130" s="37"/>
    </row>
    <row r="131" spans="1:19" x14ac:dyDescent="0.4">
      <c r="A131" s="9" t="s">
        <v>224</v>
      </c>
      <c r="B131" s="9" t="s">
        <v>2818</v>
      </c>
      <c r="C131" s="9" t="s">
        <v>1894</v>
      </c>
      <c r="D131" s="9" t="s">
        <v>1970</v>
      </c>
      <c r="E131" s="9" t="s">
        <v>1891</v>
      </c>
      <c r="F131" s="32" t="s">
        <v>2819</v>
      </c>
      <c r="G131" s="32" t="s">
        <v>2820</v>
      </c>
      <c r="H131" s="34">
        <v>158.87305302999999</v>
      </c>
      <c r="I131" s="9" t="s">
        <v>225</v>
      </c>
      <c r="J131" s="9" t="str">
        <f>_xlfn.XLOOKUP($I131,ETF指数!$B:$B,ETF指数!D:D)</f>
        <v>主题指数</v>
      </c>
      <c r="K131" s="9" t="str">
        <f>_xlfn.XLOOKUP($I131,ETF指数!$B:$B,ETF指数!E:E)</f>
        <v>央国企</v>
      </c>
      <c r="L131" s="9" t="str">
        <f>_xlfn.XLOOKUP($I131,ETF指数!$B:$B,ETF指数!F:F)</f>
        <v>多因子</v>
      </c>
      <c r="M131" s="35">
        <f>[1]!f_netasset_total(A131,"",100000000)</f>
        <v>56.473368428800001</v>
      </c>
      <c r="N131" s="36">
        <f>[1]!f_info_managementfeeratio(A131)</f>
        <v>0.15</v>
      </c>
      <c r="O131" s="36">
        <f>[1]!f_info_custodianfeeratio(A131)</f>
        <v>0.05</v>
      </c>
      <c r="P131" s="37"/>
      <c r="Q131" s="37"/>
      <c r="R131" s="37"/>
      <c r="S131" s="37"/>
    </row>
    <row r="132" spans="1:19" x14ac:dyDescent="0.4">
      <c r="A132" s="9" t="s">
        <v>226</v>
      </c>
      <c r="B132" s="9" t="s">
        <v>2821</v>
      </c>
      <c r="C132" s="9" t="s">
        <v>1896</v>
      </c>
      <c r="D132" s="9" t="s">
        <v>2482</v>
      </c>
      <c r="E132" s="9" t="s">
        <v>1891</v>
      </c>
      <c r="F132" s="32" t="s">
        <v>2819</v>
      </c>
      <c r="G132" s="32" t="s">
        <v>2820</v>
      </c>
      <c r="H132" s="34">
        <v>252.22061769000001</v>
      </c>
      <c r="I132" s="9" t="s">
        <v>225</v>
      </c>
      <c r="J132" s="9" t="str">
        <f>_xlfn.XLOOKUP($I132,ETF指数!$B:$B,ETF指数!D:D)</f>
        <v>主题指数</v>
      </c>
      <c r="K132" s="9" t="str">
        <f>_xlfn.XLOOKUP($I132,ETF指数!$B:$B,ETF指数!E:E)</f>
        <v>央国企</v>
      </c>
      <c r="L132" s="9" t="str">
        <f>_xlfn.XLOOKUP($I132,ETF指数!$B:$B,ETF指数!F:F)</f>
        <v>多因子</v>
      </c>
      <c r="M132" s="35">
        <f>[1]!f_netasset_total(A132,"",100000000)</f>
        <v>51.141686627299997</v>
      </c>
      <c r="N132" s="36">
        <f>[1]!f_info_managementfeeratio(A132)</f>
        <v>0.15</v>
      </c>
      <c r="O132" s="36">
        <f>[1]!f_info_custodianfeeratio(A132)</f>
        <v>0.05</v>
      </c>
      <c r="P132" s="37"/>
      <c r="Q132" s="37"/>
      <c r="R132" s="37"/>
      <c r="S132" s="37"/>
    </row>
    <row r="133" spans="1:19" x14ac:dyDescent="0.4">
      <c r="A133" s="9" t="s">
        <v>227</v>
      </c>
      <c r="B133" s="9" t="s">
        <v>2822</v>
      </c>
      <c r="C133" s="9" t="s">
        <v>1904</v>
      </c>
      <c r="D133" s="9" t="s">
        <v>1973</v>
      </c>
      <c r="E133" s="9" t="s">
        <v>1891</v>
      </c>
      <c r="F133" s="32" t="s">
        <v>2814</v>
      </c>
      <c r="G133" s="32" t="s">
        <v>2820</v>
      </c>
      <c r="H133" s="34">
        <v>72.288370619999995</v>
      </c>
      <c r="I133" s="9" t="s">
        <v>225</v>
      </c>
      <c r="J133" s="9" t="str">
        <f>_xlfn.XLOOKUP($I133,ETF指数!$B:$B,ETF指数!D:D)</f>
        <v>主题指数</v>
      </c>
      <c r="K133" s="9" t="str">
        <f>_xlfn.XLOOKUP($I133,ETF指数!$B:$B,ETF指数!E:E)</f>
        <v>央国企</v>
      </c>
      <c r="L133" s="9" t="str">
        <f>_xlfn.XLOOKUP($I133,ETF指数!$B:$B,ETF指数!F:F)</f>
        <v>多因子</v>
      </c>
      <c r="M133" s="35">
        <f>[1]!f_netasset_total(A133,"",100000000)</f>
        <v>28.419097322100001</v>
      </c>
      <c r="N133" s="36">
        <f>[1]!f_info_managementfeeratio(A133)</f>
        <v>0.15</v>
      </c>
      <c r="O133" s="36">
        <f>[1]!f_info_custodianfeeratio(A133)</f>
        <v>0.05</v>
      </c>
      <c r="P133" s="37"/>
      <c r="Q133" s="37"/>
      <c r="R133" s="37"/>
      <c r="S133" s="37"/>
    </row>
    <row r="134" spans="1:19" x14ac:dyDescent="0.4">
      <c r="A134" s="9" t="s">
        <v>228</v>
      </c>
      <c r="B134" s="9" t="s">
        <v>2823</v>
      </c>
      <c r="C134" s="9" t="s">
        <v>1899</v>
      </c>
      <c r="D134" s="9" t="s">
        <v>2482</v>
      </c>
      <c r="E134" s="9" t="s">
        <v>1891</v>
      </c>
      <c r="F134" s="32" t="s">
        <v>2824</v>
      </c>
      <c r="G134" s="32" t="s">
        <v>2825</v>
      </c>
      <c r="H134" s="34">
        <v>9.0135349999999992</v>
      </c>
      <c r="I134" s="9" t="s">
        <v>184</v>
      </c>
      <c r="J134" s="9" t="str">
        <f>_xlfn.XLOOKUP($I134,ETF指数!$B:$B,ETF指数!D:D)</f>
        <v>行业板块</v>
      </c>
      <c r="K134" s="9" t="str">
        <f>_xlfn.XLOOKUP($I134,ETF指数!$B:$B,ETF指数!E:E)</f>
        <v>大金融</v>
      </c>
      <c r="L134" s="9" t="str">
        <f>_xlfn.XLOOKUP($I134,ETF指数!$B:$B,ETF指数!F:F)</f>
        <v>银行</v>
      </c>
      <c r="M134" s="35">
        <f>[1]!f_netasset_total(A134,"",100000000)</f>
        <v>20.345422982300001</v>
      </c>
      <c r="N134" s="36">
        <f>[1]!f_info_managementfeeratio(A134)</f>
        <v>0.5</v>
      </c>
      <c r="O134" s="36">
        <f>[1]!f_info_custodianfeeratio(A134)</f>
        <v>0.1</v>
      </c>
      <c r="P134" s="37"/>
      <c r="Q134" s="37"/>
      <c r="R134" s="37"/>
      <c r="S134" s="37"/>
    </row>
    <row r="135" spans="1:19" x14ac:dyDescent="0.4">
      <c r="A135" s="9" t="s">
        <v>229</v>
      </c>
      <c r="B135" s="9" t="s">
        <v>2826</v>
      </c>
      <c r="C135" s="9" t="s">
        <v>1929</v>
      </c>
      <c r="D135" s="9" t="s">
        <v>2475</v>
      </c>
      <c r="E135" s="9" t="s">
        <v>1891</v>
      </c>
      <c r="F135" s="32" t="s">
        <v>2827</v>
      </c>
      <c r="G135" s="32" t="s">
        <v>2828</v>
      </c>
      <c r="H135" s="34">
        <v>2.2122066</v>
      </c>
      <c r="I135" s="9" t="s">
        <v>18</v>
      </c>
      <c r="J135" s="9" t="str">
        <f>_xlfn.XLOOKUP($I135,ETF指数!$B:$B,ETF指数!D:D)</f>
        <v>市场指数</v>
      </c>
      <c r="K135" s="9" t="str">
        <f>_xlfn.XLOOKUP($I135,ETF指数!$B:$B,ETF指数!E:E)</f>
        <v>其他</v>
      </c>
      <c r="L135" s="9" t="str">
        <f>_xlfn.XLOOKUP($I135,ETF指数!$B:$B,ETF指数!F:F)</f>
        <v>深证</v>
      </c>
      <c r="M135" s="35">
        <f>[1]!f_netasset_total(A135,"",100000000)</f>
        <v>4.5963626025000002</v>
      </c>
      <c r="N135" s="36">
        <f>[1]!f_info_managementfeeratio(A135)</f>
        <v>0.5</v>
      </c>
      <c r="O135" s="36">
        <f>[1]!f_info_custodianfeeratio(A135)</f>
        <v>0.1</v>
      </c>
      <c r="P135" s="37"/>
      <c r="Q135" s="37"/>
      <c r="R135" s="37"/>
      <c r="S135" s="37"/>
    </row>
    <row r="136" spans="1:19" x14ac:dyDescent="0.4">
      <c r="A136" s="9" t="s">
        <v>230</v>
      </c>
      <c r="B136" s="9" t="s">
        <v>2829</v>
      </c>
      <c r="C136" s="9" t="s">
        <v>1897</v>
      </c>
      <c r="D136" s="9" t="s">
        <v>2475</v>
      </c>
      <c r="E136" s="9" t="s">
        <v>1891</v>
      </c>
      <c r="F136" s="32" t="s">
        <v>2830</v>
      </c>
      <c r="G136" s="32" t="s">
        <v>2831</v>
      </c>
      <c r="H136" s="34">
        <v>9.5185793499999996</v>
      </c>
      <c r="I136" s="9" t="s">
        <v>231</v>
      </c>
      <c r="J136" s="9" t="str">
        <f>_xlfn.XLOOKUP($I136,ETF指数!$B:$B,ETF指数!D:D)</f>
        <v>风格策略</v>
      </c>
      <c r="K136" s="9" t="str">
        <f>_xlfn.XLOOKUP($I136,ETF指数!$B:$B,ETF指数!E:E)</f>
        <v>价值</v>
      </c>
      <c r="L136" s="9" t="str">
        <f>_xlfn.XLOOKUP($I136,ETF指数!$B:$B,ETF指数!F:F)</f>
        <v>价值</v>
      </c>
      <c r="M136" s="35">
        <f>[1]!f_netasset_total(A136,"",100000000)</f>
        <v>22.266588692800003</v>
      </c>
      <c r="N136" s="36">
        <f>[1]!f_info_managementfeeratio(A136)</f>
        <v>0.6</v>
      </c>
      <c r="O136" s="36">
        <f>[1]!f_info_custodianfeeratio(A136)</f>
        <v>0.1</v>
      </c>
      <c r="P136" s="37"/>
      <c r="Q136" s="37"/>
      <c r="R136" s="37"/>
      <c r="S136" s="37"/>
    </row>
    <row r="137" spans="1:19" x14ac:dyDescent="0.4">
      <c r="A137" s="9" t="s">
        <v>232</v>
      </c>
      <c r="B137" s="9" t="s">
        <v>2832</v>
      </c>
      <c r="C137" s="9" t="s">
        <v>1908</v>
      </c>
      <c r="D137" s="9" t="s">
        <v>2475</v>
      </c>
      <c r="E137" s="9" t="s">
        <v>1891</v>
      </c>
      <c r="F137" s="32" t="s">
        <v>2833</v>
      </c>
      <c r="G137" s="32" t="s">
        <v>2834</v>
      </c>
      <c r="H137" s="34">
        <v>3.5249771999999999</v>
      </c>
      <c r="I137" s="9" t="s">
        <v>233</v>
      </c>
      <c r="J137" s="9" t="str">
        <f>_xlfn.XLOOKUP($I137,ETF指数!$B:$B,ETF指数!D:D)</f>
        <v>风格策略</v>
      </c>
      <c r="K137" s="9" t="str">
        <f>_xlfn.XLOOKUP($I137,ETF指数!$B:$B,ETF指数!E:E)</f>
        <v>低波</v>
      </c>
      <c r="L137" s="9" t="str">
        <f>_xlfn.XLOOKUP($I137,ETF指数!$B:$B,ETF指数!F:F)</f>
        <v>ZZ500</v>
      </c>
      <c r="M137" s="35">
        <f>[1]!f_netasset_total(A137,"",100000000)</f>
        <v>0.59920114609999997</v>
      </c>
      <c r="N137" s="36">
        <f>[1]!f_info_managementfeeratio(A137)</f>
        <v>0.5</v>
      </c>
      <c r="O137" s="36">
        <f>[1]!f_info_custodianfeeratio(A137)</f>
        <v>0.1</v>
      </c>
      <c r="P137" s="37"/>
      <c r="Q137" s="37"/>
      <c r="R137" s="37"/>
      <c r="S137" s="37"/>
    </row>
    <row r="138" spans="1:19" x14ac:dyDescent="0.4">
      <c r="A138" s="9" t="s">
        <v>234</v>
      </c>
      <c r="B138" s="9" t="s">
        <v>2835</v>
      </c>
      <c r="C138" s="9" t="s">
        <v>1929</v>
      </c>
      <c r="D138" s="9" t="s">
        <v>2475</v>
      </c>
      <c r="E138" s="9" t="s">
        <v>1891</v>
      </c>
      <c r="F138" s="32" t="s">
        <v>2833</v>
      </c>
      <c r="G138" s="32" t="s">
        <v>2836</v>
      </c>
      <c r="H138" s="34">
        <v>2.11743317</v>
      </c>
      <c r="I138" s="9" t="s">
        <v>28</v>
      </c>
      <c r="J138" s="9" t="str">
        <f>_xlfn.XLOOKUP($I138,ETF指数!$B:$B,ETF指数!D:D)</f>
        <v>市场指数</v>
      </c>
      <c r="K138" s="9" t="str">
        <f>_xlfn.XLOOKUP($I138,ETF指数!$B:$B,ETF指数!E:E)</f>
        <v>中盘</v>
      </c>
      <c r="L138" s="9" t="str">
        <f>_xlfn.XLOOKUP($I138,ETF指数!$B:$B,ETF指数!F:F)</f>
        <v>核心</v>
      </c>
      <c r="M138" s="35">
        <f>[1]!f_netasset_total(A138,"",100000000)</f>
        <v>0.28982038649999997</v>
      </c>
      <c r="N138" s="36">
        <f>[1]!f_info_managementfeeratio(A138)</f>
        <v>0.15</v>
      </c>
      <c r="O138" s="36">
        <f>[1]!f_info_custodianfeeratio(A138)</f>
        <v>0.05</v>
      </c>
      <c r="P138" s="37"/>
      <c r="Q138" s="37"/>
      <c r="R138" s="37"/>
      <c r="S138" s="37"/>
    </row>
    <row r="139" spans="1:19" x14ac:dyDescent="0.4">
      <c r="A139" s="9" t="s">
        <v>235</v>
      </c>
      <c r="B139" s="9" t="s">
        <v>2837</v>
      </c>
      <c r="C139" s="9" t="s">
        <v>1903</v>
      </c>
      <c r="D139" s="9" t="s">
        <v>2482</v>
      </c>
      <c r="E139" s="9" t="s">
        <v>1891</v>
      </c>
      <c r="F139" s="32" t="s">
        <v>2838</v>
      </c>
      <c r="G139" s="32" t="s">
        <v>2839</v>
      </c>
      <c r="H139" s="34">
        <v>113.50249433</v>
      </c>
      <c r="I139" s="9" t="s">
        <v>16</v>
      </c>
      <c r="J139" s="9" t="str">
        <f>_xlfn.XLOOKUP($I139,ETF指数!$B:$B,ETF指数!D:D)</f>
        <v>市场指数</v>
      </c>
      <c r="K139" s="9" t="str">
        <f>_xlfn.XLOOKUP($I139,ETF指数!$B:$B,ETF指数!E:E)</f>
        <v>超大盘</v>
      </c>
      <c r="L139" s="9" t="str">
        <f>_xlfn.XLOOKUP($I139,ETF指数!$B:$B,ETF指数!F:F)</f>
        <v>核心</v>
      </c>
      <c r="M139" s="35">
        <f>[1]!f_netasset_total(A139,"",100000000)</f>
        <v>2.3381304870999999</v>
      </c>
      <c r="N139" s="36">
        <f>[1]!f_info_managementfeeratio(A139)</f>
        <v>0.5</v>
      </c>
      <c r="O139" s="36">
        <f>[1]!f_info_custodianfeeratio(A139)</f>
        <v>0.1</v>
      </c>
      <c r="P139" s="37"/>
      <c r="Q139" s="37"/>
      <c r="R139" s="37"/>
      <c r="S139" s="37"/>
    </row>
    <row r="140" spans="1:19" x14ac:dyDescent="0.4">
      <c r="A140" s="9" t="s">
        <v>236</v>
      </c>
      <c r="B140" s="9" t="s">
        <v>2840</v>
      </c>
      <c r="C140" s="9" t="s">
        <v>1941</v>
      </c>
      <c r="D140" s="9" t="s">
        <v>1965</v>
      </c>
      <c r="E140" s="9" t="s">
        <v>1891</v>
      </c>
      <c r="F140" s="32" t="s">
        <v>2841</v>
      </c>
      <c r="G140" s="32" t="s">
        <v>2842</v>
      </c>
      <c r="H140" s="34">
        <v>5.0341063699999999</v>
      </c>
      <c r="I140" s="9" t="s">
        <v>237</v>
      </c>
      <c r="J140" s="9" t="str">
        <f>_xlfn.XLOOKUP($I140,ETF指数!$B:$B,ETF指数!D:D)</f>
        <v>主题指数</v>
      </c>
      <c r="K140" s="9" t="str">
        <f>_xlfn.XLOOKUP($I140,ETF指数!$B:$B,ETF指数!E:E)</f>
        <v>地区</v>
      </c>
      <c r="L140" s="9" t="str">
        <f>_xlfn.XLOOKUP($I140,ETF指数!$B:$B,ETF指数!F:F)</f>
        <v>杭州湾</v>
      </c>
      <c r="M140" s="35">
        <f>[1]!f_netasset_total(A140,"",100000000)</f>
        <v>0.39500303590000002</v>
      </c>
      <c r="N140" s="36">
        <f>[1]!f_info_managementfeeratio(A140)</f>
        <v>0.5</v>
      </c>
      <c r="O140" s="36">
        <f>[1]!f_info_custodianfeeratio(A140)</f>
        <v>0.1</v>
      </c>
      <c r="P140" s="37"/>
      <c r="Q140" s="37"/>
      <c r="R140" s="37"/>
      <c r="S140" s="37"/>
    </row>
    <row r="141" spans="1:19" x14ac:dyDescent="0.4">
      <c r="A141" s="9" t="s">
        <v>238</v>
      </c>
      <c r="B141" s="9" t="s">
        <v>2843</v>
      </c>
      <c r="C141" s="9" t="s">
        <v>1898</v>
      </c>
      <c r="D141" s="9" t="s">
        <v>2475</v>
      </c>
      <c r="E141" s="9" t="s">
        <v>1891</v>
      </c>
      <c r="F141" s="32" t="s">
        <v>2828</v>
      </c>
      <c r="G141" s="32" t="s">
        <v>2820</v>
      </c>
      <c r="H141" s="34">
        <v>6.83534168</v>
      </c>
      <c r="I141" s="9" t="s">
        <v>239</v>
      </c>
      <c r="J141" s="9" t="str">
        <f>_xlfn.XLOOKUP($I141,ETF指数!$B:$B,ETF指数!D:D)</f>
        <v>风格策略</v>
      </c>
      <c r="K141" s="9" t="str">
        <f>_xlfn.XLOOKUP($I141,ETF指数!$B:$B,ETF指数!E:E)</f>
        <v>红利</v>
      </c>
      <c r="L141" s="9" t="str">
        <f>_xlfn.XLOOKUP($I141,ETF指数!$B:$B,ETF指数!F:F)</f>
        <v>低波</v>
      </c>
      <c r="M141" s="35">
        <f>[1]!f_netasset_total(A141,"",100000000)</f>
        <v>148.58725722809999</v>
      </c>
      <c r="N141" s="36">
        <f>[1]!f_info_managementfeeratio(A141)</f>
        <v>0.5</v>
      </c>
      <c r="O141" s="36">
        <f>[1]!f_info_custodianfeeratio(A141)</f>
        <v>0.1</v>
      </c>
      <c r="P141" s="37"/>
      <c r="Q141" s="37"/>
      <c r="R141" s="37"/>
      <c r="S141" s="37"/>
    </row>
    <row r="142" spans="1:19" x14ac:dyDescent="0.4">
      <c r="A142" s="9" t="s">
        <v>240</v>
      </c>
      <c r="B142" s="9" t="s">
        <v>2844</v>
      </c>
      <c r="C142" s="9" t="s">
        <v>1943</v>
      </c>
      <c r="D142" s="9" t="s">
        <v>1973</v>
      </c>
      <c r="E142" s="9" t="s">
        <v>1891</v>
      </c>
      <c r="F142" s="32" t="s">
        <v>2845</v>
      </c>
      <c r="G142" s="32" t="s">
        <v>2846</v>
      </c>
      <c r="H142" s="34">
        <v>2.1906344999999998</v>
      </c>
      <c r="I142" s="9" t="s">
        <v>186</v>
      </c>
      <c r="J142" s="9" t="str">
        <f>_xlfn.XLOOKUP($I142,ETF指数!$B:$B,ETF指数!D:D)</f>
        <v>市场指数</v>
      </c>
      <c r="K142" s="9" t="str">
        <f>_xlfn.XLOOKUP($I142,ETF指数!$B:$B,ETF指数!E:E)</f>
        <v>超大盘</v>
      </c>
      <c r="L142" s="9">
        <f>_xlfn.XLOOKUP($I142,ETF指数!$B:$B,ETF指数!F:F)</f>
        <v>0</v>
      </c>
      <c r="M142" s="35">
        <f>[1]!f_netasset_total(A142,"",100000000)</f>
        <v>1.3662085465</v>
      </c>
      <c r="N142" s="36">
        <f>[1]!f_info_managementfeeratio(A142)</f>
        <v>0.5</v>
      </c>
      <c r="O142" s="36">
        <f>[1]!f_info_custodianfeeratio(A142)</f>
        <v>0.1</v>
      </c>
      <c r="P142" s="37"/>
      <c r="Q142" s="37"/>
      <c r="R142" s="37"/>
      <c r="S142" s="37"/>
    </row>
    <row r="143" spans="1:19" x14ac:dyDescent="0.4">
      <c r="A143" s="9" t="s">
        <v>241</v>
      </c>
      <c r="B143" s="9" t="s">
        <v>2847</v>
      </c>
      <c r="C143" s="9" t="s">
        <v>1907</v>
      </c>
      <c r="D143" s="9" t="s">
        <v>1962</v>
      </c>
      <c r="E143" s="9" t="s">
        <v>1892</v>
      </c>
      <c r="F143" s="32" t="s">
        <v>2845</v>
      </c>
      <c r="G143" s="32" t="s">
        <v>2842</v>
      </c>
      <c r="H143" s="34">
        <v>11.34951</v>
      </c>
      <c r="I143" s="9" t="s">
        <v>242</v>
      </c>
      <c r="J143" s="9" t="str">
        <f>_xlfn.XLOOKUP($I143,ETF指数!$B:$B,ETF指数!D:D)</f>
        <v>债券指数</v>
      </c>
      <c r="K143" s="9" t="str">
        <f>_xlfn.XLOOKUP($I143,ETF指数!$B:$B,ETF指数!E:E)</f>
        <v>国债</v>
      </c>
      <c r="L143" s="9" t="str">
        <f>_xlfn.XLOOKUP($I143,ETF指数!$B:$B,ETF指数!F:F)</f>
        <v>中长债</v>
      </c>
      <c r="M143" s="35">
        <f>[1]!f_netasset_total(A143,"",100000000)</f>
        <v>14.197808610599999</v>
      </c>
      <c r="N143" s="36">
        <f>[1]!f_info_managementfeeratio(A143)</f>
        <v>0.25</v>
      </c>
      <c r="O143" s="36">
        <f>[1]!f_info_custodianfeeratio(A143)</f>
        <v>0.05</v>
      </c>
      <c r="P143" s="37"/>
      <c r="Q143" s="37"/>
      <c r="R143" s="37"/>
      <c r="S143" s="37"/>
    </row>
    <row r="144" spans="1:19" x14ac:dyDescent="0.4">
      <c r="A144" s="9" t="s">
        <v>243</v>
      </c>
      <c r="B144" s="9" t="s">
        <v>2848</v>
      </c>
      <c r="C144" s="9" t="s">
        <v>1907</v>
      </c>
      <c r="D144" s="9" t="s">
        <v>1962</v>
      </c>
      <c r="E144" s="9" t="s">
        <v>1892</v>
      </c>
      <c r="F144" s="32" t="s">
        <v>2849</v>
      </c>
      <c r="G144" s="32" t="s">
        <v>2850</v>
      </c>
      <c r="H144" s="34">
        <v>51.033850000000001</v>
      </c>
      <c r="I144" s="9" t="s">
        <v>244</v>
      </c>
      <c r="J144" s="9" t="str">
        <f>_xlfn.XLOOKUP($I144,ETF指数!$B:$B,ETF指数!D:D)</f>
        <v>债券指数</v>
      </c>
      <c r="K144" s="9" t="str">
        <f>_xlfn.XLOOKUP($I144,ETF指数!$B:$B,ETF指数!E:E)</f>
        <v>公司债</v>
      </c>
      <c r="L144" s="9">
        <f>_xlfn.XLOOKUP($I144,ETF指数!$B:$B,ETF指数!F:F)</f>
        <v>0</v>
      </c>
      <c r="M144" s="35">
        <f>[1]!f_netasset_total(A144,"",100000000)</f>
        <v>116.97157237250001</v>
      </c>
      <c r="N144" s="36">
        <f>[1]!f_info_managementfeeratio(A144)</f>
        <v>0.15</v>
      </c>
      <c r="O144" s="36">
        <f>[1]!f_info_custodianfeeratio(A144)</f>
        <v>0.05</v>
      </c>
      <c r="P144" s="37"/>
      <c r="Q144" s="37"/>
      <c r="R144" s="37"/>
      <c r="S144" s="37"/>
    </row>
    <row r="145" spans="1:19" x14ac:dyDescent="0.4">
      <c r="A145" s="9" t="s">
        <v>245</v>
      </c>
      <c r="B145" s="9" t="s">
        <v>2851</v>
      </c>
      <c r="C145" s="9" t="s">
        <v>1907</v>
      </c>
      <c r="D145" s="9" t="s">
        <v>1965</v>
      </c>
      <c r="E145" s="9" t="s">
        <v>1891</v>
      </c>
      <c r="F145" s="32" t="s">
        <v>2852</v>
      </c>
      <c r="G145" s="32" t="s">
        <v>2853</v>
      </c>
      <c r="H145" s="34">
        <v>2.45425</v>
      </c>
      <c r="I145" s="9" t="s">
        <v>59</v>
      </c>
      <c r="J145" s="9" t="str">
        <f>_xlfn.XLOOKUP($I145,ETF指数!$B:$B,ETF指数!D:D)</f>
        <v>市场指数</v>
      </c>
      <c r="K145" s="9" t="str">
        <f>_xlfn.XLOOKUP($I145,ETF指数!$B:$B,ETF指数!E:E)</f>
        <v>创业板</v>
      </c>
      <c r="L145" s="9" t="str">
        <f>_xlfn.XLOOKUP($I145,ETF指数!$B:$B,ETF指数!F:F)</f>
        <v>核心</v>
      </c>
      <c r="M145" s="35">
        <f>[1]!f_netasset_total(A145,"",100000000)</f>
        <v>5.2347620543</v>
      </c>
      <c r="N145" s="36">
        <f>[1]!f_info_managementfeeratio(A145)</f>
        <v>0.15</v>
      </c>
      <c r="O145" s="36">
        <f>[1]!f_info_custodianfeeratio(A145)</f>
        <v>0.05</v>
      </c>
      <c r="P145" s="37"/>
      <c r="Q145" s="37"/>
      <c r="R145" s="37"/>
      <c r="S145" s="37"/>
    </row>
    <row r="146" spans="1:19" x14ac:dyDescent="0.4">
      <c r="A146" s="9" t="s">
        <v>246</v>
      </c>
      <c r="B146" s="9" t="s">
        <v>2854</v>
      </c>
      <c r="C146" s="9" t="s">
        <v>1934</v>
      </c>
      <c r="D146" s="9" t="s">
        <v>1965</v>
      </c>
      <c r="E146" s="9" t="s">
        <v>1891</v>
      </c>
      <c r="F146" s="32" t="s">
        <v>2855</v>
      </c>
      <c r="G146" s="32" t="s">
        <v>2856</v>
      </c>
      <c r="H146" s="34">
        <v>6.6737288699999997</v>
      </c>
      <c r="I146" s="9" t="s">
        <v>247</v>
      </c>
      <c r="J146" s="9" t="str">
        <f>_xlfn.XLOOKUP($I146,ETF指数!$B:$B,ETF指数!D:D)</f>
        <v>风格策略</v>
      </c>
      <c r="K146" s="9" t="str">
        <f>_xlfn.XLOOKUP($I146,ETF指数!$B:$B,ETF指数!E:E)</f>
        <v>质量</v>
      </c>
      <c r="L146" s="9" t="str">
        <f>_xlfn.XLOOKUP($I146,ETF指数!$B:$B,ETF指数!F:F)</f>
        <v>多因子</v>
      </c>
      <c r="M146" s="35">
        <f>[1]!f_netasset_total(A146,"",100000000)</f>
        <v>0.63405813020000001</v>
      </c>
      <c r="N146" s="36">
        <f>[1]!f_info_managementfeeratio(A146)</f>
        <v>0.5</v>
      </c>
      <c r="O146" s="36">
        <f>[1]!f_info_custodianfeeratio(A146)</f>
        <v>0.1</v>
      </c>
      <c r="P146" s="37"/>
      <c r="Q146" s="37"/>
      <c r="R146" s="37"/>
      <c r="S146" s="37"/>
    </row>
    <row r="147" spans="1:19" x14ac:dyDescent="0.4">
      <c r="A147" s="9" t="s">
        <v>248</v>
      </c>
      <c r="B147" s="9" t="s">
        <v>2857</v>
      </c>
      <c r="C147" s="9" t="s">
        <v>1904</v>
      </c>
      <c r="D147" s="9" t="s">
        <v>1973</v>
      </c>
      <c r="E147" s="9" t="s">
        <v>1891</v>
      </c>
      <c r="F147" s="32" t="s">
        <v>2855</v>
      </c>
      <c r="G147" s="32" t="s">
        <v>2858</v>
      </c>
      <c r="H147" s="34">
        <v>20.588055820000001</v>
      </c>
      <c r="I147" s="9" t="s">
        <v>249</v>
      </c>
      <c r="J147" s="9" t="str">
        <f>_xlfn.XLOOKUP($I147,ETF指数!$B:$B,ETF指数!D:D)</f>
        <v>市场指数</v>
      </c>
      <c r="K147" s="9" t="str">
        <f>_xlfn.XLOOKUP($I147,ETF指数!$B:$B,ETF指数!E:E)</f>
        <v>其他</v>
      </c>
      <c r="L147" s="9" t="str">
        <f>_xlfn.XLOOKUP($I147,ETF指数!$B:$B,ETF指数!F:F)</f>
        <v>全A</v>
      </c>
      <c r="M147" s="35">
        <f>[1]!f_netasset_total(A147,"",100000000)</f>
        <v>1.3156228807999999</v>
      </c>
      <c r="N147" s="36">
        <f>[1]!f_info_managementfeeratio(A147)</f>
        <v>0.5</v>
      </c>
      <c r="O147" s="36">
        <f>[1]!f_info_custodianfeeratio(A147)</f>
        <v>0.1</v>
      </c>
      <c r="P147" s="37"/>
      <c r="Q147" s="37"/>
      <c r="R147" s="37"/>
      <c r="S147" s="37"/>
    </row>
    <row r="148" spans="1:19" x14ac:dyDescent="0.4">
      <c r="A148" s="9" t="s">
        <v>250</v>
      </c>
      <c r="B148" s="9" t="s">
        <v>2859</v>
      </c>
      <c r="C148" s="9" t="s">
        <v>1906</v>
      </c>
      <c r="D148" s="9" t="s">
        <v>2475</v>
      </c>
      <c r="E148" s="9" t="s">
        <v>1891</v>
      </c>
      <c r="F148" s="32" t="s">
        <v>2860</v>
      </c>
      <c r="G148" s="32" t="s">
        <v>2861</v>
      </c>
      <c r="H148" s="34">
        <v>3.5612508699999998</v>
      </c>
      <c r="I148" s="9" t="s">
        <v>251</v>
      </c>
      <c r="J148" s="9" t="str">
        <f>_xlfn.XLOOKUP($I148,ETF指数!$B:$B,ETF指数!D:D)</f>
        <v>行业板块</v>
      </c>
      <c r="K148" s="9" t="str">
        <f>_xlfn.XLOOKUP($I148,ETF指数!$B:$B,ETF指数!E:E)</f>
        <v>消费</v>
      </c>
      <c r="L148" s="9" t="str">
        <f>_xlfn.XLOOKUP($I148,ETF指数!$B:$B,ETF指数!F:F)</f>
        <v>酒</v>
      </c>
      <c r="M148" s="35">
        <f>[1]!f_netasset_total(A148,"",100000000)</f>
        <v>122.1003634699</v>
      </c>
      <c r="N148" s="36">
        <f>[1]!f_info_managementfeeratio(A148)</f>
        <v>0.5</v>
      </c>
      <c r="O148" s="36">
        <f>[1]!f_info_custodianfeeratio(A148)</f>
        <v>0.1</v>
      </c>
      <c r="P148" s="37"/>
      <c r="Q148" s="37"/>
      <c r="R148" s="37"/>
      <c r="S148" s="37"/>
    </row>
    <row r="149" spans="1:19" x14ac:dyDescent="0.4">
      <c r="A149" s="9" t="s">
        <v>252</v>
      </c>
      <c r="B149" s="9" t="s">
        <v>2862</v>
      </c>
      <c r="C149" s="9" t="s">
        <v>1905</v>
      </c>
      <c r="D149" s="9" t="s">
        <v>1965</v>
      </c>
      <c r="E149" s="9" t="s">
        <v>1891</v>
      </c>
      <c r="F149" s="32" t="s">
        <v>2863</v>
      </c>
      <c r="G149" s="32" t="s">
        <v>2864</v>
      </c>
      <c r="H149" s="34">
        <v>4.6082069399999996</v>
      </c>
      <c r="I149" s="9" t="s">
        <v>253</v>
      </c>
      <c r="J149" s="9" t="str">
        <f>_xlfn.XLOOKUP($I149,ETF指数!$B:$B,ETF指数!D:D)</f>
        <v>行业板块</v>
      </c>
      <c r="K149" s="9" t="str">
        <f>_xlfn.XLOOKUP($I149,ETF指数!$B:$B,ETF指数!E:E)</f>
        <v>医药</v>
      </c>
      <c r="L149" s="9" t="str">
        <f>_xlfn.XLOOKUP($I149,ETF指数!$B:$B,ETF指数!F:F)</f>
        <v>医药</v>
      </c>
      <c r="M149" s="35">
        <f>[1]!f_netasset_total(A149,"",100000000)</f>
        <v>39.045918028000003</v>
      </c>
      <c r="N149" s="36">
        <f>[1]!f_info_managementfeeratio(A149)</f>
        <v>0.5</v>
      </c>
      <c r="O149" s="36">
        <f>[1]!f_info_custodianfeeratio(A149)</f>
        <v>0.1</v>
      </c>
      <c r="P149" s="37"/>
      <c r="Q149" s="37"/>
      <c r="R149" s="37"/>
      <c r="S149" s="37"/>
    </row>
    <row r="150" spans="1:19" x14ac:dyDescent="0.4">
      <c r="A150" s="9" t="s">
        <v>254</v>
      </c>
      <c r="B150" s="9" t="s">
        <v>2865</v>
      </c>
      <c r="C150" s="9" t="s">
        <v>1920</v>
      </c>
      <c r="D150" s="9" t="s">
        <v>2866</v>
      </c>
      <c r="E150" s="9" t="s">
        <v>1891</v>
      </c>
      <c r="F150" s="32" t="s">
        <v>2867</v>
      </c>
      <c r="G150" s="32" t="s">
        <v>2868</v>
      </c>
      <c r="H150" s="34">
        <v>3.1249739999999999</v>
      </c>
      <c r="I150" s="9" t="s">
        <v>255</v>
      </c>
      <c r="J150" s="9" t="str">
        <f>_xlfn.XLOOKUP($I150,ETF指数!$B:$B,ETF指数!D:D)</f>
        <v>行业板块</v>
      </c>
      <c r="K150" s="9" t="str">
        <f>_xlfn.XLOOKUP($I150,ETF指数!$B:$B,ETF指数!E:E)</f>
        <v>科技</v>
      </c>
      <c r="L150" s="9" t="str">
        <f>_xlfn.XLOOKUP($I150,ETF指数!$B:$B,ETF指数!F:F)</f>
        <v>半导体</v>
      </c>
      <c r="M150" s="35">
        <f>[1]!f_netasset_total(A150,"",100000000)</f>
        <v>213.0234939648</v>
      </c>
      <c r="N150" s="36">
        <f>[1]!f_info_managementfeeratio(A150)</f>
        <v>0.5</v>
      </c>
      <c r="O150" s="36">
        <f>[1]!f_info_custodianfeeratio(A150)</f>
        <v>0.1</v>
      </c>
      <c r="P150" s="37"/>
      <c r="Q150" s="37"/>
      <c r="R150" s="37"/>
      <c r="S150" s="37"/>
    </row>
    <row r="151" spans="1:19" x14ac:dyDescent="0.4">
      <c r="A151" s="9" t="s">
        <v>256</v>
      </c>
      <c r="B151" s="9" t="s">
        <v>2869</v>
      </c>
      <c r="C151" s="9" t="s">
        <v>1905</v>
      </c>
      <c r="D151" s="9" t="s">
        <v>1965</v>
      </c>
      <c r="E151" s="9" t="s">
        <v>1891</v>
      </c>
      <c r="F151" s="32" t="s">
        <v>2870</v>
      </c>
      <c r="G151" s="32" t="s">
        <v>2868</v>
      </c>
      <c r="H151" s="34">
        <v>2.7766138599999999</v>
      </c>
      <c r="I151" s="9" t="s">
        <v>257</v>
      </c>
      <c r="J151" s="9" t="str">
        <f>_xlfn.XLOOKUP($I151,ETF指数!$B:$B,ETF指数!D:D)</f>
        <v>行业板块</v>
      </c>
      <c r="K151" s="9" t="str">
        <f>_xlfn.XLOOKUP($I151,ETF指数!$B:$B,ETF指数!E:E)</f>
        <v>科技</v>
      </c>
      <c r="L151" s="9" t="str">
        <f>_xlfn.XLOOKUP($I151,ETF指数!$B:$B,ETF指数!F:F)</f>
        <v>半导体</v>
      </c>
      <c r="M151" s="35">
        <f>[1]!f_netasset_total(A151,"",100000000)</f>
        <v>107.3112779858</v>
      </c>
      <c r="N151" s="36">
        <f>[1]!f_info_managementfeeratio(A151)</f>
        <v>0.5</v>
      </c>
      <c r="O151" s="36">
        <f>[1]!f_info_custodianfeeratio(A151)</f>
        <v>0.1</v>
      </c>
      <c r="P151" s="37"/>
      <c r="Q151" s="37"/>
      <c r="R151" s="37"/>
      <c r="S151" s="37"/>
    </row>
    <row r="152" spans="1:19" x14ac:dyDescent="0.4">
      <c r="A152" s="9" t="s">
        <v>258</v>
      </c>
      <c r="B152" s="9" t="s">
        <v>2871</v>
      </c>
      <c r="C152" s="9" t="s">
        <v>1910</v>
      </c>
      <c r="D152" s="9" t="s">
        <v>1965</v>
      </c>
      <c r="E152" s="9" t="s">
        <v>1891</v>
      </c>
      <c r="F152" s="32" t="s">
        <v>2864</v>
      </c>
      <c r="G152" s="32" t="s">
        <v>2872</v>
      </c>
      <c r="H152" s="34">
        <v>2.49438</v>
      </c>
      <c r="I152" s="9" t="s">
        <v>259</v>
      </c>
      <c r="J152" s="9" t="str">
        <f>_xlfn.XLOOKUP($I152,ETF指数!$B:$B,ETF指数!D:D)</f>
        <v>行业板块</v>
      </c>
      <c r="K152" s="9" t="str">
        <f>_xlfn.XLOOKUP($I152,ETF指数!$B:$B,ETF指数!E:E)</f>
        <v>医药</v>
      </c>
      <c r="L152" s="9" t="str">
        <f>_xlfn.XLOOKUP($I152,ETF指数!$B:$B,ETF指数!F:F)</f>
        <v>医药</v>
      </c>
      <c r="M152" s="35">
        <f>[1]!f_netasset_total(A152,"",100000000)</f>
        <v>257.72754414220003</v>
      </c>
      <c r="N152" s="36">
        <f>[1]!f_info_managementfeeratio(A152)</f>
        <v>0.5</v>
      </c>
      <c r="O152" s="36">
        <f>[1]!f_info_custodianfeeratio(A152)</f>
        <v>0.1</v>
      </c>
      <c r="P152" s="37"/>
      <c r="Q152" s="37"/>
      <c r="R152" s="37"/>
      <c r="S152" s="37"/>
    </row>
    <row r="153" spans="1:19" x14ac:dyDescent="0.4">
      <c r="A153" s="9" t="s">
        <v>260</v>
      </c>
      <c r="B153" s="9" t="s">
        <v>2873</v>
      </c>
      <c r="C153" s="9" t="s">
        <v>1903</v>
      </c>
      <c r="D153" s="9" t="s">
        <v>1970</v>
      </c>
      <c r="E153" s="9" t="s">
        <v>1891</v>
      </c>
      <c r="F153" s="32" t="s">
        <v>2864</v>
      </c>
      <c r="G153" s="32" t="s">
        <v>2874</v>
      </c>
      <c r="H153" s="34">
        <v>68.636883830000002</v>
      </c>
      <c r="I153" s="9" t="s">
        <v>80</v>
      </c>
      <c r="J153" s="9" t="str">
        <f>_xlfn.XLOOKUP($I153,ETF指数!$B:$B,ETF指数!D:D)</f>
        <v>市场指数</v>
      </c>
      <c r="K153" s="9" t="str">
        <f>_xlfn.XLOOKUP($I153,ETF指数!$B:$B,ETF指数!E:E)</f>
        <v>大盘</v>
      </c>
      <c r="L153" s="9" t="str">
        <f>_xlfn.XLOOKUP($I153,ETF指数!$B:$B,ETF指数!F:F)</f>
        <v>核心</v>
      </c>
      <c r="M153" s="35">
        <f>[1]!f_netasset_total(A153,"",100000000)</f>
        <v>40.9027836701</v>
      </c>
      <c r="N153" s="36">
        <f>[1]!f_info_managementfeeratio(A153)</f>
        <v>0.15</v>
      </c>
      <c r="O153" s="36">
        <f>[1]!f_info_custodianfeeratio(A153)</f>
        <v>0.05</v>
      </c>
      <c r="P153" s="37"/>
      <c r="Q153" s="37"/>
      <c r="R153" s="37"/>
      <c r="S153" s="37"/>
    </row>
    <row r="154" spans="1:19" x14ac:dyDescent="0.4">
      <c r="A154" s="9" t="s">
        <v>261</v>
      </c>
      <c r="B154" s="9" t="s">
        <v>2875</v>
      </c>
      <c r="C154" s="9" t="s">
        <v>1900</v>
      </c>
      <c r="D154" s="9" t="s">
        <v>1973</v>
      </c>
      <c r="E154" s="9" t="s">
        <v>1891</v>
      </c>
      <c r="F154" s="32" t="s">
        <v>2876</v>
      </c>
      <c r="G154" s="32" t="s">
        <v>2877</v>
      </c>
      <c r="H154" s="34">
        <v>43.593414060000001</v>
      </c>
      <c r="I154" s="9" t="s">
        <v>262</v>
      </c>
      <c r="J154" s="9" t="str">
        <f>_xlfn.XLOOKUP($I154,ETF指数!$B:$B,ETF指数!D:D)</f>
        <v>风格策略</v>
      </c>
      <c r="K154" s="9" t="str">
        <f>_xlfn.XLOOKUP($I154,ETF指数!$B:$B,ETF指数!E:E)</f>
        <v>质量</v>
      </c>
      <c r="L154" s="9" t="str">
        <f>_xlfn.XLOOKUP($I154,ETF指数!$B:$B,ETF指数!F:F)</f>
        <v>多因子</v>
      </c>
      <c r="M154" s="35">
        <f>[1]!f_netasset_total(A154,"",100000000)</f>
        <v>1.0035967739</v>
      </c>
      <c r="N154" s="36">
        <f>[1]!f_info_managementfeeratio(A154)</f>
        <v>0.5</v>
      </c>
      <c r="O154" s="36">
        <f>[1]!f_info_custodianfeeratio(A154)</f>
        <v>0.1</v>
      </c>
      <c r="P154" s="37"/>
      <c r="Q154" s="37"/>
      <c r="R154" s="37"/>
      <c r="S154" s="37"/>
    </row>
    <row r="155" spans="1:19" x14ac:dyDescent="0.4">
      <c r="A155" s="9" t="s">
        <v>263</v>
      </c>
      <c r="B155" s="9" t="s">
        <v>2878</v>
      </c>
      <c r="C155" s="9" t="s">
        <v>1902</v>
      </c>
      <c r="D155" s="9" t="s">
        <v>1973</v>
      </c>
      <c r="E155" s="9" t="s">
        <v>1891</v>
      </c>
      <c r="F155" s="32" t="s">
        <v>2879</v>
      </c>
      <c r="G155" s="32" t="s">
        <v>2880</v>
      </c>
      <c r="H155" s="34">
        <v>4.1462576599999998</v>
      </c>
      <c r="I155" s="9" t="s">
        <v>90</v>
      </c>
      <c r="J155" s="9" t="str">
        <f>_xlfn.XLOOKUP($I155,ETF指数!$B:$B,ETF指数!D:D)</f>
        <v>市场指数</v>
      </c>
      <c r="K155" s="9" t="str">
        <f>_xlfn.XLOOKUP($I155,ETF指数!$B:$B,ETF指数!E:E)</f>
        <v>大盘</v>
      </c>
      <c r="L155" s="9">
        <f>_xlfn.XLOOKUP($I155,ETF指数!$B:$B,ETF指数!F:F)</f>
        <v>0</v>
      </c>
      <c r="M155" s="35">
        <f>[1]!f_netasset_total(A155,"",100000000)</f>
        <v>3.0638734423000002</v>
      </c>
      <c r="N155" s="36">
        <f>[1]!f_info_managementfeeratio(A155)</f>
        <v>0.5</v>
      </c>
      <c r="O155" s="36">
        <f>[1]!f_info_custodianfeeratio(A155)</f>
        <v>0.1</v>
      </c>
      <c r="P155" s="37"/>
      <c r="Q155" s="37"/>
      <c r="R155" s="37"/>
      <c r="S155" s="37"/>
    </row>
    <row r="156" spans="1:19" x14ac:dyDescent="0.4">
      <c r="A156" s="9" t="s">
        <v>264</v>
      </c>
      <c r="B156" s="9" t="s">
        <v>2881</v>
      </c>
      <c r="C156" s="9" t="s">
        <v>1897</v>
      </c>
      <c r="D156" s="9" t="s">
        <v>2475</v>
      </c>
      <c r="E156" s="9" t="s">
        <v>1891</v>
      </c>
      <c r="F156" s="32" t="s">
        <v>2882</v>
      </c>
      <c r="G156" s="32" t="s">
        <v>2883</v>
      </c>
      <c r="H156" s="34">
        <v>5.3800992699999997</v>
      </c>
      <c r="I156" s="9" t="s">
        <v>59</v>
      </c>
      <c r="J156" s="9" t="str">
        <f>_xlfn.XLOOKUP($I156,ETF指数!$B:$B,ETF指数!D:D)</f>
        <v>市场指数</v>
      </c>
      <c r="K156" s="9" t="str">
        <f>_xlfn.XLOOKUP($I156,ETF指数!$B:$B,ETF指数!E:E)</f>
        <v>创业板</v>
      </c>
      <c r="L156" s="9" t="str">
        <f>_xlfn.XLOOKUP($I156,ETF指数!$B:$B,ETF指数!F:F)</f>
        <v>核心</v>
      </c>
      <c r="M156" s="35">
        <f>[1]!f_netasset_total(A156,"",100000000)</f>
        <v>28.247576640999998</v>
      </c>
      <c r="N156" s="36">
        <f>[1]!f_info_managementfeeratio(A156)</f>
        <v>0.15</v>
      </c>
      <c r="O156" s="36">
        <f>[1]!f_info_custodianfeeratio(A156)</f>
        <v>0.05</v>
      </c>
      <c r="P156" s="37"/>
      <c r="Q156" s="37"/>
      <c r="R156" s="37"/>
      <c r="S156" s="37"/>
    </row>
    <row r="157" spans="1:19" x14ac:dyDescent="0.4">
      <c r="A157" s="9" t="s">
        <v>265</v>
      </c>
      <c r="B157" s="9" t="s">
        <v>2884</v>
      </c>
      <c r="C157" s="9" t="s">
        <v>1895</v>
      </c>
      <c r="D157" s="9" t="s">
        <v>1973</v>
      </c>
      <c r="E157" s="9" t="s">
        <v>1891</v>
      </c>
      <c r="F157" s="32" t="s">
        <v>2868</v>
      </c>
      <c r="G157" s="32" t="s">
        <v>2885</v>
      </c>
      <c r="H157" s="34">
        <v>5.0840249999999996</v>
      </c>
      <c r="I157" s="9" t="s">
        <v>266</v>
      </c>
      <c r="J157" s="9" t="str">
        <f>_xlfn.XLOOKUP($I157,ETF指数!$B:$B,ETF指数!D:D)</f>
        <v>海外指数</v>
      </c>
      <c r="K157" s="9" t="str">
        <f>_xlfn.XLOOKUP($I157,ETF指数!$B:$B,ETF指数!E:E)</f>
        <v>日股</v>
      </c>
      <c r="L157" s="9">
        <f>_xlfn.XLOOKUP($I157,ETF指数!$B:$B,ETF指数!F:F)</f>
        <v>0</v>
      </c>
      <c r="M157" s="35">
        <f>[1]!f_netasset_total(A157,"",100000000)</f>
        <v>12.8071318579</v>
      </c>
      <c r="N157" s="36">
        <f>[1]!f_info_managementfeeratio(A157)</f>
        <v>0.2</v>
      </c>
      <c r="O157" s="36">
        <f>[1]!f_info_custodianfeeratio(A157)</f>
        <v>0.05</v>
      </c>
      <c r="P157" s="37"/>
      <c r="Q157" s="37"/>
      <c r="R157" s="37"/>
      <c r="S157" s="37"/>
    </row>
    <row r="158" spans="1:19" x14ac:dyDescent="0.4">
      <c r="A158" s="9" t="s">
        <v>267</v>
      </c>
      <c r="B158" s="9" t="s">
        <v>2886</v>
      </c>
      <c r="C158" s="9" t="s">
        <v>1894</v>
      </c>
      <c r="D158" s="9" t="s">
        <v>2475</v>
      </c>
      <c r="E158" s="9" t="s">
        <v>1891</v>
      </c>
      <c r="F158" s="32" t="s">
        <v>2868</v>
      </c>
      <c r="G158" s="32" t="s">
        <v>2885</v>
      </c>
      <c r="H158" s="34">
        <v>4.3047899999999997</v>
      </c>
      <c r="I158" s="9" t="s">
        <v>266</v>
      </c>
      <c r="J158" s="9" t="str">
        <f>_xlfn.XLOOKUP($I158,ETF指数!$B:$B,ETF指数!D:D)</f>
        <v>海外指数</v>
      </c>
      <c r="K158" s="9" t="str">
        <f>_xlfn.XLOOKUP($I158,ETF指数!$B:$B,ETF指数!E:E)</f>
        <v>日股</v>
      </c>
      <c r="L158" s="9">
        <f>_xlfn.XLOOKUP($I158,ETF指数!$B:$B,ETF指数!F:F)</f>
        <v>0</v>
      </c>
      <c r="M158" s="35">
        <f>[1]!f_netasset_total(A158,"",100000000)</f>
        <v>11.442428663199999</v>
      </c>
      <c r="N158" s="36">
        <f>[1]!f_info_managementfeeratio(A158)</f>
        <v>0.2</v>
      </c>
      <c r="O158" s="36">
        <f>[1]!f_info_custodianfeeratio(A158)</f>
        <v>0.05</v>
      </c>
      <c r="P158" s="37"/>
      <c r="Q158" s="37"/>
      <c r="R158" s="37"/>
      <c r="S158" s="37"/>
    </row>
    <row r="159" spans="1:19" x14ac:dyDescent="0.4">
      <c r="A159" s="9" t="s">
        <v>268</v>
      </c>
      <c r="B159" s="9" t="s">
        <v>2887</v>
      </c>
      <c r="C159" s="9" t="s">
        <v>1901</v>
      </c>
      <c r="D159" s="9" t="s">
        <v>1973</v>
      </c>
      <c r="E159" s="9" t="s">
        <v>1891</v>
      </c>
      <c r="F159" s="32" t="s">
        <v>2868</v>
      </c>
      <c r="G159" s="32" t="s">
        <v>2885</v>
      </c>
      <c r="H159" s="34">
        <v>3.08419</v>
      </c>
      <c r="I159" s="9" t="s">
        <v>269</v>
      </c>
      <c r="J159" s="9" t="str">
        <f>_xlfn.XLOOKUP($I159,ETF指数!$B:$B,ETF指数!D:D)</f>
        <v>海外指数</v>
      </c>
      <c r="K159" s="9" t="str">
        <f>_xlfn.XLOOKUP($I159,ETF指数!$B:$B,ETF指数!E:E)</f>
        <v>日股</v>
      </c>
      <c r="L159" s="9">
        <f>_xlfn.XLOOKUP($I159,ETF指数!$B:$B,ETF指数!F:F)</f>
        <v>0</v>
      </c>
      <c r="M159" s="35">
        <f>[1]!f_netasset_total(A159,"",100000000)</f>
        <v>8.1450236312999991</v>
      </c>
      <c r="N159" s="36">
        <f>[1]!f_info_managementfeeratio(A159)</f>
        <v>0.2</v>
      </c>
      <c r="O159" s="36">
        <f>[1]!f_info_custodianfeeratio(A159)</f>
        <v>0.05</v>
      </c>
      <c r="P159" s="37"/>
      <c r="Q159" s="37"/>
      <c r="R159" s="37"/>
      <c r="S159" s="37"/>
    </row>
    <row r="160" spans="1:19" x14ac:dyDescent="0.4">
      <c r="A160" s="9" t="s">
        <v>270</v>
      </c>
      <c r="B160" s="9" t="s">
        <v>2888</v>
      </c>
      <c r="C160" s="9" t="s">
        <v>1908</v>
      </c>
      <c r="D160" s="9" t="s">
        <v>1965</v>
      </c>
      <c r="E160" s="9" t="s">
        <v>1891</v>
      </c>
      <c r="F160" s="32" t="s">
        <v>2868</v>
      </c>
      <c r="G160" s="32" t="s">
        <v>2885</v>
      </c>
      <c r="H160" s="34">
        <v>2.7496999999999998</v>
      </c>
      <c r="I160" s="9" t="s">
        <v>266</v>
      </c>
      <c r="J160" s="9" t="str">
        <f>_xlfn.XLOOKUP($I160,ETF指数!$B:$B,ETF指数!D:D)</f>
        <v>海外指数</v>
      </c>
      <c r="K160" s="9" t="str">
        <f>_xlfn.XLOOKUP($I160,ETF指数!$B:$B,ETF指数!E:E)</f>
        <v>日股</v>
      </c>
      <c r="L160" s="9">
        <f>_xlfn.XLOOKUP($I160,ETF指数!$B:$B,ETF指数!F:F)</f>
        <v>0</v>
      </c>
      <c r="M160" s="35">
        <f>[1]!f_netasset_total(A160,"",100000000)</f>
        <v>13.240193763199999</v>
      </c>
      <c r="N160" s="36">
        <f>[1]!f_info_managementfeeratio(A160)</f>
        <v>0.2</v>
      </c>
      <c r="O160" s="36">
        <f>[1]!f_info_custodianfeeratio(A160)</f>
        <v>0.05</v>
      </c>
      <c r="P160" s="37"/>
      <c r="Q160" s="37"/>
      <c r="R160" s="37"/>
      <c r="S160" s="37"/>
    </row>
    <row r="161" spans="1:19" x14ac:dyDescent="0.4">
      <c r="A161" s="9" t="s">
        <v>271</v>
      </c>
      <c r="B161" s="9" t="s">
        <v>2889</v>
      </c>
      <c r="C161" s="9" t="s">
        <v>1894</v>
      </c>
      <c r="D161" s="9" t="s">
        <v>1970</v>
      </c>
      <c r="E161" s="9" t="s">
        <v>1891</v>
      </c>
      <c r="F161" s="32" t="s">
        <v>2890</v>
      </c>
      <c r="G161" s="32" t="s">
        <v>2891</v>
      </c>
      <c r="H161" s="34">
        <v>3.5453124800000002</v>
      </c>
      <c r="I161" s="9" t="s">
        <v>272</v>
      </c>
      <c r="J161" s="9" t="str">
        <f>_xlfn.XLOOKUP($I161,ETF指数!$B:$B,ETF指数!D:D)</f>
        <v>风格策略</v>
      </c>
      <c r="K161" s="9" t="str">
        <f>_xlfn.XLOOKUP($I161,ETF指数!$B:$B,ETF指数!E:E)</f>
        <v>价值</v>
      </c>
      <c r="L161" s="9" t="str">
        <f>_xlfn.XLOOKUP($I161,ETF指数!$B:$B,ETF指数!F:F)</f>
        <v>创业</v>
      </c>
      <c r="M161" s="35">
        <f>[1]!f_netasset_total(A161,"",100000000)</f>
        <v>5.0970957073000003</v>
      </c>
      <c r="N161" s="36">
        <f>[1]!f_info_managementfeeratio(A161)</f>
        <v>0.5</v>
      </c>
      <c r="O161" s="36">
        <f>[1]!f_info_custodianfeeratio(A161)</f>
        <v>0.1</v>
      </c>
      <c r="P161" s="37"/>
      <c r="Q161" s="37"/>
      <c r="R161" s="37"/>
      <c r="S161" s="37"/>
    </row>
    <row r="162" spans="1:19" x14ac:dyDescent="0.4">
      <c r="A162" s="9" t="s">
        <v>273</v>
      </c>
      <c r="B162" s="9" t="s">
        <v>2892</v>
      </c>
      <c r="C162" s="9" t="s">
        <v>1894</v>
      </c>
      <c r="D162" s="9" t="s">
        <v>1970</v>
      </c>
      <c r="E162" s="9" t="s">
        <v>1891</v>
      </c>
      <c r="F162" s="32" t="s">
        <v>2893</v>
      </c>
      <c r="G162" s="32" t="s">
        <v>2891</v>
      </c>
      <c r="H162" s="34">
        <v>3.9131855199999999</v>
      </c>
      <c r="I162" s="9" t="s">
        <v>274</v>
      </c>
      <c r="J162" s="9" t="str">
        <f>_xlfn.XLOOKUP($I162,ETF指数!$B:$B,ETF指数!D:D)</f>
        <v>风格策略</v>
      </c>
      <c r="K162" s="9" t="str">
        <f>_xlfn.XLOOKUP($I162,ETF指数!$B:$B,ETF指数!E:E)</f>
        <v>成长</v>
      </c>
      <c r="L162" s="9" t="str">
        <f>_xlfn.XLOOKUP($I162,ETF指数!$B:$B,ETF指数!F:F)</f>
        <v>创业</v>
      </c>
      <c r="M162" s="35">
        <f>[1]!f_netasset_total(A162,"",100000000)</f>
        <v>40.576545356700002</v>
      </c>
      <c r="N162" s="36">
        <f>[1]!f_info_managementfeeratio(A162)</f>
        <v>0.5</v>
      </c>
      <c r="O162" s="36">
        <f>[1]!f_info_custodianfeeratio(A162)</f>
        <v>0.1</v>
      </c>
      <c r="P162" s="37"/>
      <c r="Q162" s="37"/>
      <c r="R162" s="37"/>
      <c r="S162" s="37"/>
    </row>
    <row r="163" spans="1:19" x14ac:dyDescent="0.4">
      <c r="A163" s="9" t="s">
        <v>275</v>
      </c>
      <c r="B163" s="9" t="s">
        <v>2894</v>
      </c>
      <c r="C163" s="9" t="s">
        <v>1904</v>
      </c>
      <c r="D163" s="9" t="s">
        <v>2866</v>
      </c>
      <c r="E163" s="9" t="s">
        <v>1891</v>
      </c>
      <c r="F163" s="32" t="s">
        <v>2895</v>
      </c>
      <c r="G163" s="32" t="s">
        <v>2896</v>
      </c>
      <c r="H163" s="34">
        <v>6.9382575700000002</v>
      </c>
      <c r="I163" s="9" t="s">
        <v>18</v>
      </c>
      <c r="J163" s="9" t="str">
        <f>_xlfn.XLOOKUP($I163,ETF指数!$B:$B,ETF指数!D:D)</f>
        <v>市场指数</v>
      </c>
      <c r="K163" s="9" t="str">
        <f>_xlfn.XLOOKUP($I163,ETF指数!$B:$B,ETF指数!E:E)</f>
        <v>其他</v>
      </c>
      <c r="L163" s="9" t="str">
        <f>_xlfn.XLOOKUP($I163,ETF指数!$B:$B,ETF指数!F:F)</f>
        <v>深证</v>
      </c>
      <c r="M163" s="35">
        <f>[1]!f_netasset_total(A163,"",100000000)</f>
        <v>0.1857474704</v>
      </c>
      <c r="N163" s="36">
        <f>[1]!f_info_managementfeeratio(A163)</f>
        <v>0.2</v>
      </c>
      <c r="O163" s="36">
        <f>[1]!f_info_custodianfeeratio(A163)</f>
        <v>0.1</v>
      </c>
      <c r="P163" s="37"/>
      <c r="Q163" s="37"/>
      <c r="R163" s="37"/>
      <c r="S163" s="37"/>
    </row>
    <row r="164" spans="1:19" x14ac:dyDescent="0.4">
      <c r="A164" s="9" t="s">
        <v>276</v>
      </c>
      <c r="B164" s="9" t="s">
        <v>2897</v>
      </c>
      <c r="C164" s="9" t="s">
        <v>1906</v>
      </c>
      <c r="D164" s="9" t="s">
        <v>2475</v>
      </c>
      <c r="E164" s="9" t="s">
        <v>1891</v>
      </c>
      <c r="F164" s="32" t="s">
        <v>2877</v>
      </c>
      <c r="G164" s="32" t="s">
        <v>2898</v>
      </c>
      <c r="H164" s="34">
        <v>9.3182631399999991</v>
      </c>
      <c r="I164" s="9" t="s">
        <v>277</v>
      </c>
      <c r="J164" s="9" t="str">
        <f>_xlfn.XLOOKUP($I164,ETF指数!$B:$B,ETF指数!D:D)</f>
        <v>行业板块</v>
      </c>
      <c r="K164" s="9" t="str">
        <f>_xlfn.XLOOKUP($I164,ETF指数!$B:$B,ETF指数!E:E)</f>
        <v>制造</v>
      </c>
      <c r="L164" s="9" t="str">
        <f>_xlfn.XLOOKUP($I164,ETF指数!$B:$B,ETF指数!F:F)</f>
        <v>军工</v>
      </c>
      <c r="M164" s="35">
        <f>[1]!f_netasset_total(A164,"",100000000)</f>
        <v>31.8850124969</v>
      </c>
      <c r="N164" s="36">
        <f>[1]!f_info_managementfeeratio(A164)</f>
        <v>0.3</v>
      </c>
      <c r="O164" s="36">
        <f>[1]!f_info_custodianfeeratio(A164)</f>
        <v>0.1</v>
      </c>
      <c r="P164" s="37"/>
      <c r="Q164" s="37"/>
      <c r="R164" s="37"/>
      <c r="S164" s="37"/>
    </row>
    <row r="165" spans="1:19" x14ac:dyDescent="0.4">
      <c r="A165" s="9" t="s">
        <v>278</v>
      </c>
      <c r="B165" s="9" t="s">
        <v>2899</v>
      </c>
      <c r="C165" s="9" t="s">
        <v>1905</v>
      </c>
      <c r="D165" s="9" t="s">
        <v>1970</v>
      </c>
      <c r="E165" s="9" t="s">
        <v>1891</v>
      </c>
      <c r="F165" s="32" t="s">
        <v>2900</v>
      </c>
      <c r="G165" s="32" t="s">
        <v>2874</v>
      </c>
      <c r="H165" s="34">
        <v>6.18453447</v>
      </c>
      <c r="I165" s="9" t="s">
        <v>279</v>
      </c>
      <c r="J165" s="9" t="str">
        <f>_xlfn.XLOOKUP($I165,ETF指数!$B:$B,ETF指数!D:D)</f>
        <v>行业板块</v>
      </c>
      <c r="K165" s="9" t="str">
        <f>_xlfn.XLOOKUP($I165,ETF指数!$B:$B,ETF指数!E:E)</f>
        <v>科技</v>
      </c>
      <c r="L165" s="9" t="str">
        <f>_xlfn.XLOOKUP($I165,ETF指数!$B:$B,ETF指数!F:F)</f>
        <v>计算机</v>
      </c>
      <c r="M165" s="35">
        <f>[1]!f_netasset_total(A165,"",100000000)</f>
        <v>9.4257979778000003</v>
      </c>
      <c r="N165" s="36">
        <f>[1]!f_info_managementfeeratio(A165)</f>
        <v>0.5</v>
      </c>
      <c r="O165" s="36">
        <f>[1]!f_info_custodianfeeratio(A165)</f>
        <v>0.1</v>
      </c>
      <c r="P165" s="37"/>
      <c r="Q165" s="37"/>
      <c r="R165" s="37"/>
      <c r="S165" s="37"/>
    </row>
    <row r="166" spans="1:19" x14ac:dyDescent="0.4">
      <c r="A166" s="9" t="s">
        <v>280</v>
      </c>
      <c r="B166" s="9" t="s">
        <v>2901</v>
      </c>
      <c r="C166" s="9" t="s">
        <v>1907</v>
      </c>
      <c r="D166" s="9" t="s">
        <v>1957</v>
      </c>
      <c r="E166" s="9" t="s">
        <v>1891</v>
      </c>
      <c r="F166" s="32" t="s">
        <v>2902</v>
      </c>
      <c r="G166" s="32" t="s">
        <v>2903</v>
      </c>
      <c r="H166" s="34">
        <v>2.0106700000000002</v>
      </c>
      <c r="I166" s="9" t="s">
        <v>281</v>
      </c>
      <c r="J166" s="9" t="str">
        <f>_xlfn.XLOOKUP($I166,ETF指数!$B:$B,ETF指数!D:D)</f>
        <v>行业板块</v>
      </c>
      <c r="K166" s="9" t="str">
        <f>_xlfn.XLOOKUP($I166,ETF指数!$B:$B,ETF指数!E:E)</f>
        <v>科技</v>
      </c>
      <c r="L166" s="9" t="str">
        <f>_xlfn.XLOOKUP($I166,ETF指数!$B:$B,ETF指数!F:F)</f>
        <v>人工智能</v>
      </c>
      <c r="M166" s="35">
        <f>[1]!f_netasset_total(A166,"",100000000)</f>
        <v>19.341187122200001</v>
      </c>
      <c r="N166" s="36">
        <f>[1]!f_info_managementfeeratio(A166)</f>
        <v>0.15</v>
      </c>
      <c r="O166" s="36">
        <f>[1]!f_info_custodianfeeratio(A166)</f>
        <v>0.05</v>
      </c>
      <c r="P166" s="37"/>
      <c r="Q166" s="37"/>
      <c r="R166" s="37"/>
      <c r="S166" s="37"/>
    </row>
    <row r="167" spans="1:19" x14ac:dyDescent="0.4">
      <c r="A167" s="9" t="s">
        <v>282</v>
      </c>
      <c r="B167" s="9" t="s">
        <v>2904</v>
      </c>
      <c r="C167" s="9" t="s">
        <v>1944</v>
      </c>
      <c r="D167" s="9" t="s">
        <v>2905</v>
      </c>
      <c r="E167" s="9" t="s">
        <v>1891</v>
      </c>
      <c r="F167" s="32" t="s">
        <v>2906</v>
      </c>
      <c r="G167" s="32" t="s">
        <v>2907</v>
      </c>
      <c r="H167" s="34">
        <v>3.8497599899999999</v>
      </c>
      <c r="I167" s="9" t="s">
        <v>283</v>
      </c>
      <c r="J167" s="9" t="str">
        <f>_xlfn.XLOOKUP($I167,ETF指数!$B:$B,ETF指数!D:D)</f>
        <v>主题指数</v>
      </c>
      <c r="K167" s="9" t="str">
        <f>_xlfn.XLOOKUP($I167,ETF指数!$B:$B,ETF指数!E:E)</f>
        <v>民企</v>
      </c>
      <c r="L167" s="9" t="str">
        <f>_xlfn.XLOOKUP($I167,ETF指数!$B:$B,ETF指数!F:F)</f>
        <v>民企</v>
      </c>
      <c r="M167" s="35">
        <f>[1]!f_netasset_total(A167,"",100000000)</f>
        <v>2.7562818422000004</v>
      </c>
      <c r="N167" s="36">
        <f>[1]!f_info_managementfeeratio(A167)</f>
        <v>0.3</v>
      </c>
      <c r="O167" s="36">
        <f>[1]!f_info_custodianfeeratio(A167)</f>
        <v>0.2</v>
      </c>
      <c r="P167" s="37"/>
      <c r="Q167" s="37"/>
      <c r="R167" s="37"/>
      <c r="S167" s="37"/>
    </row>
    <row r="168" spans="1:19" x14ac:dyDescent="0.4">
      <c r="A168" s="9" t="s">
        <v>284</v>
      </c>
      <c r="B168" s="9" t="s">
        <v>2908</v>
      </c>
      <c r="C168" s="9" t="s">
        <v>1910</v>
      </c>
      <c r="D168" s="9" t="s">
        <v>1973</v>
      </c>
      <c r="E168" s="9" t="s">
        <v>1891</v>
      </c>
      <c r="F168" s="32" t="s">
        <v>2909</v>
      </c>
      <c r="G168" s="32" t="s">
        <v>2874</v>
      </c>
      <c r="H168" s="34">
        <v>10.372896669999999</v>
      </c>
      <c r="I168" s="9" t="s">
        <v>285</v>
      </c>
      <c r="J168" s="9" t="str">
        <f>_xlfn.XLOOKUP($I168,ETF指数!$B:$B,ETF指数!D:D)</f>
        <v>行业板块</v>
      </c>
      <c r="K168" s="9" t="str">
        <f>_xlfn.XLOOKUP($I168,ETF指数!$B:$B,ETF指数!E:E)</f>
        <v>科技</v>
      </c>
      <c r="L168" s="9" t="str">
        <f>_xlfn.XLOOKUP($I168,ETF指数!$B:$B,ETF指数!F:F)</f>
        <v>科技</v>
      </c>
      <c r="M168" s="35">
        <f>[1]!f_netasset_total(A168,"",100000000)</f>
        <v>31.830218443000003</v>
      </c>
      <c r="N168" s="36">
        <f>[1]!f_info_managementfeeratio(A168)</f>
        <v>0.5</v>
      </c>
      <c r="O168" s="36">
        <f>[1]!f_info_custodianfeeratio(A168)</f>
        <v>0.1</v>
      </c>
      <c r="P168" s="37"/>
      <c r="Q168" s="37"/>
      <c r="R168" s="37"/>
      <c r="S168" s="37"/>
    </row>
    <row r="169" spans="1:19" x14ac:dyDescent="0.4">
      <c r="A169" s="9" t="s">
        <v>286</v>
      </c>
      <c r="B169" s="9" t="s">
        <v>2910</v>
      </c>
      <c r="C169" s="9" t="s">
        <v>1897</v>
      </c>
      <c r="D169" s="9" t="s">
        <v>2475</v>
      </c>
      <c r="E169" s="9" t="s">
        <v>1891</v>
      </c>
      <c r="F169" s="32" t="s">
        <v>2911</v>
      </c>
      <c r="G169" s="32" t="s">
        <v>2912</v>
      </c>
      <c r="H169" s="34">
        <v>72.023277160000006</v>
      </c>
      <c r="I169" s="9" t="s">
        <v>287</v>
      </c>
      <c r="J169" s="9" t="str">
        <f>_xlfn.XLOOKUP($I169,ETF指数!$B:$B,ETF指数!D:D)</f>
        <v>行业板块</v>
      </c>
      <c r="K169" s="9" t="str">
        <f>_xlfn.XLOOKUP($I169,ETF指数!$B:$B,ETF指数!E:E)</f>
        <v>制造</v>
      </c>
      <c r="L169" s="9" t="str">
        <f>_xlfn.XLOOKUP($I169,ETF指数!$B:$B,ETF指数!F:F)</f>
        <v>军工</v>
      </c>
      <c r="M169" s="35">
        <f>[1]!f_netasset_total(A169,"",100000000)</f>
        <v>66.323753298500009</v>
      </c>
      <c r="N169" s="36">
        <f>[1]!f_info_managementfeeratio(A169)</f>
        <v>0.5</v>
      </c>
      <c r="O169" s="36">
        <f>[1]!f_info_custodianfeeratio(A169)</f>
        <v>0.1</v>
      </c>
      <c r="P169" s="37"/>
      <c r="Q169" s="37"/>
      <c r="R169" s="37"/>
      <c r="S169" s="37"/>
    </row>
    <row r="170" spans="1:19" x14ac:dyDescent="0.4">
      <c r="A170" s="9" t="s">
        <v>288</v>
      </c>
      <c r="B170" s="9" t="s">
        <v>2913</v>
      </c>
      <c r="C170" s="9" t="s">
        <v>1899</v>
      </c>
      <c r="D170" s="9" t="s">
        <v>1985</v>
      </c>
      <c r="E170" s="9" t="s">
        <v>1891</v>
      </c>
      <c r="F170" s="32" t="s">
        <v>2914</v>
      </c>
      <c r="G170" s="32" t="s">
        <v>2915</v>
      </c>
      <c r="H170" s="34">
        <v>64.286671269999999</v>
      </c>
      <c r="I170" s="9" t="s">
        <v>289</v>
      </c>
      <c r="J170" s="9" t="str">
        <f>_xlfn.XLOOKUP($I170,ETF指数!$B:$B,ETF指数!D:D)</f>
        <v>主题指数</v>
      </c>
      <c r="K170" s="9" t="str">
        <f>_xlfn.XLOOKUP($I170,ETF指数!$B:$B,ETF指数!E:E)</f>
        <v>地区</v>
      </c>
      <c r="L170" s="9" t="str">
        <f>_xlfn.XLOOKUP($I170,ETF指数!$B:$B,ETF指数!F:F)</f>
        <v>长三角</v>
      </c>
      <c r="M170" s="35">
        <f>[1]!f_netasset_total(A170,"",100000000)</f>
        <v>3.9034181532000001</v>
      </c>
      <c r="N170" s="36">
        <f>[1]!f_info_managementfeeratio(A170)</f>
        <v>0.15</v>
      </c>
      <c r="O170" s="36">
        <f>[1]!f_info_custodianfeeratio(A170)</f>
        <v>0.05</v>
      </c>
      <c r="P170" s="37"/>
      <c r="Q170" s="37"/>
      <c r="R170" s="37"/>
      <c r="S170" s="37"/>
    </row>
    <row r="171" spans="1:19" x14ac:dyDescent="0.4">
      <c r="A171" s="9" t="s">
        <v>290</v>
      </c>
      <c r="B171" s="9" t="s">
        <v>2916</v>
      </c>
      <c r="C171" s="9" t="s">
        <v>1896</v>
      </c>
      <c r="D171" s="9" t="s">
        <v>2482</v>
      </c>
      <c r="E171" s="9" t="s">
        <v>1891</v>
      </c>
      <c r="F171" s="32" t="s">
        <v>2898</v>
      </c>
      <c r="G171" s="32" t="s">
        <v>2917</v>
      </c>
      <c r="H171" s="34">
        <v>27.620832020000002</v>
      </c>
      <c r="I171" s="9" t="s">
        <v>28</v>
      </c>
      <c r="J171" s="9" t="str">
        <f>_xlfn.XLOOKUP($I171,ETF指数!$B:$B,ETF指数!D:D)</f>
        <v>市场指数</v>
      </c>
      <c r="K171" s="9" t="str">
        <f>_xlfn.XLOOKUP($I171,ETF指数!$B:$B,ETF指数!E:E)</f>
        <v>中盘</v>
      </c>
      <c r="L171" s="9" t="str">
        <f>_xlfn.XLOOKUP($I171,ETF指数!$B:$B,ETF指数!F:F)</f>
        <v>核心</v>
      </c>
      <c r="M171" s="35">
        <f>[1]!f_netasset_total(A171,"",100000000)</f>
        <v>6.7727103119000009</v>
      </c>
      <c r="N171" s="36">
        <f>[1]!f_info_managementfeeratio(A171)</f>
        <v>0.15</v>
      </c>
      <c r="O171" s="36">
        <f>[1]!f_info_custodianfeeratio(A171)</f>
        <v>0.05</v>
      </c>
      <c r="P171" s="37"/>
      <c r="Q171" s="37"/>
      <c r="R171" s="37"/>
      <c r="S171" s="37"/>
    </row>
    <row r="172" spans="1:19" x14ac:dyDescent="0.4">
      <c r="A172" s="9" t="s">
        <v>291</v>
      </c>
      <c r="B172" s="9" t="s">
        <v>2918</v>
      </c>
      <c r="C172" s="9" t="s">
        <v>1945</v>
      </c>
      <c r="D172" s="9" t="s">
        <v>1965</v>
      </c>
      <c r="E172" s="9" t="s">
        <v>1891</v>
      </c>
      <c r="F172" s="32" t="s">
        <v>2919</v>
      </c>
      <c r="G172" s="32" t="s">
        <v>2920</v>
      </c>
      <c r="H172" s="34">
        <v>3.2431842199999998</v>
      </c>
      <c r="I172" s="9" t="s">
        <v>292</v>
      </c>
      <c r="J172" s="9" t="str">
        <f>_xlfn.XLOOKUP($I172,ETF指数!$B:$B,ETF指数!D:D)</f>
        <v>风格策略</v>
      </c>
      <c r="K172" s="9" t="str">
        <f>_xlfn.XLOOKUP($I172,ETF指数!$B:$B,ETF指数!E:E)</f>
        <v>成长</v>
      </c>
      <c r="L172" s="9" t="str">
        <f>_xlfn.XLOOKUP($I172,ETF指数!$B:$B,ETF指数!F:F)</f>
        <v>浙江</v>
      </c>
      <c r="M172" s="35">
        <f>[1]!f_netasset_total(A172,"",100000000)</f>
        <v>0.58129777409999994</v>
      </c>
      <c r="N172" s="36">
        <f>[1]!f_info_managementfeeratio(A172)</f>
        <v>0.5</v>
      </c>
      <c r="O172" s="36">
        <f>[1]!f_info_custodianfeeratio(A172)</f>
        <v>0.1</v>
      </c>
      <c r="P172" s="37"/>
      <c r="Q172" s="37"/>
      <c r="R172" s="37"/>
      <c r="S172" s="37"/>
    </row>
    <row r="173" spans="1:19" x14ac:dyDescent="0.4">
      <c r="A173" s="9" t="s">
        <v>293</v>
      </c>
      <c r="B173" s="9" t="s">
        <v>2921</v>
      </c>
      <c r="C173" s="9" t="s">
        <v>1900</v>
      </c>
      <c r="D173" s="9" t="s">
        <v>1973</v>
      </c>
      <c r="E173" s="9" t="s">
        <v>1891</v>
      </c>
      <c r="F173" s="32" t="s">
        <v>2922</v>
      </c>
      <c r="G173" s="32" t="s">
        <v>2923</v>
      </c>
      <c r="H173" s="34">
        <v>7.6667516400000002</v>
      </c>
      <c r="I173" s="9" t="s">
        <v>294</v>
      </c>
      <c r="J173" s="9" t="str">
        <f>_xlfn.XLOOKUP($I173,ETF指数!$B:$B,ETF指数!D:D)</f>
        <v>风格策略</v>
      </c>
      <c r="K173" s="9" t="str">
        <f>_xlfn.XLOOKUP($I173,ETF指数!$B:$B,ETF指数!E:E)</f>
        <v>红利</v>
      </c>
      <c r="L173" s="9" t="str">
        <f>_xlfn.XLOOKUP($I173,ETF指数!$B:$B,ETF指数!F:F)</f>
        <v>低波</v>
      </c>
      <c r="M173" s="35">
        <f>[1]!f_netasset_total(A173,"",100000000)</f>
        <v>52.405630403000004</v>
      </c>
      <c r="N173" s="36">
        <f>[1]!f_info_managementfeeratio(A173)</f>
        <v>0.5</v>
      </c>
      <c r="O173" s="36">
        <f>[1]!f_info_custodianfeeratio(A173)</f>
        <v>0.1</v>
      </c>
      <c r="P173" s="37"/>
      <c r="Q173" s="37"/>
      <c r="R173" s="37"/>
      <c r="S173" s="37"/>
    </row>
    <row r="174" spans="1:19" x14ac:dyDescent="0.4">
      <c r="A174" s="9" t="s">
        <v>295</v>
      </c>
      <c r="B174" s="9" t="s">
        <v>2924</v>
      </c>
      <c r="C174" s="9" t="s">
        <v>1905</v>
      </c>
      <c r="D174" s="9" t="s">
        <v>1973</v>
      </c>
      <c r="E174" s="9" t="s">
        <v>1891</v>
      </c>
      <c r="F174" s="32" t="s">
        <v>2874</v>
      </c>
      <c r="G174" s="32" t="s">
        <v>2925</v>
      </c>
      <c r="H174" s="34">
        <v>4.7646232599999996</v>
      </c>
      <c r="I174" s="9" t="s">
        <v>296</v>
      </c>
      <c r="J174" s="9" t="str">
        <f>_xlfn.XLOOKUP($I174,ETF指数!$B:$B,ETF指数!D:D)</f>
        <v>行业板块</v>
      </c>
      <c r="K174" s="9" t="str">
        <f>_xlfn.XLOOKUP($I174,ETF指数!$B:$B,ETF指数!E:E)</f>
        <v>科技</v>
      </c>
      <c r="L174" s="9" t="str">
        <f>_xlfn.XLOOKUP($I174,ETF指数!$B:$B,ETF指数!F:F)</f>
        <v>通信</v>
      </c>
      <c r="M174" s="35">
        <f>[1]!f_netasset_total(A174,"",100000000)</f>
        <v>31.035384248200003</v>
      </c>
      <c r="N174" s="36">
        <f>[1]!f_info_managementfeeratio(A174)</f>
        <v>0.5</v>
      </c>
      <c r="O174" s="36">
        <f>[1]!f_info_custodianfeeratio(A174)</f>
        <v>0.1</v>
      </c>
      <c r="P174" s="37"/>
      <c r="Q174" s="37"/>
      <c r="R174" s="37"/>
      <c r="S174" s="37"/>
    </row>
    <row r="175" spans="1:19" x14ac:dyDescent="0.4">
      <c r="A175" s="9" t="s">
        <v>297</v>
      </c>
      <c r="B175" s="9" t="s">
        <v>2926</v>
      </c>
      <c r="C175" s="9" t="s">
        <v>1916</v>
      </c>
      <c r="D175" s="9" t="s">
        <v>2927</v>
      </c>
      <c r="E175" s="9" t="s">
        <v>1891</v>
      </c>
      <c r="F175" s="32" t="s">
        <v>2903</v>
      </c>
      <c r="G175" s="32" t="s">
        <v>2928</v>
      </c>
      <c r="H175" s="34">
        <v>12.63501993</v>
      </c>
      <c r="I175" s="9" t="s">
        <v>298</v>
      </c>
      <c r="J175" s="9" t="str">
        <f>_xlfn.XLOOKUP($I175,ETF指数!$B:$B,ETF指数!D:D)</f>
        <v>风格策略</v>
      </c>
      <c r="K175" s="9" t="str">
        <f>_xlfn.XLOOKUP($I175,ETF指数!$B:$B,ETF指数!E:E)</f>
        <v>红利</v>
      </c>
      <c r="L175" s="9" t="str">
        <f>_xlfn.XLOOKUP($I175,ETF指数!$B:$B,ETF指数!F:F)</f>
        <v>红利</v>
      </c>
      <c r="M175" s="35">
        <f>[1]!f_netasset_total(A175,"",100000000)</f>
        <v>2.2715582872</v>
      </c>
      <c r="N175" s="36">
        <f>[1]!f_info_managementfeeratio(A175)</f>
        <v>0.5</v>
      </c>
      <c r="O175" s="36">
        <f>[1]!f_info_custodianfeeratio(A175)</f>
        <v>0.1</v>
      </c>
      <c r="P175" s="37"/>
      <c r="Q175" s="37"/>
      <c r="R175" s="37"/>
      <c r="S175" s="37"/>
    </row>
    <row r="176" spans="1:19" x14ac:dyDescent="0.4">
      <c r="A176" s="9" t="s">
        <v>299</v>
      </c>
      <c r="B176" s="9" t="s">
        <v>2929</v>
      </c>
      <c r="C176" s="9" t="s">
        <v>1906</v>
      </c>
      <c r="D176" s="9" t="s">
        <v>2482</v>
      </c>
      <c r="E176" s="9" t="s">
        <v>1892</v>
      </c>
      <c r="F176" s="32" t="s">
        <v>2903</v>
      </c>
      <c r="G176" s="32" t="s">
        <v>2930</v>
      </c>
      <c r="H176" s="34">
        <v>44.715226250000001</v>
      </c>
      <c r="I176" s="9" t="s">
        <v>300</v>
      </c>
      <c r="J176" s="9" t="str">
        <f>_xlfn.XLOOKUP($I176,ETF指数!$B:$B,ETF指数!D:D)</f>
        <v>债券指数</v>
      </c>
      <c r="K176" s="9" t="str">
        <f>_xlfn.XLOOKUP($I176,ETF指数!$B:$B,ETF指数!E:E)</f>
        <v>地方债</v>
      </c>
      <c r="L176" s="9" t="str">
        <f>_xlfn.XLOOKUP($I176,ETF指数!$B:$B,ETF指数!F:F)</f>
        <v>中债</v>
      </c>
      <c r="M176" s="35">
        <f>[1]!f_netasset_total(A176,"",100000000)</f>
        <v>40.1021820327</v>
      </c>
      <c r="N176" s="36">
        <f>[1]!f_info_managementfeeratio(A176)</f>
        <v>0.15</v>
      </c>
      <c r="O176" s="36">
        <f>[1]!f_info_custodianfeeratio(A176)</f>
        <v>0.05</v>
      </c>
      <c r="P176" s="37"/>
      <c r="Q176" s="37"/>
      <c r="R176" s="37"/>
      <c r="S176" s="37"/>
    </row>
    <row r="177" spans="1:19" x14ac:dyDescent="0.4">
      <c r="A177" s="9" t="s">
        <v>301</v>
      </c>
      <c r="B177" s="9" t="s">
        <v>2931</v>
      </c>
      <c r="C177" s="9" t="s">
        <v>1895</v>
      </c>
      <c r="D177" s="9" t="s">
        <v>2482</v>
      </c>
      <c r="E177" s="9" t="s">
        <v>1891</v>
      </c>
      <c r="F177" s="32" t="s">
        <v>2925</v>
      </c>
      <c r="G177" s="32" t="s">
        <v>2932</v>
      </c>
      <c r="H177" s="34">
        <v>7.0423101800000003</v>
      </c>
      <c r="I177" s="9" t="s">
        <v>16</v>
      </c>
      <c r="J177" s="9" t="str">
        <f>_xlfn.XLOOKUP($I177,ETF指数!$B:$B,ETF指数!D:D)</f>
        <v>市场指数</v>
      </c>
      <c r="K177" s="9" t="str">
        <f>_xlfn.XLOOKUP($I177,ETF指数!$B:$B,ETF指数!E:E)</f>
        <v>超大盘</v>
      </c>
      <c r="L177" s="9" t="str">
        <f>_xlfn.XLOOKUP($I177,ETF指数!$B:$B,ETF指数!F:F)</f>
        <v>核心</v>
      </c>
      <c r="M177" s="35">
        <f>[1]!f_netasset_total(A177,"",100000000)</f>
        <v>38.357456500799998</v>
      </c>
      <c r="N177" s="36">
        <f>[1]!f_info_managementfeeratio(A177)</f>
        <v>0.15</v>
      </c>
      <c r="O177" s="36">
        <f>[1]!f_info_custodianfeeratio(A177)</f>
        <v>0.05</v>
      </c>
      <c r="P177" s="37"/>
      <c r="Q177" s="37"/>
      <c r="R177" s="37"/>
      <c r="S177" s="37"/>
    </row>
    <row r="178" spans="1:19" x14ac:dyDescent="0.4">
      <c r="A178" s="9" t="s">
        <v>302</v>
      </c>
      <c r="B178" s="9" t="s">
        <v>2933</v>
      </c>
      <c r="C178" s="9" t="s">
        <v>1914</v>
      </c>
      <c r="D178" s="9" t="s">
        <v>2866</v>
      </c>
      <c r="E178" s="9" t="s">
        <v>1891</v>
      </c>
      <c r="F178" s="32" t="s">
        <v>2934</v>
      </c>
      <c r="G178" s="32" t="s">
        <v>2935</v>
      </c>
      <c r="H178" s="34">
        <v>6.4077815999999999</v>
      </c>
      <c r="I178" s="9" t="s">
        <v>59</v>
      </c>
      <c r="J178" s="9" t="str">
        <f>_xlfn.XLOOKUP($I178,ETF指数!$B:$B,ETF指数!D:D)</f>
        <v>市场指数</v>
      </c>
      <c r="K178" s="9" t="str">
        <f>_xlfn.XLOOKUP($I178,ETF指数!$B:$B,ETF指数!E:E)</f>
        <v>创业板</v>
      </c>
      <c r="L178" s="9" t="str">
        <f>_xlfn.XLOOKUP($I178,ETF指数!$B:$B,ETF指数!F:F)</f>
        <v>核心</v>
      </c>
      <c r="M178" s="35">
        <f>[1]!f_netasset_total(A178,"",100000000)</f>
        <v>91.127538667600007</v>
      </c>
      <c r="N178" s="36">
        <f>[1]!f_info_managementfeeratio(A178)</f>
        <v>0.5</v>
      </c>
      <c r="O178" s="36">
        <f>[1]!f_info_custodianfeeratio(A178)</f>
        <v>0.1</v>
      </c>
      <c r="P178" s="37"/>
      <c r="Q178" s="37"/>
      <c r="R178" s="37"/>
      <c r="S178" s="37"/>
    </row>
    <row r="179" spans="1:19" x14ac:dyDescent="0.4">
      <c r="A179" s="9" t="s">
        <v>303</v>
      </c>
      <c r="B179" s="9" t="s">
        <v>2936</v>
      </c>
      <c r="C179" s="9" t="s">
        <v>1894</v>
      </c>
      <c r="D179" s="9" t="s">
        <v>1965</v>
      </c>
      <c r="E179" s="9" t="s">
        <v>1891</v>
      </c>
      <c r="F179" s="32" t="s">
        <v>2937</v>
      </c>
      <c r="G179" s="32" t="s">
        <v>2938</v>
      </c>
      <c r="H179" s="34">
        <v>41.525684759999997</v>
      </c>
      <c r="I179" s="9" t="s">
        <v>304</v>
      </c>
      <c r="J179" s="9" t="str">
        <f>_xlfn.XLOOKUP($I179,ETF指数!$B:$B,ETF指数!D:D)</f>
        <v>行业板块</v>
      </c>
      <c r="K179" s="9" t="str">
        <f>_xlfn.XLOOKUP($I179,ETF指数!$B:$B,ETF指数!E:E)</f>
        <v>科技</v>
      </c>
      <c r="L179" s="9" t="str">
        <f>_xlfn.XLOOKUP($I179,ETF指数!$B:$B,ETF指数!F:F)</f>
        <v>传媒</v>
      </c>
      <c r="M179" s="35">
        <f>[1]!f_netasset_total(A179,"",100000000)</f>
        <v>64.3455683798</v>
      </c>
      <c r="N179" s="36">
        <f>[1]!f_info_managementfeeratio(A179)</f>
        <v>0.5</v>
      </c>
      <c r="O179" s="36">
        <f>[1]!f_info_custodianfeeratio(A179)</f>
        <v>0.1</v>
      </c>
      <c r="P179" s="37"/>
      <c r="Q179" s="37"/>
      <c r="R179" s="37"/>
      <c r="S179" s="37"/>
    </row>
    <row r="180" spans="1:19" x14ac:dyDescent="0.4">
      <c r="A180" s="9" t="s">
        <v>305</v>
      </c>
      <c r="B180" s="9" t="s">
        <v>2939</v>
      </c>
      <c r="C180" s="9" t="s">
        <v>1894</v>
      </c>
      <c r="D180" s="9" t="s">
        <v>1965</v>
      </c>
      <c r="E180" s="9" t="s">
        <v>1891</v>
      </c>
      <c r="F180" s="32" t="s">
        <v>2937</v>
      </c>
      <c r="G180" s="32" t="s">
        <v>2940</v>
      </c>
      <c r="H180" s="34">
        <v>6.2477158499999996</v>
      </c>
      <c r="I180" s="9" t="s">
        <v>169</v>
      </c>
      <c r="J180" s="9" t="str">
        <f>_xlfn.XLOOKUP($I180,ETF指数!$B:$B,ETF指数!D:D)</f>
        <v>行业板块</v>
      </c>
      <c r="K180" s="9" t="str">
        <f>_xlfn.XLOOKUP($I180,ETF指数!$B:$B,ETF指数!E:E)</f>
        <v>大金融</v>
      </c>
      <c r="L180" s="9" t="str">
        <f>_xlfn.XLOOKUP($I180,ETF指数!$B:$B,ETF指数!F:F)</f>
        <v>非银</v>
      </c>
      <c r="M180" s="35">
        <f>[1]!f_netasset_total(A180,"",100000000)</f>
        <v>10.5786679518</v>
      </c>
      <c r="N180" s="36">
        <f>[1]!f_info_managementfeeratio(A180)</f>
        <v>0.15</v>
      </c>
      <c r="O180" s="36">
        <f>[1]!f_info_custodianfeeratio(A180)</f>
        <v>0.05</v>
      </c>
      <c r="P180" s="37"/>
      <c r="Q180" s="37"/>
      <c r="R180" s="37"/>
      <c r="S180" s="37"/>
    </row>
    <row r="181" spans="1:19" x14ac:dyDescent="0.4">
      <c r="A181" s="9" t="s">
        <v>306</v>
      </c>
      <c r="B181" s="9" t="s">
        <v>2941</v>
      </c>
      <c r="C181" s="9" t="s">
        <v>1897</v>
      </c>
      <c r="D181" s="9" t="s">
        <v>2475</v>
      </c>
      <c r="E181" s="9" t="s">
        <v>1891</v>
      </c>
      <c r="F181" s="32" t="s">
        <v>2942</v>
      </c>
      <c r="G181" s="32" t="s">
        <v>2943</v>
      </c>
      <c r="H181" s="34">
        <v>20.26428606</v>
      </c>
      <c r="I181" s="9" t="s">
        <v>307</v>
      </c>
      <c r="J181" s="9" t="str">
        <f>_xlfn.XLOOKUP($I181,ETF指数!$B:$B,ETF指数!D:D)</f>
        <v>主题指数</v>
      </c>
      <c r="K181" s="9" t="str">
        <f>_xlfn.XLOOKUP($I181,ETF指数!$B:$B,ETF指数!E:E)</f>
        <v>央国企</v>
      </c>
      <c r="L181" s="9" t="str">
        <f>_xlfn.XLOOKUP($I181,ETF指数!$B:$B,ETF指数!F:F)</f>
        <v>多因子</v>
      </c>
      <c r="M181" s="35">
        <f>[1]!f_netasset_total(A181,"",100000000)</f>
        <v>1.5675183780999999</v>
      </c>
      <c r="N181" s="36">
        <f>[1]!f_info_managementfeeratio(A181)</f>
        <v>0.15</v>
      </c>
      <c r="O181" s="36">
        <f>[1]!f_info_custodianfeeratio(A181)</f>
        <v>0.05</v>
      </c>
      <c r="P181" s="37"/>
      <c r="Q181" s="37"/>
      <c r="R181" s="37"/>
      <c r="S181" s="37"/>
    </row>
    <row r="182" spans="1:19" x14ac:dyDescent="0.4">
      <c r="A182" s="9" t="s">
        <v>308</v>
      </c>
      <c r="B182" s="9" t="s">
        <v>2944</v>
      </c>
      <c r="C182" s="9" t="s">
        <v>1902</v>
      </c>
      <c r="D182" s="9" t="s">
        <v>1973</v>
      </c>
      <c r="E182" s="9" t="s">
        <v>1891</v>
      </c>
      <c r="F182" s="32" t="s">
        <v>2942</v>
      </c>
      <c r="G182" s="32" t="s">
        <v>2943</v>
      </c>
      <c r="H182" s="34">
        <v>86.75795617</v>
      </c>
      <c r="I182" s="9" t="s">
        <v>307</v>
      </c>
      <c r="J182" s="9" t="str">
        <f>_xlfn.XLOOKUP($I182,ETF指数!$B:$B,ETF指数!D:D)</f>
        <v>主题指数</v>
      </c>
      <c r="K182" s="9" t="str">
        <f>_xlfn.XLOOKUP($I182,ETF指数!$B:$B,ETF指数!E:E)</f>
        <v>央国企</v>
      </c>
      <c r="L182" s="9" t="str">
        <f>_xlfn.XLOOKUP($I182,ETF指数!$B:$B,ETF指数!F:F)</f>
        <v>多因子</v>
      </c>
      <c r="M182" s="35">
        <f>[1]!f_netasset_total(A182,"",100000000)</f>
        <v>18.622045144699999</v>
      </c>
      <c r="N182" s="36">
        <f>[1]!f_info_managementfeeratio(A182)</f>
        <v>0.15</v>
      </c>
      <c r="O182" s="36">
        <f>[1]!f_info_custodianfeeratio(A182)</f>
        <v>0.05</v>
      </c>
      <c r="P182" s="37"/>
      <c r="Q182" s="37"/>
      <c r="R182" s="37"/>
      <c r="S182" s="37"/>
    </row>
    <row r="183" spans="1:19" x14ac:dyDescent="0.4">
      <c r="A183" s="9" t="s">
        <v>309</v>
      </c>
      <c r="B183" s="9" t="s">
        <v>2945</v>
      </c>
      <c r="C183" s="9" t="s">
        <v>1900</v>
      </c>
      <c r="D183" s="9" t="s">
        <v>1965</v>
      </c>
      <c r="E183" s="9" t="s">
        <v>1891</v>
      </c>
      <c r="F183" s="32" t="s">
        <v>2942</v>
      </c>
      <c r="G183" s="32" t="s">
        <v>2943</v>
      </c>
      <c r="H183" s="34">
        <v>132.49634710000001</v>
      </c>
      <c r="I183" s="9" t="s">
        <v>307</v>
      </c>
      <c r="J183" s="9" t="str">
        <f>_xlfn.XLOOKUP($I183,ETF指数!$B:$B,ETF指数!D:D)</f>
        <v>主题指数</v>
      </c>
      <c r="K183" s="9" t="str">
        <f>_xlfn.XLOOKUP($I183,ETF指数!$B:$B,ETF指数!E:E)</f>
        <v>央国企</v>
      </c>
      <c r="L183" s="9" t="str">
        <f>_xlfn.XLOOKUP($I183,ETF指数!$B:$B,ETF指数!F:F)</f>
        <v>多因子</v>
      </c>
      <c r="M183" s="35">
        <f>[1]!f_netasset_total(A183,"",100000000)</f>
        <v>18.401728886800001</v>
      </c>
      <c r="N183" s="36">
        <f>[1]!f_info_managementfeeratio(A183)</f>
        <v>0.15</v>
      </c>
      <c r="O183" s="36">
        <f>[1]!f_info_custodianfeeratio(A183)</f>
        <v>0.05</v>
      </c>
      <c r="P183" s="37"/>
      <c r="Q183" s="37"/>
      <c r="R183" s="37"/>
      <c r="S183" s="37"/>
    </row>
    <row r="184" spans="1:19" x14ac:dyDescent="0.4">
      <c r="A184" s="9" t="s">
        <v>310</v>
      </c>
      <c r="B184" s="9" t="s">
        <v>2946</v>
      </c>
      <c r="C184" s="9" t="s">
        <v>1896</v>
      </c>
      <c r="D184" s="9" t="s">
        <v>2482</v>
      </c>
      <c r="E184" s="9" t="s">
        <v>1891</v>
      </c>
      <c r="F184" s="32" t="s">
        <v>2942</v>
      </c>
      <c r="G184" s="32" t="s">
        <v>2943</v>
      </c>
      <c r="H184" s="34">
        <v>167.34604521</v>
      </c>
      <c r="I184" s="9" t="s">
        <v>307</v>
      </c>
      <c r="J184" s="9" t="str">
        <f>_xlfn.XLOOKUP($I184,ETF指数!$B:$B,ETF指数!D:D)</f>
        <v>主题指数</v>
      </c>
      <c r="K184" s="9" t="str">
        <f>_xlfn.XLOOKUP($I184,ETF指数!$B:$B,ETF指数!E:E)</f>
        <v>央国企</v>
      </c>
      <c r="L184" s="9" t="str">
        <f>_xlfn.XLOOKUP($I184,ETF指数!$B:$B,ETF指数!F:F)</f>
        <v>多因子</v>
      </c>
      <c r="M184" s="35">
        <f>[1]!f_netasset_total(A184,"",100000000)</f>
        <v>34.0217451842</v>
      </c>
      <c r="N184" s="36">
        <f>[1]!f_info_managementfeeratio(A184)</f>
        <v>0.15</v>
      </c>
      <c r="O184" s="36">
        <f>[1]!f_info_custodianfeeratio(A184)</f>
        <v>0.05</v>
      </c>
      <c r="P184" s="37"/>
      <c r="Q184" s="37"/>
      <c r="R184" s="37"/>
      <c r="S184" s="37"/>
    </row>
    <row r="185" spans="1:19" x14ac:dyDescent="0.4">
      <c r="A185" s="9" t="s">
        <v>311</v>
      </c>
      <c r="B185" s="9" t="s">
        <v>2947</v>
      </c>
      <c r="C185" s="9" t="s">
        <v>1907</v>
      </c>
      <c r="D185" s="9" t="s">
        <v>1973</v>
      </c>
      <c r="E185" s="9" t="s">
        <v>1891</v>
      </c>
      <c r="F185" s="32" t="s">
        <v>2928</v>
      </c>
      <c r="G185" s="32" t="s">
        <v>2948</v>
      </c>
      <c r="H185" s="34">
        <v>60.09960641</v>
      </c>
      <c r="I185" s="9" t="s">
        <v>312</v>
      </c>
      <c r="J185" s="9" t="str">
        <f>_xlfn.XLOOKUP($I185,ETF指数!$B:$B,ETF指数!D:D)</f>
        <v>主题指数</v>
      </c>
      <c r="K185" s="9" t="str">
        <f>_xlfn.XLOOKUP($I185,ETF指数!$B:$B,ETF指数!E:E)</f>
        <v>地区</v>
      </c>
      <c r="L185" s="9" t="str">
        <f>_xlfn.XLOOKUP($I185,ETF指数!$B:$B,ETF指数!F:F)</f>
        <v>湾区</v>
      </c>
      <c r="M185" s="35">
        <f>[1]!f_netasset_total(A185,"",100000000)</f>
        <v>0.71065904989999995</v>
      </c>
      <c r="N185" s="36">
        <f>[1]!f_info_managementfeeratio(A185)</f>
        <v>0.15</v>
      </c>
      <c r="O185" s="36">
        <f>[1]!f_info_custodianfeeratio(A185)</f>
        <v>0.05</v>
      </c>
      <c r="P185" s="37"/>
      <c r="Q185" s="37"/>
      <c r="R185" s="37"/>
      <c r="S185" s="37"/>
    </row>
    <row r="186" spans="1:19" x14ac:dyDescent="0.4">
      <c r="A186" s="9" t="s">
        <v>313</v>
      </c>
      <c r="B186" s="9" t="s">
        <v>2949</v>
      </c>
      <c r="C186" s="9" t="s">
        <v>1929</v>
      </c>
      <c r="D186" s="9" t="s">
        <v>2475</v>
      </c>
      <c r="E186" s="9" t="s">
        <v>1891</v>
      </c>
      <c r="F186" s="32" t="s">
        <v>2950</v>
      </c>
      <c r="G186" s="32" t="s">
        <v>2951</v>
      </c>
      <c r="H186" s="34">
        <v>2.1586976500000001</v>
      </c>
      <c r="I186" s="9" t="s">
        <v>80</v>
      </c>
      <c r="J186" s="9" t="str">
        <f>_xlfn.XLOOKUP($I186,ETF指数!$B:$B,ETF指数!D:D)</f>
        <v>市场指数</v>
      </c>
      <c r="K186" s="9" t="str">
        <f>_xlfn.XLOOKUP($I186,ETF指数!$B:$B,ETF指数!E:E)</f>
        <v>大盘</v>
      </c>
      <c r="L186" s="9" t="str">
        <f>_xlfn.XLOOKUP($I186,ETF指数!$B:$B,ETF指数!F:F)</f>
        <v>核心</v>
      </c>
      <c r="M186" s="35">
        <f>[1]!f_netasset_total(A186,"",100000000)</f>
        <v>1.9860217413999999</v>
      </c>
      <c r="N186" s="36">
        <f>[1]!f_info_managementfeeratio(A186)</f>
        <v>0.15</v>
      </c>
      <c r="O186" s="36">
        <f>[1]!f_info_custodianfeeratio(A186)</f>
        <v>0.05</v>
      </c>
      <c r="P186" s="37"/>
      <c r="Q186" s="37"/>
      <c r="R186" s="37"/>
      <c r="S186" s="37"/>
    </row>
    <row r="187" spans="1:19" x14ac:dyDescent="0.4">
      <c r="A187" s="9" t="s">
        <v>314</v>
      </c>
      <c r="B187" s="9" t="s">
        <v>2952</v>
      </c>
      <c r="C187" s="9" t="s">
        <v>1894</v>
      </c>
      <c r="D187" s="9" t="s">
        <v>2475</v>
      </c>
      <c r="E187" s="9" t="s">
        <v>1893</v>
      </c>
      <c r="F187" s="32" t="s">
        <v>2950</v>
      </c>
      <c r="G187" s="32" t="s">
        <v>2953</v>
      </c>
      <c r="H187" s="34">
        <v>2.6589100000000001</v>
      </c>
      <c r="I187" s="9" t="s">
        <v>315</v>
      </c>
      <c r="J187" s="9" t="str">
        <f>_xlfn.XLOOKUP($I187,ETF指数!$B:$B,ETF指数!D:D)</f>
        <v>商品指数</v>
      </c>
      <c r="K187" s="9" t="str">
        <f>_xlfn.XLOOKUP($I187,ETF指数!$B:$B,ETF指数!E:E)</f>
        <v>豆粕</v>
      </c>
      <c r="L187" s="9">
        <f>_xlfn.XLOOKUP($I187,ETF指数!$B:$B,ETF指数!F:F)</f>
        <v>0</v>
      </c>
      <c r="M187" s="35">
        <f>[1]!f_netasset_total(A187,"",100000000)</f>
        <v>28.2904241719</v>
      </c>
      <c r="N187" s="36">
        <f>[1]!f_info_managementfeeratio(A187)</f>
        <v>0.5</v>
      </c>
      <c r="O187" s="36">
        <f>[1]!f_info_custodianfeeratio(A187)</f>
        <v>0.1</v>
      </c>
      <c r="P187" s="37"/>
      <c r="Q187" s="37"/>
      <c r="R187" s="37"/>
      <c r="S187" s="37"/>
    </row>
    <row r="188" spans="1:19" x14ac:dyDescent="0.4">
      <c r="A188" s="9" t="s">
        <v>316</v>
      </c>
      <c r="B188" s="9" t="s">
        <v>2954</v>
      </c>
      <c r="C188" s="9" t="s">
        <v>1900</v>
      </c>
      <c r="D188" s="9" t="s">
        <v>1965</v>
      </c>
      <c r="E188" s="9" t="s">
        <v>1891</v>
      </c>
      <c r="F188" s="32" t="s">
        <v>2955</v>
      </c>
      <c r="G188" s="32" t="s">
        <v>2956</v>
      </c>
      <c r="H188" s="34">
        <v>12.608789379999999</v>
      </c>
      <c r="I188" s="9" t="s">
        <v>317</v>
      </c>
      <c r="J188" s="9" t="str">
        <f>_xlfn.XLOOKUP($I188,ETF指数!$B:$B,ETF指数!D:D)</f>
        <v>风格策略</v>
      </c>
      <c r="K188" s="9" t="str">
        <f>_xlfn.XLOOKUP($I188,ETF指数!$B:$B,ETF指数!E:E)</f>
        <v>成长</v>
      </c>
      <c r="L188" s="9" t="str">
        <f>_xlfn.XLOOKUP($I188,ETF指数!$B:$B,ETF指数!F:F)</f>
        <v>科技</v>
      </c>
      <c r="M188" s="35">
        <f>[1]!f_netasset_total(A188,"",100000000)</f>
        <v>1.8194913143</v>
      </c>
      <c r="N188" s="36">
        <f>[1]!f_info_managementfeeratio(A188)</f>
        <v>0.5</v>
      </c>
      <c r="O188" s="36">
        <f>[1]!f_info_custodianfeeratio(A188)</f>
        <v>0.1</v>
      </c>
      <c r="P188" s="37"/>
      <c r="Q188" s="37"/>
      <c r="R188" s="37"/>
      <c r="S188" s="37"/>
    </row>
    <row r="189" spans="1:19" x14ac:dyDescent="0.4">
      <c r="A189" s="9" t="s">
        <v>318</v>
      </c>
      <c r="B189" s="9" t="s">
        <v>2957</v>
      </c>
      <c r="C189" s="9" t="s">
        <v>1898</v>
      </c>
      <c r="D189" s="9" t="s">
        <v>2927</v>
      </c>
      <c r="E189" s="9" t="s">
        <v>1891</v>
      </c>
      <c r="F189" s="32" t="s">
        <v>2935</v>
      </c>
      <c r="G189" s="32" t="s">
        <v>2958</v>
      </c>
      <c r="H189" s="34">
        <v>21.200157220000001</v>
      </c>
      <c r="I189" s="9" t="s">
        <v>319</v>
      </c>
      <c r="J189" s="9" t="str">
        <f>_xlfn.XLOOKUP($I189,ETF指数!$B:$B,ETF指数!D:D)</f>
        <v>行业板块</v>
      </c>
      <c r="K189" s="9" t="str">
        <f>_xlfn.XLOOKUP($I189,ETF指数!$B:$B,ETF指数!E:E)</f>
        <v>科技</v>
      </c>
      <c r="L189" s="9" t="str">
        <f>_xlfn.XLOOKUP($I189,ETF指数!$B:$B,ETF指数!F:F)</f>
        <v>科技</v>
      </c>
      <c r="M189" s="35">
        <f>[1]!f_netasset_total(A189,"",100000000)</f>
        <v>4.2568069629999998</v>
      </c>
      <c r="N189" s="36">
        <f>[1]!f_info_managementfeeratio(A189)</f>
        <v>0.5</v>
      </c>
      <c r="O189" s="36">
        <f>[1]!f_info_custodianfeeratio(A189)</f>
        <v>0.1</v>
      </c>
      <c r="P189" s="37"/>
      <c r="Q189" s="37"/>
      <c r="R189" s="37"/>
      <c r="S189" s="37"/>
    </row>
    <row r="190" spans="1:19" x14ac:dyDescent="0.4">
      <c r="A190" s="9" t="s">
        <v>320</v>
      </c>
      <c r="B190" s="9" t="s">
        <v>2959</v>
      </c>
      <c r="C190" s="9" t="s">
        <v>1895</v>
      </c>
      <c r="D190" s="9" t="s">
        <v>2475</v>
      </c>
      <c r="E190" s="9" t="s">
        <v>1891</v>
      </c>
      <c r="F190" s="32" t="s">
        <v>2960</v>
      </c>
      <c r="G190" s="32" t="s">
        <v>2915</v>
      </c>
      <c r="H190" s="34">
        <v>8.8790884299999995</v>
      </c>
      <c r="I190" s="9" t="s">
        <v>321</v>
      </c>
      <c r="J190" s="9" t="str">
        <f>_xlfn.XLOOKUP($I190,ETF指数!$B:$B,ETF指数!D:D)</f>
        <v>市场指数</v>
      </c>
      <c r="K190" s="9" t="str">
        <f>_xlfn.XLOOKUP($I190,ETF指数!$B:$B,ETF指数!E:E)</f>
        <v>大盘</v>
      </c>
      <c r="L190" s="9">
        <f>_xlfn.XLOOKUP($I190,ETF指数!$B:$B,ETF指数!F:F)</f>
        <v>0</v>
      </c>
      <c r="M190" s="35">
        <f>[1]!f_netasset_total(A190,"",100000000)</f>
        <v>2.7935289282999998</v>
      </c>
      <c r="N190" s="36">
        <f>[1]!f_info_managementfeeratio(A190)</f>
        <v>0.15</v>
      </c>
      <c r="O190" s="36">
        <f>[1]!f_info_custodianfeeratio(A190)</f>
        <v>0.05</v>
      </c>
      <c r="P190" s="37"/>
      <c r="Q190" s="37"/>
      <c r="R190" s="37"/>
      <c r="S190" s="37"/>
    </row>
    <row r="191" spans="1:19" x14ac:dyDescent="0.4">
      <c r="A191" s="9" t="s">
        <v>322</v>
      </c>
      <c r="B191" s="9" t="s">
        <v>2961</v>
      </c>
      <c r="C191" s="9" t="s">
        <v>1899</v>
      </c>
      <c r="D191" s="9" t="s">
        <v>1962</v>
      </c>
      <c r="E191" s="9" t="s">
        <v>1891</v>
      </c>
      <c r="F191" s="32" t="s">
        <v>2960</v>
      </c>
      <c r="G191" s="32" t="s">
        <v>2962</v>
      </c>
      <c r="H191" s="34">
        <v>66.012463980000007</v>
      </c>
      <c r="I191" s="9" t="s">
        <v>321</v>
      </c>
      <c r="J191" s="9" t="str">
        <f>_xlfn.XLOOKUP($I191,ETF指数!$B:$B,ETF指数!D:D)</f>
        <v>市场指数</v>
      </c>
      <c r="K191" s="9" t="str">
        <f>_xlfn.XLOOKUP($I191,ETF指数!$B:$B,ETF指数!E:E)</f>
        <v>大盘</v>
      </c>
      <c r="L191" s="9">
        <f>_xlfn.XLOOKUP($I191,ETF指数!$B:$B,ETF指数!F:F)</f>
        <v>0</v>
      </c>
      <c r="M191" s="35">
        <f>[1]!f_netasset_total(A191,"",100000000)</f>
        <v>48.626855337899997</v>
      </c>
      <c r="N191" s="36">
        <f>[1]!f_info_managementfeeratio(A191)</f>
        <v>0.15</v>
      </c>
      <c r="O191" s="36">
        <f>[1]!f_info_custodianfeeratio(A191)</f>
        <v>0.05</v>
      </c>
      <c r="P191" s="37"/>
      <c r="Q191" s="37"/>
      <c r="R191" s="37"/>
      <c r="S191" s="37"/>
    </row>
    <row r="192" spans="1:19" x14ac:dyDescent="0.4">
      <c r="A192" s="9" t="s">
        <v>323</v>
      </c>
      <c r="B192" s="9" t="s">
        <v>2963</v>
      </c>
      <c r="C192" s="9" t="s">
        <v>1897</v>
      </c>
      <c r="D192" s="9" t="s">
        <v>2927</v>
      </c>
      <c r="E192" s="9" t="s">
        <v>1891</v>
      </c>
      <c r="F192" s="32" t="s">
        <v>2964</v>
      </c>
      <c r="G192" s="32" t="s">
        <v>2948</v>
      </c>
      <c r="H192" s="34">
        <v>8.6718401299999996</v>
      </c>
      <c r="I192" s="9" t="s">
        <v>324</v>
      </c>
      <c r="J192" s="9" t="str">
        <f>_xlfn.XLOOKUP($I192,ETF指数!$B:$B,ETF指数!D:D)</f>
        <v>行业板块</v>
      </c>
      <c r="K192" s="9" t="str">
        <f>_xlfn.XLOOKUP($I192,ETF指数!$B:$B,ETF指数!E:E)</f>
        <v>消费</v>
      </c>
      <c r="L192" s="9" t="str">
        <f>_xlfn.XLOOKUP($I192,ETF指数!$B:$B,ETF指数!F:F)</f>
        <v>消费</v>
      </c>
      <c r="M192" s="35">
        <f>[1]!f_netasset_total(A192,"",100000000)</f>
        <v>25.386243155399999</v>
      </c>
      <c r="N192" s="36">
        <f>[1]!f_info_managementfeeratio(A192)</f>
        <v>0.5</v>
      </c>
      <c r="O192" s="36">
        <f>[1]!f_info_custodianfeeratio(A192)</f>
        <v>0.1</v>
      </c>
      <c r="P192" s="37"/>
      <c r="Q192" s="37"/>
      <c r="R192" s="37"/>
      <c r="S192" s="37"/>
    </row>
    <row r="193" spans="1:19" x14ac:dyDescent="0.4">
      <c r="A193" s="9" t="s">
        <v>325</v>
      </c>
      <c r="B193" s="9" t="s">
        <v>2965</v>
      </c>
      <c r="C193" s="9" t="s">
        <v>1903</v>
      </c>
      <c r="D193" s="9" t="s">
        <v>1965</v>
      </c>
      <c r="E193" s="9" t="s">
        <v>1891</v>
      </c>
      <c r="F193" s="32" t="s">
        <v>2966</v>
      </c>
      <c r="G193" s="32" t="s">
        <v>2967</v>
      </c>
      <c r="H193" s="34">
        <v>10.809382810000001</v>
      </c>
      <c r="I193" s="9" t="s">
        <v>28</v>
      </c>
      <c r="J193" s="9" t="str">
        <f>_xlfn.XLOOKUP($I193,ETF指数!$B:$B,ETF指数!D:D)</f>
        <v>市场指数</v>
      </c>
      <c r="K193" s="9" t="str">
        <f>_xlfn.XLOOKUP($I193,ETF指数!$B:$B,ETF指数!E:E)</f>
        <v>中盘</v>
      </c>
      <c r="L193" s="9" t="str">
        <f>_xlfn.XLOOKUP($I193,ETF指数!$B:$B,ETF指数!F:F)</f>
        <v>核心</v>
      </c>
      <c r="M193" s="35">
        <f>[1]!f_netasset_total(A193,"",100000000)</f>
        <v>3.5499857818000002</v>
      </c>
      <c r="N193" s="36">
        <f>[1]!f_info_managementfeeratio(A193)</f>
        <v>0.45</v>
      </c>
      <c r="O193" s="36">
        <f>[1]!f_info_custodianfeeratio(A193)</f>
        <v>7.0000000000000007E-2</v>
      </c>
      <c r="P193" s="37"/>
      <c r="Q193" s="37"/>
      <c r="R193" s="37"/>
      <c r="S193" s="37"/>
    </row>
    <row r="194" spans="1:19" x14ac:dyDescent="0.4">
      <c r="A194" s="9" t="s">
        <v>326</v>
      </c>
      <c r="B194" s="9" t="s">
        <v>2968</v>
      </c>
      <c r="C194" s="9" t="s">
        <v>1894</v>
      </c>
      <c r="D194" s="9" t="s">
        <v>1965</v>
      </c>
      <c r="E194" s="9" t="s">
        <v>1891</v>
      </c>
      <c r="F194" s="32" t="s">
        <v>2969</v>
      </c>
      <c r="G194" s="32" t="s">
        <v>2970</v>
      </c>
      <c r="H194" s="34">
        <v>3.4784531900000002</v>
      </c>
      <c r="I194" s="9" t="s">
        <v>184</v>
      </c>
      <c r="J194" s="9" t="str">
        <f>_xlfn.XLOOKUP($I194,ETF指数!$B:$B,ETF指数!D:D)</f>
        <v>行业板块</v>
      </c>
      <c r="K194" s="9" t="str">
        <f>_xlfn.XLOOKUP($I194,ETF指数!$B:$B,ETF指数!E:E)</f>
        <v>大金融</v>
      </c>
      <c r="L194" s="9" t="str">
        <f>_xlfn.XLOOKUP($I194,ETF指数!$B:$B,ETF指数!F:F)</f>
        <v>银行</v>
      </c>
      <c r="M194" s="35">
        <f>[1]!f_netasset_total(A194,"",100000000)</f>
        <v>3.5861649787999998</v>
      </c>
      <c r="N194" s="36">
        <f>[1]!f_info_managementfeeratio(A194)</f>
        <v>0.5</v>
      </c>
      <c r="O194" s="36">
        <f>[1]!f_info_custodianfeeratio(A194)</f>
        <v>0.1</v>
      </c>
      <c r="P194" s="37"/>
      <c r="Q194" s="37"/>
      <c r="R194" s="37"/>
      <c r="S194" s="37"/>
    </row>
    <row r="195" spans="1:19" x14ac:dyDescent="0.4">
      <c r="A195" s="9" t="s">
        <v>327</v>
      </c>
      <c r="B195" s="9" t="s">
        <v>2971</v>
      </c>
      <c r="C195" s="9" t="s">
        <v>1915</v>
      </c>
      <c r="D195" s="9" t="s">
        <v>1970</v>
      </c>
      <c r="E195" s="9" t="s">
        <v>1893</v>
      </c>
      <c r="F195" s="32" t="s">
        <v>2969</v>
      </c>
      <c r="G195" s="32" t="s">
        <v>2972</v>
      </c>
      <c r="H195" s="34">
        <v>3.1079599999999998</v>
      </c>
      <c r="I195" s="9" t="s">
        <v>328</v>
      </c>
      <c r="J195" s="9" t="str">
        <f>_xlfn.XLOOKUP($I195,ETF指数!$B:$B,ETF指数!D:D)</f>
        <v>商品指数</v>
      </c>
      <c r="K195" s="9" t="str">
        <f>_xlfn.XLOOKUP($I195,ETF指数!$B:$B,ETF指数!E:E)</f>
        <v>有色</v>
      </c>
      <c r="L195" s="9">
        <f>_xlfn.XLOOKUP($I195,ETF指数!$B:$B,ETF指数!F:F)</f>
        <v>0</v>
      </c>
      <c r="M195" s="35">
        <f>[1]!f_netasset_total(A195,"",100000000)</f>
        <v>12.593659672799999</v>
      </c>
      <c r="N195" s="36">
        <f>[1]!f_info_managementfeeratio(A195)</f>
        <v>0.6</v>
      </c>
      <c r="O195" s="36">
        <f>[1]!f_info_custodianfeeratio(A195)</f>
        <v>0.1</v>
      </c>
      <c r="P195" s="37"/>
      <c r="Q195" s="37"/>
      <c r="R195" s="37"/>
      <c r="S195" s="37"/>
    </row>
    <row r="196" spans="1:19" x14ac:dyDescent="0.4">
      <c r="A196" s="9" t="s">
        <v>329</v>
      </c>
      <c r="B196" s="9" t="s">
        <v>2973</v>
      </c>
      <c r="C196" s="9" t="s">
        <v>1924</v>
      </c>
      <c r="D196" s="9" t="s">
        <v>1970</v>
      </c>
      <c r="E196" s="9" t="s">
        <v>1891</v>
      </c>
      <c r="F196" s="32" t="s">
        <v>2915</v>
      </c>
      <c r="G196" s="32" t="s">
        <v>2217</v>
      </c>
      <c r="H196" s="34">
        <v>8.9694322999999994</v>
      </c>
      <c r="I196" s="9" t="s">
        <v>330</v>
      </c>
      <c r="J196" s="9" t="str">
        <f>_xlfn.XLOOKUP($I196,ETF指数!$B:$B,ETF指数!D:D)</f>
        <v>行业板块</v>
      </c>
      <c r="K196" s="9" t="str">
        <f>_xlfn.XLOOKUP($I196,ETF指数!$B:$B,ETF指数!E:E)</f>
        <v>科技</v>
      </c>
      <c r="L196" s="9" t="str">
        <f>_xlfn.XLOOKUP($I196,ETF指数!$B:$B,ETF指数!F:F)</f>
        <v>科技</v>
      </c>
      <c r="M196" s="35">
        <f>[1]!f_netasset_total(A196,"",100000000)</f>
        <v>1.6747753712</v>
      </c>
      <c r="N196" s="36">
        <f>[1]!f_info_managementfeeratio(A196)</f>
        <v>0.5</v>
      </c>
      <c r="O196" s="36">
        <f>[1]!f_info_custodianfeeratio(A196)</f>
        <v>0.1</v>
      </c>
      <c r="P196" s="37"/>
      <c r="Q196" s="37"/>
      <c r="R196" s="37"/>
      <c r="S196" s="37"/>
    </row>
    <row r="197" spans="1:19" x14ac:dyDescent="0.4">
      <c r="A197" s="9" t="s">
        <v>331</v>
      </c>
      <c r="B197" s="9" t="s">
        <v>2974</v>
      </c>
      <c r="C197" s="9" t="s">
        <v>1903</v>
      </c>
      <c r="D197" s="9" t="s">
        <v>2482</v>
      </c>
      <c r="E197" s="9" t="s">
        <v>1891</v>
      </c>
      <c r="F197" s="32" t="s">
        <v>2951</v>
      </c>
      <c r="G197" s="32" t="s">
        <v>2975</v>
      </c>
      <c r="H197" s="34">
        <v>11.90746865</v>
      </c>
      <c r="I197" s="9" t="s">
        <v>332</v>
      </c>
      <c r="J197" s="9" t="str">
        <f>_xlfn.XLOOKUP($I197,ETF指数!$B:$B,ETF指数!D:D)</f>
        <v>风格策略</v>
      </c>
      <c r="K197" s="9" t="str">
        <f>_xlfn.XLOOKUP($I197,ETF指数!$B:$B,ETF指数!E:E)</f>
        <v>质量</v>
      </c>
      <c r="L197" s="9" t="str">
        <f>_xlfn.XLOOKUP($I197,ETF指数!$B:$B,ETF指数!F:F)</f>
        <v>湾区</v>
      </c>
      <c r="M197" s="35">
        <f>[1]!f_netasset_total(A197,"",100000000)</f>
        <v>1.1296250962999999</v>
      </c>
      <c r="N197" s="36">
        <f>[1]!f_info_managementfeeratio(A197)</f>
        <v>0.25</v>
      </c>
      <c r="O197" s="36">
        <f>[1]!f_info_custodianfeeratio(A197)</f>
        <v>0.05</v>
      </c>
      <c r="P197" s="37"/>
      <c r="Q197" s="37"/>
      <c r="R197" s="37"/>
      <c r="S197" s="37"/>
    </row>
    <row r="198" spans="1:19" x14ac:dyDescent="0.4">
      <c r="A198" s="9" t="s">
        <v>333</v>
      </c>
      <c r="B198" s="9" t="s">
        <v>2976</v>
      </c>
      <c r="C198" s="9" t="s">
        <v>1895</v>
      </c>
      <c r="D198" s="9" t="s">
        <v>2475</v>
      </c>
      <c r="E198" s="9" t="s">
        <v>1891</v>
      </c>
      <c r="F198" s="32" t="s">
        <v>2977</v>
      </c>
      <c r="G198" s="32" t="s">
        <v>2978</v>
      </c>
      <c r="H198" s="34">
        <v>83.582294919999995</v>
      </c>
      <c r="I198" s="9" t="s">
        <v>334</v>
      </c>
      <c r="J198" s="9" t="str">
        <f>_xlfn.XLOOKUP($I198,ETF指数!$B:$B,ETF指数!D:D)</f>
        <v>主题指数</v>
      </c>
      <c r="K198" s="9" t="str">
        <f>_xlfn.XLOOKUP($I198,ETF指数!$B:$B,ETF指数!E:E)</f>
        <v>带路</v>
      </c>
      <c r="L198" s="9" t="str">
        <f>_xlfn.XLOOKUP($I198,ETF指数!$B:$B,ETF指数!F:F)</f>
        <v>带路</v>
      </c>
      <c r="M198" s="35">
        <f>[1]!f_netasset_total(A198,"",100000000)</f>
        <v>2.8480002638999999</v>
      </c>
      <c r="N198" s="36">
        <f>[1]!f_info_managementfeeratio(A198)</f>
        <v>0.15</v>
      </c>
      <c r="O198" s="36">
        <f>[1]!f_info_custodianfeeratio(A198)</f>
        <v>0.05</v>
      </c>
      <c r="P198" s="37"/>
      <c r="Q198" s="37"/>
      <c r="R198" s="37"/>
      <c r="S198" s="37"/>
    </row>
    <row r="199" spans="1:19" x14ac:dyDescent="0.4">
      <c r="A199" s="9" t="s">
        <v>335</v>
      </c>
      <c r="B199" s="9" t="s">
        <v>2979</v>
      </c>
      <c r="C199" s="9" t="s">
        <v>1897</v>
      </c>
      <c r="D199" s="9" t="s">
        <v>1965</v>
      </c>
      <c r="E199" s="9" t="s">
        <v>1891</v>
      </c>
      <c r="F199" s="32" t="s">
        <v>2977</v>
      </c>
      <c r="G199" s="32" t="s">
        <v>2978</v>
      </c>
      <c r="H199" s="34">
        <v>82.665400860000005</v>
      </c>
      <c r="I199" s="9" t="s">
        <v>334</v>
      </c>
      <c r="J199" s="9" t="str">
        <f>_xlfn.XLOOKUP($I199,ETF指数!$B:$B,ETF指数!D:D)</f>
        <v>主题指数</v>
      </c>
      <c r="K199" s="9" t="str">
        <f>_xlfn.XLOOKUP($I199,ETF指数!$B:$B,ETF指数!E:E)</f>
        <v>带路</v>
      </c>
      <c r="L199" s="9" t="str">
        <f>_xlfn.XLOOKUP($I199,ETF指数!$B:$B,ETF指数!F:F)</f>
        <v>带路</v>
      </c>
      <c r="M199" s="35">
        <f>[1]!f_netasset_total(A199,"",100000000)</f>
        <v>6.9617457597000003</v>
      </c>
      <c r="N199" s="36">
        <f>[1]!f_info_managementfeeratio(A199)</f>
        <v>0.15</v>
      </c>
      <c r="O199" s="36">
        <f>[1]!f_info_custodianfeeratio(A199)</f>
        <v>0.05</v>
      </c>
      <c r="P199" s="37"/>
      <c r="Q199" s="37"/>
      <c r="R199" s="37"/>
      <c r="S199" s="37"/>
    </row>
    <row r="200" spans="1:19" x14ac:dyDescent="0.4">
      <c r="A200" s="9" t="s">
        <v>336</v>
      </c>
      <c r="B200" s="9" t="s">
        <v>2980</v>
      </c>
      <c r="C200" s="9" t="s">
        <v>1899</v>
      </c>
      <c r="D200" s="9" t="s">
        <v>1970</v>
      </c>
      <c r="E200" s="9" t="s">
        <v>1891</v>
      </c>
      <c r="F200" s="32" t="s">
        <v>2977</v>
      </c>
      <c r="G200" s="32" t="s">
        <v>2978</v>
      </c>
      <c r="H200" s="34">
        <v>36.243199730000001</v>
      </c>
      <c r="I200" s="9" t="s">
        <v>334</v>
      </c>
      <c r="J200" s="9" t="str">
        <f>_xlfn.XLOOKUP($I200,ETF指数!$B:$B,ETF指数!D:D)</f>
        <v>主题指数</v>
      </c>
      <c r="K200" s="9" t="str">
        <f>_xlfn.XLOOKUP($I200,ETF指数!$B:$B,ETF指数!E:E)</f>
        <v>带路</v>
      </c>
      <c r="L200" s="9" t="str">
        <f>_xlfn.XLOOKUP($I200,ETF指数!$B:$B,ETF指数!F:F)</f>
        <v>带路</v>
      </c>
      <c r="M200" s="35">
        <f>[1]!f_netasset_total(A200,"",100000000)</f>
        <v>1.0280797763</v>
      </c>
      <c r="N200" s="36">
        <f>[1]!f_info_managementfeeratio(A200)</f>
        <v>0.15</v>
      </c>
      <c r="O200" s="36">
        <f>[1]!f_info_custodianfeeratio(A200)</f>
        <v>0.05</v>
      </c>
      <c r="P200" s="37"/>
      <c r="Q200" s="37"/>
      <c r="R200" s="37"/>
      <c r="S200" s="37"/>
    </row>
    <row r="201" spans="1:19" x14ac:dyDescent="0.4">
      <c r="A201" s="9" t="s">
        <v>337</v>
      </c>
      <c r="B201" s="9" t="s">
        <v>2981</v>
      </c>
      <c r="C201" s="9" t="s">
        <v>1909</v>
      </c>
      <c r="D201" s="9" t="s">
        <v>2482</v>
      </c>
      <c r="E201" s="9" t="s">
        <v>1892</v>
      </c>
      <c r="F201" s="32" t="s">
        <v>2940</v>
      </c>
      <c r="G201" s="32" t="s">
        <v>2982</v>
      </c>
      <c r="H201" s="34">
        <v>109.78432537</v>
      </c>
      <c r="I201" s="9" t="s">
        <v>338</v>
      </c>
      <c r="J201" s="9" t="str">
        <f>_xlfn.XLOOKUP($I201,ETF指数!$B:$B,ETF指数!D:D)</f>
        <v>债券指数</v>
      </c>
      <c r="K201" s="9" t="str">
        <f>_xlfn.XLOOKUP($I201,ETF指数!$B:$B,ETF指数!E:E)</f>
        <v>地方债</v>
      </c>
      <c r="L201" s="9" t="str">
        <f>_xlfn.XLOOKUP($I201,ETF指数!$B:$B,ETF指数!F:F)</f>
        <v>中债</v>
      </c>
      <c r="M201" s="35">
        <f>[1]!f_netasset_total(A201,"",100000000)</f>
        <v>8.4815823824999992</v>
      </c>
      <c r="N201" s="36">
        <f>[1]!f_info_managementfeeratio(A201)</f>
        <v>0.15</v>
      </c>
      <c r="O201" s="36">
        <f>[1]!f_info_custodianfeeratio(A201)</f>
        <v>0.05</v>
      </c>
      <c r="P201" s="37"/>
      <c r="Q201" s="37"/>
      <c r="R201" s="37"/>
      <c r="S201" s="37"/>
    </row>
    <row r="202" spans="1:19" x14ac:dyDescent="0.4">
      <c r="A202" s="9" t="s">
        <v>339</v>
      </c>
      <c r="B202" s="9" t="s">
        <v>2983</v>
      </c>
      <c r="C202" s="9" t="s">
        <v>1911</v>
      </c>
      <c r="D202" s="9" t="s">
        <v>1957</v>
      </c>
      <c r="E202" s="9" t="s">
        <v>1891</v>
      </c>
      <c r="F202" s="32" t="s">
        <v>2940</v>
      </c>
      <c r="G202" s="32" t="s">
        <v>2984</v>
      </c>
      <c r="H202" s="34">
        <v>9.8104258400000006</v>
      </c>
      <c r="I202" s="9" t="s">
        <v>18</v>
      </c>
      <c r="J202" s="9" t="str">
        <f>_xlfn.XLOOKUP($I202,ETF指数!$B:$B,ETF指数!D:D)</f>
        <v>市场指数</v>
      </c>
      <c r="K202" s="9" t="str">
        <f>_xlfn.XLOOKUP($I202,ETF指数!$B:$B,ETF指数!E:E)</f>
        <v>其他</v>
      </c>
      <c r="L202" s="9" t="str">
        <f>_xlfn.XLOOKUP($I202,ETF指数!$B:$B,ETF指数!F:F)</f>
        <v>深证</v>
      </c>
      <c r="M202" s="35">
        <f>[1]!f_netasset_total(A202,"",100000000)</f>
        <v>0.53850009580000002</v>
      </c>
      <c r="N202" s="36">
        <f>[1]!f_info_managementfeeratio(A202)</f>
        <v>0.2</v>
      </c>
      <c r="O202" s="36">
        <f>[1]!f_info_custodianfeeratio(A202)</f>
        <v>0.1</v>
      </c>
      <c r="P202" s="37"/>
      <c r="Q202" s="37"/>
      <c r="R202" s="37"/>
      <c r="S202" s="37"/>
    </row>
    <row r="203" spans="1:19" x14ac:dyDescent="0.4">
      <c r="A203" s="9" t="s">
        <v>340</v>
      </c>
      <c r="B203" s="9" t="s">
        <v>2985</v>
      </c>
      <c r="C203" s="9" t="s">
        <v>1931</v>
      </c>
      <c r="D203" s="9" t="s">
        <v>2764</v>
      </c>
      <c r="E203" s="9" t="s">
        <v>1891</v>
      </c>
      <c r="F203" s="32" t="s">
        <v>2986</v>
      </c>
      <c r="G203" s="32" t="s">
        <v>2987</v>
      </c>
      <c r="H203" s="34">
        <v>7.6011366499999999</v>
      </c>
      <c r="I203" s="9" t="s">
        <v>341</v>
      </c>
      <c r="J203" s="9" t="str">
        <f>_xlfn.XLOOKUP($I203,ETF指数!$B:$B,ETF指数!D:D)</f>
        <v>市场指数</v>
      </c>
      <c r="K203" s="9" t="str">
        <f>_xlfn.XLOOKUP($I203,ETF指数!$B:$B,ETF指数!E:E)</f>
        <v>中盘</v>
      </c>
      <c r="L203" s="9">
        <f>_xlfn.XLOOKUP($I203,ETF指数!$B:$B,ETF指数!F:F)</f>
        <v>0</v>
      </c>
      <c r="M203" s="35">
        <f>[1]!f_netasset_total(A203,"",100000000)</f>
        <v>0.5267263955</v>
      </c>
      <c r="N203" s="36">
        <f>[1]!f_info_managementfeeratio(A203)</f>
        <v>0.15</v>
      </c>
      <c r="O203" s="36">
        <f>[1]!f_info_custodianfeeratio(A203)</f>
        <v>0.05</v>
      </c>
      <c r="P203" s="37"/>
      <c r="Q203" s="37"/>
      <c r="R203" s="37"/>
      <c r="S203" s="37"/>
    </row>
    <row r="204" spans="1:19" x14ac:dyDescent="0.4">
      <c r="A204" s="9" t="s">
        <v>342</v>
      </c>
      <c r="B204" s="9" t="s">
        <v>2988</v>
      </c>
      <c r="C204" s="9" t="s">
        <v>1897</v>
      </c>
      <c r="D204" s="9" t="s">
        <v>2989</v>
      </c>
      <c r="E204" s="9" t="s">
        <v>1891</v>
      </c>
      <c r="F204" s="32" t="s">
        <v>2217</v>
      </c>
      <c r="G204" s="32" t="s">
        <v>2990</v>
      </c>
      <c r="H204" s="34">
        <v>21.40140547</v>
      </c>
      <c r="I204" s="9" t="s">
        <v>343</v>
      </c>
      <c r="J204" s="9" t="str">
        <f>_xlfn.XLOOKUP($I204,ETF指数!$B:$B,ETF指数!D:D)</f>
        <v>行业板块</v>
      </c>
      <c r="K204" s="9" t="str">
        <f>_xlfn.XLOOKUP($I204,ETF指数!$B:$B,ETF指数!E:E)</f>
        <v>科技</v>
      </c>
      <c r="L204" s="9" t="str">
        <f>_xlfn.XLOOKUP($I204,ETF指数!$B:$B,ETF指数!F:F)</f>
        <v>科技</v>
      </c>
      <c r="M204" s="35">
        <f>[1]!f_netasset_total(A204,"",100000000)</f>
        <v>6.6073141183000006</v>
      </c>
      <c r="N204" s="36">
        <f>[1]!f_info_managementfeeratio(A204)</f>
        <v>0.5</v>
      </c>
      <c r="O204" s="36">
        <f>[1]!f_info_custodianfeeratio(A204)</f>
        <v>0.1</v>
      </c>
      <c r="P204" s="37"/>
      <c r="Q204" s="37"/>
      <c r="R204" s="37"/>
      <c r="S204" s="37"/>
    </row>
    <row r="205" spans="1:19" x14ac:dyDescent="0.4">
      <c r="A205" s="9" t="s">
        <v>344</v>
      </c>
      <c r="B205" s="9" t="s">
        <v>2991</v>
      </c>
      <c r="C205" s="9" t="s">
        <v>1934</v>
      </c>
      <c r="D205" s="9" t="s">
        <v>2992</v>
      </c>
      <c r="E205" s="9" t="s">
        <v>1891</v>
      </c>
      <c r="F205" s="32" t="s">
        <v>2217</v>
      </c>
      <c r="G205" s="32" t="s">
        <v>2993</v>
      </c>
      <c r="H205" s="34">
        <v>2.3533913000000002</v>
      </c>
      <c r="I205" s="9" t="s">
        <v>28</v>
      </c>
      <c r="J205" s="9" t="str">
        <f>_xlfn.XLOOKUP($I205,ETF指数!$B:$B,ETF指数!D:D)</f>
        <v>市场指数</v>
      </c>
      <c r="K205" s="9" t="str">
        <f>_xlfn.XLOOKUP($I205,ETF指数!$B:$B,ETF指数!E:E)</f>
        <v>中盘</v>
      </c>
      <c r="L205" s="9" t="str">
        <f>_xlfn.XLOOKUP($I205,ETF指数!$B:$B,ETF指数!F:F)</f>
        <v>核心</v>
      </c>
      <c r="M205" s="35">
        <f>[1]!f_netasset_total(A205,"",100000000)</f>
        <v>0.66120807429999995</v>
      </c>
      <c r="N205" s="36">
        <f>[1]!f_info_managementfeeratio(A205)</f>
        <v>0.3</v>
      </c>
      <c r="O205" s="36">
        <f>[1]!f_info_custodianfeeratio(A205)</f>
        <v>0.1</v>
      </c>
      <c r="P205" s="37"/>
      <c r="Q205" s="37"/>
      <c r="R205" s="37"/>
      <c r="S205" s="37"/>
    </row>
    <row r="206" spans="1:19" x14ac:dyDescent="0.4">
      <c r="A206" s="9" t="s">
        <v>345</v>
      </c>
      <c r="B206" s="9" t="s">
        <v>2994</v>
      </c>
      <c r="C206" s="9" t="s">
        <v>1906</v>
      </c>
      <c r="D206" s="9" t="s">
        <v>1973</v>
      </c>
      <c r="E206" s="9" t="s">
        <v>1891</v>
      </c>
      <c r="F206" s="32" t="s">
        <v>2995</v>
      </c>
      <c r="G206" s="32" t="s">
        <v>2996</v>
      </c>
      <c r="H206" s="34">
        <v>4.9017372999999997</v>
      </c>
      <c r="I206" s="9" t="s">
        <v>28</v>
      </c>
      <c r="J206" s="9" t="str">
        <f>_xlfn.XLOOKUP($I206,ETF指数!$B:$B,ETF指数!D:D)</f>
        <v>市场指数</v>
      </c>
      <c r="K206" s="9" t="str">
        <f>_xlfn.XLOOKUP($I206,ETF指数!$B:$B,ETF指数!E:E)</f>
        <v>中盘</v>
      </c>
      <c r="L206" s="9" t="str">
        <f>_xlfn.XLOOKUP($I206,ETF指数!$B:$B,ETF指数!F:F)</f>
        <v>核心</v>
      </c>
      <c r="M206" s="35">
        <f>[1]!f_netasset_total(A206,"",100000000)</f>
        <v>3.0210363462999998</v>
      </c>
      <c r="N206" s="36">
        <f>[1]!f_info_managementfeeratio(A206)</f>
        <v>0.15</v>
      </c>
      <c r="O206" s="36">
        <f>[1]!f_info_custodianfeeratio(A206)</f>
        <v>0.05</v>
      </c>
      <c r="P206" s="37"/>
      <c r="Q206" s="37"/>
      <c r="R206" s="37"/>
      <c r="S206" s="37"/>
    </row>
    <row r="207" spans="1:19" x14ac:dyDescent="0.4">
      <c r="A207" s="9" t="s">
        <v>346</v>
      </c>
      <c r="B207" s="9" t="s">
        <v>2997</v>
      </c>
      <c r="C207" s="9" t="s">
        <v>1920</v>
      </c>
      <c r="D207" s="9" t="s">
        <v>1973</v>
      </c>
      <c r="E207" s="9" t="s">
        <v>1891</v>
      </c>
      <c r="F207" s="32" t="s">
        <v>2053</v>
      </c>
      <c r="G207" s="32" t="s">
        <v>2972</v>
      </c>
      <c r="H207" s="34">
        <v>5.0093693999999998</v>
      </c>
      <c r="I207" s="9" t="s">
        <v>80</v>
      </c>
      <c r="J207" s="9" t="str">
        <f>_xlfn.XLOOKUP($I207,ETF指数!$B:$B,ETF指数!D:D)</f>
        <v>市场指数</v>
      </c>
      <c r="K207" s="9" t="str">
        <f>_xlfn.XLOOKUP($I207,ETF指数!$B:$B,ETF指数!E:E)</f>
        <v>大盘</v>
      </c>
      <c r="L207" s="9" t="str">
        <f>_xlfn.XLOOKUP($I207,ETF指数!$B:$B,ETF指数!F:F)</f>
        <v>核心</v>
      </c>
      <c r="M207" s="35">
        <f>[1]!f_netasset_total(A207,"",100000000)</f>
        <v>43.238570472299998</v>
      </c>
      <c r="N207" s="36">
        <f>[1]!f_info_managementfeeratio(A207)</f>
        <v>0.3</v>
      </c>
      <c r="O207" s="36">
        <f>[1]!f_info_custodianfeeratio(A207)</f>
        <v>0.05</v>
      </c>
      <c r="P207" s="37"/>
      <c r="Q207" s="37"/>
      <c r="R207" s="37"/>
      <c r="S207" s="37"/>
    </row>
    <row r="208" spans="1:19" x14ac:dyDescent="0.4">
      <c r="A208" s="9" t="s">
        <v>347</v>
      </c>
      <c r="B208" s="9" t="s">
        <v>2998</v>
      </c>
      <c r="C208" s="9" t="s">
        <v>1895</v>
      </c>
      <c r="D208" s="9" t="s">
        <v>1965</v>
      </c>
      <c r="E208" s="9" t="s">
        <v>1891</v>
      </c>
      <c r="F208" s="32" t="s">
        <v>2999</v>
      </c>
      <c r="G208" s="32" t="s">
        <v>3000</v>
      </c>
      <c r="H208" s="34">
        <v>9.9262300000000003</v>
      </c>
      <c r="I208" s="9" t="s">
        <v>348</v>
      </c>
      <c r="J208" s="9" t="str">
        <f>_xlfn.XLOOKUP($I208,ETF指数!$B:$B,ETF指数!D:D)</f>
        <v>风格策略</v>
      </c>
      <c r="K208" s="9" t="str">
        <f>_xlfn.XLOOKUP($I208,ETF指数!$B:$B,ETF指数!E:E)</f>
        <v>红利</v>
      </c>
      <c r="L208" s="9" t="str">
        <f>_xlfn.XLOOKUP($I208,ETF指数!$B:$B,ETF指数!F:F)</f>
        <v>红利</v>
      </c>
      <c r="M208" s="35">
        <f>[1]!f_netasset_total(A208,"",100000000)</f>
        <v>93.295619139999999</v>
      </c>
      <c r="N208" s="36">
        <f>[1]!f_info_managementfeeratio(A208)</f>
        <v>0.15</v>
      </c>
      <c r="O208" s="36">
        <f>[1]!f_info_custodianfeeratio(A208)</f>
        <v>0.05</v>
      </c>
      <c r="P208" s="37"/>
      <c r="Q208" s="37"/>
      <c r="R208" s="37"/>
      <c r="S208" s="37"/>
    </row>
    <row r="209" spans="1:19" x14ac:dyDescent="0.4">
      <c r="A209" s="9" t="s">
        <v>349</v>
      </c>
      <c r="B209" s="9" t="s">
        <v>3001</v>
      </c>
      <c r="C209" s="9" t="s">
        <v>1911</v>
      </c>
      <c r="D209" s="9" t="s">
        <v>1985</v>
      </c>
      <c r="E209" s="9" t="s">
        <v>1891</v>
      </c>
      <c r="F209" s="32" t="s">
        <v>3002</v>
      </c>
      <c r="G209" s="32" t="s">
        <v>3003</v>
      </c>
      <c r="H209" s="34">
        <v>3.40148888</v>
      </c>
      <c r="I209" s="9" t="s">
        <v>348</v>
      </c>
      <c r="J209" s="9" t="str">
        <f>_xlfn.XLOOKUP($I209,ETF指数!$B:$B,ETF指数!D:D)</f>
        <v>风格策略</v>
      </c>
      <c r="K209" s="9" t="str">
        <f>_xlfn.XLOOKUP($I209,ETF指数!$B:$B,ETF指数!E:E)</f>
        <v>红利</v>
      </c>
      <c r="L209" s="9" t="str">
        <f>_xlfn.XLOOKUP($I209,ETF指数!$B:$B,ETF指数!F:F)</f>
        <v>红利</v>
      </c>
      <c r="M209" s="35">
        <f>[1]!f_netasset_total(A209,"",100000000)</f>
        <v>75.786084786399996</v>
      </c>
      <c r="N209" s="36">
        <f>[1]!f_info_managementfeeratio(A209)</f>
        <v>0.2</v>
      </c>
      <c r="O209" s="36">
        <f>[1]!f_info_custodianfeeratio(A209)</f>
        <v>0.1</v>
      </c>
      <c r="P209" s="37"/>
      <c r="Q209" s="37"/>
      <c r="R209" s="37"/>
      <c r="S209" s="37"/>
    </row>
    <row r="210" spans="1:19" x14ac:dyDescent="0.4">
      <c r="A210" s="9" t="s">
        <v>350</v>
      </c>
      <c r="B210" s="9" t="s">
        <v>3004</v>
      </c>
      <c r="C210" s="9" t="s">
        <v>1894</v>
      </c>
      <c r="D210" s="9" t="s">
        <v>1965</v>
      </c>
      <c r="E210" s="9" t="s">
        <v>1891</v>
      </c>
      <c r="F210" s="32" t="s">
        <v>3002</v>
      </c>
      <c r="G210" s="32" t="s">
        <v>2967</v>
      </c>
      <c r="H210" s="34">
        <v>2.3303799999999999</v>
      </c>
      <c r="I210" s="9" t="s">
        <v>195</v>
      </c>
      <c r="J210" s="9" t="str">
        <f>_xlfn.XLOOKUP($I210,ETF指数!$B:$B,ETF指数!D:D)</f>
        <v>行业板块</v>
      </c>
      <c r="K210" s="9" t="str">
        <f>_xlfn.XLOOKUP($I210,ETF指数!$B:$B,ETF指数!E:E)</f>
        <v>地产链</v>
      </c>
      <c r="L210" s="9" t="str">
        <f>_xlfn.XLOOKUP($I210,ETF指数!$B:$B,ETF指数!F:F)</f>
        <v>地产</v>
      </c>
      <c r="M210" s="35">
        <f>[1]!f_netasset_total(A210,"",100000000)</f>
        <v>7.0879838645000008</v>
      </c>
      <c r="N210" s="36">
        <f>[1]!f_info_managementfeeratio(A210)</f>
        <v>0.5</v>
      </c>
      <c r="O210" s="36">
        <f>[1]!f_info_custodianfeeratio(A210)</f>
        <v>0.1</v>
      </c>
      <c r="P210" s="37"/>
      <c r="Q210" s="37"/>
      <c r="R210" s="37"/>
      <c r="S210" s="37"/>
    </row>
    <row r="211" spans="1:19" x14ac:dyDescent="0.4">
      <c r="A211" s="9" t="s">
        <v>351</v>
      </c>
      <c r="B211" s="9" t="s">
        <v>3005</v>
      </c>
      <c r="C211" s="9" t="s">
        <v>1899</v>
      </c>
      <c r="D211" s="9" t="s">
        <v>2482</v>
      </c>
      <c r="E211" s="9" t="s">
        <v>1891</v>
      </c>
      <c r="F211" s="32" t="s">
        <v>3006</v>
      </c>
      <c r="G211" s="32" t="s">
        <v>2993</v>
      </c>
      <c r="H211" s="34">
        <v>2.7611050000000001</v>
      </c>
      <c r="I211" s="9" t="s">
        <v>80</v>
      </c>
      <c r="J211" s="9" t="str">
        <f>_xlfn.XLOOKUP($I211,ETF指数!$B:$B,ETF指数!D:D)</f>
        <v>市场指数</v>
      </c>
      <c r="K211" s="9" t="str">
        <f>_xlfn.XLOOKUP($I211,ETF指数!$B:$B,ETF指数!E:E)</f>
        <v>大盘</v>
      </c>
      <c r="L211" s="9" t="str">
        <f>_xlfn.XLOOKUP($I211,ETF指数!$B:$B,ETF指数!F:F)</f>
        <v>核心</v>
      </c>
      <c r="M211" s="35">
        <f>[1]!f_netasset_total(A211,"",100000000)</f>
        <v>2.6561453249000002</v>
      </c>
      <c r="N211" s="36">
        <f>[1]!f_info_managementfeeratio(A211)</f>
        <v>0.15</v>
      </c>
      <c r="O211" s="36">
        <f>[1]!f_info_custodianfeeratio(A211)</f>
        <v>0.05</v>
      </c>
      <c r="P211" s="37"/>
      <c r="Q211" s="37"/>
      <c r="R211" s="37"/>
      <c r="S211" s="37"/>
    </row>
    <row r="212" spans="1:19" x14ac:dyDescent="0.4">
      <c r="A212" s="9" t="s">
        <v>352</v>
      </c>
      <c r="B212" s="9" t="s">
        <v>3007</v>
      </c>
      <c r="C212" s="9" t="s">
        <v>1914</v>
      </c>
      <c r="D212" s="9" t="s">
        <v>2008</v>
      </c>
      <c r="E212" s="9" t="s">
        <v>1891</v>
      </c>
      <c r="F212" s="32" t="s">
        <v>2953</v>
      </c>
      <c r="G212" s="32" t="s">
        <v>3008</v>
      </c>
      <c r="H212" s="34">
        <v>2.3670882999999998</v>
      </c>
      <c r="I212" s="9" t="s">
        <v>80</v>
      </c>
      <c r="J212" s="9" t="str">
        <f>_xlfn.XLOOKUP($I212,ETF指数!$B:$B,ETF指数!D:D)</f>
        <v>市场指数</v>
      </c>
      <c r="K212" s="9" t="str">
        <f>_xlfn.XLOOKUP($I212,ETF指数!$B:$B,ETF指数!E:E)</f>
        <v>大盘</v>
      </c>
      <c r="L212" s="9" t="str">
        <f>_xlfn.XLOOKUP($I212,ETF指数!$B:$B,ETF指数!F:F)</f>
        <v>核心</v>
      </c>
      <c r="M212" s="35">
        <f>[1]!f_netasset_total(A212,"",100000000)</f>
        <v>105.92071726170001</v>
      </c>
      <c r="N212" s="36">
        <f>[1]!f_info_managementfeeratio(A212)</f>
        <v>0.5</v>
      </c>
      <c r="O212" s="36">
        <f>[1]!f_info_custodianfeeratio(A212)</f>
        <v>0.1</v>
      </c>
      <c r="P212" s="37"/>
      <c r="Q212" s="37"/>
      <c r="R212" s="37"/>
      <c r="S212" s="37"/>
    </row>
    <row r="213" spans="1:19" x14ac:dyDescent="0.4">
      <c r="A213" s="9" t="s">
        <v>353</v>
      </c>
      <c r="B213" s="9" t="s">
        <v>3009</v>
      </c>
      <c r="C213" s="9" t="s">
        <v>1894</v>
      </c>
      <c r="D213" s="9" t="s">
        <v>1965</v>
      </c>
      <c r="E213" s="9" t="s">
        <v>1891</v>
      </c>
      <c r="F213" s="32" t="s">
        <v>3010</v>
      </c>
      <c r="G213" s="32" t="s">
        <v>2972</v>
      </c>
      <c r="H213" s="34">
        <v>9.9047018500000004</v>
      </c>
      <c r="I213" s="9" t="s">
        <v>281</v>
      </c>
      <c r="J213" s="9" t="str">
        <f>_xlfn.XLOOKUP($I213,ETF指数!$B:$B,ETF指数!D:D)</f>
        <v>行业板块</v>
      </c>
      <c r="K213" s="9" t="str">
        <f>_xlfn.XLOOKUP($I213,ETF指数!$B:$B,ETF指数!E:E)</f>
        <v>科技</v>
      </c>
      <c r="L213" s="9" t="str">
        <f>_xlfn.XLOOKUP($I213,ETF指数!$B:$B,ETF指数!F:F)</f>
        <v>人工智能</v>
      </c>
      <c r="M213" s="35">
        <f>[1]!f_netasset_total(A213,"",100000000)</f>
        <v>53.404243854999997</v>
      </c>
      <c r="N213" s="36">
        <f>[1]!f_info_managementfeeratio(A213)</f>
        <v>0.5</v>
      </c>
      <c r="O213" s="36">
        <f>[1]!f_info_custodianfeeratio(A213)</f>
        <v>0.1</v>
      </c>
      <c r="P213" s="37"/>
      <c r="Q213" s="37"/>
      <c r="R213" s="37"/>
      <c r="S213" s="37"/>
    </row>
    <row r="214" spans="1:19" x14ac:dyDescent="0.4">
      <c r="A214" s="9" t="s">
        <v>354</v>
      </c>
      <c r="B214" s="9" t="s">
        <v>3011</v>
      </c>
      <c r="C214" s="9" t="s">
        <v>1908</v>
      </c>
      <c r="D214" s="9" t="s">
        <v>2482</v>
      </c>
      <c r="E214" s="9" t="s">
        <v>1891</v>
      </c>
      <c r="F214" s="32" t="s">
        <v>3012</v>
      </c>
      <c r="G214" s="32" t="s">
        <v>3013</v>
      </c>
      <c r="H214" s="34">
        <v>4.4268301599999997</v>
      </c>
      <c r="I214" s="9" t="s">
        <v>80</v>
      </c>
      <c r="J214" s="9" t="str">
        <f>_xlfn.XLOOKUP($I214,ETF指数!$B:$B,ETF指数!D:D)</f>
        <v>市场指数</v>
      </c>
      <c r="K214" s="9" t="str">
        <f>_xlfn.XLOOKUP($I214,ETF指数!$B:$B,ETF指数!E:E)</f>
        <v>大盘</v>
      </c>
      <c r="L214" s="9" t="str">
        <f>_xlfn.XLOOKUP($I214,ETF指数!$B:$B,ETF指数!F:F)</f>
        <v>核心</v>
      </c>
      <c r="M214" s="35">
        <f>[1]!f_netasset_total(A214,"",100000000)</f>
        <v>6.2497278270000001</v>
      </c>
      <c r="N214" s="36">
        <f>[1]!f_info_managementfeeratio(A214)</f>
        <v>0.15</v>
      </c>
      <c r="O214" s="36">
        <f>[1]!f_info_custodianfeeratio(A214)</f>
        <v>0.05</v>
      </c>
      <c r="P214" s="37"/>
      <c r="Q214" s="37"/>
      <c r="R214" s="37"/>
      <c r="S214" s="37"/>
    </row>
    <row r="215" spans="1:19" x14ac:dyDescent="0.4">
      <c r="A215" s="9" t="s">
        <v>355</v>
      </c>
      <c r="B215" s="9" t="s">
        <v>3014</v>
      </c>
      <c r="C215" s="9" t="s">
        <v>1916</v>
      </c>
      <c r="D215" s="9" t="s">
        <v>1970</v>
      </c>
      <c r="E215" s="9" t="s">
        <v>1893</v>
      </c>
      <c r="F215" s="32" t="s">
        <v>3012</v>
      </c>
      <c r="G215" s="32" t="s">
        <v>2975</v>
      </c>
      <c r="H215" s="34">
        <v>4.8448599999999997</v>
      </c>
      <c r="I215" s="9" t="s">
        <v>356</v>
      </c>
      <c r="J215" s="9" t="str">
        <f>_xlfn.XLOOKUP($I215,ETF指数!$B:$B,ETF指数!D:D)</f>
        <v>商品指数</v>
      </c>
      <c r="K215" s="9" t="str">
        <f>_xlfn.XLOOKUP($I215,ETF指数!$B:$B,ETF指数!E:E)</f>
        <v>能源</v>
      </c>
      <c r="L215" s="9">
        <f>_xlfn.XLOOKUP($I215,ETF指数!$B:$B,ETF指数!F:F)</f>
        <v>0</v>
      </c>
      <c r="M215" s="35">
        <f>[1]!f_netasset_total(A215,"",100000000)</f>
        <v>4.6396460806999995</v>
      </c>
      <c r="N215" s="36">
        <f>[1]!f_info_managementfeeratio(A215)</f>
        <v>0.5</v>
      </c>
      <c r="O215" s="36">
        <f>[1]!f_info_custodianfeeratio(A215)</f>
        <v>0.1</v>
      </c>
      <c r="P215" s="37"/>
      <c r="Q215" s="37"/>
      <c r="R215" s="37"/>
      <c r="S215" s="37"/>
    </row>
    <row r="216" spans="1:19" x14ac:dyDescent="0.4">
      <c r="A216" s="9" t="s">
        <v>357</v>
      </c>
      <c r="B216" s="9" t="s">
        <v>3015</v>
      </c>
      <c r="C216" s="9" t="s">
        <v>1903</v>
      </c>
      <c r="D216" s="9" t="s">
        <v>1985</v>
      </c>
      <c r="E216" s="9" t="s">
        <v>1891</v>
      </c>
      <c r="F216" s="32" t="s">
        <v>3016</v>
      </c>
      <c r="G216" s="32" t="s">
        <v>3013</v>
      </c>
      <c r="H216" s="34">
        <v>5.0822968599999996</v>
      </c>
      <c r="I216" s="9" t="s">
        <v>18</v>
      </c>
      <c r="J216" s="9" t="str">
        <f>_xlfn.XLOOKUP($I216,ETF指数!$B:$B,ETF指数!D:D)</f>
        <v>市场指数</v>
      </c>
      <c r="K216" s="9" t="str">
        <f>_xlfn.XLOOKUP($I216,ETF指数!$B:$B,ETF指数!E:E)</f>
        <v>其他</v>
      </c>
      <c r="L216" s="9" t="str">
        <f>_xlfn.XLOOKUP($I216,ETF指数!$B:$B,ETF指数!F:F)</f>
        <v>深证</v>
      </c>
      <c r="M216" s="35">
        <f>[1]!f_netasset_total(A216,"",100000000)</f>
        <v>0.1373155348</v>
      </c>
      <c r="N216" s="36">
        <f>[1]!f_info_managementfeeratio(A216)</f>
        <v>0.45</v>
      </c>
      <c r="O216" s="36">
        <f>[1]!f_info_custodianfeeratio(A216)</f>
        <v>0.1</v>
      </c>
      <c r="P216" s="37"/>
      <c r="Q216" s="37"/>
      <c r="R216" s="37"/>
      <c r="S216" s="37"/>
    </row>
    <row r="217" spans="1:19" x14ac:dyDescent="0.4">
      <c r="A217" s="9" t="s">
        <v>358</v>
      </c>
      <c r="B217" s="9" t="s">
        <v>3017</v>
      </c>
      <c r="C217" s="9" t="s">
        <v>1906</v>
      </c>
      <c r="D217" s="9" t="s">
        <v>2475</v>
      </c>
      <c r="E217" s="9" t="s">
        <v>1891</v>
      </c>
      <c r="F217" s="32" t="s">
        <v>3016</v>
      </c>
      <c r="G217" s="32" t="s">
        <v>3018</v>
      </c>
      <c r="H217" s="34">
        <v>3.2558094999999998</v>
      </c>
      <c r="I217" s="9" t="s">
        <v>184</v>
      </c>
      <c r="J217" s="9" t="str">
        <f>_xlfn.XLOOKUP($I217,ETF指数!$B:$B,ETF指数!D:D)</f>
        <v>行业板块</v>
      </c>
      <c r="K217" s="9" t="str">
        <f>_xlfn.XLOOKUP($I217,ETF指数!$B:$B,ETF指数!E:E)</f>
        <v>大金融</v>
      </c>
      <c r="L217" s="9" t="str">
        <f>_xlfn.XLOOKUP($I217,ETF指数!$B:$B,ETF指数!F:F)</f>
        <v>银行</v>
      </c>
      <c r="M217" s="35">
        <f>[1]!f_netasset_total(A217,"",100000000)</f>
        <v>0.79626017980000008</v>
      </c>
      <c r="N217" s="36">
        <f>[1]!f_info_managementfeeratio(A217)</f>
        <v>0.3</v>
      </c>
      <c r="O217" s="36">
        <f>[1]!f_info_custodianfeeratio(A217)</f>
        <v>0.1</v>
      </c>
      <c r="P217" s="37"/>
      <c r="Q217" s="37"/>
      <c r="R217" s="37"/>
      <c r="S217" s="37"/>
    </row>
    <row r="218" spans="1:19" x14ac:dyDescent="0.4">
      <c r="A218" s="9" t="s">
        <v>359</v>
      </c>
      <c r="B218" s="9" t="s">
        <v>3019</v>
      </c>
      <c r="C218" s="9" t="s">
        <v>1930</v>
      </c>
      <c r="D218" s="9" t="s">
        <v>1970</v>
      </c>
      <c r="E218" s="9" t="s">
        <v>1891</v>
      </c>
      <c r="F218" s="32" t="s">
        <v>2972</v>
      </c>
      <c r="G218" s="32" t="s">
        <v>3018</v>
      </c>
      <c r="H218" s="34">
        <v>3.6205718</v>
      </c>
      <c r="I218" s="9" t="s">
        <v>80</v>
      </c>
      <c r="J218" s="9" t="str">
        <f>_xlfn.XLOOKUP($I218,ETF指数!$B:$B,ETF指数!D:D)</f>
        <v>市场指数</v>
      </c>
      <c r="K218" s="9" t="str">
        <f>_xlfn.XLOOKUP($I218,ETF指数!$B:$B,ETF指数!E:E)</f>
        <v>大盘</v>
      </c>
      <c r="L218" s="9" t="str">
        <f>_xlfn.XLOOKUP($I218,ETF指数!$B:$B,ETF指数!F:F)</f>
        <v>核心</v>
      </c>
      <c r="M218" s="35">
        <f>[1]!f_netasset_total(A218,"",100000000)</f>
        <v>1.0956063672</v>
      </c>
      <c r="N218" s="36">
        <f>[1]!f_info_managementfeeratio(A218)</f>
        <v>0.15</v>
      </c>
      <c r="O218" s="36">
        <f>[1]!f_info_custodianfeeratio(A218)</f>
        <v>0.05</v>
      </c>
      <c r="P218" s="37"/>
      <c r="Q218" s="37"/>
      <c r="R218" s="37"/>
      <c r="S218" s="37"/>
    </row>
    <row r="219" spans="1:19" x14ac:dyDescent="0.4">
      <c r="A219" s="9" t="s">
        <v>360</v>
      </c>
      <c r="B219" s="9" t="s">
        <v>3020</v>
      </c>
      <c r="C219" s="9" t="s">
        <v>1932</v>
      </c>
      <c r="D219" s="9" t="s">
        <v>2482</v>
      </c>
      <c r="E219" s="9" t="s">
        <v>1891</v>
      </c>
      <c r="F219" s="32" t="s">
        <v>2972</v>
      </c>
      <c r="G219" s="32" t="s">
        <v>3021</v>
      </c>
      <c r="H219" s="34">
        <v>2.9505400000000002</v>
      </c>
      <c r="I219" s="9" t="s">
        <v>361</v>
      </c>
      <c r="J219" s="9" t="str">
        <f>_xlfn.XLOOKUP($I219,ETF指数!$B:$B,ETF指数!D:D)</f>
        <v>行业板块</v>
      </c>
      <c r="K219" s="9" t="str">
        <f>_xlfn.XLOOKUP($I219,ETF指数!$B:$B,ETF指数!E:E)</f>
        <v>科技</v>
      </c>
      <c r="L219" s="9" t="str">
        <f>_xlfn.XLOOKUP($I219,ETF指数!$B:$B,ETF指数!F:F)</f>
        <v>人工智能</v>
      </c>
      <c r="M219" s="35">
        <f>[1]!f_netasset_total(A219,"",100000000)</f>
        <v>30.587822364899999</v>
      </c>
      <c r="N219" s="36">
        <f>[1]!f_info_managementfeeratio(A219)</f>
        <v>0.5</v>
      </c>
      <c r="O219" s="36">
        <f>[1]!f_info_custodianfeeratio(A219)</f>
        <v>0.1</v>
      </c>
      <c r="P219" s="37"/>
      <c r="Q219" s="37"/>
      <c r="R219" s="37"/>
      <c r="S219" s="37"/>
    </row>
    <row r="220" spans="1:19" x14ac:dyDescent="0.4">
      <c r="A220" s="9" t="s">
        <v>362</v>
      </c>
      <c r="B220" s="9" t="s">
        <v>3022</v>
      </c>
      <c r="C220" s="9" t="s">
        <v>1906</v>
      </c>
      <c r="D220" s="9" t="s">
        <v>2927</v>
      </c>
      <c r="E220" s="9" t="s">
        <v>1891</v>
      </c>
      <c r="F220" s="32" t="s">
        <v>3008</v>
      </c>
      <c r="G220" s="32" t="s">
        <v>3018</v>
      </c>
      <c r="H220" s="34">
        <v>9.7464914</v>
      </c>
      <c r="I220" s="9" t="s">
        <v>363</v>
      </c>
      <c r="J220" s="9" t="str">
        <f>_xlfn.XLOOKUP($I220,ETF指数!$B:$B,ETF指数!D:D)</f>
        <v>行业板块</v>
      </c>
      <c r="K220" s="9" t="str">
        <f>_xlfn.XLOOKUP($I220,ETF指数!$B:$B,ETF指数!E:E)</f>
        <v>大金融</v>
      </c>
      <c r="L220" s="9" t="str">
        <f>_xlfn.XLOOKUP($I220,ETF指数!$B:$B,ETF指数!F:F)</f>
        <v>非银</v>
      </c>
      <c r="M220" s="35">
        <f>[1]!f_netasset_total(A220,"",100000000)</f>
        <v>16.361934282</v>
      </c>
      <c r="N220" s="36">
        <f>[1]!f_info_managementfeeratio(A220)</f>
        <v>0.5</v>
      </c>
      <c r="O220" s="36">
        <f>[1]!f_info_custodianfeeratio(A220)</f>
        <v>0.1</v>
      </c>
      <c r="P220" s="37"/>
      <c r="Q220" s="37"/>
      <c r="R220" s="37"/>
      <c r="S220" s="37"/>
    </row>
    <row r="221" spans="1:19" x14ac:dyDescent="0.4">
      <c r="A221" s="9" t="s">
        <v>364</v>
      </c>
      <c r="B221" s="9" t="s">
        <v>3023</v>
      </c>
      <c r="C221" s="9" t="s">
        <v>1913</v>
      </c>
      <c r="D221" s="9" t="s">
        <v>2482</v>
      </c>
      <c r="E221" s="9" t="s">
        <v>1891</v>
      </c>
      <c r="F221" s="32" t="s">
        <v>3003</v>
      </c>
      <c r="G221" s="32" t="s">
        <v>3024</v>
      </c>
      <c r="H221" s="34">
        <v>71.58504619</v>
      </c>
      <c r="I221" s="9" t="s">
        <v>80</v>
      </c>
      <c r="J221" s="9" t="str">
        <f>_xlfn.XLOOKUP($I221,ETF指数!$B:$B,ETF指数!D:D)</f>
        <v>市场指数</v>
      </c>
      <c r="K221" s="9" t="str">
        <f>_xlfn.XLOOKUP($I221,ETF指数!$B:$B,ETF指数!E:E)</f>
        <v>大盘</v>
      </c>
      <c r="L221" s="9" t="str">
        <f>_xlfn.XLOOKUP($I221,ETF指数!$B:$B,ETF指数!F:F)</f>
        <v>核心</v>
      </c>
      <c r="M221" s="35">
        <f>[1]!f_netasset_total(A221,"",100000000)</f>
        <v>38.031785714899996</v>
      </c>
      <c r="N221" s="36">
        <f>[1]!f_info_managementfeeratio(A221)</f>
        <v>0.4</v>
      </c>
      <c r="O221" s="36">
        <f>[1]!f_info_custodianfeeratio(A221)</f>
        <v>0.05</v>
      </c>
      <c r="P221" s="37"/>
      <c r="Q221" s="37"/>
      <c r="R221" s="37"/>
      <c r="S221" s="37"/>
    </row>
    <row r="222" spans="1:19" x14ac:dyDescent="0.4">
      <c r="A222" s="9" t="s">
        <v>365</v>
      </c>
      <c r="B222" s="9" t="s">
        <v>3025</v>
      </c>
      <c r="C222" s="9" t="s">
        <v>1907</v>
      </c>
      <c r="D222" s="9" t="s">
        <v>2008</v>
      </c>
      <c r="E222" s="9" t="s">
        <v>1891</v>
      </c>
      <c r="F222" s="32" t="s">
        <v>3026</v>
      </c>
      <c r="G222" s="32" t="s">
        <v>3021</v>
      </c>
      <c r="H222" s="34">
        <v>2.8851019</v>
      </c>
      <c r="I222" s="9" t="s">
        <v>366</v>
      </c>
      <c r="J222" s="9" t="str">
        <f>_xlfn.XLOOKUP($I222,ETF指数!$B:$B,ETF指数!D:D)</f>
        <v>行业板块</v>
      </c>
      <c r="K222" s="9" t="str">
        <f>_xlfn.XLOOKUP($I222,ETF指数!$B:$B,ETF指数!E:E)</f>
        <v>制造</v>
      </c>
      <c r="L222" s="9" t="str">
        <f>_xlfn.XLOOKUP($I222,ETF指数!$B:$B,ETF指数!F:F)</f>
        <v>新能车</v>
      </c>
      <c r="M222" s="35">
        <f>[1]!f_netasset_total(A222,"",100000000)</f>
        <v>23.696426793699999</v>
      </c>
      <c r="N222" s="36">
        <f>[1]!f_info_managementfeeratio(A222)</f>
        <v>0.15</v>
      </c>
      <c r="O222" s="36">
        <f>[1]!f_info_custodianfeeratio(A222)</f>
        <v>0.05</v>
      </c>
      <c r="P222" s="37"/>
      <c r="Q222" s="37"/>
      <c r="R222" s="37"/>
      <c r="S222" s="37"/>
    </row>
    <row r="223" spans="1:19" x14ac:dyDescent="0.4">
      <c r="A223" s="9" t="s">
        <v>367</v>
      </c>
      <c r="B223" s="9" t="s">
        <v>3027</v>
      </c>
      <c r="C223" s="9" t="s">
        <v>1901</v>
      </c>
      <c r="D223" s="9" t="s">
        <v>1970</v>
      </c>
      <c r="E223" s="9" t="s">
        <v>1891</v>
      </c>
      <c r="F223" s="32" t="s">
        <v>2975</v>
      </c>
      <c r="G223" s="32" t="s">
        <v>3028</v>
      </c>
      <c r="H223" s="34">
        <v>4.7333499999999997</v>
      </c>
      <c r="I223" s="9" t="s">
        <v>368</v>
      </c>
      <c r="J223" s="9" t="str">
        <f>_xlfn.XLOOKUP($I223,ETF指数!$B:$B,ETF指数!D:D)</f>
        <v>风格策略</v>
      </c>
      <c r="K223" s="9" t="str">
        <f>_xlfn.XLOOKUP($I223,ETF指数!$B:$B,ETF指数!E:E)</f>
        <v>红利</v>
      </c>
      <c r="L223" s="9" t="str">
        <f>_xlfn.XLOOKUP($I223,ETF指数!$B:$B,ETF指数!F:F)</f>
        <v>低波</v>
      </c>
      <c r="M223" s="35">
        <f>[1]!f_netasset_total(A223,"",100000000)</f>
        <v>70.341716101700001</v>
      </c>
      <c r="N223" s="36">
        <f>[1]!f_info_managementfeeratio(A223)</f>
        <v>0.5</v>
      </c>
      <c r="O223" s="36">
        <f>[1]!f_info_custodianfeeratio(A223)</f>
        <v>0.1</v>
      </c>
      <c r="P223" s="37"/>
      <c r="Q223" s="37"/>
      <c r="R223" s="37"/>
      <c r="S223" s="37"/>
    </row>
    <row r="224" spans="1:19" x14ac:dyDescent="0.4">
      <c r="A224" s="9" t="s">
        <v>369</v>
      </c>
      <c r="B224" s="9" t="s">
        <v>3029</v>
      </c>
      <c r="C224" s="9" t="s">
        <v>1896</v>
      </c>
      <c r="D224" s="9" t="s">
        <v>2482</v>
      </c>
      <c r="E224" s="9" t="s">
        <v>1891</v>
      </c>
      <c r="F224" s="32" t="s">
        <v>3030</v>
      </c>
      <c r="G224" s="32" t="s">
        <v>2996</v>
      </c>
      <c r="H224" s="34">
        <v>14.707181</v>
      </c>
      <c r="I224" s="9" t="s">
        <v>370</v>
      </c>
      <c r="J224" s="9" t="str">
        <f>_xlfn.XLOOKUP($I224,ETF指数!$B:$B,ETF指数!D:D)</f>
        <v>风格策略</v>
      </c>
      <c r="K224" s="9" t="str">
        <f>_xlfn.XLOOKUP($I224,ETF指数!$B:$B,ETF指数!E:E)</f>
        <v>质量</v>
      </c>
      <c r="L224" s="9" t="str">
        <f>_xlfn.XLOOKUP($I224,ETF指数!$B:$B,ETF指数!F:F)</f>
        <v>HS300</v>
      </c>
      <c r="M224" s="35">
        <f>[1]!f_netasset_total(A224,"",100000000)</f>
        <v>6.9512904299999997E-2</v>
      </c>
      <c r="N224" s="36">
        <f>[1]!f_info_managementfeeratio(A224)</f>
        <v>0.5</v>
      </c>
      <c r="O224" s="36">
        <f>[1]!f_info_custodianfeeratio(A224)</f>
        <v>0.1</v>
      </c>
      <c r="P224" s="37"/>
      <c r="Q224" s="37"/>
      <c r="R224" s="37"/>
      <c r="S224" s="37"/>
    </row>
    <row r="225" spans="1:19" x14ac:dyDescent="0.4">
      <c r="A225" s="9" t="s">
        <v>371</v>
      </c>
      <c r="B225" s="9" t="s">
        <v>3031</v>
      </c>
      <c r="C225" s="9" t="s">
        <v>1894</v>
      </c>
      <c r="D225" s="9" t="s">
        <v>2475</v>
      </c>
      <c r="E225" s="9" t="s">
        <v>1891</v>
      </c>
      <c r="F225" s="32" t="s">
        <v>2987</v>
      </c>
      <c r="G225" s="32" t="s">
        <v>3021</v>
      </c>
      <c r="H225" s="34">
        <v>53.880339919999997</v>
      </c>
      <c r="I225" s="9" t="s">
        <v>372</v>
      </c>
      <c r="J225" s="9" t="str">
        <f>_xlfn.XLOOKUP($I225,ETF指数!$B:$B,ETF指数!D:D)</f>
        <v>行业板块</v>
      </c>
      <c r="K225" s="9" t="str">
        <f>_xlfn.XLOOKUP($I225,ETF指数!$B:$B,ETF指数!E:E)</f>
        <v>科技</v>
      </c>
      <c r="L225" s="9" t="str">
        <f>_xlfn.XLOOKUP($I225,ETF指数!$B:$B,ETF指数!F:F)</f>
        <v>半导体</v>
      </c>
      <c r="M225" s="35">
        <f>[1]!f_netasset_total(A225,"",100000000)</f>
        <v>247.26254960130001</v>
      </c>
      <c r="N225" s="36">
        <f>[1]!f_info_managementfeeratio(A225)</f>
        <v>0.5</v>
      </c>
      <c r="O225" s="36">
        <f>[1]!f_info_custodianfeeratio(A225)</f>
        <v>0.1</v>
      </c>
      <c r="P225" s="37"/>
      <c r="Q225" s="37"/>
      <c r="R225" s="37"/>
      <c r="S225" s="37"/>
    </row>
    <row r="226" spans="1:19" x14ac:dyDescent="0.4">
      <c r="A226" s="9" t="s">
        <v>373</v>
      </c>
      <c r="B226" s="9" t="s">
        <v>3032</v>
      </c>
      <c r="C226" s="9" t="s">
        <v>1902</v>
      </c>
      <c r="D226" s="9" t="s">
        <v>1973</v>
      </c>
      <c r="E226" s="9" t="s">
        <v>1891</v>
      </c>
      <c r="F226" s="32" t="s">
        <v>2987</v>
      </c>
      <c r="G226" s="32" t="s">
        <v>3033</v>
      </c>
      <c r="H226" s="34">
        <v>25.239230299999999</v>
      </c>
      <c r="I226" s="9" t="s">
        <v>372</v>
      </c>
      <c r="J226" s="9" t="str">
        <f>_xlfn.XLOOKUP($I226,ETF指数!$B:$B,ETF指数!D:D)</f>
        <v>行业板块</v>
      </c>
      <c r="K226" s="9" t="str">
        <f>_xlfn.XLOOKUP($I226,ETF指数!$B:$B,ETF指数!E:E)</f>
        <v>科技</v>
      </c>
      <c r="L226" s="9" t="str">
        <f>_xlfn.XLOOKUP($I226,ETF指数!$B:$B,ETF指数!F:F)</f>
        <v>半导体</v>
      </c>
      <c r="M226" s="35">
        <f>[1]!f_netasset_total(A226,"",100000000)</f>
        <v>31.903257794999998</v>
      </c>
      <c r="N226" s="36">
        <f>[1]!f_info_managementfeeratio(A226)</f>
        <v>0.5</v>
      </c>
      <c r="O226" s="36">
        <f>[1]!f_info_custodianfeeratio(A226)</f>
        <v>0.1</v>
      </c>
      <c r="P226" s="37"/>
      <c r="Q226" s="37"/>
      <c r="R226" s="37"/>
      <c r="S226" s="37"/>
    </row>
    <row r="227" spans="1:19" x14ac:dyDescent="0.4">
      <c r="A227" s="9" t="s">
        <v>374</v>
      </c>
      <c r="B227" s="9" t="s">
        <v>3034</v>
      </c>
      <c r="C227" s="9" t="s">
        <v>1905</v>
      </c>
      <c r="D227" s="9" t="s">
        <v>1973</v>
      </c>
      <c r="E227" s="9" t="s">
        <v>1891</v>
      </c>
      <c r="F227" s="32" t="s">
        <v>2987</v>
      </c>
      <c r="G227" s="32" t="s">
        <v>3035</v>
      </c>
      <c r="H227" s="34">
        <v>3.9258845899999999</v>
      </c>
      <c r="I227" s="9" t="s">
        <v>375</v>
      </c>
      <c r="J227" s="9" t="str">
        <f>_xlfn.XLOOKUP($I227,ETF指数!$B:$B,ETF指数!D:D)</f>
        <v>行业板块</v>
      </c>
      <c r="K227" s="9" t="str">
        <f>_xlfn.XLOOKUP($I227,ETF指数!$B:$B,ETF指数!E:E)</f>
        <v>周期</v>
      </c>
      <c r="L227" s="9" t="str">
        <f>_xlfn.XLOOKUP($I227,ETF指数!$B:$B,ETF指数!F:F)</f>
        <v>煤炭</v>
      </c>
      <c r="M227" s="35">
        <f>[1]!f_netasset_total(A227,"",100000000)</f>
        <v>40.490013491399999</v>
      </c>
      <c r="N227" s="36">
        <f>[1]!f_info_managementfeeratio(A227)</f>
        <v>0.5</v>
      </c>
      <c r="O227" s="36">
        <f>[1]!f_info_custodianfeeratio(A227)</f>
        <v>0.1</v>
      </c>
      <c r="P227" s="37"/>
      <c r="Q227" s="37"/>
      <c r="R227" s="37"/>
      <c r="S227" s="37"/>
    </row>
    <row r="228" spans="1:19" x14ac:dyDescent="0.4">
      <c r="A228" s="9" t="s">
        <v>376</v>
      </c>
      <c r="B228" s="9" t="s">
        <v>3036</v>
      </c>
      <c r="C228" s="9" t="s">
        <v>1897</v>
      </c>
      <c r="D228" s="9" t="s">
        <v>2475</v>
      </c>
      <c r="E228" s="9" t="s">
        <v>1891</v>
      </c>
      <c r="F228" s="32" t="s">
        <v>3037</v>
      </c>
      <c r="G228" s="32" t="s">
        <v>3038</v>
      </c>
      <c r="H228" s="34">
        <v>5.0829095999999998</v>
      </c>
      <c r="I228" s="9" t="s">
        <v>169</v>
      </c>
      <c r="J228" s="9" t="str">
        <f>_xlfn.XLOOKUP($I228,ETF指数!$B:$B,ETF指数!D:D)</f>
        <v>行业板块</v>
      </c>
      <c r="K228" s="9" t="str">
        <f>_xlfn.XLOOKUP($I228,ETF指数!$B:$B,ETF指数!E:E)</f>
        <v>大金融</v>
      </c>
      <c r="L228" s="9" t="str">
        <f>_xlfn.XLOOKUP($I228,ETF指数!$B:$B,ETF指数!F:F)</f>
        <v>非银</v>
      </c>
      <c r="M228" s="35">
        <f>[1]!f_netasset_total(A228,"",100000000)</f>
        <v>2.5896474266</v>
      </c>
      <c r="N228" s="36">
        <f>[1]!f_info_managementfeeratio(A228)</f>
        <v>0.15</v>
      </c>
      <c r="O228" s="36">
        <f>[1]!f_info_custodianfeeratio(A228)</f>
        <v>0.05</v>
      </c>
      <c r="P228" s="37"/>
      <c r="Q228" s="37"/>
      <c r="R228" s="37"/>
      <c r="S228" s="37"/>
    </row>
    <row r="229" spans="1:19" x14ac:dyDescent="0.4">
      <c r="A229" s="9" t="s">
        <v>377</v>
      </c>
      <c r="B229" s="9" t="s">
        <v>3039</v>
      </c>
      <c r="C229" s="9" t="s">
        <v>1904</v>
      </c>
      <c r="D229" s="9" t="s">
        <v>1970</v>
      </c>
      <c r="E229" s="9" t="s">
        <v>1891</v>
      </c>
      <c r="F229" s="32" t="s">
        <v>3040</v>
      </c>
      <c r="G229" s="32" t="s">
        <v>3041</v>
      </c>
      <c r="H229" s="34">
        <v>10.968894280000001</v>
      </c>
      <c r="I229" s="9" t="s">
        <v>304</v>
      </c>
      <c r="J229" s="9" t="str">
        <f>_xlfn.XLOOKUP($I229,ETF指数!$B:$B,ETF指数!D:D)</f>
        <v>行业板块</v>
      </c>
      <c r="K229" s="9" t="str">
        <f>_xlfn.XLOOKUP($I229,ETF指数!$B:$B,ETF指数!E:E)</f>
        <v>科技</v>
      </c>
      <c r="L229" s="9" t="str">
        <f>_xlfn.XLOOKUP($I229,ETF指数!$B:$B,ETF指数!F:F)</f>
        <v>传媒</v>
      </c>
      <c r="M229" s="35">
        <f>[1]!f_netasset_total(A229,"",100000000)</f>
        <v>15.2551124651</v>
      </c>
      <c r="N229" s="36">
        <f>[1]!f_info_managementfeeratio(A229)</f>
        <v>0.5</v>
      </c>
      <c r="O229" s="36">
        <f>[1]!f_info_custodianfeeratio(A229)</f>
        <v>0.1</v>
      </c>
      <c r="P229" s="37"/>
      <c r="Q229" s="37"/>
      <c r="R229" s="37"/>
      <c r="S229" s="37"/>
    </row>
    <row r="230" spans="1:19" x14ac:dyDescent="0.4">
      <c r="A230" s="9" t="s">
        <v>378</v>
      </c>
      <c r="B230" s="9" t="s">
        <v>3042</v>
      </c>
      <c r="C230" s="9" t="s">
        <v>1905</v>
      </c>
      <c r="D230" s="9" t="s">
        <v>2482</v>
      </c>
      <c r="E230" s="9" t="s">
        <v>1891</v>
      </c>
      <c r="F230" s="32" t="s">
        <v>3040</v>
      </c>
      <c r="G230" s="32" t="s">
        <v>3035</v>
      </c>
      <c r="H230" s="34">
        <v>4.3522607000000004</v>
      </c>
      <c r="I230" s="9" t="s">
        <v>379</v>
      </c>
      <c r="J230" s="9" t="str">
        <f>_xlfn.XLOOKUP($I230,ETF指数!$B:$B,ETF指数!D:D)</f>
        <v>行业板块</v>
      </c>
      <c r="K230" s="9" t="str">
        <f>_xlfn.XLOOKUP($I230,ETF指数!$B:$B,ETF指数!E:E)</f>
        <v>周期</v>
      </c>
      <c r="L230" s="9" t="str">
        <f>_xlfn.XLOOKUP($I230,ETF指数!$B:$B,ETF指数!F:F)</f>
        <v>钢铁</v>
      </c>
      <c r="M230" s="35">
        <f>[1]!f_netasset_total(A230,"",100000000)</f>
        <v>16.3245901019</v>
      </c>
      <c r="N230" s="36">
        <f>[1]!f_info_managementfeeratio(A230)</f>
        <v>0.5</v>
      </c>
      <c r="O230" s="36">
        <f>[1]!f_info_custodianfeeratio(A230)</f>
        <v>0.1</v>
      </c>
      <c r="P230" s="37"/>
      <c r="Q230" s="37"/>
      <c r="R230" s="37"/>
      <c r="S230" s="37"/>
    </row>
    <row r="231" spans="1:19" x14ac:dyDescent="0.4">
      <c r="A231" s="9" t="s">
        <v>380</v>
      </c>
      <c r="B231" s="9" t="s">
        <v>3043</v>
      </c>
      <c r="C231" s="9" t="s">
        <v>1911</v>
      </c>
      <c r="D231" s="9" t="s">
        <v>1965</v>
      </c>
      <c r="E231" s="9" t="s">
        <v>1891</v>
      </c>
      <c r="F231" s="32" t="s">
        <v>3044</v>
      </c>
      <c r="G231" s="32" t="s">
        <v>3035</v>
      </c>
      <c r="H231" s="34">
        <v>5.0795505099999998</v>
      </c>
      <c r="I231" s="9" t="s">
        <v>146</v>
      </c>
      <c r="J231" s="9" t="str">
        <f>_xlfn.XLOOKUP($I231,ETF指数!$B:$B,ETF指数!D:D)</f>
        <v>市场指数</v>
      </c>
      <c r="K231" s="9" t="str">
        <f>_xlfn.XLOOKUP($I231,ETF指数!$B:$B,ETF指数!E:E)</f>
        <v>大盘</v>
      </c>
      <c r="L231" s="9">
        <f>_xlfn.XLOOKUP($I231,ETF指数!$B:$B,ETF指数!F:F)</f>
        <v>0</v>
      </c>
      <c r="M231" s="35">
        <f>[1]!f_netasset_total(A231,"",100000000)</f>
        <v>4.9613175101999998</v>
      </c>
      <c r="N231" s="36">
        <f>[1]!f_info_managementfeeratio(A231)</f>
        <v>0.5</v>
      </c>
      <c r="O231" s="36">
        <f>[1]!f_info_custodianfeeratio(A231)</f>
        <v>0.1</v>
      </c>
      <c r="P231" s="37"/>
      <c r="Q231" s="37"/>
      <c r="R231" s="37"/>
      <c r="S231" s="37"/>
    </row>
    <row r="232" spans="1:19" x14ac:dyDescent="0.4">
      <c r="A232" s="9" t="s">
        <v>381</v>
      </c>
      <c r="B232" s="9" t="s">
        <v>3045</v>
      </c>
      <c r="C232" s="9" t="s">
        <v>1894</v>
      </c>
      <c r="D232" s="9" t="s">
        <v>1965</v>
      </c>
      <c r="E232" s="9" t="s">
        <v>1891</v>
      </c>
      <c r="F232" s="32" t="s">
        <v>2996</v>
      </c>
      <c r="G232" s="32" t="s">
        <v>3046</v>
      </c>
      <c r="H232" s="34">
        <v>107.62884</v>
      </c>
      <c r="I232" s="9" t="s">
        <v>382</v>
      </c>
      <c r="J232" s="9" t="str">
        <f>_xlfn.XLOOKUP($I232,ETF指数!$B:$B,ETF指数!D:D)</f>
        <v>行业板块</v>
      </c>
      <c r="K232" s="9" t="str">
        <f>_xlfn.XLOOKUP($I232,ETF指数!$B:$B,ETF指数!E:E)</f>
        <v>制造</v>
      </c>
      <c r="L232" s="9" t="str">
        <f>_xlfn.XLOOKUP($I232,ETF指数!$B:$B,ETF指数!F:F)</f>
        <v>新能车</v>
      </c>
      <c r="M232" s="35">
        <f>[1]!f_netasset_total(A232,"",100000000)</f>
        <v>45.792519389900001</v>
      </c>
      <c r="N232" s="36">
        <f>[1]!f_info_managementfeeratio(A232)</f>
        <v>0.5</v>
      </c>
      <c r="O232" s="36">
        <f>[1]!f_info_custodianfeeratio(A232)</f>
        <v>0.1</v>
      </c>
      <c r="P232" s="37"/>
      <c r="Q232" s="37"/>
      <c r="R232" s="37"/>
      <c r="S232" s="37"/>
    </row>
    <row r="233" spans="1:19" x14ac:dyDescent="0.4">
      <c r="A233" s="9" t="s">
        <v>383</v>
      </c>
      <c r="B233" s="9" t="s">
        <v>3047</v>
      </c>
      <c r="C233" s="9" t="s">
        <v>1905</v>
      </c>
      <c r="D233" s="9" t="s">
        <v>1985</v>
      </c>
      <c r="E233" s="9" t="s">
        <v>1891</v>
      </c>
      <c r="F233" s="32" t="s">
        <v>3048</v>
      </c>
      <c r="G233" s="32" t="s">
        <v>3049</v>
      </c>
      <c r="H233" s="34">
        <v>9.3248622399999999</v>
      </c>
      <c r="I233" s="9" t="s">
        <v>384</v>
      </c>
      <c r="J233" s="9" t="str">
        <f>_xlfn.XLOOKUP($I233,ETF指数!$B:$B,ETF指数!D:D)</f>
        <v>行业板块</v>
      </c>
      <c r="K233" s="9" t="str">
        <f>_xlfn.XLOOKUP($I233,ETF指数!$B:$B,ETF指数!E:E)</f>
        <v>消费</v>
      </c>
      <c r="L233" s="9" t="str">
        <f>_xlfn.XLOOKUP($I233,ETF指数!$B:$B,ETF指数!F:F)</f>
        <v>家电</v>
      </c>
      <c r="M233" s="35">
        <f>[1]!f_netasset_total(A233,"",100000000)</f>
        <v>18.545252889500002</v>
      </c>
      <c r="N233" s="36">
        <f>[1]!f_info_managementfeeratio(A233)</f>
        <v>0.5</v>
      </c>
      <c r="O233" s="36">
        <f>[1]!f_info_custodianfeeratio(A233)</f>
        <v>0.1</v>
      </c>
      <c r="P233" s="37"/>
      <c r="Q233" s="37"/>
      <c r="R233" s="37"/>
      <c r="S233" s="37"/>
    </row>
    <row r="234" spans="1:19" x14ac:dyDescent="0.4">
      <c r="A234" s="9" t="s">
        <v>385</v>
      </c>
      <c r="B234" s="9" t="s">
        <v>3050</v>
      </c>
      <c r="C234" s="9" t="s">
        <v>1914</v>
      </c>
      <c r="D234" s="9" t="s">
        <v>2866</v>
      </c>
      <c r="E234" s="9" t="s">
        <v>1891</v>
      </c>
      <c r="F234" s="32" t="s">
        <v>3048</v>
      </c>
      <c r="G234" s="32" t="s">
        <v>3051</v>
      </c>
      <c r="H234" s="34">
        <v>11.542479999999999</v>
      </c>
      <c r="I234" s="9" t="s">
        <v>386</v>
      </c>
      <c r="J234" s="9" t="str">
        <f>_xlfn.XLOOKUP($I234,ETF指数!$B:$B,ETF指数!D:D)</f>
        <v>行业板块</v>
      </c>
      <c r="K234" s="9" t="str">
        <f>_xlfn.XLOOKUP($I234,ETF指数!$B:$B,ETF指数!E:E)</f>
        <v>科技</v>
      </c>
      <c r="L234" s="9" t="str">
        <f>_xlfn.XLOOKUP($I234,ETF指数!$B:$B,ETF指数!F:F)</f>
        <v>电子</v>
      </c>
      <c r="M234" s="35">
        <f>[1]!f_netasset_total(A234,"",100000000)</f>
        <v>12.932561283</v>
      </c>
      <c r="N234" s="36">
        <f>[1]!f_info_managementfeeratio(A234)</f>
        <v>0.5</v>
      </c>
      <c r="O234" s="36">
        <f>[1]!f_info_custodianfeeratio(A234)</f>
        <v>0.1</v>
      </c>
      <c r="P234" s="37"/>
      <c r="Q234" s="37"/>
      <c r="R234" s="37"/>
      <c r="S234" s="37"/>
    </row>
    <row r="235" spans="1:19" x14ac:dyDescent="0.4">
      <c r="A235" s="9" t="s">
        <v>387</v>
      </c>
      <c r="B235" s="9" t="s">
        <v>3052</v>
      </c>
      <c r="C235" s="9" t="s">
        <v>1906</v>
      </c>
      <c r="D235" s="9" t="s">
        <v>2475</v>
      </c>
      <c r="E235" s="9" t="s">
        <v>1891</v>
      </c>
      <c r="F235" s="32" t="s">
        <v>3041</v>
      </c>
      <c r="G235" s="32" t="s">
        <v>3053</v>
      </c>
      <c r="H235" s="34">
        <v>6.8571771999999998</v>
      </c>
      <c r="I235" s="9" t="s">
        <v>388</v>
      </c>
      <c r="J235" s="9" t="str">
        <f>_xlfn.XLOOKUP($I235,ETF指数!$B:$B,ETF指数!D:D)</f>
        <v>行业板块</v>
      </c>
      <c r="K235" s="9" t="str">
        <f>_xlfn.XLOOKUP($I235,ETF指数!$B:$B,ETF指数!E:E)</f>
        <v>大金融</v>
      </c>
      <c r="L235" s="9" t="str">
        <f>_xlfn.XLOOKUP($I235,ETF指数!$B:$B,ETF指数!F:F)</f>
        <v>非银</v>
      </c>
      <c r="M235" s="35">
        <f>[1]!f_netasset_total(A235,"",100000000)</f>
        <v>2.8586703148999999</v>
      </c>
      <c r="N235" s="36">
        <f>[1]!f_info_managementfeeratio(A235)</f>
        <v>0.5</v>
      </c>
      <c r="O235" s="36">
        <f>[1]!f_info_custodianfeeratio(A235)</f>
        <v>0.1</v>
      </c>
      <c r="P235" s="37"/>
      <c r="Q235" s="37"/>
      <c r="R235" s="37"/>
      <c r="S235" s="37"/>
    </row>
    <row r="236" spans="1:19" x14ac:dyDescent="0.4">
      <c r="A236" s="9" t="s">
        <v>389</v>
      </c>
      <c r="B236" s="9" t="s">
        <v>3054</v>
      </c>
      <c r="C236" s="9" t="s">
        <v>1921</v>
      </c>
      <c r="D236" s="9" t="s">
        <v>2927</v>
      </c>
      <c r="E236" s="9" t="s">
        <v>1891</v>
      </c>
      <c r="F236" s="32" t="s">
        <v>3046</v>
      </c>
      <c r="G236" s="32" t="s">
        <v>3055</v>
      </c>
      <c r="H236" s="34">
        <v>3.49871</v>
      </c>
      <c r="I236" s="9" t="s">
        <v>390</v>
      </c>
      <c r="J236" s="9" t="str">
        <f>_xlfn.XLOOKUP($I236,ETF指数!$B:$B,ETF指数!D:D)</f>
        <v>市场指数</v>
      </c>
      <c r="K236" s="9" t="str">
        <f>_xlfn.XLOOKUP($I236,ETF指数!$B:$B,ETF指数!E:E)</f>
        <v>创业板</v>
      </c>
      <c r="L236" s="9">
        <f>_xlfn.XLOOKUP($I236,ETF指数!$B:$B,ETF指数!F:F)</f>
        <v>0</v>
      </c>
      <c r="M236" s="35">
        <f>[1]!f_netasset_total(A236,"",100000000)</f>
        <v>1.2395104258</v>
      </c>
      <c r="N236" s="36">
        <f>[1]!f_info_managementfeeratio(A236)</f>
        <v>0.3</v>
      </c>
      <c r="O236" s="36">
        <f>[1]!f_info_custodianfeeratio(A236)</f>
        <v>0.1</v>
      </c>
      <c r="P236" s="37"/>
      <c r="Q236" s="37"/>
      <c r="R236" s="37"/>
      <c r="S236" s="37"/>
    </row>
    <row r="237" spans="1:19" x14ac:dyDescent="0.4">
      <c r="A237" s="9" t="s">
        <v>391</v>
      </c>
      <c r="B237" s="9" t="s">
        <v>3056</v>
      </c>
      <c r="C237" s="9" t="s">
        <v>1896</v>
      </c>
      <c r="D237" s="9" t="s">
        <v>2482</v>
      </c>
      <c r="E237" s="9" t="s">
        <v>1892</v>
      </c>
      <c r="F237" s="32" t="s">
        <v>2115</v>
      </c>
      <c r="G237" s="32" t="s">
        <v>3057</v>
      </c>
      <c r="H237" s="34">
        <v>6.0186433499999996</v>
      </c>
      <c r="I237" s="9" t="s">
        <v>392</v>
      </c>
      <c r="J237" s="9" t="str">
        <f>_xlfn.XLOOKUP($I237,ETF指数!$B:$B,ETF指数!D:D)</f>
        <v>债券指数</v>
      </c>
      <c r="K237" s="9" t="str">
        <f>_xlfn.XLOOKUP($I237,ETF指数!$B:$B,ETF指数!E:E)</f>
        <v>转债</v>
      </c>
      <c r="L237" s="9">
        <f>_xlfn.XLOOKUP($I237,ETF指数!$B:$B,ETF指数!F:F)</f>
        <v>0</v>
      </c>
      <c r="M237" s="35">
        <f>[1]!f_netasset_total(A237,"",100000000)</f>
        <v>376.60897175040003</v>
      </c>
      <c r="N237" s="36">
        <f>[1]!f_info_managementfeeratio(A237)</f>
        <v>0.15</v>
      </c>
      <c r="O237" s="36">
        <f>[1]!f_info_custodianfeeratio(A237)</f>
        <v>0.05</v>
      </c>
      <c r="P237" s="37"/>
      <c r="Q237" s="37"/>
      <c r="R237" s="37"/>
      <c r="S237" s="37"/>
    </row>
    <row r="238" spans="1:19" x14ac:dyDescent="0.4">
      <c r="A238" s="9" t="s">
        <v>393</v>
      </c>
      <c r="B238" s="9" t="s">
        <v>3058</v>
      </c>
      <c r="C238" s="9" t="s">
        <v>1906</v>
      </c>
      <c r="D238" s="9" t="s">
        <v>2475</v>
      </c>
      <c r="E238" s="9" t="s">
        <v>1891</v>
      </c>
      <c r="F238" s="32" t="s">
        <v>2115</v>
      </c>
      <c r="G238" s="32" t="s">
        <v>3059</v>
      </c>
      <c r="H238" s="34">
        <v>24.622540000000001</v>
      </c>
      <c r="I238" s="9" t="s">
        <v>201</v>
      </c>
      <c r="J238" s="9" t="str">
        <f>_xlfn.XLOOKUP($I238,ETF指数!$B:$B,ETF指数!D:D)</f>
        <v>行业板块</v>
      </c>
      <c r="K238" s="9" t="str">
        <f>_xlfn.XLOOKUP($I238,ETF指数!$B:$B,ETF指数!E:E)</f>
        <v>科技</v>
      </c>
      <c r="L238" s="9" t="str">
        <f>_xlfn.XLOOKUP($I238,ETF指数!$B:$B,ETF指数!F:F)</f>
        <v>传媒</v>
      </c>
      <c r="M238" s="35">
        <f>[1]!f_netasset_total(A238,"",100000000)</f>
        <v>1.5348233350999998</v>
      </c>
      <c r="N238" s="36">
        <f>[1]!f_info_managementfeeratio(A238)</f>
        <v>0.5</v>
      </c>
      <c r="O238" s="36">
        <f>[1]!f_info_custodianfeeratio(A238)</f>
        <v>0.1</v>
      </c>
      <c r="P238" s="37"/>
      <c r="Q238" s="37"/>
      <c r="R238" s="37"/>
      <c r="S238" s="37"/>
    </row>
    <row r="239" spans="1:19" x14ac:dyDescent="0.4">
      <c r="A239" s="9" t="s">
        <v>394</v>
      </c>
      <c r="B239" s="9" t="s">
        <v>3060</v>
      </c>
      <c r="C239" s="9" t="s">
        <v>1905</v>
      </c>
      <c r="D239" s="9" t="s">
        <v>1985</v>
      </c>
      <c r="E239" s="9" t="s">
        <v>1891</v>
      </c>
      <c r="F239" s="32" t="s">
        <v>3061</v>
      </c>
      <c r="G239" s="32" t="s">
        <v>3051</v>
      </c>
      <c r="H239" s="34">
        <v>23.606626760000001</v>
      </c>
      <c r="I239" s="9" t="s">
        <v>382</v>
      </c>
      <c r="J239" s="9" t="str">
        <f>_xlfn.XLOOKUP($I239,ETF指数!$B:$B,ETF指数!D:D)</f>
        <v>行业板块</v>
      </c>
      <c r="K239" s="9" t="str">
        <f>_xlfn.XLOOKUP($I239,ETF指数!$B:$B,ETF指数!E:E)</f>
        <v>制造</v>
      </c>
      <c r="L239" s="9" t="str">
        <f>_xlfn.XLOOKUP($I239,ETF指数!$B:$B,ETF指数!F:F)</f>
        <v>新能车</v>
      </c>
      <c r="M239" s="35">
        <f>[1]!f_netasset_total(A239,"",100000000)</f>
        <v>10.3144501415</v>
      </c>
      <c r="N239" s="36">
        <f>[1]!f_info_managementfeeratio(A239)</f>
        <v>0.5</v>
      </c>
      <c r="O239" s="36">
        <f>[1]!f_info_custodianfeeratio(A239)</f>
        <v>0.1</v>
      </c>
      <c r="P239" s="37"/>
      <c r="Q239" s="37"/>
      <c r="R239" s="37"/>
      <c r="S239" s="37"/>
    </row>
    <row r="240" spans="1:19" x14ac:dyDescent="0.4">
      <c r="A240" s="9" t="s">
        <v>395</v>
      </c>
      <c r="B240" s="9" t="s">
        <v>3062</v>
      </c>
      <c r="C240" s="9" t="s">
        <v>1895</v>
      </c>
      <c r="D240" s="9" t="s">
        <v>2482</v>
      </c>
      <c r="E240" s="9" t="s">
        <v>1891</v>
      </c>
      <c r="F240" s="32" t="s">
        <v>3063</v>
      </c>
      <c r="G240" s="32" t="s">
        <v>3064</v>
      </c>
      <c r="H240" s="34">
        <v>10.19988</v>
      </c>
      <c r="I240" s="9" t="s">
        <v>396</v>
      </c>
      <c r="J240" s="9" t="str">
        <f>_xlfn.XLOOKUP($I240,ETF指数!$B:$B,ETF指数!D:D)</f>
        <v>港股指数</v>
      </c>
      <c r="K240" s="9" t="str">
        <f>_xlfn.XLOOKUP($I240,ETF指数!$B:$B,ETF指数!E:E)</f>
        <v>大金融</v>
      </c>
      <c r="L240" s="9" t="str">
        <f>_xlfn.XLOOKUP($I240,ETF指数!$B:$B,ETF指数!F:F)</f>
        <v>非银</v>
      </c>
      <c r="M240" s="35">
        <f>[1]!f_netasset_total(A240,"",100000000)</f>
        <v>72.027269204199996</v>
      </c>
      <c r="N240" s="36">
        <f>[1]!f_info_managementfeeratio(A240)</f>
        <v>0.15</v>
      </c>
      <c r="O240" s="36">
        <f>[1]!f_info_custodianfeeratio(A240)</f>
        <v>0.05</v>
      </c>
      <c r="P240" s="37"/>
      <c r="Q240" s="37"/>
      <c r="R240" s="37"/>
      <c r="S240" s="37"/>
    </row>
    <row r="241" spans="1:19" x14ac:dyDescent="0.4">
      <c r="A241" s="9" t="s">
        <v>397</v>
      </c>
      <c r="B241" s="9" t="s">
        <v>3065</v>
      </c>
      <c r="C241" s="9" t="s">
        <v>1895</v>
      </c>
      <c r="D241" s="9" t="s">
        <v>1965</v>
      </c>
      <c r="E241" s="9" t="s">
        <v>1891</v>
      </c>
      <c r="F241" s="32" t="s">
        <v>3049</v>
      </c>
      <c r="G241" s="32" t="s">
        <v>3066</v>
      </c>
      <c r="H241" s="34">
        <v>14.99999826</v>
      </c>
      <c r="I241" s="9" t="s">
        <v>398</v>
      </c>
      <c r="J241" s="9" t="str">
        <f>_xlfn.XLOOKUP($I241,ETF指数!$B:$B,ETF指数!D:D)</f>
        <v>行业板块</v>
      </c>
      <c r="K241" s="9" t="str">
        <f>_xlfn.XLOOKUP($I241,ETF指数!$B:$B,ETF指数!E:E)</f>
        <v>科技</v>
      </c>
      <c r="L241" s="9" t="str">
        <f>_xlfn.XLOOKUP($I241,ETF指数!$B:$B,ETF指数!F:F)</f>
        <v>科技</v>
      </c>
      <c r="M241" s="35">
        <f>[1]!f_netasset_total(A241,"",100000000)</f>
        <v>9.9352196086000006</v>
      </c>
      <c r="N241" s="36">
        <f>[1]!f_info_managementfeeratio(A241)</f>
        <v>0.15</v>
      </c>
      <c r="O241" s="36">
        <f>[1]!f_info_custodianfeeratio(A241)</f>
        <v>0.05</v>
      </c>
      <c r="P241" s="37"/>
      <c r="Q241" s="37"/>
      <c r="R241" s="37"/>
      <c r="S241" s="37"/>
    </row>
    <row r="242" spans="1:19" x14ac:dyDescent="0.4">
      <c r="A242" s="9" t="s">
        <v>399</v>
      </c>
      <c r="B242" s="9" t="s">
        <v>3067</v>
      </c>
      <c r="C242" s="9" t="s">
        <v>1897</v>
      </c>
      <c r="D242" s="9" t="s">
        <v>2482</v>
      </c>
      <c r="E242" s="9" t="s">
        <v>1891</v>
      </c>
      <c r="F242" s="32" t="s">
        <v>3049</v>
      </c>
      <c r="G242" s="32" t="s">
        <v>3068</v>
      </c>
      <c r="H242" s="34">
        <v>2.7720062799999998</v>
      </c>
      <c r="I242" s="9" t="s">
        <v>400</v>
      </c>
      <c r="J242" s="9" t="str">
        <f>_xlfn.XLOOKUP($I242,ETF指数!$B:$B,ETF指数!D:D)</f>
        <v>行业板块</v>
      </c>
      <c r="K242" s="9" t="str">
        <f>_xlfn.XLOOKUP($I242,ETF指数!$B:$B,ETF指数!E:E)</f>
        <v>医药</v>
      </c>
      <c r="L242" s="9" t="str">
        <f>_xlfn.XLOOKUP($I242,ETF指数!$B:$B,ETF指数!F:F)</f>
        <v>医药</v>
      </c>
      <c r="M242" s="35">
        <f>[1]!f_netasset_total(A242,"",100000000)</f>
        <v>7.4464293696000006</v>
      </c>
      <c r="N242" s="36">
        <f>[1]!f_info_managementfeeratio(A242)</f>
        <v>0.5</v>
      </c>
      <c r="O242" s="36">
        <f>[1]!f_info_custodianfeeratio(A242)</f>
        <v>0.1</v>
      </c>
      <c r="P242" s="37"/>
      <c r="Q242" s="37"/>
      <c r="R242" s="37"/>
      <c r="S242" s="37"/>
    </row>
    <row r="243" spans="1:19" x14ac:dyDescent="0.4">
      <c r="A243" s="9" t="s">
        <v>401</v>
      </c>
      <c r="B243" s="9" t="s">
        <v>3069</v>
      </c>
      <c r="C243" s="9" t="s">
        <v>1904</v>
      </c>
      <c r="D243" s="9" t="s">
        <v>3070</v>
      </c>
      <c r="E243" s="9" t="s">
        <v>1891</v>
      </c>
      <c r="F243" s="32" t="s">
        <v>3051</v>
      </c>
      <c r="G243" s="32" t="s">
        <v>3071</v>
      </c>
      <c r="H243" s="34">
        <v>49.158529999999999</v>
      </c>
      <c r="I243" s="9" t="s">
        <v>402</v>
      </c>
      <c r="J243" s="9" t="str">
        <f>_xlfn.XLOOKUP($I243,ETF指数!$B:$B,ETF指数!D:D)</f>
        <v>行业板块</v>
      </c>
      <c r="K243" s="9" t="str">
        <f>_xlfn.XLOOKUP($I243,ETF指数!$B:$B,ETF指数!E:E)</f>
        <v>医药</v>
      </c>
      <c r="L243" s="9" t="str">
        <f>_xlfn.XLOOKUP($I243,ETF指数!$B:$B,ETF指数!F:F)</f>
        <v>创新药</v>
      </c>
      <c r="M243" s="35">
        <f>[1]!f_netasset_total(A243,"",100000000)</f>
        <v>115.76001488049999</v>
      </c>
      <c r="N243" s="36">
        <f>[1]!f_info_managementfeeratio(A243)</f>
        <v>0.5</v>
      </c>
      <c r="O243" s="36">
        <f>[1]!f_info_custodianfeeratio(A243)</f>
        <v>0.05</v>
      </c>
      <c r="P243" s="37"/>
      <c r="Q243" s="37"/>
      <c r="R243" s="37"/>
      <c r="S243" s="37"/>
    </row>
    <row r="244" spans="1:19" x14ac:dyDescent="0.4">
      <c r="A244" s="9" t="s">
        <v>403</v>
      </c>
      <c r="B244" s="9" t="s">
        <v>3072</v>
      </c>
      <c r="C244" s="9" t="s">
        <v>1914</v>
      </c>
      <c r="D244" s="9" t="s">
        <v>2927</v>
      </c>
      <c r="E244" s="9" t="s">
        <v>1891</v>
      </c>
      <c r="F244" s="32" t="s">
        <v>3051</v>
      </c>
      <c r="G244" s="32" t="s">
        <v>3073</v>
      </c>
      <c r="H244" s="34">
        <v>2.87826</v>
      </c>
      <c r="I244" s="9" t="s">
        <v>279</v>
      </c>
      <c r="J244" s="9" t="str">
        <f>_xlfn.XLOOKUP($I244,ETF指数!$B:$B,ETF指数!D:D)</f>
        <v>行业板块</v>
      </c>
      <c r="K244" s="9" t="str">
        <f>_xlfn.XLOOKUP($I244,ETF指数!$B:$B,ETF指数!E:E)</f>
        <v>科技</v>
      </c>
      <c r="L244" s="9" t="str">
        <f>_xlfn.XLOOKUP($I244,ETF指数!$B:$B,ETF指数!F:F)</f>
        <v>计算机</v>
      </c>
      <c r="M244" s="35">
        <f>[1]!f_netasset_total(A244,"",100000000)</f>
        <v>28.256436959400002</v>
      </c>
      <c r="N244" s="36">
        <f>[1]!f_info_managementfeeratio(A244)</f>
        <v>0.5</v>
      </c>
      <c r="O244" s="36">
        <f>[1]!f_info_custodianfeeratio(A244)</f>
        <v>0.1</v>
      </c>
      <c r="P244" s="37"/>
      <c r="Q244" s="37"/>
      <c r="R244" s="37"/>
      <c r="S244" s="37"/>
    </row>
    <row r="245" spans="1:19" x14ac:dyDescent="0.4">
      <c r="A245" s="9" t="s">
        <v>404</v>
      </c>
      <c r="B245" s="9" t="s">
        <v>3074</v>
      </c>
      <c r="C245" s="9" t="s">
        <v>1896</v>
      </c>
      <c r="D245" s="9" t="s">
        <v>2482</v>
      </c>
      <c r="E245" s="9" t="s">
        <v>1891</v>
      </c>
      <c r="F245" s="32" t="s">
        <v>3051</v>
      </c>
      <c r="G245" s="32" t="s">
        <v>3075</v>
      </c>
      <c r="H245" s="34">
        <v>3.1244389699999999</v>
      </c>
      <c r="I245" s="9" t="s">
        <v>348</v>
      </c>
      <c r="J245" s="9" t="str">
        <f>_xlfn.XLOOKUP($I245,ETF指数!$B:$B,ETF指数!D:D)</f>
        <v>风格策略</v>
      </c>
      <c r="K245" s="9" t="str">
        <f>_xlfn.XLOOKUP($I245,ETF指数!$B:$B,ETF指数!E:E)</f>
        <v>红利</v>
      </c>
      <c r="L245" s="9" t="str">
        <f>_xlfn.XLOOKUP($I245,ETF指数!$B:$B,ETF指数!F:F)</f>
        <v>红利</v>
      </c>
      <c r="M245" s="35">
        <f>[1]!f_netasset_total(A245,"",100000000)</f>
        <v>6.9154458609000002</v>
      </c>
      <c r="N245" s="36">
        <f>[1]!f_info_managementfeeratio(A245)</f>
        <v>0.15</v>
      </c>
      <c r="O245" s="36">
        <f>[1]!f_info_custodianfeeratio(A245)</f>
        <v>0.05</v>
      </c>
      <c r="P245" s="37"/>
      <c r="Q245" s="37"/>
      <c r="R245" s="37"/>
      <c r="S245" s="37"/>
    </row>
    <row r="246" spans="1:19" x14ac:dyDescent="0.4">
      <c r="A246" s="9" t="s">
        <v>405</v>
      </c>
      <c r="B246" s="9" t="s">
        <v>3076</v>
      </c>
      <c r="C246" s="9" t="s">
        <v>1911</v>
      </c>
      <c r="D246" s="9" t="s">
        <v>2989</v>
      </c>
      <c r="E246" s="9" t="s">
        <v>1891</v>
      </c>
      <c r="F246" s="32" t="s">
        <v>3051</v>
      </c>
      <c r="G246" s="32" t="s">
        <v>3077</v>
      </c>
      <c r="H246" s="34">
        <v>3.3969928899999999</v>
      </c>
      <c r="I246" s="9" t="s">
        <v>406</v>
      </c>
      <c r="J246" s="9" t="str">
        <f>_xlfn.XLOOKUP($I246,ETF指数!$B:$B,ETF指数!D:D)</f>
        <v>市场指数</v>
      </c>
      <c r="K246" s="9" t="str">
        <f>_xlfn.XLOOKUP($I246,ETF指数!$B:$B,ETF指数!E:E)</f>
        <v>创业板</v>
      </c>
      <c r="L246" s="9">
        <f>_xlfn.XLOOKUP($I246,ETF指数!$B:$B,ETF指数!F:F)</f>
        <v>0</v>
      </c>
      <c r="M246" s="35">
        <f>[1]!f_netasset_total(A246,"",100000000)</f>
        <v>1.4167199225</v>
      </c>
      <c r="N246" s="36">
        <f>[1]!f_info_managementfeeratio(A246)</f>
        <v>0.2</v>
      </c>
      <c r="O246" s="36">
        <f>[1]!f_info_custodianfeeratio(A246)</f>
        <v>0.1</v>
      </c>
      <c r="P246" s="37"/>
      <c r="Q246" s="37"/>
      <c r="R246" s="37"/>
      <c r="S246" s="37"/>
    </row>
    <row r="247" spans="1:19" x14ac:dyDescent="0.4">
      <c r="A247" s="9" t="s">
        <v>407</v>
      </c>
      <c r="B247" s="9" t="s">
        <v>3078</v>
      </c>
      <c r="C247" s="9" t="s">
        <v>1896</v>
      </c>
      <c r="D247" s="9" t="s">
        <v>2989</v>
      </c>
      <c r="E247" s="9" t="s">
        <v>1891</v>
      </c>
      <c r="F247" s="32" t="s">
        <v>3079</v>
      </c>
      <c r="G247" s="32" t="s">
        <v>3080</v>
      </c>
      <c r="H247" s="34">
        <v>13.442744530000001</v>
      </c>
      <c r="I247" s="9" t="s">
        <v>408</v>
      </c>
      <c r="J247" s="9" t="str">
        <f>_xlfn.XLOOKUP($I247,ETF指数!$B:$B,ETF指数!D:D)</f>
        <v>行业板块</v>
      </c>
      <c r="K247" s="9" t="str">
        <f>_xlfn.XLOOKUP($I247,ETF指数!$B:$B,ETF指数!E:E)</f>
        <v>科技</v>
      </c>
      <c r="L247" s="9" t="str">
        <f>_xlfn.XLOOKUP($I247,ETF指数!$B:$B,ETF指数!F:F)</f>
        <v>通信</v>
      </c>
      <c r="M247" s="35">
        <f>[1]!f_netasset_total(A247,"",100000000)</f>
        <v>1.100516888</v>
      </c>
      <c r="N247" s="36">
        <f>[1]!f_info_managementfeeratio(A247)</f>
        <v>0.45</v>
      </c>
      <c r="O247" s="36">
        <f>[1]!f_info_custodianfeeratio(A247)</f>
        <v>0.1</v>
      </c>
      <c r="P247" s="37"/>
      <c r="Q247" s="37"/>
      <c r="R247" s="37"/>
      <c r="S247" s="37"/>
    </row>
    <row r="248" spans="1:19" x14ac:dyDescent="0.4">
      <c r="A248" s="9" t="s">
        <v>409</v>
      </c>
      <c r="B248" s="9" t="s">
        <v>3081</v>
      </c>
      <c r="C248" s="9" t="s">
        <v>1896</v>
      </c>
      <c r="D248" s="9" t="s">
        <v>2475</v>
      </c>
      <c r="E248" s="9" t="s">
        <v>1891</v>
      </c>
      <c r="F248" s="32" t="s">
        <v>3053</v>
      </c>
      <c r="G248" s="32" t="s">
        <v>3082</v>
      </c>
      <c r="H248" s="34">
        <v>2.6546318100000001</v>
      </c>
      <c r="I248" s="9" t="s">
        <v>80</v>
      </c>
      <c r="J248" s="9" t="str">
        <f>_xlfn.XLOOKUP($I248,ETF指数!$B:$B,ETF指数!D:D)</f>
        <v>市场指数</v>
      </c>
      <c r="K248" s="9" t="str">
        <f>_xlfn.XLOOKUP($I248,ETF指数!$B:$B,ETF指数!E:E)</f>
        <v>大盘</v>
      </c>
      <c r="L248" s="9" t="str">
        <f>_xlfn.XLOOKUP($I248,ETF指数!$B:$B,ETF指数!F:F)</f>
        <v>核心</v>
      </c>
      <c r="M248" s="35">
        <f>[1]!f_netasset_total(A248,"",100000000)</f>
        <v>2.3807996865000001</v>
      </c>
      <c r="N248" s="36">
        <f>[1]!f_info_managementfeeratio(A248)</f>
        <v>0.15</v>
      </c>
      <c r="O248" s="36">
        <f>[1]!f_info_custodianfeeratio(A248)</f>
        <v>0.05</v>
      </c>
      <c r="P248" s="37"/>
      <c r="Q248" s="37"/>
      <c r="R248" s="37"/>
      <c r="S248" s="37"/>
    </row>
    <row r="249" spans="1:19" x14ac:dyDescent="0.4">
      <c r="A249" s="9" t="s">
        <v>410</v>
      </c>
      <c r="B249" s="9" t="s">
        <v>3083</v>
      </c>
      <c r="C249" s="9" t="s">
        <v>1943</v>
      </c>
      <c r="D249" s="9" t="s">
        <v>3084</v>
      </c>
      <c r="E249" s="9" t="s">
        <v>1891</v>
      </c>
      <c r="F249" s="32" t="s">
        <v>3085</v>
      </c>
      <c r="G249" s="32" t="s">
        <v>3086</v>
      </c>
      <c r="H249" s="34">
        <v>2.0388284799999998</v>
      </c>
      <c r="I249" s="9" t="s">
        <v>411</v>
      </c>
      <c r="J249" s="9" t="str">
        <f>_xlfn.XLOOKUP($I249,ETF指数!$B:$B,ETF指数!D:D)</f>
        <v>行业板块</v>
      </c>
      <c r="K249" s="9" t="str">
        <f>_xlfn.XLOOKUP($I249,ETF指数!$B:$B,ETF指数!E:E)</f>
        <v>大金融</v>
      </c>
      <c r="L249" s="9" t="str">
        <f>_xlfn.XLOOKUP($I249,ETF指数!$B:$B,ETF指数!F:F)</f>
        <v>非银</v>
      </c>
      <c r="M249" s="35">
        <f>[1]!f_netasset_total(A249,"",100000000)</f>
        <v>1.605806131</v>
      </c>
      <c r="N249" s="36">
        <f>[1]!f_info_managementfeeratio(A249)</f>
        <v>0.5</v>
      </c>
      <c r="O249" s="36">
        <f>[1]!f_info_custodianfeeratio(A249)</f>
        <v>0.1</v>
      </c>
      <c r="P249" s="37"/>
      <c r="Q249" s="37"/>
      <c r="R249" s="37"/>
      <c r="S249" s="37"/>
    </row>
    <row r="250" spans="1:19" x14ac:dyDescent="0.4">
      <c r="A250" s="9" t="s">
        <v>412</v>
      </c>
      <c r="B250" s="9" t="s">
        <v>3087</v>
      </c>
      <c r="C250" s="9" t="s">
        <v>1894</v>
      </c>
      <c r="D250" s="9" t="s">
        <v>2475</v>
      </c>
      <c r="E250" s="9" t="s">
        <v>1893</v>
      </c>
      <c r="F250" s="32" t="s">
        <v>3073</v>
      </c>
      <c r="G250" s="32" t="s">
        <v>3088</v>
      </c>
      <c r="H250" s="34">
        <v>3.3361499999999999</v>
      </c>
      <c r="I250" s="9" t="s">
        <v>105</v>
      </c>
      <c r="J250" s="9" t="str">
        <f>_xlfn.XLOOKUP($I250,ETF指数!$B:$B,ETF指数!D:D)</f>
        <v>商品指数</v>
      </c>
      <c r="K250" s="9" t="str">
        <f>_xlfn.XLOOKUP($I250,ETF指数!$B:$B,ETF指数!E:E)</f>
        <v>黄金</v>
      </c>
      <c r="L250" s="9">
        <f>_xlfn.XLOOKUP($I250,ETF指数!$B:$B,ETF指数!F:F)</f>
        <v>0</v>
      </c>
      <c r="M250" s="35">
        <f>[1]!f_netasset_total(A250,"",100000000)</f>
        <v>25.417972070000001</v>
      </c>
      <c r="N250" s="36">
        <f>[1]!f_info_managementfeeratio(A250)</f>
        <v>0.15</v>
      </c>
      <c r="O250" s="36">
        <f>[1]!f_info_custodianfeeratio(A250)</f>
        <v>0.05</v>
      </c>
      <c r="P250" s="37"/>
      <c r="Q250" s="37"/>
      <c r="R250" s="37"/>
      <c r="S250" s="37"/>
    </row>
    <row r="251" spans="1:19" x14ac:dyDescent="0.4">
      <c r="A251" s="9" t="s">
        <v>413</v>
      </c>
      <c r="B251" s="9" t="s">
        <v>3089</v>
      </c>
      <c r="C251" s="9" t="s">
        <v>1906</v>
      </c>
      <c r="D251" s="9" t="s">
        <v>3090</v>
      </c>
      <c r="E251" s="9" t="s">
        <v>1891</v>
      </c>
      <c r="F251" s="32" t="s">
        <v>3059</v>
      </c>
      <c r="G251" s="32" t="s">
        <v>3091</v>
      </c>
      <c r="H251" s="34">
        <v>5.59701</v>
      </c>
      <c r="I251" s="9" t="s">
        <v>372</v>
      </c>
      <c r="J251" s="9" t="str">
        <f>_xlfn.XLOOKUP($I251,ETF指数!$B:$B,ETF指数!D:D)</f>
        <v>行业板块</v>
      </c>
      <c r="K251" s="9" t="str">
        <f>_xlfn.XLOOKUP($I251,ETF指数!$B:$B,ETF指数!E:E)</f>
        <v>科技</v>
      </c>
      <c r="L251" s="9" t="str">
        <f>_xlfn.XLOOKUP($I251,ETF指数!$B:$B,ETF指数!F:F)</f>
        <v>半导体</v>
      </c>
      <c r="M251" s="35">
        <f>[1]!f_netasset_total(A251,"",100000000)</f>
        <v>46.613427506299999</v>
      </c>
      <c r="N251" s="36">
        <f>[1]!f_info_managementfeeratio(A251)</f>
        <v>0.5</v>
      </c>
      <c r="O251" s="36">
        <f>[1]!f_info_custodianfeeratio(A251)</f>
        <v>0.1</v>
      </c>
      <c r="P251" s="37"/>
      <c r="Q251" s="37"/>
      <c r="R251" s="37"/>
      <c r="S251" s="37"/>
    </row>
    <row r="252" spans="1:19" x14ac:dyDescent="0.4">
      <c r="A252" s="9" t="s">
        <v>414</v>
      </c>
      <c r="B252" s="9" t="s">
        <v>3092</v>
      </c>
      <c r="C252" s="9" t="s">
        <v>1903</v>
      </c>
      <c r="D252" s="9" t="s">
        <v>1970</v>
      </c>
      <c r="E252" s="9" t="s">
        <v>1893</v>
      </c>
      <c r="F252" s="32" t="s">
        <v>3077</v>
      </c>
      <c r="G252" s="32" t="s">
        <v>3093</v>
      </c>
      <c r="H252" s="34">
        <v>5.6666800000000004</v>
      </c>
      <c r="I252" s="9" t="s">
        <v>105</v>
      </c>
      <c r="J252" s="9" t="str">
        <f>_xlfn.XLOOKUP($I252,ETF指数!$B:$B,ETF指数!D:D)</f>
        <v>商品指数</v>
      </c>
      <c r="K252" s="9" t="str">
        <f>_xlfn.XLOOKUP($I252,ETF指数!$B:$B,ETF指数!E:E)</f>
        <v>黄金</v>
      </c>
      <c r="L252" s="9">
        <f>_xlfn.XLOOKUP($I252,ETF指数!$B:$B,ETF指数!F:F)</f>
        <v>0</v>
      </c>
      <c r="M252" s="35">
        <f>[1]!f_netasset_total(A252,"",100000000)</f>
        <v>19.250001383800001</v>
      </c>
      <c r="N252" s="36">
        <f>[1]!f_info_managementfeeratio(A252)</f>
        <v>0.15</v>
      </c>
      <c r="O252" s="36">
        <f>[1]!f_info_custodianfeeratio(A252)</f>
        <v>0.05</v>
      </c>
      <c r="P252" s="37"/>
      <c r="Q252" s="37"/>
      <c r="R252" s="37"/>
      <c r="S252" s="37"/>
    </row>
    <row r="253" spans="1:19" x14ac:dyDescent="0.4">
      <c r="A253" s="9" t="s">
        <v>415</v>
      </c>
      <c r="B253" s="9" t="s">
        <v>3094</v>
      </c>
      <c r="C253" s="9" t="s">
        <v>1900</v>
      </c>
      <c r="D253" s="9" t="s">
        <v>1965</v>
      </c>
      <c r="E253" s="9" t="s">
        <v>1891</v>
      </c>
      <c r="F253" s="32" t="s">
        <v>3077</v>
      </c>
      <c r="G253" s="32" t="s">
        <v>3095</v>
      </c>
      <c r="H253" s="34">
        <v>3.4399192699999999</v>
      </c>
      <c r="I253" s="9" t="s">
        <v>416</v>
      </c>
      <c r="J253" s="9" t="str">
        <f>_xlfn.XLOOKUP($I253,ETF指数!$B:$B,ETF指数!D:D)</f>
        <v>行业板块</v>
      </c>
      <c r="K253" s="9" t="str">
        <f>_xlfn.XLOOKUP($I253,ETF指数!$B:$B,ETF指数!E:E)</f>
        <v>医药</v>
      </c>
      <c r="L253" s="9" t="str">
        <f>_xlfn.XLOOKUP($I253,ETF指数!$B:$B,ETF指数!F:F)</f>
        <v>医药</v>
      </c>
      <c r="M253" s="35">
        <f>[1]!f_netasset_total(A253,"",100000000)</f>
        <v>2.2953666712</v>
      </c>
      <c r="N253" s="36">
        <f>[1]!f_info_managementfeeratio(A253)</f>
        <v>0.5</v>
      </c>
      <c r="O253" s="36">
        <f>[1]!f_info_custodianfeeratio(A253)</f>
        <v>0.1</v>
      </c>
      <c r="P253" s="37"/>
      <c r="Q253" s="37"/>
      <c r="R253" s="37"/>
      <c r="S253" s="37"/>
    </row>
    <row r="254" spans="1:19" x14ac:dyDescent="0.4">
      <c r="A254" s="9" t="s">
        <v>417</v>
      </c>
      <c r="B254" s="9" t="s">
        <v>3096</v>
      </c>
      <c r="C254" s="9" t="s">
        <v>1931</v>
      </c>
      <c r="D254" s="9" t="s">
        <v>2475</v>
      </c>
      <c r="E254" s="9" t="s">
        <v>1893</v>
      </c>
      <c r="F254" s="32" t="s">
        <v>3097</v>
      </c>
      <c r="G254" s="32" t="s">
        <v>3093</v>
      </c>
      <c r="H254" s="34">
        <v>3.1714099999999998</v>
      </c>
      <c r="I254" s="9" t="s">
        <v>105</v>
      </c>
      <c r="J254" s="9" t="str">
        <f>_xlfn.XLOOKUP($I254,ETF指数!$B:$B,ETF指数!D:D)</f>
        <v>商品指数</v>
      </c>
      <c r="K254" s="9" t="str">
        <f>_xlfn.XLOOKUP($I254,ETF指数!$B:$B,ETF指数!E:E)</f>
        <v>黄金</v>
      </c>
      <c r="L254" s="9">
        <f>_xlfn.XLOOKUP($I254,ETF指数!$B:$B,ETF指数!F:F)</f>
        <v>0</v>
      </c>
      <c r="M254" s="35">
        <f>[1]!f_netasset_total(A254,"",100000000)</f>
        <v>5.1197591644999996</v>
      </c>
      <c r="N254" s="36">
        <f>[1]!f_info_managementfeeratio(A254)</f>
        <v>0.5</v>
      </c>
      <c r="O254" s="36">
        <f>[1]!f_info_custodianfeeratio(A254)</f>
        <v>0.1</v>
      </c>
      <c r="P254" s="37"/>
      <c r="Q254" s="37"/>
      <c r="R254" s="37"/>
      <c r="S254" s="37"/>
    </row>
    <row r="255" spans="1:19" x14ac:dyDescent="0.4">
      <c r="A255" s="9" t="s">
        <v>418</v>
      </c>
      <c r="B255" s="9" t="s">
        <v>3098</v>
      </c>
      <c r="C255" s="9" t="s">
        <v>1942</v>
      </c>
      <c r="D255" s="9" t="s">
        <v>2482</v>
      </c>
      <c r="E255" s="9" t="s">
        <v>1891</v>
      </c>
      <c r="F255" s="32" t="s">
        <v>3099</v>
      </c>
      <c r="G255" s="32" t="s">
        <v>3100</v>
      </c>
      <c r="H255" s="34">
        <v>2.5143800000000001</v>
      </c>
      <c r="I255" s="9" t="s">
        <v>28</v>
      </c>
      <c r="J255" s="9" t="str">
        <f>_xlfn.XLOOKUP($I255,ETF指数!$B:$B,ETF指数!D:D)</f>
        <v>市场指数</v>
      </c>
      <c r="K255" s="9" t="str">
        <f>_xlfn.XLOOKUP($I255,ETF指数!$B:$B,ETF指数!E:E)</f>
        <v>中盘</v>
      </c>
      <c r="L255" s="9" t="str">
        <f>_xlfn.XLOOKUP($I255,ETF指数!$B:$B,ETF指数!F:F)</f>
        <v>核心</v>
      </c>
      <c r="M255" s="35">
        <f>[1]!f_netasset_total(A255,"",100000000)</f>
        <v>0.88496671379999992</v>
      </c>
      <c r="N255" s="36">
        <f>[1]!f_info_managementfeeratio(A255)</f>
        <v>0.15</v>
      </c>
      <c r="O255" s="36">
        <f>[1]!f_info_custodianfeeratio(A255)</f>
        <v>0.05</v>
      </c>
      <c r="P255" s="37"/>
      <c r="Q255" s="37"/>
      <c r="R255" s="37"/>
      <c r="S255" s="37"/>
    </row>
    <row r="256" spans="1:19" x14ac:dyDescent="0.4">
      <c r="A256" s="9" t="s">
        <v>419</v>
      </c>
      <c r="B256" s="9" t="s">
        <v>3101</v>
      </c>
      <c r="C256" s="9" t="s">
        <v>1922</v>
      </c>
      <c r="D256" s="9" t="s">
        <v>1965</v>
      </c>
      <c r="E256" s="9" t="s">
        <v>1891</v>
      </c>
      <c r="F256" s="32" t="s">
        <v>3099</v>
      </c>
      <c r="G256" s="32" t="s">
        <v>3093</v>
      </c>
      <c r="H256" s="34">
        <v>5.5470933000000002</v>
      </c>
      <c r="I256" s="9" t="s">
        <v>249</v>
      </c>
      <c r="J256" s="9" t="str">
        <f>_xlfn.XLOOKUP($I256,ETF指数!$B:$B,ETF指数!D:D)</f>
        <v>市场指数</v>
      </c>
      <c r="K256" s="9" t="str">
        <f>_xlfn.XLOOKUP($I256,ETF指数!$B:$B,ETF指数!E:E)</f>
        <v>其他</v>
      </c>
      <c r="L256" s="9" t="str">
        <f>_xlfn.XLOOKUP($I256,ETF指数!$B:$B,ETF指数!F:F)</f>
        <v>全A</v>
      </c>
      <c r="M256" s="35">
        <f>[1]!f_netasset_total(A256,"",100000000)</f>
        <v>0</v>
      </c>
      <c r="N256" s="36">
        <f>[1]!f_info_managementfeeratio(A256)</f>
        <v>0.15</v>
      </c>
      <c r="O256" s="36">
        <f>[1]!f_info_custodianfeeratio(A256)</f>
        <v>0.05</v>
      </c>
      <c r="P256" s="37"/>
      <c r="Q256" s="37"/>
      <c r="R256" s="37"/>
      <c r="S256" s="37"/>
    </row>
    <row r="257" spans="1:19" x14ac:dyDescent="0.4">
      <c r="A257" s="9" t="s">
        <v>420</v>
      </c>
      <c r="B257" s="9" t="s">
        <v>3102</v>
      </c>
      <c r="C257" s="9" t="s">
        <v>1919</v>
      </c>
      <c r="D257" s="9" t="s">
        <v>1962</v>
      </c>
      <c r="E257" s="9" t="s">
        <v>1891</v>
      </c>
      <c r="F257" s="32" t="s">
        <v>3103</v>
      </c>
      <c r="G257" s="32" t="s">
        <v>3104</v>
      </c>
      <c r="H257" s="34">
        <v>7.4472732300000004</v>
      </c>
      <c r="I257" s="9" t="s">
        <v>249</v>
      </c>
      <c r="J257" s="9" t="str">
        <f>_xlfn.XLOOKUP($I257,ETF指数!$B:$B,ETF指数!D:D)</f>
        <v>市场指数</v>
      </c>
      <c r="K257" s="9" t="str">
        <f>_xlfn.XLOOKUP($I257,ETF指数!$B:$B,ETF指数!E:E)</f>
        <v>其他</v>
      </c>
      <c r="L257" s="9" t="str">
        <f>_xlfn.XLOOKUP($I257,ETF指数!$B:$B,ETF指数!F:F)</f>
        <v>全A</v>
      </c>
      <c r="M257" s="35">
        <f>[1]!f_netasset_total(A257,"",100000000)</f>
        <v>0.83992367230000009</v>
      </c>
      <c r="N257" s="36">
        <f>[1]!f_info_managementfeeratio(A257)</f>
        <v>0.15</v>
      </c>
      <c r="O257" s="36">
        <f>[1]!f_info_custodianfeeratio(A257)</f>
        <v>0.05</v>
      </c>
      <c r="P257" s="37"/>
      <c r="Q257" s="37"/>
      <c r="R257" s="37"/>
      <c r="S257" s="37"/>
    </row>
    <row r="258" spans="1:19" x14ac:dyDescent="0.4">
      <c r="A258" s="9" t="s">
        <v>421</v>
      </c>
      <c r="B258" s="9" t="s">
        <v>3105</v>
      </c>
      <c r="C258" s="9" t="s">
        <v>1912</v>
      </c>
      <c r="D258" s="9" t="s">
        <v>1957</v>
      </c>
      <c r="E258" s="9" t="s">
        <v>1891</v>
      </c>
      <c r="F258" s="32" t="s">
        <v>3106</v>
      </c>
      <c r="G258" s="32" t="s">
        <v>3107</v>
      </c>
      <c r="H258" s="34">
        <v>12.76941529</v>
      </c>
      <c r="I258" s="9" t="s">
        <v>422</v>
      </c>
      <c r="J258" s="9" t="str">
        <f>_xlfn.XLOOKUP($I258,ETF指数!$B:$B,ETF指数!D:D)</f>
        <v>风格策略</v>
      </c>
      <c r="K258" s="9" t="str">
        <f>_xlfn.XLOOKUP($I258,ETF指数!$B:$B,ETF指数!E:E)</f>
        <v>红利</v>
      </c>
      <c r="L258" s="9" t="str">
        <f>_xlfn.XLOOKUP($I258,ETF指数!$B:$B,ETF指数!F:F)</f>
        <v>低波</v>
      </c>
      <c r="M258" s="35">
        <f>[1]!f_netasset_total(A258,"",100000000)</f>
        <v>67.447853596000002</v>
      </c>
      <c r="N258" s="36">
        <f>[1]!f_info_managementfeeratio(A258)</f>
        <v>0.5</v>
      </c>
      <c r="O258" s="36">
        <f>[1]!f_info_custodianfeeratio(A258)</f>
        <v>0.1</v>
      </c>
      <c r="P258" s="37"/>
      <c r="Q258" s="37"/>
      <c r="R258" s="37"/>
      <c r="S258" s="37"/>
    </row>
    <row r="259" spans="1:19" x14ac:dyDescent="0.4">
      <c r="A259" s="9" t="s">
        <v>423</v>
      </c>
      <c r="B259" s="9" t="s">
        <v>3108</v>
      </c>
      <c r="C259" s="9" t="s">
        <v>1908</v>
      </c>
      <c r="D259" s="9" t="s">
        <v>1965</v>
      </c>
      <c r="E259" s="9" t="s">
        <v>1891</v>
      </c>
      <c r="F259" s="32" t="s">
        <v>3093</v>
      </c>
      <c r="G259" s="32" t="s">
        <v>3109</v>
      </c>
      <c r="H259" s="34">
        <v>2.5691600000000001</v>
      </c>
      <c r="I259" s="9" t="s">
        <v>424</v>
      </c>
      <c r="J259" s="9" t="str">
        <f>_xlfn.XLOOKUP($I259,ETF指数!$B:$B,ETF指数!D:D)</f>
        <v>海外指数</v>
      </c>
      <c r="K259" s="9" t="str">
        <f>_xlfn.XLOOKUP($I259,ETF指数!$B:$B,ETF指数!E:E)</f>
        <v>欧洲</v>
      </c>
      <c r="L259" s="9" t="str">
        <f>_xlfn.XLOOKUP($I259,ETF指数!$B:$B,ETF指数!F:F)</f>
        <v>法国</v>
      </c>
      <c r="M259" s="35">
        <f>[1]!f_netasset_total(A259,"",100000000)</f>
        <v>8.6078051686000006</v>
      </c>
      <c r="N259" s="36">
        <f>[1]!f_info_managementfeeratio(A259)</f>
        <v>0.5</v>
      </c>
      <c r="O259" s="36">
        <f>[1]!f_info_custodianfeeratio(A259)</f>
        <v>0.15</v>
      </c>
      <c r="P259" s="37"/>
      <c r="Q259" s="37"/>
      <c r="R259" s="37"/>
      <c r="S259" s="37"/>
    </row>
    <row r="260" spans="1:19" x14ac:dyDescent="0.4">
      <c r="A260" s="9" t="s">
        <v>425</v>
      </c>
      <c r="B260" s="9" t="s">
        <v>3110</v>
      </c>
      <c r="C260" s="9" t="s">
        <v>1922</v>
      </c>
      <c r="D260" s="9" t="s">
        <v>1973</v>
      </c>
      <c r="E260" s="9" t="s">
        <v>1891</v>
      </c>
      <c r="F260" s="32" t="s">
        <v>3109</v>
      </c>
      <c r="G260" s="32" t="s">
        <v>3111</v>
      </c>
      <c r="H260" s="34">
        <v>2.6647400000000001</v>
      </c>
      <c r="I260" s="9" t="s">
        <v>59</v>
      </c>
      <c r="J260" s="9" t="str">
        <f>_xlfn.XLOOKUP($I260,ETF指数!$B:$B,ETF指数!D:D)</f>
        <v>市场指数</v>
      </c>
      <c r="K260" s="9" t="str">
        <f>_xlfn.XLOOKUP($I260,ETF指数!$B:$B,ETF指数!E:E)</f>
        <v>创业板</v>
      </c>
      <c r="L260" s="9" t="str">
        <f>_xlfn.XLOOKUP($I260,ETF指数!$B:$B,ETF指数!F:F)</f>
        <v>核心</v>
      </c>
      <c r="M260" s="35">
        <f>[1]!f_netasset_total(A260,"",100000000)</f>
        <v>0.86978519919999997</v>
      </c>
      <c r="N260" s="36">
        <f>[1]!f_info_managementfeeratio(A260)</f>
        <v>0.15</v>
      </c>
      <c r="O260" s="36">
        <f>[1]!f_info_custodianfeeratio(A260)</f>
        <v>0.05</v>
      </c>
      <c r="P260" s="37"/>
      <c r="Q260" s="37"/>
      <c r="R260" s="37"/>
      <c r="S260" s="37"/>
    </row>
    <row r="261" spans="1:19" x14ac:dyDescent="0.4">
      <c r="A261" s="9" t="s">
        <v>426</v>
      </c>
      <c r="B261" s="9" t="s">
        <v>3112</v>
      </c>
      <c r="C261" s="9" t="s">
        <v>1938</v>
      </c>
      <c r="D261" s="9" t="s">
        <v>1970</v>
      </c>
      <c r="E261" s="9" t="s">
        <v>1891</v>
      </c>
      <c r="F261" s="32" t="s">
        <v>3104</v>
      </c>
      <c r="G261" s="32" t="s">
        <v>3113</v>
      </c>
      <c r="H261" s="34">
        <v>4.0836342800000001</v>
      </c>
      <c r="I261" s="9" t="s">
        <v>406</v>
      </c>
      <c r="J261" s="9" t="str">
        <f>_xlfn.XLOOKUP($I261,ETF指数!$B:$B,ETF指数!D:D)</f>
        <v>市场指数</v>
      </c>
      <c r="K261" s="9" t="str">
        <f>_xlfn.XLOOKUP($I261,ETF指数!$B:$B,ETF指数!E:E)</f>
        <v>创业板</v>
      </c>
      <c r="L261" s="9">
        <f>_xlfn.XLOOKUP($I261,ETF指数!$B:$B,ETF指数!F:F)</f>
        <v>0</v>
      </c>
      <c r="M261" s="35">
        <f>[1]!f_netasset_total(A261,"",100000000)</f>
        <v>6.7142632166999991</v>
      </c>
      <c r="N261" s="36">
        <f>[1]!f_info_managementfeeratio(A261)</f>
        <v>0.5</v>
      </c>
      <c r="O261" s="36">
        <f>[1]!f_info_custodianfeeratio(A261)</f>
        <v>0.1</v>
      </c>
      <c r="P261" s="37"/>
      <c r="Q261" s="37"/>
      <c r="R261" s="37"/>
      <c r="S261" s="37"/>
    </row>
    <row r="262" spans="1:19" x14ac:dyDescent="0.4">
      <c r="A262" s="9" t="s">
        <v>427</v>
      </c>
      <c r="B262" s="9" t="s">
        <v>3114</v>
      </c>
      <c r="C262" s="9" t="s">
        <v>1916</v>
      </c>
      <c r="D262" s="9" t="s">
        <v>2927</v>
      </c>
      <c r="E262" s="9" t="s">
        <v>1891</v>
      </c>
      <c r="F262" s="32" t="s">
        <v>3115</v>
      </c>
      <c r="G262" s="32" t="s">
        <v>3116</v>
      </c>
      <c r="H262" s="34">
        <v>29.778833110000001</v>
      </c>
      <c r="I262" s="9" t="s">
        <v>169</v>
      </c>
      <c r="J262" s="9" t="str">
        <f>_xlfn.XLOOKUP($I262,ETF指数!$B:$B,ETF指数!D:D)</f>
        <v>行业板块</v>
      </c>
      <c r="K262" s="9" t="str">
        <f>_xlfn.XLOOKUP($I262,ETF指数!$B:$B,ETF指数!E:E)</f>
        <v>大金融</v>
      </c>
      <c r="L262" s="9" t="str">
        <f>_xlfn.XLOOKUP($I262,ETF指数!$B:$B,ETF指数!F:F)</f>
        <v>非银</v>
      </c>
      <c r="M262" s="35">
        <f>[1]!f_netasset_total(A262,"",100000000)</f>
        <v>2.3310163037999998</v>
      </c>
      <c r="N262" s="36">
        <f>[1]!f_info_managementfeeratio(A262)</f>
        <v>0.2</v>
      </c>
      <c r="O262" s="36">
        <f>[1]!f_info_custodianfeeratio(A262)</f>
        <v>0.05</v>
      </c>
      <c r="P262" s="37"/>
      <c r="Q262" s="37"/>
      <c r="R262" s="37"/>
      <c r="S262" s="37"/>
    </row>
    <row r="263" spans="1:19" x14ac:dyDescent="0.4">
      <c r="A263" s="9" t="s">
        <v>428</v>
      </c>
      <c r="B263" s="9" t="s">
        <v>3117</v>
      </c>
      <c r="C263" s="9" t="s">
        <v>1927</v>
      </c>
      <c r="D263" s="9" t="s">
        <v>1965</v>
      </c>
      <c r="E263" s="9" t="s">
        <v>1891</v>
      </c>
      <c r="F263" s="32" t="s">
        <v>3118</v>
      </c>
      <c r="G263" s="32" t="s">
        <v>3119</v>
      </c>
      <c r="H263" s="34">
        <v>2.1804962899999998</v>
      </c>
      <c r="I263" s="9" t="s">
        <v>28</v>
      </c>
      <c r="J263" s="9" t="str">
        <f>_xlfn.XLOOKUP($I263,ETF指数!$B:$B,ETF指数!D:D)</f>
        <v>市场指数</v>
      </c>
      <c r="K263" s="9" t="str">
        <f>_xlfn.XLOOKUP($I263,ETF指数!$B:$B,ETF指数!E:E)</f>
        <v>中盘</v>
      </c>
      <c r="L263" s="9" t="str">
        <f>_xlfn.XLOOKUP($I263,ETF指数!$B:$B,ETF指数!F:F)</f>
        <v>核心</v>
      </c>
      <c r="M263" s="35">
        <f>[1]!f_netasset_total(A263,"",100000000)</f>
        <v>0.2329385715</v>
      </c>
      <c r="N263" s="36">
        <f>[1]!f_info_managementfeeratio(A263)</f>
        <v>0.5</v>
      </c>
      <c r="O263" s="36">
        <f>[1]!f_info_custodianfeeratio(A263)</f>
        <v>0.1</v>
      </c>
      <c r="P263" s="37"/>
      <c r="Q263" s="37"/>
      <c r="R263" s="37"/>
      <c r="S263" s="37"/>
    </row>
    <row r="264" spans="1:19" x14ac:dyDescent="0.4">
      <c r="A264" s="9" t="s">
        <v>429</v>
      </c>
      <c r="B264" s="9" t="s">
        <v>3120</v>
      </c>
      <c r="C264" s="9" t="s">
        <v>1897</v>
      </c>
      <c r="D264" s="9" t="s">
        <v>1985</v>
      </c>
      <c r="E264" s="9" t="s">
        <v>1893</v>
      </c>
      <c r="F264" s="32" t="s">
        <v>3121</v>
      </c>
      <c r="G264" s="32" t="s">
        <v>3122</v>
      </c>
      <c r="H264" s="34">
        <v>3.5588536999999998</v>
      </c>
      <c r="I264" s="9" t="s">
        <v>430</v>
      </c>
      <c r="J264" s="9" t="str">
        <f>_xlfn.XLOOKUP($I264,ETF指数!$B:$B,ETF指数!D:D)</f>
        <v>商品指数</v>
      </c>
      <c r="K264" s="9" t="str">
        <f>_xlfn.XLOOKUP($I264,ETF指数!$B:$B,ETF指数!E:E)</f>
        <v>黄金</v>
      </c>
      <c r="L264" s="9">
        <f>_xlfn.XLOOKUP($I264,ETF指数!$B:$B,ETF指数!F:F)</f>
        <v>0</v>
      </c>
      <c r="M264" s="35">
        <f>[1]!f_netasset_total(A264,"",100000000)</f>
        <v>11.115388365899999</v>
      </c>
      <c r="N264" s="36">
        <f>[1]!f_info_managementfeeratio(A264)</f>
        <v>0.15</v>
      </c>
      <c r="O264" s="36">
        <f>[1]!f_info_custodianfeeratio(A264)</f>
        <v>0.05</v>
      </c>
      <c r="P264" s="37"/>
      <c r="Q264" s="37"/>
      <c r="R264" s="37"/>
      <c r="S264" s="37"/>
    </row>
    <row r="265" spans="1:19" x14ac:dyDescent="0.4">
      <c r="A265" s="9" t="s">
        <v>431</v>
      </c>
      <c r="B265" s="9" t="s">
        <v>3123</v>
      </c>
      <c r="C265" s="9" t="s">
        <v>1902</v>
      </c>
      <c r="D265" s="9" t="s">
        <v>2482</v>
      </c>
      <c r="E265" s="9" t="s">
        <v>1893</v>
      </c>
      <c r="F265" s="32" t="s">
        <v>3124</v>
      </c>
      <c r="G265" s="32" t="s">
        <v>3125</v>
      </c>
      <c r="H265" s="34">
        <v>6.0705299999999998</v>
      </c>
      <c r="I265" s="9" t="s">
        <v>430</v>
      </c>
      <c r="J265" s="9" t="str">
        <f>_xlfn.XLOOKUP($I265,ETF指数!$B:$B,ETF指数!D:D)</f>
        <v>商品指数</v>
      </c>
      <c r="K265" s="9" t="str">
        <f>_xlfn.XLOOKUP($I265,ETF指数!$B:$B,ETF指数!E:E)</f>
        <v>黄金</v>
      </c>
      <c r="L265" s="9">
        <f>_xlfn.XLOOKUP($I265,ETF指数!$B:$B,ETF指数!F:F)</f>
        <v>0</v>
      </c>
      <c r="M265" s="35">
        <f>[1]!f_netasset_total(A265,"",100000000)</f>
        <v>9.8033435916999991</v>
      </c>
      <c r="N265" s="36">
        <f>[1]!f_info_managementfeeratio(A265)</f>
        <v>0.5</v>
      </c>
      <c r="O265" s="36">
        <f>[1]!f_info_custodianfeeratio(A265)</f>
        <v>0.1</v>
      </c>
      <c r="P265" s="37"/>
      <c r="Q265" s="37"/>
      <c r="R265" s="37"/>
      <c r="S265" s="37"/>
    </row>
    <row r="266" spans="1:19" x14ac:dyDescent="0.4">
      <c r="A266" s="9" t="s">
        <v>432</v>
      </c>
      <c r="B266" s="9" t="s">
        <v>3126</v>
      </c>
      <c r="C266" s="9" t="s">
        <v>1909</v>
      </c>
      <c r="D266" s="9" t="s">
        <v>2927</v>
      </c>
      <c r="E266" s="9" t="s">
        <v>1892</v>
      </c>
      <c r="F266" s="32" t="s">
        <v>3127</v>
      </c>
      <c r="G266" s="32" t="s">
        <v>3128</v>
      </c>
      <c r="H266" s="34">
        <v>6.02546669</v>
      </c>
      <c r="I266" s="9" t="s">
        <v>433</v>
      </c>
      <c r="J266" s="9" t="str">
        <f>_xlfn.XLOOKUP($I266,ETF指数!$B:$B,ETF指数!D:D)</f>
        <v>债券指数</v>
      </c>
      <c r="K266" s="9" t="str">
        <f>_xlfn.XLOOKUP($I266,ETF指数!$B:$B,ETF指数!E:E)</f>
        <v>转债</v>
      </c>
      <c r="L266" s="9">
        <f>_xlfn.XLOOKUP($I266,ETF指数!$B:$B,ETF指数!F:F)</f>
        <v>0</v>
      </c>
      <c r="M266" s="35">
        <f>[1]!f_netasset_total(A266,"",100000000)</f>
        <v>57.773562518799999</v>
      </c>
      <c r="N266" s="36">
        <f>[1]!f_info_managementfeeratio(A266)</f>
        <v>0.25</v>
      </c>
      <c r="O266" s="36">
        <f>[1]!f_info_custodianfeeratio(A266)</f>
        <v>0.05</v>
      </c>
      <c r="P266" s="37"/>
      <c r="Q266" s="37"/>
      <c r="R266" s="37"/>
      <c r="S266" s="37"/>
    </row>
    <row r="267" spans="1:19" x14ac:dyDescent="0.4">
      <c r="A267" s="9" t="s">
        <v>434</v>
      </c>
      <c r="B267" s="9" t="s">
        <v>3129</v>
      </c>
      <c r="C267" s="9" t="s">
        <v>1910</v>
      </c>
      <c r="D267" s="9" t="s">
        <v>2475</v>
      </c>
      <c r="E267" s="9" t="s">
        <v>1891</v>
      </c>
      <c r="F267" s="32" t="s">
        <v>3113</v>
      </c>
      <c r="G267" s="32" t="s">
        <v>3130</v>
      </c>
      <c r="H267" s="34">
        <v>29.192782139999998</v>
      </c>
      <c r="I267" s="9" t="s">
        <v>435</v>
      </c>
      <c r="J267" s="9" t="str">
        <f>_xlfn.XLOOKUP($I267,ETF指数!$B:$B,ETF指数!D:D)</f>
        <v>行业板块</v>
      </c>
      <c r="K267" s="9" t="str">
        <f>_xlfn.XLOOKUP($I267,ETF指数!$B:$B,ETF指数!E:E)</f>
        <v>科技</v>
      </c>
      <c r="L267" s="9" t="str">
        <f>_xlfn.XLOOKUP($I267,ETF指数!$B:$B,ETF指数!F:F)</f>
        <v>电子</v>
      </c>
      <c r="M267" s="35">
        <f>[1]!f_netasset_total(A267,"",100000000)</f>
        <v>4.7333195946000002</v>
      </c>
      <c r="N267" s="36">
        <f>[1]!f_info_managementfeeratio(A267)</f>
        <v>0.5</v>
      </c>
      <c r="O267" s="36">
        <f>[1]!f_info_custodianfeeratio(A267)</f>
        <v>0.1</v>
      </c>
      <c r="P267" s="37"/>
      <c r="Q267" s="37"/>
      <c r="R267" s="37"/>
      <c r="S267" s="37"/>
    </row>
    <row r="268" spans="1:19" x14ac:dyDescent="0.4">
      <c r="A268" s="9" t="s">
        <v>436</v>
      </c>
      <c r="B268" s="9" t="s">
        <v>3131</v>
      </c>
      <c r="C268" s="9" t="s">
        <v>1895</v>
      </c>
      <c r="D268" s="9" t="s">
        <v>1973</v>
      </c>
      <c r="E268" s="9" t="s">
        <v>1891</v>
      </c>
      <c r="F268" s="32" t="s">
        <v>3132</v>
      </c>
      <c r="G268" s="32" t="s">
        <v>3133</v>
      </c>
      <c r="H268" s="34">
        <v>61.551110000000001</v>
      </c>
      <c r="I268" s="9" t="s">
        <v>281</v>
      </c>
      <c r="J268" s="9" t="str">
        <f>_xlfn.XLOOKUP($I268,ETF指数!$B:$B,ETF指数!D:D)</f>
        <v>行业板块</v>
      </c>
      <c r="K268" s="9" t="str">
        <f>_xlfn.XLOOKUP($I268,ETF指数!$B:$B,ETF指数!E:E)</f>
        <v>科技</v>
      </c>
      <c r="L268" s="9" t="str">
        <f>_xlfn.XLOOKUP($I268,ETF指数!$B:$B,ETF指数!F:F)</f>
        <v>人工智能</v>
      </c>
      <c r="M268" s="35">
        <f>[1]!f_netasset_total(A268,"",100000000)</f>
        <v>156.91713858079999</v>
      </c>
      <c r="N268" s="36">
        <f>[1]!f_info_managementfeeratio(A268)</f>
        <v>0.15</v>
      </c>
      <c r="O268" s="36">
        <f>[1]!f_info_custodianfeeratio(A268)</f>
        <v>0.05</v>
      </c>
      <c r="P268" s="37"/>
      <c r="Q268" s="37"/>
      <c r="R268" s="37"/>
      <c r="S268" s="37"/>
    </row>
    <row r="269" spans="1:19" x14ac:dyDescent="0.4">
      <c r="A269" s="9" t="s">
        <v>437</v>
      </c>
      <c r="B269" s="9" t="s">
        <v>3134</v>
      </c>
      <c r="C269" s="9" t="s">
        <v>1906</v>
      </c>
      <c r="D269" s="9" t="s">
        <v>3135</v>
      </c>
      <c r="E269" s="9" t="s">
        <v>1892</v>
      </c>
      <c r="F269" s="32" t="s">
        <v>3136</v>
      </c>
      <c r="G269" s="32" t="s">
        <v>3137</v>
      </c>
      <c r="H269" s="34">
        <v>24.606579440000001</v>
      </c>
      <c r="I269" s="9" t="s">
        <v>438</v>
      </c>
      <c r="J269" s="9" t="str">
        <f>_xlfn.XLOOKUP($I269,ETF指数!$B:$B,ETF指数!D:D)</f>
        <v>债券指数</v>
      </c>
      <c r="K269" s="9" t="str">
        <f>_xlfn.XLOOKUP($I269,ETF指数!$B:$B,ETF指数!E:E)</f>
        <v>地方债</v>
      </c>
      <c r="L269" s="9" t="str">
        <f>_xlfn.XLOOKUP($I269,ETF指数!$B:$B,ETF指数!F:F)</f>
        <v>短债</v>
      </c>
      <c r="M269" s="35">
        <f>[1]!f_netasset_total(A269,"",100000000)</f>
        <v>18.343489675400001</v>
      </c>
      <c r="N269" s="36">
        <f>[1]!f_info_managementfeeratio(A269)</f>
        <v>0.15</v>
      </c>
      <c r="O269" s="36">
        <f>[1]!f_info_custodianfeeratio(A269)</f>
        <v>0.05</v>
      </c>
      <c r="P269" s="37"/>
      <c r="Q269" s="37"/>
      <c r="R269" s="37"/>
      <c r="S269" s="37"/>
    </row>
    <row r="270" spans="1:19" x14ac:dyDescent="0.4">
      <c r="A270" s="9" t="s">
        <v>439</v>
      </c>
      <c r="B270" s="9" t="s">
        <v>3138</v>
      </c>
      <c r="C270" s="9" t="s">
        <v>1911</v>
      </c>
      <c r="D270" s="9" t="s">
        <v>3135</v>
      </c>
      <c r="E270" s="9" t="s">
        <v>1891</v>
      </c>
      <c r="F270" s="32" t="s">
        <v>3139</v>
      </c>
      <c r="G270" s="32" t="s">
        <v>3140</v>
      </c>
      <c r="H270" s="34">
        <v>2.3199999999999998</v>
      </c>
      <c r="I270" s="9" t="s">
        <v>440</v>
      </c>
      <c r="J270" s="9" t="str">
        <f>_xlfn.XLOOKUP($I270,ETF指数!$B:$B,ETF指数!D:D)</f>
        <v>港股指数</v>
      </c>
      <c r="K270" s="9" t="str">
        <f>_xlfn.XLOOKUP($I270,ETF指数!$B:$B,ETF指数!E:E)</f>
        <v>综合</v>
      </c>
      <c r="L270" s="9" t="str">
        <f>_xlfn.XLOOKUP($I270,ETF指数!$B:$B,ETF指数!F:F)</f>
        <v>综合</v>
      </c>
      <c r="M270" s="35">
        <f>[1]!f_netasset_total(A270,"",100000000)</f>
        <v>1.0238329253</v>
      </c>
      <c r="N270" s="36">
        <f>[1]!f_info_managementfeeratio(A270)</f>
        <v>0.2</v>
      </c>
      <c r="O270" s="36">
        <f>[1]!f_info_custodianfeeratio(A270)</f>
        <v>0.05</v>
      </c>
      <c r="P270" s="37"/>
      <c r="Q270" s="37"/>
      <c r="R270" s="37"/>
      <c r="S270" s="37"/>
    </row>
    <row r="271" spans="1:19" x14ac:dyDescent="0.4">
      <c r="A271" s="9" t="s">
        <v>441</v>
      </c>
      <c r="B271" s="9" t="s">
        <v>3141</v>
      </c>
      <c r="C271" s="9" t="s">
        <v>1909</v>
      </c>
      <c r="D271" s="9" t="s">
        <v>3135</v>
      </c>
      <c r="E271" s="9" t="s">
        <v>1892</v>
      </c>
      <c r="F271" s="32" t="s">
        <v>3139</v>
      </c>
      <c r="G271" s="32" t="s">
        <v>3142</v>
      </c>
      <c r="H271" s="34">
        <v>5.11409</v>
      </c>
      <c r="I271" s="9" t="s">
        <v>442</v>
      </c>
      <c r="J271" s="9" t="str">
        <f>_xlfn.XLOOKUP($I271,ETF指数!$B:$B,ETF指数!D:D)</f>
        <v>债券指数</v>
      </c>
      <c r="K271" s="9" t="str">
        <f>_xlfn.XLOOKUP($I271,ETF指数!$B:$B,ETF指数!E:E)</f>
        <v>企业债</v>
      </c>
      <c r="L271" s="9" t="str">
        <f>_xlfn.XLOOKUP($I271,ETF指数!$B:$B,ETF指数!F:F)</f>
        <v>短债</v>
      </c>
      <c r="M271" s="35">
        <f>[1]!f_netasset_total(A271,"",100000000)</f>
        <v>246.77797113209999</v>
      </c>
      <c r="N271" s="36">
        <f>[1]!f_info_managementfeeratio(A271)</f>
        <v>0.15</v>
      </c>
      <c r="O271" s="36">
        <f>[1]!f_info_custodianfeeratio(A271)</f>
        <v>0.05</v>
      </c>
      <c r="P271" s="37"/>
      <c r="Q271" s="37"/>
      <c r="R271" s="37"/>
      <c r="S271" s="37"/>
    </row>
    <row r="272" spans="1:19" x14ac:dyDescent="0.4">
      <c r="A272" s="9" t="s">
        <v>443</v>
      </c>
      <c r="B272" s="9" t="s">
        <v>3143</v>
      </c>
      <c r="C272" s="9" t="s">
        <v>1923</v>
      </c>
      <c r="D272" s="9" t="s">
        <v>2475</v>
      </c>
      <c r="E272" s="9" t="s">
        <v>1891</v>
      </c>
      <c r="F272" s="32" t="s">
        <v>3125</v>
      </c>
      <c r="G272" s="32" t="s">
        <v>3137</v>
      </c>
      <c r="H272" s="34">
        <v>6.7339700000000002</v>
      </c>
      <c r="I272" s="9" t="s">
        <v>59</v>
      </c>
      <c r="J272" s="9" t="str">
        <f>_xlfn.XLOOKUP($I272,ETF指数!$B:$B,ETF指数!D:D)</f>
        <v>市场指数</v>
      </c>
      <c r="K272" s="9" t="str">
        <f>_xlfn.XLOOKUP($I272,ETF指数!$B:$B,ETF指数!E:E)</f>
        <v>创业板</v>
      </c>
      <c r="L272" s="9" t="str">
        <f>_xlfn.XLOOKUP($I272,ETF指数!$B:$B,ETF指数!F:F)</f>
        <v>核心</v>
      </c>
      <c r="M272" s="35">
        <f>[1]!f_netasset_total(A272,"",100000000)</f>
        <v>1.0595871468</v>
      </c>
      <c r="N272" s="36">
        <f>[1]!f_info_managementfeeratio(A272)</f>
        <v>0.3</v>
      </c>
      <c r="O272" s="36">
        <f>[1]!f_info_custodianfeeratio(A272)</f>
        <v>0.1</v>
      </c>
      <c r="P272" s="37"/>
      <c r="Q272" s="37"/>
      <c r="R272" s="37"/>
      <c r="S272" s="37"/>
    </row>
    <row r="273" spans="1:19" x14ac:dyDescent="0.4">
      <c r="A273" s="9" t="s">
        <v>444</v>
      </c>
      <c r="B273" s="9" t="s">
        <v>3144</v>
      </c>
      <c r="C273" s="9" t="s">
        <v>1916</v>
      </c>
      <c r="D273" s="9" t="s">
        <v>1957</v>
      </c>
      <c r="E273" s="9" t="s">
        <v>1893</v>
      </c>
      <c r="F273" s="32" t="s">
        <v>3125</v>
      </c>
      <c r="G273" s="32" t="s">
        <v>3145</v>
      </c>
      <c r="H273" s="34">
        <v>2.6199300000000001</v>
      </c>
      <c r="I273" s="9" t="s">
        <v>430</v>
      </c>
      <c r="J273" s="9" t="str">
        <f>_xlfn.XLOOKUP($I273,ETF指数!$B:$B,ETF指数!D:D)</f>
        <v>商品指数</v>
      </c>
      <c r="K273" s="9" t="str">
        <f>_xlfn.XLOOKUP($I273,ETF指数!$B:$B,ETF指数!E:E)</f>
        <v>黄金</v>
      </c>
      <c r="L273" s="9">
        <f>_xlfn.XLOOKUP($I273,ETF指数!$B:$B,ETF指数!F:F)</f>
        <v>0</v>
      </c>
      <c r="M273" s="35">
        <f>[1]!f_netasset_total(A273,"",100000000)</f>
        <v>11.428867224200001</v>
      </c>
      <c r="N273" s="36">
        <f>[1]!f_info_managementfeeratio(A273)</f>
        <v>0.5</v>
      </c>
      <c r="O273" s="36">
        <f>[1]!f_info_custodianfeeratio(A273)</f>
        <v>0.1</v>
      </c>
      <c r="P273" s="37"/>
      <c r="Q273" s="37"/>
      <c r="R273" s="37"/>
      <c r="S273" s="37"/>
    </row>
    <row r="274" spans="1:19" x14ac:dyDescent="0.4">
      <c r="A274" s="9" t="s">
        <v>445</v>
      </c>
      <c r="B274" s="9" t="s">
        <v>3146</v>
      </c>
      <c r="C274" s="9" t="s">
        <v>1914</v>
      </c>
      <c r="D274" s="9" t="s">
        <v>2866</v>
      </c>
      <c r="E274" s="9" t="s">
        <v>1891</v>
      </c>
      <c r="F274" s="32" t="s">
        <v>3147</v>
      </c>
      <c r="G274" s="32" t="s">
        <v>3148</v>
      </c>
      <c r="H274" s="34">
        <v>3.33867</v>
      </c>
      <c r="I274" s="9" t="s">
        <v>28</v>
      </c>
      <c r="J274" s="9" t="str">
        <f>_xlfn.XLOOKUP($I274,ETF指数!$B:$B,ETF指数!D:D)</f>
        <v>市场指数</v>
      </c>
      <c r="K274" s="9" t="str">
        <f>_xlfn.XLOOKUP($I274,ETF指数!$B:$B,ETF指数!E:E)</f>
        <v>中盘</v>
      </c>
      <c r="L274" s="9" t="str">
        <f>_xlfn.XLOOKUP($I274,ETF指数!$B:$B,ETF指数!F:F)</f>
        <v>核心</v>
      </c>
      <c r="M274" s="35">
        <f>[1]!f_netasset_total(A274,"",100000000)</f>
        <v>21.543211508100001</v>
      </c>
      <c r="N274" s="36">
        <f>[1]!f_info_managementfeeratio(A274)</f>
        <v>0.5</v>
      </c>
      <c r="O274" s="36">
        <f>[1]!f_info_custodianfeeratio(A274)</f>
        <v>0.1</v>
      </c>
      <c r="P274" s="37"/>
      <c r="Q274" s="37"/>
      <c r="R274" s="37"/>
      <c r="S274" s="37"/>
    </row>
    <row r="275" spans="1:19" x14ac:dyDescent="0.4">
      <c r="A275" s="9" t="s">
        <v>446</v>
      </c>
      <c r="B275" s="9" t="s">
        <v>3149</v>
      </c>
      <c r="C275" s="9" t="s">
        <v>1905</v>
      </c>
      <c r="D275" s="9" t="s">
        <v>3070</v>
      </c>
      <c r="E275" s="9" t="s">
        <v>1891</v>
      </c>
      <c r="F275" s="32" t="s">
        <v>3150</v>
      </c>
      <c r="G275" s="32" t="s">
        <v>3151</v>
      </c>
      <c r="H275" s="34">
        <v>13.13503665</v>
      </c>
      <c r="I275" s="9" t="s">
        <v>53</v>
      </c>
      <c r="J275" s="9" t="str">
        <f>_xlfn.XLOOKUP($I275,ETF指数!$B:$B,ETF指数!D:D)</f>
        <v>市场指数</v>
      </c>
      <c r="K275" s="9" t="str">
        <f>_xlfn.XLOOKUP($I275,ETF指数!$B:$B,ETF指数!E:E)</f>
        <v>其他</v>
      </c>
      <c r="L275" s="9" t="str">
        <f>_xlfn.XLOOKUP($I275,ETF指数!$B:$B,ETF指数!F:F)</f>
        <v>上证</v>
      </c>
      <c r="M275" s="35">
        <f>[1]!f_netasset_total(A275,"",100000000)</f>
        <v>21.982706647600001</v>
      </c>
      <c r="N275" s="36">
        <f>[1]!f_info_managementfeeratio(A275)</f>
        <v>0.15</v>
      </c>
      <c r="O275" s="36">
        <f>[1]!f_info_custodianfeeratio(A275)</f>
        <v>0.05</v>
      </c>
      <c r="P275" s="37"/>
      <c r="Q275" s="37"/>
      <c r="R275" s="37"/>
      <c r="S275" s="37"/>
    </row>
    <row r="276" spans="1:19" x14ac:dyDescent="0.4">
      <c r="A276" s="9" t="s">
        <v>447</v>
      </c>
      <c r="B276" s="9" t="s">
        <v>3152</v>
      </c>
      <c r="C276" s="9" t="s">
        <v>1936</v>
      </c>
      <c r="D276" s="9" t="s">
        <v>2482</v>
      </c>
      <c r="E276" s="9" t="s">
        <v>1893</v>
      </c>
      <c r="F276" s="32" t="s">
        <v>3153</v>
      </c>
      <c r="G276" s="32" t="s">
        <v>3154</v>
      </c>
      <c r="H276" s="34">
        <v>2.9528576000000002</v>
      </c>
      <c r="I276" s="9" t="s">
        <v>430</v>
      </c>
      <c r="J276" s="9" t="str">
        <f>_xlfn.XLOOKUP($I276,ETF指数!$B:$B,ETF指数!D:D)</f>
        <v>商品指数</v>
      </c>
      <c r="K276" s="9" t="str">
        <f>_xlfn.XLOOKUP($I276,ETF指数!$B:$B,ETF指数!E:E)</f>
        <v>黄金</v>
      </c>
      <c r="L276" s="9">
        <f>_xlfn.XLOOKUP($I276,ETF指数!$B:$B,ETF指数!F:F)</f>
        <v>0</v>
      </c>
      <c r="M276" s="35">
        <f>[1]!f_netasset_total(A276,"",100000000)</f>
        <v>10.072845796199999</v>
      </c>
      <c r="N276" s="36">
        <f>[1]!f_info_managementfeeratio(A276)</f>
        <v>0.5</v>
      </c>
      <c r="O276" s="36">
        <f>[1]!f_info_custodianfeeratio(A276)</f>
        <v>0.1</v>
      </c>
      <c r="P276" s="37"/>
      <c r="Q276" s="37"/>
      <c r="R276" s="37"/>
      <c r="S276" s="37"/>
    </row>
    <row r="277" spans="1:19" x14ac:dyDescent="0.4">
      <c r="A277" s="9" t="s">
        <v>448</v>
      </c>
      <c r="B277" s="9" t="s">
        <v>3155</v>
      </c>
      <c r="C277" s="9" t="s">
        <v>1927</v>
      </c>
      <c r="D277" s="9" t="s">
        <v>3156</v>
      </c>
      <c r="E277" s="9" t="s">
        <v>1891</v>
      </c>
      <c r="F277" s="32" t="s">
        <v>3157</v>
      </c>
      <c r="G277" s="32" t="s">
        <v>3158</v>
      </c>
      <c r="H277" s="34">
        <v>2.1625100000000002</v>
      </c>
      <c r="I277" s="9" t="s">
        <v>80</v>
      </c>
      <c r="J277" s="9" t="str">
        <f>_xlfn.XLOOKUP($I277,ETF指数!$B:$B,ETF指数!D:D)</f>
        <v>市场指数</v>
      </c>
      <c r="K277" s="9" t="str">
        <f>_xlfn.XLOOKUP($I277,ETF指数!$B:$B,ETF指数!E:E)</f>
        <v>大盘</v>
      </c>
      <c r="L277" s="9" t="str">
        <f>_xlfn.XLOOKUP($I277,ETF指数!$B:$B,ETF指数!F:F)</f>
        <v>核心</v>
      </c>
      <c r="M277" s="35">
        <f>[1]!f_netasset_total(A277,"",100000000)</f>
        <v>1.1068331023</v>
      </c>
      <c r="N277" s="36">
        <f>[1]!f_info_managementfeeratio(A277)</f>
        <v>0.5</v>
      </c>
      <c r="O277" s="36">
        <f>[1]!f_info_custodianfeeratio(A277)</f>
        <v>0.1</v>
      </c>
      <c r="P277" s="37"/>
      <c r="Q277" s="37"/>
      <c r="R277" s="37"/>
      <c r="S277" s="37"/>
    </row>
    <row r="278" spans="1:19" x14ac:dyDescent="0.4">
      <c r="A278" s="9" t="s">
        <v>449</v>
      </c>
      <c r="B278" s="9" t="s">
        <v>3159</v>
      </c>
      <c r="C278" s="9" t="s">
        <v>1894</v>
      </c>
      <c r="D278" s="9" t="s">
        <v>1970</v>
      </c>
      <c r="E278" s="9" t="s">
        <v>1891</v>
      </c>
      <c r="F278" s="32" t="s">
        <v>3160</v>
      </c>
      <c r="G278" s="32" t="s">
        <v>3161</v>
      </c>
      <c r="H278" s="34">
        <v>10.47871585</v>
      </c>
      <c r="I278" s="9" t="s">
        <v>450</v>
      </c>
      <c r="J278" s="9" t="str">
        <f>_xlfn.XLOOKUP($I278,ETF指数!$B:$B,ETF指数!D:D)</f>
        <v>主题指数</v>
      </c>
      <c r="K278" s="9" t="str">
        <f>_xlfn.XLOOKUP($I278,ETF指数!$B:$B,ETF指数!E:E)</f>
        <v>央国企</v>
      </c>
      <c r="L278" s="9" t="str">
        <f>_xlfn.XLOOKUP($I278,ETF指数!$B:$B,ETF指数!F:F)</f>
        <v>浙江</v>
      </c>
      <c r="M278" s="35">
        <f>[1]!f_netasset_total(A278,"",100000000)</f>
        <v>1.7011049487000001</v>
      </c>
      <c r="N278" s="36">
        <f>[1]!f_info_managementfeeratio(A278)</f>
        <v>0.45</v>
      </c>
      <c r="O278" s="36">
        <f>[1]!f_info_custodianfeeratio(A278)</f>
        <v>0.05</v>
      </c>
      <c r="P278" s="37"/>
      <c r="Q278" s="37"/>
      <c r="R278" s="37"/>
      <c r="S278" s="37"/>
    </row>
    <row r="279" spans="1:19" x14ac:dyDescent="0.4">
      <c r="A279" s="9" t="s">
        <v>451</v>
      </c>
      <c r="B279" s="9" t="s">
        <v>3162</v>
      </c>
      <c r="C279" s="9" t="s">
        <v>1913</v>
      </c>
      <c r="D279" s="9" t="s">
        <v>2482</v>
      </c>
      <c r="E279" s="9" t="s">
        <v>1891</v>
      </c>
      <c r="F279" s="32" t="s">
        <v>3163</v>
      </c>
      <c r="G279" s="32" t="s">
        <v>2074</v>
      </c>
      <c r="H279" s="34">
        <v>2.4399855499999998</v>
      </c>
      <c r="I279" s="9" t="s">
        <v>28</v>
      </c>
      <c r="J279" s="9" t="str">
        <f>_xlfn.XLOOKUP($I279,ETF指数!$B:$B,ETF指数!D:D)</f>
        <v>市场指数</v>
      </c>
      <c r="K279" s="9" t="str">
        <f>_xlfn.XLOOKUP($I279,ETF指数!$B:$B,ETF指数!E:E)</f>
        <v>中盘</v>
      </c>
      <c r="L279" s="9" t="str">
        <f>_xlfn.XLOOKUP($I279,ETF指数!$B:$B,ETF指数!F:F)</f>
        <v>核心</v>
      </c>
      <c r="M279" s="35">
        <f>[1]!f_netasset_total(A279,"",100000000)</f>
        <v>0.88390722480000006</v>
      </c>
      <c r="N279" s="36">
        <f>[1]!f_info_managementfeeratio(A279)</f>
        <v>0.15</v>
      </c>
      <c r="O279" s="36">
        <f>[1]!f_info_custodianfeeratio(A279)</f>
        <v>0.05</v>
      </c>
      <c r="P279" s="37"/>
      <c r="Q279" s="37"/>
      <c r="R279" s="37"/>
      <c r="S279" s="37"/>
    </row>
    <row r="280" spans="1:19" x14ac:dyDescent="0.4">
      <c r="A280" s="9" t="s">
        <v>452</v>
      </c>
      <c r="B280" s="9" t="s">
        <v>3164</v>
      </c>
      <c r="C280" s="9" t="s">
        <v>1894</v>
      </c>
      <c r="D280" s="9" t="s">
        <v>2482</v>
      </c>
      <c r="E280" s="9" t="s">
        <v>1891</v>
      </c>
      <c r="F280" s="32" t="s">
        <v>3154</v>
      </c>
      <c r="G280" s="32" t="s">
        <v>3165</v>
      </c>
      <c r="H280" s="34">
        <v>51.23387091</v>
      </c>
      <c r="I280" s="9" t="s">
        <v>453</v>
      </c>
      <c r="J280" s="9" t="str">
        <f>_xlfn.XLOOKUP($I280,ETF指数!$B:$B,ETF指数!D:D)</f>
        <v>市场指数</v>
      </c>
      <c r="K280" s="9" t="str">
        <f>_xlfn.XLOOKUP($I280,ETF指数!$B:$B,ETF指数!E:E)</f>
        <v>科创</v>
      </c>
      <c r="L280" s="9" t="str">
        <f>_xlfn.XLOOKUP($I280,ETF指数!$B:$B,ETF指数!F:F)</f>
        <v>核心</v>
      </c>
      <c r="M280" s="35">
        <f>[1]!f_netasset_total(A280,"",100000000)</f>
        <v>824.36771762520004</v>
      </c>
      <c r="N280" s="36">
        <f>[1]!f_info_managementfeeratio(A280)</f>
        <v>0.15</v>
      </c>
      <c r="O280" s="36">
        <f>[1]!f_info_custodianfeeratio(A280)</f>
        <v>0.05</v>
      </c>
      <c r="P280" s="37"/>
      <c r="Q280" s="37"/>
      <c r="R280" s="37"/>
      <c r="S280" s="37"/>
    </row>
    <row r="281" spans="1:19" x14ac:dyDescent="0.4">
      <c r="A281" s="9" t="s">
        <v>454</v>
      </c>
      <c r="B281" s="9" t="s">
        <v>3166</v>
      </c>
      <c r="C281" s="9" t="s">
        <v>1903</v>
      </c>
      <c r="D281" s="9" t="s">
        <v>1970</v>
      </c>
      <c r="E281" s="9" t="s">
        <v>1891</v>
      </c>
      <c r="F281" s="32" t="s">
        <v>3154</v>
      </c>
      <c r="G281" s="32" t="s">
        <v>3165</v>
      </c>
      <c r="H281" s="34">
        <v>52.426260159999998</v>
      </c>
      <c r="I281" s="9" t="s">
        <v>453</v>
      </c>
      <c r="J281" s="9" t="str">
        <f>_xlfn.XLOOKUP($I281,ETF指数!$B:$B,ETF指数!D:D)</f>
        <v>市场指数</v>
      </c>
      <c r="K281" s="9" t="str">
        <f>_xlfn.XLOOKUP($I281,ETF指数!$B:$B,ETF指数!E:E)</f>
        <v>科创</v>
      </c>
      <c r="L281" s="9" t="str">
        <f>_xlfn.XLOOKUP($I281,ETF指数!$B:$B,ETF指数!F:F)</f>
        <v>核心</v>
      </c>
      <c r="M281" s="35">
        <f>[1]!f_netasset_total(A281,"",100000000)</f>
        <v>119.4762992185</v>
      </c>
      <c r="N281" s="36">
        <f>[1]!f_info_managementfeeratio(A281)</f>
        <v>0.3</v>
      </c>
      <c r="O281" s="36">
        <f>[1]!f_info_custodianfeeratio(A281)</f>
        <v>0.05</v>
      </c>
      <c r="P281" s="37"/>
      <c r="Q281" s="37"/>
      <c r="R281" s="37"/>
      <c r="S281" s="37"/>
    </row>
    <row r="282" spans="1:19" x14ac:dyDescent="0.4">
      <c r="A282" s="9" t="s">
        <v>455</v>
      </c>
      <c r="B282" s="9" t="s">
        <v>3167</v>
      </c>
      <c r="C282" s="9" t="s">
        <v>1895</v>
      </c>
      <c r="D282" s="9" t="s">
        <v>1973</v>
      </c>
      <c r="E282" s="9" t="s">
        <v>1891</v>
      </c>
      <c r="F282" s="32" t="s">
        <v>3154</v>
      </c>
      <c r="G282" s="32" t="s">
        <v>3165</v>
      </c>
      <c r="H282" s="34">
        <v>51.05591064</v>
      </c>
      <c r="I282" s="9" t="s">
        <v>453</v>
      </c>
      <c r="J282" s="9" t="str">
        <f>_xlfn.XLOOKUP($I282,ETF指数!$B:$B,ETF指数!D:D)</f>
        <v>市场指数</v>
      </c>
      <c r="K282" s="9" t="str">
        <f>_xlfn.XLOOKUP($I282,ETF指数!$B:$B,ETF指数!E:E)</f>
        <v>科创</v>
      </c>
      <c r="L282" s="9" t="str">
        <f>_xlfn.XLOOKUP($I282,ETF指数!$B:$B,ETF指数!F:F)</f>
        <v>核心</v>
      </c>
      <c r="M282" s="35">
        <f>[1]!f_netasset_total(A282,"",100000000)</f>
        <v>578.25172950249998</v>
      </c>
      <c r="N282" s="36">
        <f>[1]!f_info_managementfeeratio(A282)</f>
        <v>0.15</v>
      </c>
      <c r="O282" s="36">
        <f>[1]!f_info_custodianfeeratio(A282)</f>
        <v>0.05</v>
      </c>
      <c r="P282" s="37"/>
      <c r="Q282" s="37"/>
      <c r="R282" s="37"/>
      <c r="S282" s="37"/>
    </row>
    <row r="283" spans="1:19" x14ac:dyDescent="0.4">
      <c r="A283" s="9" t="s">
        <v>456</v>
      </c>
      <c r="B283" s="9" t="s">
        <v>3168</v>
      </c>
      <c r="C283" s="9" t="s">
        <v>1898</v>
      </c>
      <c r="D283" s="9" t="s">
        <v>2475</v>
      </c>
      <c r="E283" s="9" t="s">
        <v>1891</v>
      </c>
      <c r="F283" s="32" t="s">
        <v>3154</v>
      </c>
      <c r="G283" s="32" t="s">
        <v>3165</v>
      </c>
      <c r="H283" s="34">
        <v>54.987354570000001</v>
      </c>
      <c r="I283" s="9" t="s">
        <v>453</v>
      </c>
      <c r="J283" s="9" t="str">
        <f>_xlfn.XLOOKUP($I283,ETF指数!$B:$B,ETF指数!D:D)</f>
        <v>市场指数</v>
      </c>
      <c r="K283" s="9" t="str">
        <f>_xlfn.XLOOKUP($I283,ETF指数!$B:$B,ETF指数!E:E)</f>
        <v>科创</v>
      </c>
      <c r="L283" s="9" t="str">
        <f>_xlfn.XLOOKUP($I283,ETF指数!$B:$B,ETF指数!F:F)</f>
        <v>核心</v>
      </c>
      <c r="M283" s="35">
        <f>[1]!f_netasset_total(A283,"",100000000)</f>
        <v>44.222311202500002</v>
      </c>
      <c r="N283" s="36">
        <f>[1]!f_info_managementfeeratio(A283)</f>
        <v>0.5</v>
      </c>
      <c r="O283" s="36">
        <f>[1]!f_info_custodianfeeratio(A283)</f>
        <v>0.1</v>
      </c>
      <c r="P283" s="37"/>
      <c r="Q283" s="37"/>
      <c r="R283" s="37"/>
      <c r="S283" s="37"/>
    </row>
    <row r="284" spans="1:19" x14ac:dyDescent="0.4">
      <c r="A284" s="9" t="s">
        <v>457</v>
      </c>
      <c r="B284" s="9" t="s">
        <v>3169</v>
      </c>
      <c r="C284" s="9" t="s">
        <v>1904</v>
      </c>
      <c r="D284" s="9" t="s">
        <v>1973</v>
      </c>
      <c r="E284" s="9" t="s">
        <v>1891</v>
      </c>
      <c r="F284" s="32" t="s">
        <v>3170</v>
      </c>
      <c r="G284" s="32" t="s">
        <v>3171</v>
      </c>
      <c r="H284" s="34">
        <v>9.0218900000000009</v>
      </c>
      <c r="I284" s="9" t="s">
        <v>458</v>
      </c>
      <c r="J284" s="9" t="str">
        <f>_xlfn.XLOOKUP($I284,ETF指数!$B:$B,ETF指数!D:D)</f>
        <v>海外指数</v>
      </c>
      <c r="K284" s="9" t="str">
        <f>_xlfn.XLOOKUP($I284,ETF指数!$B:$B,ETF指数!E:E)</f>
        <v>中概</v>
      </c>
      <c r="L284" s="9">
        <f>_xlfn.XLOOKUP($I284,ETF指数!$B:$B,ETF指数!F:F)</f>
        <v>0</v>
      </c>
      <c r="M284" s="35">
        <f>[1]!f_netasset_total(A284,"",100000000)</f>
        <v>3.3695973499000003</v>
      </c>
      <c r="N284" s="36">
        <f>[1]!f_info_managementfeeratio(A284)</f>
        <v>0.25</v>
      </c>
      <c r="O284" s="36">
        <f>[1]!f_info_custodianfeeratio(A284)</f>
        <v>0.1</v>
      </c>
      <c r="P284" s="37"/>
      <c r="Q284" s="37"/>
      <c r="R284" s="37"/>
      <c r="S284" s="37"/>
    </row>
    <row r="285" spans="1:19" x14ac:dyDescent="0.4">
      <c r="A285" s="9" t="s">
        <v>459</v>
      </c>
      <c r="B285" s="9" t="s">
        <v>3172</v>
      </c>
      <c r="C285" s="9" t="s">
        <v>1942</v>
      </c>
      <c r="D285" s="9" t="s">
        <v>1973</v>
      </c>
      <c r="E285" s="9" t="s">
        <v>1891</v>
      </c>
      <c r="F285" s="32" t="s">
        <v>3170</v>
      </c>
      <c r="G285" s="32" t="s">
        <v>3173</v>
      </c>
      <c r="H285" s="34">
        <v>2.1791999999999998</v>
      </c>
      <c r="I285" s="9" t="s">
        <v>59</v>
      </c>
      <c r="J285" s="9" t="str">
        <f>_xlfn.XLOOKUP($I285,ETF指数!$B:$B,ETF指数!D:D)</f>
        <v>市场指数</v>
      </c>
      <c r="K285" s="9" t="str">
        <f>_xlfn.XLOOKUP($I285,ETF指数!$B:$B,ETF指数!E:E)</f>
        <v>创业板</v>
      </c>
      <c r="L285" s="9" t="str">
        <f>_xlfn.XLOOKUP($I285,ETF指数!$B:$B,ETF指数!F:F)</f>
        <v>核心</v>
      </c>
      <c r="M285" s="35">
        <f>[1]!f_netasset_total(A285,"",100000000)</f>
        <v>0.27232430839999999</v>
      </c>
      <c r="N285" s="36">
        <f>[1]!f_info_managementfeeratio(A285)</f>
        <v>0.15</v>
      </c>
      <c r="O285" s="36">
        <f>[1]!f_info_custodianfeeratio(A285)</f>
        <v>0.05</v>
      </c>
      <c r="P285" s="37"/>
      <c r="Q285" s="37"/>
      <c r="R285" s="37"/>
      <c r="S285" s="37"/>
    </row>
    <row r="286" spans="1:19" x14ac:dyDescent="0.4">
      <c r="A286" s="9" t="s">
        <v>460</v>
      </c>
      <c r="B286" s="9" t="s">
        <v>3174</v>
      </c>
      <c r="C286" s="9" t="s">
        <v>1894</v>
      </c>
      <c r="D286" s="9" t="s">
        <v>1973</v>
      </c>
      <c r="E286" s="9" t="s">
        <v>1891</v>
      </c>
      <c r="F286" s="32" t="s">
        <v>3175</v>
      </c>
      <c r="G286" s="32" t="s">
        <v>3176</v>
      </c>
      <c r="H286" s="34">
        <v>7.0717100000000004</v>
      </c>
      <c r="I286" s="9" t="s">
        <v>103</v>
      </c>
      <c r="J286" s="9" t="str">
        <f>_xlfn.XLOOKUP($I286,ETF指数!$B:$B,ETF指数!D:D)</f>
        <v>海外指数</v>
      </c>
      <c r="K286" s="9" t="str">
        <f>_xlfn.XLOOKUP($I286,ETF指数!$B:$B,ETF指数!E:E)</f>
        <v>美股</v>
      </c>
      <c r="L286" s="9" t="str">
        <f>_xlfn.XLOOKUP($I286,ETF指数!$B:$B,ETF指数!F:F)</f>
        <v>科技</v>
      </c>
      <c r="M286" s="35">
        <f>[1]!f_netasset_total(A286,"",100000000)</f>
        <v>63.3478335354</v>
      </c>
      <c r="N286" s="36">
        <f>[1]!f_info_managementfeeratio(A286)</f>
        <v>0.6</v>
      </c>
      <c r="O286" s="36">
        <f>[1]!f_info_custodianfeeratio(A286)</f>
        <v>0.2</v>
      </c>
      <c r="P286" s="37"/>
      <c r="Q286" s="37"/>
      <c r="R286" s="37"/>
      <c r="S286" s="37"/>
    </row>
    <row r="287" spans="1:19" x14ac:dyDescent="0.4">
      <c r="A287" s="9" t="s">
        <v>461</v>
      </c>
      <c r="B287" s="9" t="s">
        <v>3177</v>
      </c>
      <c r="C287" s="9" t="s">
        <v>1908</v>
      </c>
      <c r="D287" s="9" t="s">
        <v>1965</v>
      </c>
      <c r="E287" s="9" t="s">
        <v>1891</v>
      </c>
      <c r="F287" s="32" t="s">
        <v>3178</v>
      </c>
      <c r="G287" s="32" t="s">
        <v>3179</v>
      </c>
      <c r="H287" s="34">
        <v>11.393090000000001</v>
      </c>
      <c r="I287" s="9" t="s">
        <v>435</v>
      </c>
      <c r="J287" s="9" t="str">
        <f>_xlfn.XLOOKUP($I287,ETF指数!$B:$B,ETF指数!D:D)</f>
        <v>行业板块</v>
      </c>
      <c r="K287" s="9" t="str">
        <f>_xlfn.XLOOKUP($I287,ETF指数!$B:$B,ETF指数!E:E)</f>
        <v>科技</v>
      </c>
      <c r="L287" s="9" t="str">
        <f>_xlfn.XLOOKUP($I287,ETF指数!$B:$B,ETF指数!F:F)</f>
        <v>电子</v>
      </c>
      <c r="M287" s="35">
        <f>[1]!f_netasset_total(A287,"",100000000)</f>
        <v>1.8831273653</v>
      </c>
      <c r="N287" s="36">
        <f>[1]!f_info_managementfeeratio(A287)</f>
        <v>0.5</v>
      </c>
      <c r="O287" s="36">
        <f>[1]!f_info_custodianfeeratio(A287)</f>
        <v>0.1</v>
      </c>
      <c r="P287" s="37"/>
      <c r="Q287" s="37"/>
      <c r="R287" s="37"/>
      <c r="S287" s="37"/>
    </row>
    <row r="288" spans="1:19" x14ac:dyDescent="0.4">
      <c r="A288" s="9" t="s">
        <v>462</v>
      </c>
      <c r="B288" s="9" t="s">
        <v>3180</v>
      </c>
      <c r="C288" s="9" t="s">
        <v>1902</v>
      </c>
      <c r="D288" s="9" t="s">
        <v>1965</v>
      </c>
      <c r="E288" s="9" t="s">
        <v>1891</v>
      </c>
      <c r="F288" s="32" t="s">
        <v>3181</v>
      </c>
      <c r="G288" s="32" t="s">
        <v>3182</v>
      </c>
      <c r="H288" s="34">
        <v>16.219935639999999</v>
      </c>
      <c r="I288" s="9" t="s">
        <v>402</v>
      </c>
      <c r="J288" s="9" t="str">
        <f>_xlfn.XLOOKUP($I288,ETF指数!$B:$B,ETF指数!D:D)</f>
        <v>行业板块</v>
      </c>
      <c r="K288" s="9" t="str">
        <f>_xlfn.XLOOKUP($I288,ETF指数!$B:$B,ETF指数!E:E)</f>
        <v>医药</v>
      </c>
      <c r="L288" s="9" t="str">
        <f>_xlfn.XLOOKUP($I288,ETF指数!$B:$B,ETF指数!F:F)</f>
        <v>创新药</v>
      </c>
      <c r="M288" s="35">
        <f>[1]!f_netasset_total(A288,"",100000000)</f>
        <v>39.344052675900002</v>
      </c>
      <c r="N288" s="36">
        <f>[1]!f_info_managementfeeratio(A288)</f>
        <v>0.5</v>
      </c>
      <c r="O288" s="36">
        <f>[1]!f_info_custodianfeeratio(A288)</f>
        <v>0.1</v>
      </c>
      <c r="P288" s="37"/>
      <c r="Q288" s="37"/>
      <c r="R288" s="37"/>
      <c r="S288" s="37"/>
    </row>
    <row r="289" spans="1:19" x14ac:dyDescent="0.4">
      <c r="A289" s="9" t="s">
        <v>463</v>
      </c>
      <c r="B289" s="9" t="s">
        <v>3183</v>
      </c>
      <c r="C289" s="9" t="s">
        <v>1898</v>
      </c>
      <c r="D289" s="9" t="s">
        <v>1965</v>
      </c>
      <c r="E289" s="9" t="s">
        <v>1891</v>
      </c>
      <c r="F289" s="32" t="s">
        <v>3184</v>
      </c>
      <c r="G289" s="32" t="s">
        <v>3185</v>
      </c>
      <c r="H289" s="34">
        <v>17.184940000000001</v>
      </c>
      <c r="I289" s="9" t="s">
        <v>464</v>
      </c>
      <c r="J289" s="9" t="str">
        <f>_xlfn.XLOOKUP($I289,ETF指数!$B:$B,ETF指数!D:D)</f>
        <v>行业板块</v>
      </c>
      <c r="K289" s="9" t="str">
        <f>_xlfn.XLOOKUP($I289,ETF指数!$B:$B,ETF指数!E:E)</f>
        <v>制造</v>
      </c>
      <c r="L289" s="9" t="str">
        <f>_xlfn.XLOOKUP($I289,ETF指数!$B:$B,ETF指数!F:F)</f>
        <v>光伏</v>
      </c>
      <c r="M289" s="35">
        <f>[1]!f_netasset_total(A289,"",100000000)</f>
        <v>106.89634708790001</v>
      </c>
      <c r="N289" s="36">
        <f>[1]!f_info_managementfeeratio(A289)</f>
        <v>0.5</v>
      </c>
      <c r="O289" s="36">
        <f>[1]!f_info_custodianfeeratio(A289)</f>
        <v>0.1</v>
      </c>
      <c r="P289" s="37"/>
      <c r="Q289" s="37"/>
      <c r="R289" s="37"/>
      <c r="S289" s="37"/>
    </row>
    <row r="290" spans="1:19" x14ac:dyDescent="0.4">
      <c r="A290" s="9" t="s">
        <v>465</v>
      </c>
      <c r="B290" s="9" t="s">
        <v>3186</v>
      </c>
      <c r="C290" s="9" t="s">
        <v>1904</v>
      </c>
      <c r="D290" s="9" t="s">
        <v>2475</v>
      </c>
      <c r="E290" s="9" t="s">
        <v>1891</v>
      </c>
      <c r="F290" s="32" t="s">
        <v>3187</v>
      </c>
      <c r="G290" s="32" t="s">
        <v>3185</v>
      </c>
      <c r="H290" s="34">
        <v>6.7868000000000004</v>
      </c>
      <c r="I290" s="9" t="s">
        <v>466</v>
      </c>
      <c r="J290" s="9" t="str">
        <f>_xlfn.XLOOKUP($I290,ETF指数!$B:$B,ETF指数!D:D)</f>
        <v>行业板块</v>
      </c>
      <c r="K290" s="9" t="str">
        <f>_xlfn.XLOOKUP($I290,ETF指数!$B:$B,ETF指数!E:E)</f>
        <v>消费</v>
      </c>
      <c r="L290" s="9" t="str">
        <f>_xlfn.XLOOKUP($I290,ETF指数!$B:$B,ETF指数!F:F)</f>
        <v>农业</v>
      </c>
      <c r="M290" s="35">
        <f>[1]!f_netasset_total(A290,"",100000000)</f>
        <v>1.0164831844</v>
      </c>
      <c r="N290" s="36">
        <f>[1]!f_info_managementfeeratio(A290)</f>
        <v>0.5</v>
      </c>
      <c r="O290" s="36">
        <f>[1]!f_info_custodianfeeratio(A290)</f>
        <v>0.1</v>
      </c>
      <c r="P290" s="37"/>
      <c r="Q290" s="37"/>
      <c r="R290" s="37"/>
      <c r="S290" s="37"/>
    </row>
    <row r="291" spans="1:19" x14ac:dyDescent="0.4">
      <c r="A291" s="9" t="s">
        <v>467</v>
      </c>
      <c r="B291" s="9" t="s">
        <v>3188</v>
      </c>
      <c r="C291" s="9" t="s">
        <v>1897</v>
      </c>
      <c r="D291" s="9" t="s">
        <v>1970</v>
      </c>
      <c r="E291" s="9" t="s">
        <v>1891</v>
      </c>
      <c r="F291" s="32" t="s">
        <v>3187</v>
      </c>
      <c r="G291" s="32" t="s">
        <v>3189</v>
      </c>
      <c r="H291" s="34">
        <v>15.109925090000001</v>
      </c>
      <c r="I291" s="9" t="s">
        <v>466</v>
      </c>
      <c r="J291" s="9" t="str">
        <f>_xlfn.XLOOKUP($I291,ETF指数!$B:$B,ETF指数!D:D)</f>
        <v>行业板块</v>
      </c>
      <c r="K291" s="9" t="str">
        <f>_xlfn.XLOOKUP($I291,ETF指数!$B:$B,ETF指数!E:E)</f>
        <v>消费</v>
      </c>
      <c r="L291" s="9" t="str">
        <f>_xlfn.XLOOKUP($I291,ETF指数!$B:$B,ETF指数!F:F)</f>
        <v>农业</v>
      </c>
      <c r="M291" s="35">
        <f>[1]!f_netasset_total(A291,"",100000000)</f>
        <v>18.003163091099999</v>
      </c>
      <c r="N291" s="36">
        <f>[1]!f_info_managementfeeratio(A291)</f>
        <v>0.5</v>
      </c>
      <c r="O291" s="36">
        <f>[1]!f_info_custodianfeeratio(A291)</f>
        <v>0.1</v>
      </c>
      <c r="P291" s="37"/>
      <c r="Q291" s="37"/>
      <c r="R291" s="37"/>
      <c r="S291" s="37"/>
    </row>
    <row r="292" spans="1:19" x14ac:dyDescent="0.4">
      <c r="A292" s="9" t="s">
        <v>468</v>
      </c>
      <c r="B292" s="9" t="s">
        <v>3190</v>
      </c>
      <c r="C292" s="9" t="s">
        <v>1896</v>
      </c>
      <c r="D292" s="9" t="s">
        <v>3191</v>
      </c>
      <c r="E292" s="9" t="s">
        <v>1891</v>
      </c>
      <c r="F292" s="32" t="s">
        <v>3187</v>
      </c>
      <c r="G292" s="32" t="s">
        <v>3192</v>
      </c>
      <c r="H292" s="34">
        <v>6.2509027000000001</v>
      </c>
      <c r="I292" s="9" t="s">
        <v>382</v>
      </c>
      <c r="J292" s="9" t="str">
        <f>_xlfn.XLOOKUP($I292,ETF指数!$B:$B,ETF指数!D:D)</f>
        <v>行业板块</v>
      </c>
      <c r="K292" s="9" t="str">
        <f>_xlfn.XLOOKUP($I292,ETF指数!$B:$B,ETF指数!E:E)</f>
        <v>制造</v>
      </c>
      <c r="L292" s="9" t="str">
        <f>_xlfn.XLOOKUP($I292,ETF指数!$B:$B,ETF指数!F:F)</f>
        <v>新能车</v>
      </c>
      <c r="M292" s="35">
        <f>[1]!f_netasset_total(A292,"",100000000)</f>
        <v>1.6900591013999999</v>
      </c>
      <c r="N292" s="36">
        <f>[1]!f_info_managementfeeratio(A292)</f>
        <v>0.5</v>
      </c>
      <c r="O292" s="36">
        <f>[1]!f_info_custodianfeeratio(A292)</f>
        <v>0.1</v>
      </c>
      <c r="P292" s="37"/>
      <c r="Q292" s="37"/>
      <c r="R292" s="37"/>
      <c r="S292" s="37"/>
    </row>
    <row r="293" spans="1:19" x14ac:dyDescent="0.4">
      <c r="A293" s="9" t="s">
        <v>469</v>
      </c>
      <c r="B293" s="9" t="s">
        <v>3193</v>
      </c>
      <c r="C293" s="9" t="s">
        <v>1914</v>
      </c>
      <c r="D293" s="9" t="s">
        <v>2008</v>
      </c>
      <c r="E293" s="9" t="s">
        <v>1891</v>
      </c>
      <c r="F293" s="32" t="s">
        <v>3194</v>
      </c>
      <c r="G293" s="32" t="s">
        <v>3195</v>
      </c>
      <c r="H293" s="34">
        <v>6.08086853</v>
      </c>
      <c r="I293" s="9" t="s">
        <v>184</v>
      </c>
      <c r="J293" s="9" t="str">
        <f>_xlfn.XLOOKUP($I293,ETF指数!$B:$B,ETF指数!D:D)</f>
        <v>行业板块</v>
      </c>
      <c r="K293" s="9" t="str">
        <f>_xlfn.XLOOKUP($I293,ETF指数!$B:$B,ETF指数!E:E)</f>
        <v>大金融</v>
      </c>
      <c r="L293" s="9" t="str">
        <f>_xlfn.XLOOKUP($I293,ETF指数!$B:$B,ETF指数!F:F)</f>
        <v>银行</v>
      </c>
      <c r="M293" s="35">
        <f>[1]!f_netasset_total(A293,"",100000000)</f>
        <v>37.8962439704</v>
      </c>
      <c r="N293" s="36">
        <f>[1]!f_info_managementfeeratio(A293)</f>
        <v>0.5</v>
      </c>
      <c r="O293" s="36">
        <f>[1]!f_info_custodianfeeratio(A293)</f>
        <v>0.1</v>
      </c>
      <c r="P293" s="37"/>
      <c r="Q293" s="37"/>
      <c r="R293" s="37"/>
      <c r="S293" s="37"/>
    </row>
    <row r="294" spans="1:19" x14ac:dyDescent="0.4">
      <c r="A294" s="9" t="s">
        <v>470</v>
      </c>
      <c r="B294" s="9" t="s">
        <v>3196</v>
      </c>
      <c r="C294" s="9" t="s">
        <v>1910</v>
      </c>
      <c r="D294" s="9" t="s">
        <v>1973</v>
      </c>
      <c r="E294" s="9" t="s">
        <v>1891</v>
      </c>
      <c r="F294" s="32" t="s">
        <v>3197</v>
      </c>
      <c r="G294" s="32" t="s">
        <v>3198</v>
      </c>
      <c r="H294" s="34">
        <v>8.6509865999999995</v>
      </c>
      <c r="I294" s="9" t="s">
        <v>471</v>
      </c>
      <c r="J294" s="9" t="str">
        <f>_xlfn.XLOOKUP($I294,ETF指数!$B:$B,ETF指数!D:D)</f>
        <v>行业板块</v>
      </c>
      <c r="K294" s="9" t="str">
        <f>_xlfn.XLOOKUP($I294,ETF指数!$B:$B,ETF指数!E:E)</f>
        <v>消费</v>
      </c>
      <c r="L294" s="9" t="str">
        <f>_xlfn.XLOOKUP($I294,ETF指数!$B:$B,ETF指数!F:F)</f>
        <v>食品饮料</v>
      </c>
      <c r="M294" s="35">
        <f>[1]!f_netasset_total(A294,"",100000000)</f>
        <v>9.2843981590000002</v>
      </c>
      <c r="N294" s="36">
        <f>[1]!f_info_managementfeeratio(A294)</f>
        <v>0.5</v>
      </c>
      <c r="O294" s="36">
        <f>[1]!f_info_custodianfeeratio(A294)</f>
        <v>0.1</v>
      </c>
      <c r="P294" s="37"/>
      <c r="Q294" s="37"/>
      <c r="R294" s="37"/>
      <c r="S294" s="37"/>
    </row>
    <row r="295" spans="1:19" x14ac:dyDescent="0.4">
      <c r="A295" s="9" t="s">
        <v>472</v>
      </c>
      <c r="B295" s="9" t="s">
        <v>3199</v>
      </c>
      <c r="C295" s="9" t="s">
        <v>1897</v>
      </c>
      <c r="D295" s="9" t="s">
        <v>2989</v>
      </c>
      <c r="E295" s="9" t="s">
        <v>1891</v>
      </c>
      <c r="F295" s="32" t="s">
        <v>3197</v>
      </c>
      <c r="G295" s="32" t="s">
        <v>3179</v>
      </c>
      <c r="H295" s="34">
        <v>3.6994450099999998</v>
      </c>
      <c r="I295" s="9" t="s">
        <v>473</v>
      </c>
      <c r="J295" s="9" t="str">
        <f>_xlfn.XLOOKUP($I295,ETF指数!$B:$B,ETF指数!D:D)</f>
        <v>行业板块</v>
      </c>
      <c r="K295" s="9" t="str">
        <f>_xlfn.XLOOKUP($I295,ETF指数!$B:$B,ETF指数!E:E)</f>
        <v>制造</v>
      </c>
      <c r="L295" s="9" t="str">
        <f>_xlfn.XLOOKUP($I295,ETF指数!$B:$B,ETF指数!F:F)</f>
        <v>汽车</v>
      </c>
      <c r="M295" s="35">
        <f>[1]!f_netasset_total(A295,"",100000000)</f>
        <v>8.757953454099999</v>
      </c>
      <c r="N295" s="36">
        <f>[1]!f_info_managementfeeratio(A295)</f>
        <v>0.5</v>
      </c>
      <c r="O295" s="36">
        <f>[1]!f_info_custodianfeeratio(A295)</f>
        <v>0.1</v>
      </c>
      <c r="P295" s="37"/>
      <c r="Q295" s="37"/>
      <c r="R295" s="37"/>
      <c r="S295" s="37"/>
    </row>
    <row r="296" spans="1:19" x14ac:dyDescent="0.4">
      <c r="A296" s="9" t="s">
        <v>474</v>
      </c>
      <c r="B296" s="9" t="s">
        <v>3200</v>
      </c>
      <c r="C296" s="9" t="s">
        <v>1905</v>
      </c>
      <c r="D296" s="9" t="s">
        <v>2619</v>
      </c>
      <c r="E296" s="9" t="s">
        <v>1891</v>
      </c>
      <c r="F296" s="32" t="s">
        <v>3197</v>
      </c>
      <c r="G296" s="32" t="s">
        <v>3201</v>
      </c>
      <c r="H296" s="34">
        <v>4.2141844199999996</v>
      </c>
      <c r="I296" s="9" t="s">
        <v>259</v>
      </c>
      <c r="J296" s="9" t="str">
        <f>_xlfn.XLOOKUP($I296,ETF指数!$B:$B,ETF指数!D:D)</f>
        <v>行业板块</v>
      </c>
      <c r="K296" s="9" t="str">
        <f>_xlfn.XLOOKUP($I296,ETF指数!$B:$B,ETF指数!E:E)</f>
        <v>医药</v>
      </c>
      <c r="L296" s="9" t="str">
        <f>_xlfn.XLOOKUP($I296,ETF指数!$B:$B,ETF指数!F:F)</f>
        <v>医药</v>
      </c>
      <c r="M296" s="35">
        <f>[1]!f_netasset_total(A296,"",100000000)</f>
        <v>23.107644608200001</v>
      </c>
      <c r="N296" s="36">
        <f>[1]!f_info_managementfeeratio(A296)</f>
        <v>0.5</v>
      </c>
      <c r="O296" s="36">
        <f>[1]!f_info_custodianfeeratio(A296)</f>
        <v>0.1</v>
      </c>
      <c r="P296" s="37"/>
      <c r="Q296" s="37"/>
      <c r="R296" s="37"/>
      <c r="S296" s="37"/>
    </row>
    <row r="297" spans="1:19" x14ac:dyDescent="0.4">
      <c r="A297" s="9" t="s">
        <v>475</v>
      </c>
      <c r="B297" s="9" t="s">
        <v>3202</v>
      </c>
      <c r="C297" s="9" t="s">
        <v>1894</v>
      </c>
      <c r="D297" s="9" t="s">
        <v>1965</v>
      </c>
      <c r="E297" s="9" t="s">
        <v>1891</v>
      </c>
      <c r="F297" s="32" t="s">
        <v>3203</v>
      </c>
      <c r="G297" s="32" t="s">
        <v>3204</v>
      </c>
      <c r="H297" s="34">
        <v>21.09255375</v>
      </c>
      <c r="I297" s="9" t="s">
        <v>471</v>
      </c>
      <c r="J297" s="9" t="str">
        <f>_xlfn.XLOOKUP($I297,ETF指数!$B:$B,ETF指数!D:D)</f>
        <v>行业板块</v>
      </c>
      <c r="K297" s="9" t="str">
        <f>_xlfn.XLOOKUP($I297,ETF指数!$B:$B,ETF指数!E:E)</f>
        <v>消费</v>
      </c>
      <c r="L297" s="9" t="str">
        <f>_xlfn.XLOOKUP($I297,ETF指数!$B:$B,ETF指数!F:F)</f>
        <v>食品饮料</v>
      </c>
      <c r="M297" s="35">
        <f>[1]!f_netasset_total(A297,"",100000000)</f>
        <v>34.218337032699999</v>
      </c>
      <c r="N297" s="36">
        <f>[1]!f_info_managementfeeratio(A297)</f>
        <v>0.5</v>
      </c>
      <c r="O297" s="36">
        <f>[1]!f_info_custodianfeeratio(A297)</f>
        <v>0.1</v>
      </c>
      <c r="P297" s="37"/>
      <c r="Q297" s="37"/>
      <c r="R297" s="37"/>
      <c r="S297" s="37"/>
    </row>
    <row r="298" spans="1:19" x14ac:dyDescent="0.4">
      <c r="A298" s="9" t="s">
        <v>476</v>
      </c>
      <c r="B298" s="9" t="s">
        <v>3205</v>
      </c>
      <c r="C298" s="9" t="s">
        <v>1898</v>
      </c>
      <c r="D298" s="9" t="s">
        <v>2482</v>
      </c>
      <c r="E298" s="9" t="s">
        <v>1891</v>
      </c>
      <c r="F298" s="32" t="s">
        <v>3203</v>
      </c>
      <c r="G298" s="32" t="s">
        <v>3204</v>
      </c>
      <c r="H298" s="34">
        <v>6.38992</v>
      </c>
      <c r="I298" s="9" t="s">
        <v>477</v>
      </c>
      <c r="J298" s="9" t="str">
        <f>_xlfn.XLOOKUP($I298,ETF指数!$B:$B,ETF指数!D:D)</f>
        <v>港股指数</v>
      </c>
      <c r="K298" s="9" t="str">
        <f>_xlfn.XLOOKUP($I298,ETF指数!$B:$B,ETF指数!E:E)</f>
        <v>大盘</v>
      </c>
      <c r="L298" s="9" t="str">
        <f>_xlfn.XLOOKUP($I298,ETF指数!$B:$B,ETF指数!F:F)</f>
        <v>大盘</v>
      </c>
      <c r="M298" s="35">
        <f>[1]!f_netasset_total(A298,"",100000000)</f>
        <v>27.856955453099999</v>
      </c>
      <c r="N298" s="36">
        <f>[1]!f_info_managementfeeratio(A298)</f>
        <v>0.5</v>
      </c>
      <c r="O298" s="36">
        <f>[1]!f_info_custodianfeeratio(A298)</f>
        <v>0.1</v>
      </c>
      <c r="P298" s="37"/>
      <c r="Q298" s="37"/>
      <c r="R298" s="37"/>
      <c r="S298" s="37"/>
    </row>
    <row r="299" spans="1:19" x14ac:dyDescent="0.4">
      <c r="A299" s="9" t="s">
        <v>478</v>
      </c>
      <c r="B299" s="9" t="s">
        <v>3206</v>
      </c>
      <c r="C299" s="9" t="s">
        <v>1896</v>
      </c>
      <c r="D299" s="9" t="s">
        <v>3090</v>
      </c>
      <c r="E299" s="9" t="s">
        <v>1891</v>
      </c>
      <c r="F299" s="32" t="s">
        <v>3203</v>
      </c>
      <c r="G299" s="32" t="s">
        <v>3207</v>
      </c>
      <c r="H299" s="34">
        <v>8.8640568300000009</v>
      </c>
      <c r="I299" s="9" t="s">
        <v>479</v>
      </c>
      <c r="J299" s="9" t="str">
        <f>_xlfn.XLOOKUP($I299,ETF指数!$B:$B,ETF指数!D:D)</f>
        <v>行业板块</v>
      </c>
      <c r="K299" s="9" t="str">
        <f>_xlfn.XLOOKUP($I299,ETF指数!$B:$B,ETF指数!E:E)</f>
        <v>科技</v>
      </c>
      <c r="L299" s="9" t="str">
        <f>_xlfn.XLOOKUP($I299,ETF指数!$B:$B,ETF指数!F:F)</f>
        <v>消费电子</v>
      </c>
      <c r="M299" s="35">
        <f>[1]!f_netasset_total(A299,"",100000000)</f>
        <v>1.8892351557</v>
      </c>
      <c r="N299" s="36">
        <f>[1]!f_info_managementfeeratio(A299)</f>
        <v>0.5</v>
      </c>
      <c r="O299" s="36">
        <f>[1]!f_info_custodianfeeratio(A299)</f>
        <v>0.1</v>
      </c>
      <c r="P299" s="37"/>
      <c r="Q299" s="37"/>
      <c r="R299" s="37"/>
      <c r="S299" s="37"/>
    </row>
    <row r="300" spans="1:19" x14ac:dyDescent="0.4">
      <c r="A300" s="9" t="s">
        <v>480</v>
      </c>
      <c r="B300" s="9" t="s">
        <v>3208</v>
      </c>
      <c r="C300" s="9" t="s">
        <v>1904</v>
      </c>
      <c r="D300" s="9" t="s">
        <v>2482</v>
      </c>
      <c r="E300" s="9" t="s">
        <v>1891</v>
      </c>
      <c r="F300" s="32" t="s">
        <v>3209</v>
      </c>
      <c r="G300" s="32" t="s">
        <v>3210</v>
      </c>
      <c r="H300" s="34">
        <v>19.999440610000001</v>
      </c>
      <c r="I300" s="9" t="s">
        <v>464</v>
      </c>
      <c r="J300" s="9" t="str">
        <f>_xlfn.XLOOKUP($I300,ETF指数!$B:$B,ETF指数!D:D)</f>
        <v>行业板块</v>
      </c>
      <c r="K300" s="9" t="str">
        <f>_xlfn.XLOOKUP($I300,ETF指数!$B:$B,ETF指数!E:E)</f>
        <v>制造</v>
      </c>
      <c r="L300" s="9" t="str">
        <f>_xlfn.XLOOKUP($I300,ETF指数!$B:$B,ETF指数!F:F)</f>
        <v>光伏</v>
      </c>
      <c r="M300" s="35">
        <f>[1]!f_netasset_total(A300,"",100000000)</f>
        <v>7.6583088867999995</v>
      </c>
      <c r="N300" s="36">
        <f>[1]!f_info_managementfeeratio(A300)</f>
        <v>0.5</v>
      </c>
      <c r="O300" s="36">
        <f>[1]!f_info_custodianfeeratio(A300)</f>
        <v>0.1</v>
      </c>
      <c r="P300" s="37"/>
      <c r="Q300" s="37"/>
      <c r="R300" s="37"/>
      <c r="S300" s="37"/>
    </row>
    <row r="301" spans="1:19" x14ac:dyDescent="0.4">
      <c r="A301" s="9" t="s">
        <v>481</v>
      </c>
      <c r="B301" s="9" t="s">
        <v>3211</v>
      </c>
      <c r="C301" s="9" t="s">
        <v>1897</v>
      </c>
      <c r="D301" s="9" t="s">
        <v>2927</v>
      </c>
      <c r="E301" s="9" t="s">
        <v>1891</v>
      </c>
      <c r="F301" s="32" t="s">
        <v>3198</v>
      </c>
      <c r="G301" s="32" t="s">
        <v>3207</v>
      </c>
      <c r="H301" s="34">
        <v>5.3063140000000004</v>
      </c>
      <c r="I301" s="9" t="s">
        <v>482</v>
      </c>
      <c r="J301" s="9" t="str">
        <f>_xlfn.XLOOKUP($I301,ETF指数!$B:$B,ETF指数!D:D)</f>
        <v>行业板块</v>
      </c>
      <c r="K301" s="9" t="str">
        <f>_xlfn.XLOOKUP($I301,ETF指数!$B:$B,ETF指数!E:E)</f>
        <v>科技</v>
      </c>
      <c r="L301" s="9" t="str">
        <f>_xlfn.XLOOKUP($I301,ETF指数!$B:$B,ETF指数!F:F)</f>
        <v>云计算</v>
      </c>
      <c r="M301" s="35">
        <f>[1]!f_netasset_total(A301,"",100000000)</f>
        <v>19.631121799399999</v>
      </c>
      <c r="N301" s="36">
        <f>[1]!f_info_managementfeeratio(A301)</f>
        <v>0.5</v>
      </c>
      <c r="O301" s="36">
        <f>[1]!f_info_custodianfeeratio(A301)</f>
        <v>0.1</v>
      </c>
      <c r="P301" s="37"/>
      <c r="Q301" s="37"/>
      <c r="R301" s="37"/>
      <c r="S301" s="37"/>
    </row>
    <row r="302" spans="1:19" x14ac:dyDescent="0.4">
      <c r="A302" s="9" t="s">
        <v>483</v>
      </c>
      <c r="B302" s="9" t="s">
        <v>3212</v>
      </c>
      <c r="C302" s="9" t="s">
        <v>1895</v>
      </c>
      <c r="D302" s="9" t="s">
        <v>2475</v>
      </c>
      <c r="E302" s="9" t="s">
        <v>1891</v>
      </c>
      <c r="F302" s="32" t="s">
        <v>3213</v>
      </c>
      <c r="G302" s="32" t="s">
        <v>3214</v>
      </c>
      <c r="H302" s="34">
        <v>28.140139999999999</v>
      </c>
      <c r="I302" s="9" t="s">
        <v>484</v>
      </c>
      <c r="J302" s="9" t="str">
        <f>_xlfn.XLOOKUP($I302,ETF指数!$B:$B,ETF指数!D:D)</f>
        <v>行业板块</v>
      </c>
      <c r="K302" s="9" t="str">
        <f>_xlfn.XLOOKUP($I302,ETF指数!$B:$B,ETF指数!E:E)</f>
        <v>医药</v>
      </c>
      <c r="L302" s="9" t="str">
        <f>_xlfn.XLOOKUP($I302,ETF指数!$B:$B,ETF指数!F:F)</f>
        <v>医药</v>
      </c>
      <c r="M302" s="35">
        <f>[1]!f_netasset_total(A302,"",100000000)</f>
        <v>13.098388838900002</v>
      </c>
      <c r="N302" s="36">
        <f>[1]!f_info_managementfeeratio(A302)</f>
        <v>0.15</v>
      </c>
      <c r="O302" s="36">
        <f>[1]!f_info_custodianfeeratio(A302)</f>
        <v>0.05</v>
      </c>
      <c r="P302" s="37"/>
      <c r="Q302" s="37"/>
      <c r="R302" s="37"/>
      <c r="S302" s="37"/>
    </row>
    <row r="303" spans="1:19" x14ac:dyDescent="0.4">
      <c r="A303" s="9" t="s">
        <v>485</v>
      </c>
      <c r="B303" s="9" t="s">
        <v>3215</v>
      </c>
      <c r="C303" s="9" t="s">
        <v>1903</v>
      </c>
      <c r="D303" s="9" t="s">
        <v>2927</v>
      </c>
      <c r="E303" s="9" t="s">
        <v>1891</v>
      </c>
      <c r="F303" s="32" t="s">
        <v>3216</v>
      </c>
      <c r="G303" s="32" t="s">
        <v>3217</v>
      </c>
      <c r="H303" s="34">
        <v>12.242279999999999</v>
      </c>
      <c r="I303" s="9" t="s">
        <v>285</v>
      </c>
      <c r="J303" s="9" t="str">
        <f>_xlfn.XLOOKUP($I303,ETF指数!$B:$B,ETF指数!D:D)</f>
        <v>行业板块</v>
      </c>
      <c r="K303" s="9" t="str">
        <f>_xlfn.XLOOKUP($I303,ETF指数!$B:$B,ETF指数!E:E)</f>
        <v>科技</v>
      </c>
      <c r="L303" s="9" t="str">
        <f>_xlfn.XLOOKUP($I303,ETF指数!$B:$B,ETF指数!F:F)</f>
        <v>科技</v>
      </c>
      <c r="M303" s="35">
        <f>[1]!f_netasset_total(A303,"",100000000)</f>
        <v>4.2238424064000002</v>
      </c>
      <c r="N303" s="36">
        <f>[1]!f_info_managementfeeratio(A303)</f>
        <v>0.45</v>
      </c>
      <c r="O303" s="36">
        <f>[1]!f_info_custodianfeeratio(A303)</f>
        <v>7.0000000000000007E-2</v>
      </c>
      <c r="P303" s="37"/>
      <c r="Q303" s="37"/>
      <c r="R303" s="37"/>
      <c r="S303" s="37"/>
    </row>
    <row r="304" spans="1:19" x14ac:dyDescent="0.4">
      <c r="A304" s="9" t="s">
        <v>486</v>
      </c>
      <c r="B304" s="9" t="s">
        <v>3218</v>
      </c>
      <c r="C304" s="9" t="s">
        <v>1933</v>
      </c>
      <c r="D304" s="9" t="s">
        <v>2008</v>
      </c>
      <c r="E304" s="9" t="s">
        <v>1891</v>
      </c>
      <c r="F304" s="32" t="s">
        <v>3216</v>
      </c>
      <c r="G304" s="32" t="s">
        <v>3219</v>
      </c>
      <c r="H304" s="34">
        <v>5.2450700000000001</v>
      </c>
      <c r="I304" s="9" t="s">
        <v>487</v>
      </c>
      <c r="J304" s="9" t="str">
        <f>_xlfn.XLOOKUP($I304,ETF指数!$B:$B,ETF指数!D:D)</f>
        <v>风格策略</v>
      </c>
      <c r="K304" s="9" t="str">
        <f>_xlfn.XLOOKUP($I304,ETF指数!$B:$B,ETF指数!E:E)</f>
        <v>质量</v>
      </c>
      <c r="L304" s="9" t="str">
        <f>_xlfn.XLOOKUP($I304,ETF指数!$B:$B,ETF指数!F:F)</f>
        <v>多因子</v>
      </c>
      <c r="M304" s="35">
        <f>[1]!f_netasset_total(A304,"",100000000)</f>
        <v>2.3463126572999999</v>
      </c>
      <c r="N304" s="36">
        <f>[1]!f_info_managementfeeratio(A304)</f>
        <v>0.3</v>
      </c>
      <c r="O304" s="36">
        <f>[1]!f_info_custodianfeeratio(A304)</f>
        <v>0.05</v>
      </c>
      <c r="P304" s="37"/>
      <c r="Q304" s="37"/>
      <c r="R304" s="37"/>
      <c r="S304" s="37"/>
    </row>
    <row r="305" spans="1:19" x14ac:dyDescent="0.4">
      <c r="A305" s="9" t="s">
        <v>488</v>
      </c>
      <c r="B305" s="9" t="s">
        <v>3220</v>
      </c>
      <c r="C305" s="9" t="s">
        <v>1903</v>
      </c>
      <c r="D305" s="9" t="s">
        <v>3221</v>
      </c>
      <c r="E305" s="9" t="s">
        <v>1891</v>
      </c>
      <c r="F305" s="32" t="s">
        <v>3222</v>
      </c>
      <c r="G305" s="32" t="s">
        <v>3223</v>
      </c>
      <c r="H305" s="34">
        <v>7.41364</v>
      </c>
      <c r="I305" s="9" t="s">
        <v>489</v>
      </c>
      <c r="J305" s="9" t="str">
        <f>_xlfn.XLOOKUP($I305,ETF指数!$B:$B,ETF指数!D:D)</f>
        <v>行业板块</v>
      </c>
      <c r="K305" s="9" t="str">
        <f>_xlfn.XLOOKUP($I305,ETF指数!$B:$B,ETF指数!E:E)</f>
        <v>科技</v>
      </c>
      <c r="L305" s="9" t="str">
        <f>_xlfn.XLOOKUP($I305,ETF指数!$B:$B,ETF指数!F:F)</f>
        <v>互联网</v>
      </c>
      <c r="M305" s="35">
        <f>[1]!f_netasset_total(A305,"",100000000)</f>
        <v>2.9716425245</v>
      </c>
      <c r="N305" s="36">
        <f>[1]!f_info_managementfeeratio(A305)</f>
        <v>0.45</v>
      </c>
      <c r="O305" s="36">
        <f>[1]!f_info_custodianfeeratio(A305)</f>
        <v>7.0000000000000007E-2</v>
      </c>
      <c r="P305" s="37"/>
      <c r="Q305" s="37"/>
      <c r="R305" s="37"/>
      <c r="S305" s="37"/>
    </row>
    <row r="306" spans="1:19" x14ac:dyDescent="0.4">
      <c r="A306" s="9" t="s">
        <v>490</v>
      </c>
      <c r="B306" s="9" t="s">
        <v>3224</v>
      </c>
      <c r="C306" s="9" t="s">
        <v>1901</v>
      </c>
      <c r="D306" s="9" t="s">
        <v>1970</v>
      </c>
      <c r="E306" s="9" t="s">
        <v>1891</v>
      </c>
      <c r="F306" s="32" t="s">
        <v>3222</v>
      </c>
      <c r="G306" s="32" t="s">
        <v>3225</v>
      </c>
      <c r="H306" s="34">
        <v>20.38804</v>
      </c>
      <c r="I306" s="9" t="s">
        <v>491</v>
      </c>
      <c r="J306" s="9" t="str">
        <f>_xlfn.XLOOKUP($I306,ETF指数!$B:$B,ETF指数!D:D)</f>
        <v>行业板块</v>
      </c>
      <c r="K306" s="9" t="str">
        <f>_xlfn.XLOOKUP($I306,ETF指数!$B:$B,ETF指数!E:E)</f>
        <v>制造</v>
      </c>
      <c r="L306" s="9" t="str">
        <f>_xlfn.XLOOKUP($I306,ETF指数!$B:$B,ETF指数!F:F)</f>
        <v>新能源</v>
      </c>
      <c r="M306" s="35">
        <f>[1]!f_netasset_total(A306,"",100000000)</f>
        <v>47.401532816599996</v>
      </c>
      <c r="N306" s="36">
        <f>[1]!f_info_managementfeeratio(A306)</f>
        <v>0.15</v>
      </c>
      <c r="O306" s="36">
        <f>[1]!f_info_custodianfeeratio(A306)</f>
        <v>0.05</v>
      </c>
      <c r="P306" s="37"/>
      <c r="Q306" s="37"/>
      <c r="R306" s="37"/>
      <c r="S306" s="37"/>
    </row>
    <row r="307" spans="1:19" x14ac:dyDescent="0.4">
      <c r="A307" s="9" t="s">
        <v>492</v>
      </c>
      <c r="B307" s="9" t="s">
        <v>3226</v>
      </c>
      <c r="C307" s="9" t="s">
        <v>1911</v>
      </c>
      <c r="D307" s="9" t="s">
        <v>3090</v>
      </c>
      <c r="E307" s="9" t="s">
        <v>1891</v>
      </c>
      <c r="F307" s="32" t="s">
        <v>3227</v>
      </c>
      <c r="G307" s="32" t="s">
        <v>3217</v>
      </c>
      <c r="H307" s="34">
        <v>7.0189784</v>
      </c>
      <c r="I307" s="9" t="s">
        <v>493</v>
      </c>
      <c r="J307" s="9" t="str">
        <f>_xlfn.XLOOKUP($I307,ETF指数!$B:$B,ETF指数!D:D)</f>
        <v>行业板块</v>
      </c>
      <c r="K307" s="9" t="str">
        <f>_xlfn.XLOOKUP($I307,ETF指数!$B:$B,ETF指数!E:E)</f>
        <v>消费</v>
      </c>
      <c r="L307" s="9" t="str">
        <f>_xlfn.XLOOKUP($I307,ETF指数!$B:$B,ETF指数!F:F)</f>
        <v>食品</v>
      </c>
      <c r="M307" s="35">
        <f>[1]!f_netasset_total(A307,"",100000000)</f>
        <v>3.0383955882999998</v>
      </c>
      <c r="N307" s="36">
        <f>[1]!f_info_managementfeeratio(A307)</f>
        <v>0.5</v>
      </c>
      <c r="O307" s="36">
        <f>[1]!f_info_custodianfeeratio(A307)</f>
        <v>0.1</v>
      </c>
      <c r="P307" s="37"/>
      <c r="Q307" s="37"/>
      <c r="R307" s="37"/>
      <c r="S307" s="37"/>
    </row>
    <row r="308" spans="1:19" x14ac:dyDescent="0.4">
      <c r="A308" s="9" t="s">
        <v>494</v>
      </c>
      <c r="B308" s="9" t="s">
        <v>3228</v>
      </c>
      <c r="C308" s="9" t="s">
        <v>1898</v>
      </c>
      <c r="D308" s="9" t="s">
        <v>2989</v>
      </c>
      <c r="E308" s="9" t="s">
        <v>1891</v>
      </c>
      <c r="F308" s="32" t="s">
        <v>3227</v>
      </c>
      <c r="G308" s="32" t="s">
        <v>3229</v>
      </c>
      <c r="H308" s="34">
        <v>14.316050000000001</v>
      </c>
      <c r="I308" s="9" t="s">
        <v>489</v>
      </c>
      <c r="J308" s="9" t="str">
        <f>_xlfn.XLOOKUP($I308,ETF指数!$B:$B,ETF指数!D:D)</f>
        <v>行业板块</v>
      </c>
      <c r="K308" s="9" t="str">
        <f>_xlfn.XLOOKUP($I308,ETF指数!$B:$B,ETF指数!E:E)</f>
        <v>科技</v>
      </c>
      <c r="L308" s="9" t="str">
        <f>_xlfn.XLOOKUP($I308,ETF指数!$B:$B,ETF指数!F:F)</f>
        <v>互联网</v>
      </c>
      <c r="M308" s="35">
        <f>[1]!f_netasset_total(A308,"",100000000)</f>
        <v>4.4918043782999995</v>
      </c>
      <c r="N308" s="36">
        <f>[1]!f_info_managementfeeratio(A308)</f>
        <v>0.5</v>
      </c>
      <c r="O308" s="36">
        <f>[1]!f_info_custodianfeeratio(A308)</f>
        <v>0.1</v>
      </c>
      <c r="P308" s="37"/>
      <c r="Q308" s="37"/>
      <c r="R308" s="37"/>
      <c r="S308" s="37"/>
    </row>
    <row r="309" spans="1:19" x14ac:dyDescent="0.4">
      <c r="A309" s="9" t="s">
        <v>495</v>
      </c>
      <c r="B309" s="9" t="s">
        <v>3230</v>
      </c>
      <c r="C309" s="9" t="s">
        <v>1900</v>
      </c>
      <c r="D309" s="9" t="s">
        <v>2475</v>
      </c>
      <c r="E309" s="9" t="s">
        <v>1891</v>
      </c>
      <c r="F309" s="32" t="s">
        <v>3227</v>
      </c>
      <c r="G309" s="32" t="s">
        <v>3229</v>
      </c>
      <c r="H309" s="34">
        <v>3.09782</v>
      </c>
      <c r="I309" s="9" t="s">
        <v>489</v>
      </c>
      <c r="J309" s="9" t="str">
        <f>_xlfn.XLOOKUP($I309,ETF指数!$B:$B,ETF指数!D:D)</f>
        <v>行业板块</v>
      </c>
      <c r="K309" s="9" t="str">
        <f>_xlfn.XLOOKUP($I309,ETF指数!$B:$B,ETF指数!E:E)</f>
        <v>科技</v>
      </c>
      <c r="L309" s="9" t="str">
        <f>_xlfn.XLOOKUP($I309,ETF指数!$B:$B,ETF指数!F:F)</f>
        <v>互联网</v>
      </c>
      <c r="M309" s="35">
        <f>[1]!f_netasset_total(A309,"",100000000)</f>
        <v>1.2218629429999999</v>
      </c>
      <c r="N309" s="36">
        <f>[1]!f_info_managementfeeratio(A309)</f>
        <v>0.5</v>
      </c>
      <c r="O309" s="36">
        <f>[1]!f_info_custodianfeeratio(A309)</f>
        <v>0.1</v>
      </c>
      <c r="P309" s="37"/>
      <c r="Q309" s="37"/>
      <c r="R309" s="37"/>
      <c r="S309" s="37"/>
    </row>
    <row r="310" spans="1:19" x14ac:dyDescent="0.4">
      <c r="A310" s="9" t="s">
        <v>496</v>
      </c>
      <c r="B310" s="9" t="s">
        <v>3231</v>
      </c>
      <c r="C310" s="9" t="s">
        <v>1894</v>
      </c>
      <c r="D310" s="9" t="s">
        <v>2475</v>
      </c>
      <c r="E310" s="9" t="s">
        <v>1891</v>
      </c>
      <c r="F310" s="32" t="s">
        <v>3232</v>
      </c>
      <c r="G310" s="32" t="s">
        <v>3229</v>
      </c>
      <c r="H310" s="34">
        <v>75.5548</v>
      </c>
      <c r="I310" s="9" t="s">
        <v>497</v>
      </c>
      <c r="J310" s="9" t="str">
        <f>_xlfn.XLOOKUP($I310,ETF指数!$B:$B,ETF指数!D:D)</f>
        <v>港股指数</v>
      </c>
      <c r="K310" s="9" t="str">
        <f>_xlfn.XLOOKUP($I310,ETF指数!$B:$B,ETF指数!E:E)</f>
        <v>科技</v>
      </c>
      <c r="L310" s="9" t="str">
        <f>_xlfn.XLOOKUP($I310,ETF指数!$B:$B,ETF指数!F:F)</f>
        <v>互联网</v>
      </c>
      <c r="M310" s="35">
        <f>[1]!f_netasset_total(A310,"",100000000)</f>
        <v>228.36762085880002</v>
      </c>
      <c r="N310" s="36">
        <f>[1]!f_info_managementfeeratio(A310)</f>
        <v>0.5</v>
      </c>
      <c r="O310" s="36">
        <f>[1]!f_info_custodianfeeratio(A310)</f>
        <v>0.15</v>
      </c>
      <c r="P310" s="37"/>
      <c r="Q310" s="37"/>
      <c r="R310" s="37"/>
      <c r="S310" s="37"/>
    </row>
    <row r="311" spans="1:19" x14ac:dyDescent="0.4">
      <c r="A311" s="9" t="s">
        <v>498</v>
      </c>
      <c r="B311" s="9" t="s">
        <v>3233</v>
      </c>
      <c r="C311" s="9" t="s">
        <v>1914</v>
      </c>
      <c r="D311" s="9" t="s">
        <v>2866</v>
      </c>
      <c r="E311" s="9" t="s">
        <v>1891</v>
      </c>
      <c r="F311" s="32" t="s">
        <v>3234</v>
      </c>
      <c r="G311" s="32" t="s">
        <v>3235</v>
      </c>
      <c r="H311" s="34">
        <v>3.7182599999999999</v>
      </c>
      <c r="I311" s="9" t="s">
        <v>169</v>
      </c>
      <c r="J311" s="9" t="str">
        <f>_xlfn.XLOOKUP($I311,ETF指数!$B:$B,ETF指数!D:D)</f>
        <v>行业板块</v>
      </c>
      <c r="K311" s="9" t="str">
        <f>_xlfn.XLOOKUP($I311,ETF指数!$B:$B,ETF指数!E:E)</f>
        <v>大金融</v>
      </c>
      <c r="L311" s="9" t="str">
        <f>_xlfn.XLOOKUP($I311,ETF指数!$B:$B,ETF指数!F:F)</f>
        <v>非银</v>
      </c>
      <c r="M311" s="35">
        <f>[1]!f_netasset_total(A311,"",100000000)</f>
        <v>66.991886003700003</v>
      </c>
      <c r="N311" s="36">
        <f>[1]!f_info_managementfeeratio(A311)</f>
        <v>0.5</v>
      </c>
      <c r="O311" s="36">
        <f>[1]!f_info_custodianfeeratio(A311)</f>
        <v>0.1</v>
      </c>
      <c r="P311" s="37"/>
      <c r="Q311" s="37"/>
      <c r="R311" s="37"/>
      <c r="S311" s="37"/>
    </row>
    <row r="312" spans="1:19" x14ac:dyDescent="0.4">
      <c r="A312" s="9" t="s">
        <v>499</v>
      </c>
      <c r="B312" s="9" t="s">
        <v>3236</v>
      </c>
      <c r="C312" s="9" t="s">
        <v>1900</v>
      </c>
      <c r="D312" s="9" t="s">
        <v>1965</v>
      </c>
      <c r="E312" s="9" t="s">
        <v>1891</v>
      </c>
      <c r="F312" s="32" t="s">
        <v>3237</v>
      </c>
      <c r="G312" s="32" t="s">
        <v>3235</v>
      </c>
      <c r="H312" s="34">
        <v>5.6861800000000002</v>
      </c>
      <c r="I312" s="9" t="s">
        <v>500</v>
      </c>
      <c r="J312" s="9" t="str">
        <f>_xlfn.XLOOKUP($I312,ETF指数!$B:$B,ETF指数!D:D)</f>
        <v>行业板块</v>
      </c>
      <c r="K312" s="9" t="str">
        <f>_xlfn.XLOOKUP($I312,ETF指数!$B:$B,ETF指数!E:E)</f>
        <v>科技</v>
      </c>
      <c r="L312" s="9" t="str">
        <f>_xlfn.XLOOKUP($I312,ETF指数!$B:$B,ETF指数!F:F)</f>
        <v>软件</v>
      </c>
      <c r="M312" s="35">
        <f>[1]!f_netasset_total(A312,"",100000000)</f>
        <v>28.833389072600003</v>
      </c>
      <c r="N312" s="36">
        <f>[1]!f_info_managementfeeratio(A312)</f>
        <v>0.5</v>
      </c>
      <c r="O312" s="36">
        <f>[1]!f_info_custodianfeeratio(A312)</f>
        <v>0.1</v>
      </c>
      <c r="P312" s="37"/>
      <c r="Q312" s="37"/>
      <c r="R312" s="37"/>
      <c r="S312" s="37"/>
    </row>
    <row r="313" spans="1:19" x14ac:dyDescent="0.4">
      <c r="A313" s="9" t="s">
        <v>501</v>
      </c>
      <c r="B313" s="9" t="s">
        <v>3238</v>
      </c>
      <c r="C313" s="9" t="s">
        <v>1910</v>
      </c>
      <c r="D313" s="9" t="s">
        <v>1973</v>
      </c>
      <c r="E313" s="9" t="s">
        <v>1891</v>
      </c>
      <c r="F313" s="32" t="s">
        <v>3237</v>
      </c>
      <c r="G313" s="32" t="s">
        <v>3239</v>
      </c>
      <c r="H313" s="34">
        <v>8.5515399999999993</v>
      </c>
      <c r="I313" s="9" t="s">
        <v>502</v>
      </c>
      <c r="J313" s="9" t="str">
        <f>_xlfn.XLOOKUP($I313,ETF指数!$B:$B,ETF指数!D:D)</f>
        <v>行业板块</v>
      </c>
      <c r="K313" s="9" t="str">
        <f>_xlfn.XLOOKUP($I313,ETF指数!$B:$B,ETF指数!E:E)</f>
        <v>制造</v>
      </c>
      <c r="L313" s="9" t="str">
        <f>_xlfn.XLOOKUP($I313,ETF指数!$B:$B,ETF指数!F:F)</f>
        <v>智能制造</v>
      </c>
      <c r="M313" s="35">
        <f>[1]!f_netasset_total(A313,"",100000000)</f>
        <v>1.6842594062</v>
      </c>
      <c r="N313" s="36">
        <f>[1]!f_info_managementfeeratio(A313)</f>
        <v>0.5</v>
      </c>
      <c r="O313" s="36">
        <f>[1]!f_info_custodianfeeratio(A313)</f>
        <v>0.1</v>
      </c>
      <c r="P313" s="37"/>
      <c r="Q313" s="37"/>
      <c r="R313" s="37"/>
      <c r="S313" s="37"/>
    </row>
    <row r="314" spans="1:19" x14ac:dyDescent="0.4">
      <c r="A314" s="9" t="s">
        <v>503</v>
      </c>
      <c r="B314" s="9" t="s">
        <v>3240</v>
      </c>
      <c r="C314" s="9" t="s">
        <v>1894</v>
      </c>
      <c r="D314" s="9" t="s">
        <v>2482</v>
      </c>
      <c r="E314" s="9" t="s">
        <v>1891</v>
      </c>
      <c r="F314" s="32" t="s">
        <v>3223</v>
      </c>
      <c r="G314" s="32" t="s">
        <v>3239</v>
      </c>
      <c r="H314" s="34">
        <v>11.14662</v>
      </c>
      <c r="I314" s="9" t="s">
        <v>85</v>
      </c>
      <c r="J314" s="9" t="str">
        <f>_xlfn.XLOOKUP($I314,ETF指数!$B:$B,ETF指数!D:D)</f>
        <v>港股指数</v>
      </c>
      <c r="K314" s="9" t="str">
        <f>_xlfn.XLOOKUP($I314,ETF指数!$B:$B,ETF指数!E:E)</f>
        <v>综合</v>
      </c>
      <c r="L314" s="9" t="str">
        <f>_xlfn.XLOOKUP($I314,ETF指数!$B:$B,ETF指数!F:F)</f>
        <v>综合</v>
      </c>
      <c r="M314" s="35">
        <f>[1]!f_netasset_total(A314,"",100000000)</f>
        <v>9.0619077800000003</v>
      </c>
      <c r="N314" s="36">
        <f>[1]!f_info_managementfeeratio(A314)</f>
        <v>0.5</v>
      </c>
      <c r="O314" s="36">
        <f>[1]!f_info_custodianfeeratio(A314)</f>
        <v>0.15</v>
      </c>
      <c r="P314" s="37"/>
      <c r="Q314" s="37"/>
      <c r="R314" s="37"/>
      <c r="S314" s="37"/>
    </row>
    <row r="315" spans="1:19" x14ac:dyDescent="0.4">
      <c r="A315" s="9" t="s">
        <v>504</v>
      </c>
      <c r="B315" s="9" t="s">
        <v>3241</v>
      </c>
      <c r="C315" s="9" t="s">
        <v>1899</v>
      </c>
      <c r="D315" s="9" t="s">
        <v>2482</v>
      </c>
      <c r="E315" s="9" t="s">
        <v>1891</v>
      </c>
      <c r="F315" s="32" t="s">
        <v>3223</v>
      </c>
      <c r="G315" s="32" t="s">
        <v>3242</v>
      </c>
      <c r="H315" s="34">
        <v>4.72715</v>
      </c>
      <c r="I315" s="9" t="s">
        <v>505</v>
      </c>
      <c r="J315" s="9" t="str">
        <f>_xlfn.XLOOKUP($I315,ETF指数!$B:$B,ETF指数!D:D)</f>
        <v>行业板块</v>
      </c>
      <c r="K315" s="9" t="str">
        <f>_xlfn.XLOOKUP($I315,ETF指数!$B:$B,ETF指数!E:E)</f>
        <v>医药</v>
      </c>
      <c r="L315" s="9" t="str">
        <f>_xlfn.XLOOKUP($I315,ETF指数!$B:$B,ETF指数!F:F)</f>
        <v>医药</v>
      </c>
      <c r="M315" s="35">
        <f>[1]!f_netasset_total(A315,"",100000000)</f>
        <v>5.7014707601999994</v>
      </c>
      <c r="N315" s="36">
        <f>[1]!f_info_managementfeeratio(A315)</f>
        <v>0.5</v>
      </c>
      <c r="O315" s="36">
        <f>[1]!f_info_custodianfeeratio(A315)</f>
        <v>0.1</v>
      </c>
      <c r="P315" s="37"/>
      <c r="Q315" s="37"/>
      <c r="R315" s="37"/>
      <c r="S315" s="37"/>
    </row>
    <row r="316" spans="1:19" x14ac:dyDescent="0.4">
      <c r="A316" s="9" t="s">
        <v>506</v>
      </c>
      <c r="B316" s="9" t="s">
        <v>3243</v>
      </c>
      <c r="C316" s="9" t="s">
        <v>1899</v>
      </c>
      <c r="D316" s="9" t="s">
        <v>1973</v>
      </c>
      <c r="E316" s="9" t="s">
        <v>1891</v>
      </c>
      <c r="F316" s="32" t="s">
        <v>3223</v>
      </c>
      <c r="G316" s="32" t="s">
        <v>3242</v>
      </c>
      <c r="H316" s="34">
        <v>10.89166</v>
      </c>
      <c r="I316" s="9" t="s">
        <v>507</v>
      </c>
      <c r="J316" s="9" t="str">
        <f>_xlfn.XLOOKUP($I316,ETF指数!$B:$B,ETF指数!D:D)</f>
        <v>市场指数</v>
      </c>
      <c r="K316" s="9" t="str">
        <f>_xlfn.XLOOKUP($I316,ETF指数!$B:$B,ETF指数!E:E)</f>
        <v>其他</v>
      </c>
      <c r="L316" s="9" t="str">
        <f>_xlfn.XLOOKUP($I316,ETF指数!$B:$B,ETF指数!F:F)</f>
        <v>沪港深</v>
      </c>
      <c r="M316" s="35">
        <f>[1]!f_netasset_total(A316,"",100000000)</f>
        <v>3.9594470569999998</v>
      </c>
      <c r="N316" s="36">
        <f>[1]!f_info_managementfeeratio(A316)</f>
        <v>0.15</v>
      </c>
      <c r="O316" s="36">
        <f>[1]!f_info_custodianfeeratio(A316)</f>
        <v>0.05</v>
      </c>
      <c r="P316" s="37"/>
      <c r="Q316" s="37"/>
      <c r="R316" s="37"/>
      <c r="S316" s="37"/>
    </row>
    <row r="317" spans="1:19" x14ac:dyDescent="0.4">
      <c r="A317" s="9" t="s">
        <v>508</v>
      </c>
      <c r="B317" s="9" t="s">
        <v>3244</v>
      </c>
      <c r="C317" s="9" t="s">
        <v>1895</v>
      </c>
      <c r="D317" s="9" t="s">
        <v>1965</v>
      </c>
      <c r="E317" s="9" t="s">
        <v>1891</v>
      </c>
      <c r="F317" s="32" t="s">
        <v>3245</v>
      </c>
      <c r="G317" s="32" t="s">
        <v>3246</v>
      </c>
      <c r="H317" s="34">
        <v>5.6155400000000002</v>
      </c>
      <c r="I317" s="9" t="s">
        <v>402</v>
      </c>
      <c r="J317" s="9" t="str">
        <f>_xlfn.XLOOKUP($I317,ETF指数!$B:$B,ETF指数!D:D)</f>
        <v>行业板块</v>
      </c>
      <c r="K317" s="9" t="str">
        <f>_xlfn.XLOOKUP($I317,ETF指数!$B:$B,ETF指数!E:E)</f>
        <v>医药</v>
      </c>
      <c r="L317" s="9" t="str">
        <f>_xlfn.XLOOKUP($I317,ETF指数!$B:$B,ETF指数!F:F)</f>
        <v>创新药</v>
      </c>
      <c r="M317" s="35">
        <f>[1]!f_netasset_total(A317,"",100000000)</f>
        <v>4.2016589757</v>
      </c>
      <c r="N317" s="36">
        <f>[1]!f_info_managementfeeratio(A317)</f>
        <v>0.15</v>
      </c>
      <c r="O317" s="36">
        <f>[1]!f_info_custodianfeeratio(A317)</f>
        <v>0.05</v>
      </c>
      <c r="P317" s="37"/>
      <c r="Q317" s="37"/>
      <c r="R317" s="37"/>
      <c r="S317" s="37"/>
    </row>
    <row r="318" spans="1:19" x14ac:dyDescent="0.4">
      <c r="A318" s="9" t="s">
        <v>509</v>
      </c>
      <c r="B318" s="9" t="s">
        <v>3247</v>
      </c>
      <c r="C318" s="9" t="s">
        <v>1908</v>
      </c>
      <c r="D318" s="9" t="s">
        <v>1970</v>
      </c>
      <c r="E318" s="9" t="s">
        <v>1891</v>
      </c>
      <c r="F318" s="32" t="s">
        <v>3245</v>
      </c>
      <c r="G318" s="32" t="s">
        <v>3219</v>
      </c>
      <c r="H318" s="34">
        <v>5.7168900000000002</v>
      </c>
      <c r="I318" s="9" t="s">
        <v>382</v>
      </c>
      <c r="J318" s="9" t="str">
        <f>_xlfn.XLOOKUP($I318,ETF指数!$B:$B,ETF指数!D:D)</f>
        <v>行业板块</v>
      </c>
      <c r="K318" s="9" t="str">
        <f>_xlfn.XLOOKUP($I318,ETF指数!$B:$B,ETF指数!E:E)</f>
        <v>制造</v>
      </c>
      <c r="L318" s="9" t="str">
        <f>_xlfn.XLOOKUP($I318,ETF指数!$B:$B,ETF指数!F:F)</f>
        <v>新能车</v>
      </c>
      <c r="M318" s="35">
        <f>[1]!f_netasset_total(A318,"",100000000)</f>
        <v>3.4335138375000001</v>
      </c>
      <c r="N318" s="36">
        <f>[1]!f_info_managementfeeratio(A318)</f>
        <v>0.5</v>
      </c>
      <c r="O318" s="36">
        <f>[1]!f_info_custodianfeeratio(A318)</f>
        <v>0.1</v>
      </c>
      <c r="P318" s="37"/>
      <c r="Q318" s="37"/>
      <c r="R318" s="37"/>
      <c r="S318" s="37"/>
    </row>
    <row r="319" spans="1:19" x14ac:dyDescent="0.4">
      <c r="A319" s="9" t="s">
        <v>510</v>
      </c>
      <c r="B319" s="9" t="s">
        <v>3248</v>
      </c>
      <c r="C319" s="9" t="s">
        <v>1905</v>
      </c>
      <c r="D319" s="9" t="s">
        <v>1962</v>
      </c>
      <c r="E319" s="9" t="s">
        <v>1891</v>
      </c>
      <c r="F319" s="32" t="s">
        <v>3245</v>
      </c>
      <c r="G319" s="32" t="s">
        <v>3249</v>
      </c>
      <c r="H319" s="34">
        <v>4.4969087200000004</v>
      </c>
      <c r="I319" s="9" t="s">
        <v>511</v>
      </c>
      <c r="J319" s="9" t="str">
        <f>_xlfn.XLOOKUP($I319,ETF指数!$B:$B,ETF指数!D:D)</f>
        <v>行业板块</v>
      </c>
      <c r="K319" s="9" t="str">
        <f>_xlfn.XLOOKUP($I319,ETF指数!$B:$B,ETF指数!E:E)</f>
        <v>科技</v>
      </c>
      <c r="L319" s="9" t="str">
        <f>_xlfn.XLOOKUP($I319,ETF指数!$B:$B,ETF指数!F:F)</f>
        <v>软件</v>
      </c>
      <c r="M319" s="35">
        <f>[1]!f_netasset_total(A319,"",100000000)</f>
        <v>13.7493609952</v>
      </c>
      <c r="N319" s="36">
        <f>[1]!f_info_managementfeeratio(A319)</f>
        <v>0.5</v>
      </c>
      <c r="O319" s="36">
        <f>[1]!f_info_custodianfeeratio(A319)</f>
        <v>0.1</v>
      </c>
      <c r="P319" s="37"/>
      <c r="Q319" s="37"/>
      <c r="R319" s="37"/>
      <c r="S319" s="37"/>
    </row>
    <row r="320" spans="1:19" x14ac:dyDescent="0.4">
      <c r="A320" s="9" t="s">
        <v>512</v>
      </c>
      <c r="B320" s="9" t="s">
        <v>3250</v>
      </c>
      <c r="C320" s="9" t="s">
        <v>1914</v>
      </c>
      <c r="D320" s="9" t="s">
        <v>2989</v>
      </c>
      <c r="E320" s="9" t="s">
        <v>1891</v>
      </c>
      <c r="F320" s="32" t="s">
        <v>3225</v>
      </c>
      <c r="G320" s="32" t="s">
        <v>3251</v>
      </c>
      <c r="H320" s="34">
        <v>4.1649500000000002</v>
      </c>
      <c r="I320" s="9" t="s">
        <v>464</v>
      </c>
      <c r="J320" s="9" t="str">
        <f>_xlfn.XLOOKUP($I320,ETF指数!$B:$B,ETF指数!D:D)</f>
        <v>行业板块</v>
      </c>
      <c r="K320" s="9" t="str">
        <f>_xlfn.XLOOKUP($I320,ETF指数!$B:$B,ETF指数!E:E)</f>
        <v>制造</v>
      </c>
      <c r="L320" s="9" t="str">
        <f>_xlfn.XLOOKUP($I320,ETF指数!$B:$B,ETF指数!F:F)</f>
        <v>光伏</v>
      </c>
      <c r="M320" s="35">
        <f>[1]!f_netasset_total(A320,"",100000000)</f>
        <v>21.282994224700001</v>
      </c>
      <c r="N320" s="36">
        <f>[1]!f_info_managementfeeratio(A320)</f>
        <v>0.5</v>
      </c>
      <c r="O320" s="36">
        <f>[1]!f_info_custodianfeeratio(A320)</f>
        <v>0.1</v>
      </c>
      <c r="P320" s="37"/>
      <c r="Q320" s="37"/>
      <c r="R320" s="37"/>
      <c r="S320" s="37"/>
    </row>
    <row r="321" spans="1:19" x14ac:dyDescent="0.4">
      <c r="A321" s="9" t="s">
        <v>513</v>
      </c>
      <c r="B321" s="9" t="s">
        <v>3252</v>
      </c>
      <c r="C321" s="9" t="s">
        <v>1921</v>
      </c>
      <c r="D321" s="9" t="s">
        <v>2482</v>
      </c>
      <c r="E321" s="9" t="s">
        <v>1891</v>
      </c>
      <c r="F321" s="32" t="s">
        <v>3225</v>
      </c>
      <c r="G321" s="32" t="s">
        <v>3251</v>
      </c>
      <c r="H321" s="34">
        <v>39.361415000000001</v>
      </c>
      <c r="I321" s="9" t="s">
        <v>514</v>
      </c>
      <c r="J321" s="9" t="str">
        <f>_xlfn.XLOOKUP($I321,ETF指数!$B:$B,ETF指数!D:D)</f>
        <v>市场指数</v>
      </c>
      <c r="K321" s="9" t="str">
        <f>_xlfn.XLOOKUP($I321,ETF指数!$B:$B,ETF指数!E:E)</f>
        <v>其他</v>
      </c>
      <c r="L321" s="9" t="str">
        <f>_xlfn.XLOOKUP($I321,ETF指数!$B:$B,ETF指数!F:F)</f>
        <v>沪港深</v>
      </c>
      <c r="M321" s="35">
        <f>[1]!f_netasset_total(A321,"",100000000)</f>
        <v>26.348876966900001</v>
      </c>
      <c r="N321" s="36">
        <f>[1]!f_info_managementfeeratio(A321)</f>
        <v>0.5</v>
      </c>
      <c r="O321" s="36">
        <f>[1]!f_info_custodianfeeratio(A321)</f>
        <v>0.1</v>
      </c>
      <c r="P321" s="37"/>
      <c r="Q321" s="37"/>
      <c r="R321" s="37"/>
      <c r="S321" s="37"/>
    </row>
    <row r="322" spans="1:19" x14ac:dyDescent="0.4">
      <c r="A322" s="9" t="s">
        <v>515</v>
      </c>
      <c r="B322" s="9" t="s">
        <v>3253</v>
      </c>
      <c r="C322" s="9" t="s">
        <v>1904</v>
      </c>
      <c r="D322" s="9" t="s">
        <v>2482</v>
      </c>
      <c r="E322" s="9" t="s">
        <v>1891</v>
      </c>
      <c r="F322" s="32" t="s">
        <v>3225</v>
      </c>
      <c r="G322" s="32" t="s">
        <v>3254</v>
      </c>
      <c r="H322" s="34">
        <v>14.82793</v>
      </c>
      <c r="I322" s="9" t="s">
        <v>507</v>
      </c>
      <c r="J322" s="9" t="str">
        <f>_xlfn.XLOOKUP($I322,ETF指数!$B:$B,ETF指数!D:D)</f>
        <v>市场指数</v>
      </c>
      <c r="K322" s="9" t="str">
        <f>_xlfn.XLOOKUP($I322,ETF指数!$B:$B,ETF指数!E:E)</f>
        <v>其他</v>
      </c>
      <c r="L322" s="9" t="str">
        <f>_xlfn.XLOOKUP($I322,ETF指数!$B:$B,ETF指数!F:F)</f>
        <v>沪港深</v>
      </c>
      <c r="M322" s="35">
        <f>[1]!f_netasset_total(A322,"",100000000)</f>
        <v>3.6506113287000002</v>
      </c>
      <c r="N322" s="36">
        <f>[1]!f_info_managementfeeratio(A322)</f>
        <v>0.5</v>
      </c>
      <c r="O322" s="36">
        <f>[1]!f_info_custodianfeeratio(A322)</f>
        <v>0.1</v>
      </c>
      <c r="P322" s="37"/>
      <c r="Q322" s="37"/>
      <c r="R322" s="37"/>
      <c r="S322" s="37"/>
    </row>
    <row r="323" spans="1:19" x14ac:dyDescent="0.4">
      <c r="A323" s="9" t="s">
        <v>516</v>
      </c>
      <c r="B323" s="9" t="s">
        <v>3255</v>
      </c>
      <c r="C323" s="9" t="s">
        <v>1911</v>
      </c>
      <c r="D323" s="9" t="s">
        <v>2764</v>
      </c>
      <c r="E323" s="9" t="s">
        <v>1891</v>
      </c>
      <c r="F323" s="32" t="s">
        <v>3229</v>
      </c>
      <c r="G323" s="32" t="s">
        <v>3249</v>
      </c>
      <c r="H323" s="34">
        <v>2.2735400000000001</v>
      </c>
      <c r="I323" s="9" t="s">
        <v>484</v>
      </c>
      <c r="J323" s="9" t="str">
        <f>_xlfn.XLOOKUP($I323,ETF指数!$B:$B,ETF指数!D:D)</f>
        <v>行业板块</v>
      </c>
      <c r="K323" s="9" t="str">
        <f>_xlfn.XLOOKUP($I323,ETF指数!$B:$B,ETF指数!E:E)</f>
        <v>医药</v>
      </c>
      <c r="L323" s="9" t="str">
        <f>_xlfn.XLOOKUP($I323,ETF指数!$B:$B,ETF指数!F:F)</f>
        <v>医药</v>
      </c>
      <c r="M323" s="35">
        <f>[1]!f_netasset_total(A323,"",100000000)</f>
        <v>0.77695812040000012</v>
      </c>
      <c r="N323" s="36">
        <f>[1]!f_info_managementfeeratio(A323)</f>
        <v>0.5</v>
      </c>
      <c r="O323" s="36">
        <f>[1]!f_info_custodianfeeratio(A323)</f>
        <v>0.1</v>
      </c>
      <c r="P323" s="37"/>
      <c r="Q323" s="37"/>
      <c r="R323" s="37"/>
      <c r="S323" s="37"/>
    </row>
    <row r="324" spans="1:19" x14ac:dyDescent="0.4">
      <c r="A324" s="9" t="s">
        <v>517</v>
      </c>
      <c r="B324" s="9" t="s">
        <v>3256</v>
      </c>
      <c r="C324" s="9" t="s">
        <v>1903</v>
      </c>
      <c r="D324" s="9" t="s">
        <v>2989</v>
      </c>
      <c r="E324" s="9" t="s">
        <v>1891</v>
      </c>
      <c r="F324" s="32" t="s">
        <v>3235</v>
      </c>
      <c r="G324" s="32" t="s">
        <v>3219</v>
      </c>
      <c r="H324" s="34">
        <v>3.5333163500000002</v>
      </c>
      <c r="I324" s="9" t="s">
        <v>518</v>
      </c>
      <c r="J324" s="9" t="str">
        <f>_xlfn.XLOOKUP($I324,ETF指数!$B:$B,ETF指数!D:D)</f>
        <v>行业板块</v>
      </c>
      <c r="K324" s="9" t="str">
        <f>_xlfn.XLOOKUP($I324,ETF指数!$B:$B,ETF指数!E:E)</f>
        <v>消费</v>
      </c>
      <c r="L324" s="9" t="str">
        <f>_xlfn.XLOOKUP($I324,ETF指数!$B:$B,ETF指数!F:F)</f>
        <v>消费</v>
      </c>
      <c r="M324" s="35">
        <f>[1]!f_netasset_total(A324,"",100000000)</f>
        <v>0.918160965</v>
      </c>
      <c r="N324" s="36">
        <f>[1]!f_info_managementfeeratio(A324)</f>
        <v>0.45</v>
      </c>
      <c r="O324" s="36">
        <f>[1]!f_info_custodianfeeratio(A324)</f>
        <v>7.0000000000000007E-2</v>
      </c>
      <c r="P324" s="37"/>
      <c r="Q324" s="37"/>
      <c r="R324" s="37"/>
      <c r="S324" s="37"/>
    </row>
    <row r="325" spans="1:19" x14ac:dyDescent="0.4">
      <c r="A325" s="9" t="s">
        <v>519</v>
      </c>
      <c r="B325" s="9" t="s">
        <v>3257</v>
      </c>
      <c r="C325" s="9" t="s">
        <v>1904</v>
      </c>
      <c r="D325" s="9" t="s">
        <v>2482</v>
      </c>
      <c r="E325" s="9" t="s">
        <v>1891</v>
      </c>
      <c r="F325" s="32" t="s">
        <v>3235</v>
      </c>
      <c r="G325" s="32" t="s">
        <v>3219</v>
      </c>
      <c r="H325" s="34">
        <v>3.29914</v>
      </c>
      <c r="I325" s="9" t="s">
        <v>520</v>
      </c>
      <c r="J325" s="9" t="str">
        <f>_xlfn.XLOOKUP($I325,ETF指数!$B:$B,ETF指数!D:D)</f>
        <v>行业板块</v>
      </c>
      <c r="K325" s="9" t="str">
        <f>_xlfn.XLOOKUP($I325,ETF指数!$B:$B,ETF指数!E:E)</f>
        <v>科技</v>
      </c>
      <c r="L325" s="9" t="str">
        <f>_xlfn.XLOOKUP($I325,ETF指数!$B:$B,ETF指数!F:F)</f>
        <v>传媒</v>
      </c>
      <c r="M325" s="35">
        <f>[1]!f_netasset_total(A325,"",100000000)</f>
        <v>0.61422450829999997</v>
      </c>
      <c r="N325" s="36">
        <f>[1]!f_info_managementfeeratio(A325)</f>
        <v>0.5</v>
      </c>
      <c r="O325" s="36">
        <f>[1]!f_info_custodianfeeratio(A325)</f>
        <v>0.1</v>
      </c>
      <c r="P325" s="37"/>
      <c r="Q325" s="37"/>
      <c r="R325" s="37"/>
      <c r="S325" s="37"/>
    </row>
    <row r="326" spans="1:19" x14ac:dyDescent="0.4">
      <c r="A326" s="9" t="s">
        <v>521</v>
      </c>
      <c r="B326" s="9" t="s">
        <v>3258</v>
      </c>
      <c r="C326" s="9" t="s">
        <v>1903</v>
      </c>
      <c r="D326" s="9" t="s">
        <v>3090</v>
      </c>
      <c r="E326" s="9" t="s">
        <v>1891</v>
      </c>
      <c r="F326" s="32" t="s">
        <v>3235</v>
      </c>
      <c r="G326" s="32" t="s">
        <v>3259</v>
      </c>
      <c r="H326" s="34">
        <v>2.90232</v>
      </c>
      <c r="I326" s="9" t="s">
        <v>402</v>
      </c>
      <c r="J326" s="9" t="str">
        <f>_xlfn.XLOOKUP($I326,ETF指数!$B:$B,ETF指数!D:D)</f>
        <v>行业板块</v>
      </c>
      <c r="K326" s="9" t="str">
        <f>_xlfn.XLOOKUP($I326,ETF指数!$B:$B,ETF指数!E:E)</f>
        <v>医药</v>
      </c>
      <c r="L326" s="9" t="str">
        <f>_xlfn.XLOOKUP($I326,ETF指数!$B:$B,ETF指数!F:F)</f>
        <v>创新药</v>
      </c>
      <c r="M326" s="35">
        <f>[1]!f_netasset_total(A326,"",100000000)</f>
        <v>1.1694427051</v>
      </c>
      <c r="N326" s="36">
        <f>[1]!f_info_managementfeeratio(A326)</f>
        <v>0.45</v>
      </c>
      <c r="O326" s="36">
        <f>[1]!f_info_custodianfeeratio(A326)</f>
        <v>7.0000000000000007E-2</v>
      </c>
      <c r="P326" s="37"/>
      <c r="Q326" s="37"/>
      <c r="R326" s="37"/>
      <c r="S326" s="37"/>
    </row>
    <row r="327" spans="1:19" x14ac:dyDescent="0.4">
      <c r="A327" s="9" t="s">
        <v>522</v>
      </c>
      <c r="B327" s="9" t="s">
        <v>3260</v>
      </c>
      <c r="C327" s="9" t="s">
        <v>1894</v>
      </c>
      <c r="D327" s="9" t="s">
        <v>1965</v>
      </c>
      <c r="E327" s="9" t="s">
        <v>1891</v>
      </c>
      <c r="F327" s="32" t="s">
        <v>3235</v>
      </c>
      <c r="G327" s="32" t="s">
        <v>3259</v>
      </c>
      <c r="H327" s="34">
        <v>3.0485500000000001</v>
      </c>
      <c r="I327" s="9" t="s">
        <v>482</v>
      </c>
      <c r="J327" s="9" t="str">
        <f>_xlfn.XLOOKUP($I327,ETF指数!$B:$B,ETF指数!D:D)</f>
        <v>行业板块</v>
      </c>
      <c r="K327" s="9" t="str">
        <f>_xlfn.XLOOKUP($I327,ETF指数!$B:$B,ETF指数!E:E)</f>
        <v>科技</v>
      </c>
      <c r="L327" s="9" t="str">
        <f>_xlfn.XLOOKUP($I327,ETF指数!$B:$B,ETF指数!F:F)</f>
        <v>云计算</v>
      </c>
      <c r="M327" s="35">
        <f>[1]!f_netasset_total(A327,"",100000000)</f>
        <v>4.6359047845000001</v>
      </c>
      <c r="N327" s="36">
        <f>[1]!f_info_managementfeeratio(A327)</f>
        <v>0.5</v>
      </c>
      <c r="O327" s="36">
        <f>[1]!f_info_custodianfeeratio(A327)</f>
        <v>0.1</v>
      </c>
      <c r="P327" s="37"/>
      <c r="Q327" s="37"/>
      <c r="R327" s="37"/>
      <c r="S327" s="37"/>
    </row>
    <row r="328" spans="1:19" x14ac:dyDescent="0.4">
      <c r="A328" s="9" t="s">
        <v>523</v>
      </c>
      <c r="B328" s="9" t="s">
        <v>3261</v>
      </c>
      <c r="C328" s="9" t="s">
        <v>1898</v>
      </c>
      <c r="D328" s="9" t="s">
        <v>3090</v>
      </c>
      <c r="E328" s="9" t="s">
        <v>1891</v>
      </c>
      <c r="F328" s="32" t="s">
        <v>3235</v>
      </c>
      <c r="G328" s="32" t="s">
        <v>3259</v>
      </c>
      <c r="H328" s="34">
        <v>3.2376499999999999</v>
      </c>
      <c r="I328" s="9" t="s">
        <v>473</v>
      </c>
      <c r="J328" s="9" t="str">
        <f>_xlfn.XLOOKUP($I328,ETF指数!$B:$B,ETF指数!D:D)</f>
        <v>行业板块</v>
      </c>
      <c r="K328" s="9" t="str">
        <f>_xlfn.XLOOKUP($I328,ETF指数!$B:$B,ETF指数!E:E)</f>
        <v>制造</v>
      </c>
      <c r="L328" s="9" t="str">
        <f>_xlfn.XLOOKUP($I328,ETF指数!$B:$B,ETF指数!F:F)</f>
        <v>汽车</v>
      </c>
      <c r="M328" s="35">
        <f>[1]!f_netasset_total(A328,"",100000000)</f>
        <v>3.8743762692000003</v>
      </c>
      <c r="N328" s="36">
        <f>[1]!f_info_managementfeeratio(A328)</f>
        <v>0.5</v>
      </c>
      <c r="O328" s="36">
        <f>[1]!f_info_custodianfeeratio(A328)</f>
        <v>0.1</v>
      </c>
      <c r="P328" s="37"/>
      <c r="Q328" s="37"/>
      <c r="R328" s="37"/>
      <c r="S328" s="37"/>
    </row>
    <row r="329" spans="1:19" x14ac:dyDescent="0.4">
      <c r="A329" s="9" t="s">
        <v>524</v>
      </c>
      <c r="B329" s="9" t="s">
        <v>3262</v>
      </c>
      <c r="C329" s="9" t="s">
        <v>1897</v>
      </c>
      <c r="D329" s="9" t="s">
        <v>1965</v>
      </c>
      <c r="E329" s="9" t="s">
        <v>1891</v>
      </c>
      <c r="F329" s="32" t="s">
        <v>3235</v>
      </c>
      <c r="G329" s="32" t="s">
        <v>3249</v>
      </c>
      <c r="H329" s="34">
        <v>7.8710212500000001</v>
      </c>
      <c r="I329" s="9" t="s">
        <v>507</v>
      </c>
      <c r="J329" s="9" t="str">
        <f>_xlfn.XLOOKUP($I329,ETF指数!$B:$B,ETF指数!D:D)</f>
        <v>市场指数</v>
      </c>
      <c r="K329" s="9" t="str">
        <f>_xlfn.XLOOKUP($I329,ETF指数!$B:$B,ETF指数!E:E)</f>
        <v>其他</v>
      </c>
      <c r="L329" s="9" t="str">
        <f>_xlfn.XLOOKUP($I329,ETF指数!$B:$B,ETF指数!F:F)</f>
        <v>沪港深</v>
      </c>
      <c r="M329" s="35">
        <f>[1]!f_netasset_total(A329,"",100000000)</f>
        <v>2.9208559756999999</v>
      </c>
      <c r="N329" s="36">
        <f>[1]!f_info_managementfeeratio(A329)</f>
        <v>0.5</v>
      </c>
      <c r="O329" s="36">
        <f>[1]!f_info_custodianfeeratio(A329)</f>
        <v>0.1</v>
      </c>
      <c r="P329" s="37"/>
      <c r="Q329" s="37"/>
      <c r="R329" s="37"/>
      <c r="S329" s="37"/>
    </row>
    <row r="330" spans="1:19" x14ac:dyDescent="0.4">
      <c r="A330" s="9" t="s">
        <v>525</v>
      </c>
      <c r="B330" s="9" t="s">
        <v>3263</v>
      </c>
      <c r="C330" s="9" t="s">
        <v>1907</v>
      </c>
      <c r="D330" s="9" t="s">
        <v>2927</v>
      </c>
      <c r="E330" s="9" t="s">
        <v>1891</v>
      </c>
      <c r="F330" s="32" t="s">
        <v>3235</v>
      </c>
      <c r="G330" s="32" t="s">
        <v>3264</v>
      </c>
      <c r="H330" s="34">
        <v>3.3098700000000001</v>
      </c>
      <c r="I330" s="9" t="s">
        <v>464</v>
      </c>
      <c r="J330" s="9" t="str">
        <f>_xlfn.XLOOKUP($I330,ETF指数!$B:$B,ETF指数!D:D)</f>
        <v>行业板块</v>
      </c>
      <c r="K330" s="9" t="str">
        <f>_xlfn.XLOOKUP($I330,ETF指数!$B:$B,ETF指数!E:E)</f>
        <v>制造</v>
      </c>
      <c r="L330" s="9" t="str">
        <f>_xlfn.XLOOKUP($I330,ETF指数!$B:$B,ETF指数!F:F)</f>
        <v>光伏</v>
      </c>
      <c r="M330" s="35">
        <f>[1]!f_netasset_total(A330,"",100000000)</f>
        <v>0.64346709299999993</v>
      </c>
      <c r="N330" s="36">
        <f>[1]!f_info_managementfeeratio(A330)</f>
        <v>0.5</v>
      </c>
      <c r="O330" s="36">
        <f>[1]!f_info_custodianfeeratio(A330)</f>
        <v>0.1</v>
      </c>
      <c r="P330" s="37"/>
      <c r="Q330" s="37"/>
      <c r="R330" s="37"/>
      <c r="S330" s="37"/>
    </row>
    <row r="331" spans="1:19" x14ac:dyDescent="0.4">
      <c r="A331" s="9" t="s">
        <v>526</v>
      </c>
      <c r="B331" s="9" t="s">
        <v>3265</v>
      </c>
      <c r="C331" s="9" t="s">
        <v>1920</v>
      </c>
      <c r="D331" s="9" t="s">
        <v>2866</v>
      </c>
      <c r="E331" s="9" t="s">
        <v>1891</v>
      </c>
      <c r="F331" s="32" t="s">
        <v>3235</v>
      </c>
      <c r="G331" s="32" t="s">
        <v>3266</v>
      </c>
      <c r="H331" s="34">
        <v>2.5317367399999999</v>
      </c>
      <c r="I331" s="9" t="s">
        <v>169</v>
      </c>
      <c r="J331" s="9" t="str">
        <f>_xlfn.XLOOKUP($I331,ETF指数!$B:$B,ETF指数!D:D)</f>
        <v>行业板块</v>
      </c>
      <c r="K331" s="9" t="str">
        <f>_xlfn.XLOOKUP($I331,ETF指数!$B:$B,ETF指数!E:E)</f>
        <v>大金融</v>
      </c>
      <c r="L331" s="9" t="str">
        <f>_xlfn.XLOOKUP($I331,ETF指数!$B:$B,ETF指数!F:F)</f>
        <v>非银</v>
      </c>
      <c r="M331" s="35">
        <f>[1]!f_netasset_total(A331,"",100000000)</f>
        <v>1.2060957739</v>
      </c>
      <c r="N331" s="36">
        <f>[1]!f_info_managementfeeratio(A331)</f>
        <v>0.5</v>
      </c>
      <c r="O331" s="36">
        <f>[1]!f_info_custodianfeeratio(A331)</f>
        <v>0.05</v>
      </c>
      <c r="P331" s="37"/>
      <c r="Q331" s="37"/>
      <c r="R331" s="37"/>
      <c r="S331" s="37"/>
    </row>
    <row r="332" spans="1:19" x14ac:dyDescent="0.4">
      <c r="A332" s="9" t="s">
        <v>527</v>
      </c>
      <c r="B332" s="9" t="s">
        <v>3267</v>
      </c>
      <c r="C332" s="9" t="s">
        <v>1906</v>
      </c>
      <c r="D332" s="9" t="s">
        <v>3090</v>
      </c>
      <c r="E332" s="9" t="s">
        <v>1891</v>
      </c>
      <c r="F332" s="32" t="s">
        <v>3242</v>
      </c>
      <c r="G332" s="32" t="s">
        <v>3268</v>
      </c>
      <c r="H332" s="34">
        <v>4.6878099999999998</v>
      </c>
      <c r="I332" s="9" t="s">
        <v>464</v>
      </c>
      <c r="J332" s="9" t="str">
        <f>_xlfn.XLOOKUP($I332,ETF指数!$B:$B,ETF指数!D:D)</f>
        <v>行业板块</v>
      </c>
      <c r="K332" s="9" t="str">
        <f>_xlfn.XLOOKUP($I332,ETF指数!$B:$B,ETF指数!E:E)</f>
        <v>制造</v>
      </c>
      <c r="L332" s="9" t="str">
        <f>_xlfn.XLOOKUP($I332,ETF指数!$B:$B,ETF指数!F:F)</f>
        <v>光伏</v>
      </c>
      <c r="M332" s="35">
        <f>[1]!f_netasset_total(A332,"",100000000)</f>
        <v>2.5458292522999999</v>
      </c>
      <c r="N332" s="36">
        <f>[1]!f_info_managementfeeratio(A332)</f>
        <v>0.5</v>
      </c>
      <c r="O332" s="36">
        <f>[1]!f_info_custodianfeeratio(A332)</f>
        <v>0.1</v>
      </c>
      <c r="P332" s="37"/>
      <c r="Q332" s="37"/>
      <c r="R332" s="37"/>
      <c r="S332" s="37"/>
    </row>
    <row r="333" spans="1:19" x14ac:dyDescent="0.4">
      <c r="A333" s="9" t="s">
        <v>528</v>
      </c>
      <c r="B333" s="9" t="s">
        <v>3269</v>
      </c>
      <c r="C333" s="9" t="s">
        <v>1906</v>
      </c>
      <c r="D333" s="9" t="s">
        <v>3191</v>
      </c>
      <c r="E333" s="9" t="s">
        <v>1891</v>
      </c>
      <c r="F333" s="32" t="s">
        <v>3246</v>
      </c>
      <c r="G333" s="32" t="s">
        <v>3264</v>
      </c>
      <c r="H333" s="34">
        <v>20.000063059999999</v>
      </c>
      <c r="I333" s="9" t="s">
        <v>529</v>
      </c>
      <c r="J333" s="9" t="str">
        <f>_xlfn.XLOOKUP($I333,ETF指数!$B:$B,ETF指数!D:D)</f>
        <v>行业板块</v>
      </c>
      <c r="K333" s="9" t="str">
        <f>_xlfn.XLOOKUP($I333,ETF指数!$B:$B,ETF指数!E:E)</f>
        <v>周期</v>
      </c>
      <c r="L333" s="9" t="str">
        <f>_xlfn.XLOOKUP($I333,ETF指数!$B:$B,ETF指数!F:F)</f>
        <v>化工</v>
      </c>
      <c r="M333" s="35">
        <f>[1]!f_netasset_total(A333,"",100000000)</f>
        <v>16.4395207771</v>
      </c>
      <c r="N333" s="36">
        <f>[1]!f_info_managementfeeratio(A333)</f>
        <v>0.5</v>
      </c>
      <c r="O333" s="36">
        <f>[1]!f_info_custodianfeeratio(A333)</f>
        <v>0.1</v>
      </c>
      <c r="P333" s="37"/>
      <c r="Q333" s="37"/>
      <c r="R333" s="37"/>
      <c r="S333" s="37"/>
    </row>
    <row r="334" spans="1:19" x14ac:dyDescent="0.4">
      <c r="A334" s="9" t="s">
        <v>530</v>
      </c>
      <c r="B334" s="9" t="s">
        <v>3270</v>
      </c>
      <c r="C334" s="9" t="s">
        <v>1906</v>
      </c>
      <c r="D334" s="9" t="s">
        <v>3191</v>
      </c>
      <c r="E334" s="9" t="s">
        <v>1891</v>
      </c>
      <c r="F334" s="32" t="s">
        <v>3271</v>
      </c>
      <c r="G334" s="32" t="s">
        <v>3254</v>
      </c>
      <c r="H334" s="34">
        <v>3.7263799999999998</v>
      </c>
      <c r="I334" s="9" t="s">
        <v>531</v>
      </c>
      <c r="J334" s="9" t="str">
        <f>_xlfn.XLOOKUP($I334,ETF指数!$B:$B,ETF指数!D:D)</f>
        <v>行业板块</v>
      </c>
      <c r="K334" s="9" t="str">
        <f>_xlfn.XLOOKUP($I334,ETF指数!$B:$B,ETF指数!E:E)</f>
        <v>消费</v>
      </c>
      <c r="L334" s="9" t="str">
        <f>_xlfn.XLOOKUP($I334,ETF指数!$B:$B,ETF指数!F:F)</f>
        <v>畜牧</v>
      </c>
      <c r="M334" s="35">
        <f>[1]!f_netasset_total(A334,"",100000000)</f>
        <v>6.1201175491999997</v>
      </c>
      <c r="N334" s="36">
        <f>[1]!f_info_managementfeeratio(A334)</f>
        <v>0.5</v>
      </c>
      <c r="O334" s="36">
        <f>[1]!f_info_custodianfeeratio(A334)</f>
        <v>0.1</v>
      </c>
      <c r="P334" s="37"/>
      <c r="Q334" s="37"/>
      <c r="R334" s="37"/>
      <c r="S334" s="37"/>
    </row>
    <row r="335" spans="1:19" x14ac:dyDescent="0.4">
      <c r="A335" s="9" t="s">
        <v>532</v>
      </c>
      <c r="B335" s="9" t="s">
        <v>3272</v>
      </c>
      <c r="C335" s="9" t="s">
        <v>1894</v>
      </c>
      <c r="D335" s="9" t="s">
        <v>2547</v>
      </c>
      <c r="E335" s="9" t="s">
        <v>1891</v>
      </c>
      <c r="F335" s="32" t="s">
        <v>3271</v>
      </c>
      <c r="G335" s="32" t="s">
        <v>3254</v>
      </c>
      <c r="H335" s="34">
        <v>10.00068433</v>
      </c>
      <c r="I335" s="9" t="s">
        <v>533</v>
      </c>
      <c r="J335" s="9" t="str">
        <f>_xlfn.XLOOKUP($I335,ETF指数!$B:$B,ETF指数!D:D)</f>
        <v>行业板块</v>
      </c>
      <c r="K335" s="9" t="str">
        <f>_xlfn.XLOOKUP($I335,ETF指数!$B:$B,ETF指数!E:E)</f>
        <v>科技</v>
      </c>
      <c r="L335" s="9" t="str">
        <f>_xlfn.XLOOKUP($I335,ETF指数!$B:$B,ETF指数!F:F)</f>
        <v>游戏</v>
      </c>
      <c r="M335" s="35">
        <f>[1]!f_netasset_total(A335,"",100000000)</f>
        <v>57.826441872799997</v>
      </c>
      <c r="N335" s="36">
        <f>[1]!f_info_managementfeeratio(A335)</f>
        <v>0.5</v>
      </c>
      <c r="O335" s="36">
        <f>[1]!f_info_custodianfeeratio(A335)</f>
        <v>0.1</v>
      </c>
      <c r="P335" s="37"/>
      <c r="Q335" s="37"/>
      <c r="R335" s="37"/>
      <c r="S335" s="37"/>
    </row>
    <row r="336" spans="1:19" x14ac:dyDescent="0.4">
      <c r="A336" s="9" t="s">
        <v>534</v>
      </c>
      <c r="B336" s="9" t="s">
        <v>3273</v>
      </c>
      <c r="C336" s="9" t="s">
        <v>1905</v>
      </c>
      <c r="D336" s="9" t="s">
        <v>1985</v>
      </c>
      <c r="E336" s="9" t="s">
        <v>1891</v>
      </c>
      <c r="F336" s="32" t="s">
        <v>3271</v>
      </c>
      <c r="G336" s="32" t="s">
        <v>3254</v>
      </c>
      <c r="H336" s="34">
        <v>8.4769299999999994</v>
      </c>
      <c r="I336" s="9" t="s">
        <v>533</v>
      </c>
      <c r="J336" s="9" t="str">
        <f>_xlfn.XLOOKUP($I336,ETF指数!$B:$B,ETF指数!D:D)</f>
        <v>行业板块</v>
      </c>
      <c r="K336" s="9" t="str">
        <f>_xlfn.XLOOKUP($I336,ETF指数!$B:$B,ETF指数!E:E)</f>
        <v>科技</v>
      </c>
      <c r="L336" s="9" t="str">
        <f>_xlfn.XLOOKUP($I336,ETF指数!$B:$B,ETF指数!F:F)</f>
        <v>游戏</v>
      </c>
      <c r="M336" s="35">
        <f>[1]!f_netasset_total(A336,"",100000000)</f>
        <v>16.544034479800001</v>
      </c>
      <c r="N336" s="36">
        <f>[1]!f_info_managementfeeratio(A336)</f>
        <v>0.5</v>
      </c>
      <c r="O336" s="36">
        <f>[1]!f_info_custodianfeeratio(A336)</f>
        <v>0.1</v>
      </c>
      <c r="P336" s="37"/>
      <c r="Q336" s="37"/>
      <c r="R336" s="37"/>
      <c r="S336" s="37"/>
    </row>
    <row r="337" spans="1:19" x14ac:dyDescent="0.4">
      <c r="A337" s="9" t="s">
        <v>535</v>
      </c>
      <c r="B337" s="9" t="s">
        <v>3274</v>
      </c>
      <c r="C337" s="9" t="s">
        <v>1898</v>
      </c>
      <c r="D337" s="9" t="s">
        <v>2482</v>
      </c>
      <c r="E337" s="9" t="s">
        <v>1891</v>
      </c>
      <c r="F337" s="32" t="s">
        <v>3271</v>
      </c>
      <c r="G337" s="32" t="s">
        <v>3254</v>
      </c>
      <c r="H337" s="34">
        <v>6.3224799999999997</v>
      </c>
      <c r="I337" s="9" t="s">
        <v>533</v>
      </c>
      <c r="J337" s="9" t="str">
        <f>_xlfn.XLOOKUP($I337,ETF指数!$B:$B,ETF指数!D:D)</f>
        <v>行业板块</v>
      </c>
      <c r="K337" s="9" t="str">
        <f>_xlfn.XLOOKUP($I337,ETF指数!$B:$B,ETF指数!E:E)</f>
        <v>科技</v>
      </c>
      <c r="L337" s="9" t="str">
        <f>_xlfn.XLOOKUP($I337,ETF指数!$B:$B,ETF指数!F:F)</f>
        <v>游戏</v>
      </c>
      <c r="M337" s="35">
        <f>[1]!f_netasset_total(A337,"",100000000)</f>
        <v>1.3588126400999998</v>
      </c>
      <c r="N337" s="36">
        <f>[1]!f_info_managementfeeratio(A337)</f>
        <v>0.3</v>
      </c>
      <c r="O337" s="36">
        <f>[1]!f_info_custodianfeeratio(A337)</f>
        <v>0.06</v>
      </c>
      <c r="P337" s="37"/>
      <c r="Q337" s="37"/>
      <c r="R337" s="37"/>
      <c r="S337" s="37"/>
    </row>
    <row r="338" spans="1:19" x14ac:dyDescent="0.4">
      <c r="A338" s="9" t="s">
        <v>536</v>
      </c>
      <c r="B338" s="9" t="s">
        <v>3275</v>
      </c>
      <c r="C338" s="9" t="s">
        <v>1910</v>
      </c>
      <c r="D338" s="9" t="s">
        <v>1965</v>
      </c>
      <c r="E338" s="9" t="s">
        <v>1891</v>
      </c>
      <c r="F338" s="32" t="s">
        <v>3219</v>
      </c>
      <c r="G338" s="32" t="s">
        <v>3276</v>
      </c>
      <c r="H338" s="34">
        <v>10.96824</v>
      </c>
      <c r="I338" s="9" t="s">
        <v>529</v>
      </c>
      <c r="J338" s="9" t="str">
        <f>_xlfn.XLOOKUP($I338,ETF指数!$B:$B,ETF指数!D:D)</f>
        <v>行业板块</v>
      </c>
      <c r="K338" s="9" t="str">
        <f>_xlfn.XLOOKUP($I338,ETF指数!$B:$B,ETF指数!E:E)</f>
        <v>周期</v>
      </c>
      <c r="L338" s="9" t="str">
        <f>_xlfn.XLOOKUP($I338,ETF指数!$B:$B,ETF指数!F:F)</f>
        <v>化工</v>
      </c>
      <c r="M338" s="35">
        <f>[1]!f_netasset_total(A338,"",100000000)</f>
        <v>4.7399071457000002</v>
      </c>
      <c r="N338" s="36">
        <f>[1]!f_info_managementfeeratio(A338)</f>
        <v>0.5</v>
      </c>
      <c r="O338" s="36">
        <f>[1]!f_info_custodianfeeratio(A338)</f>
        <v>0.1</v>
      </c>
      <c r="P338" s="37"/>
      <c r="Q338" s="37"/>
      <c r="R338" s="37"/>
      <c r="S338" s="37"/>
    </row>
    <row r="339" spans="1:19" x14ac:dyDescent="0.4">
      <c r="A339" s="9" t="s">
        <v>537</v>
      </c>
      <c r="B339" s="9" t="s">
        <v>3277</v>
      </c>
      <c r="C339" s="9" t="s">
        <v>1898</v>
      </c>
      <c r="D339" s="9" t="s">
        <v>2764</v>
      </c>
      <c r="E339" s="9" t="s">
        <v>1891</v>
      </c>
      <c r="F339" s="32" t="s">
        <v>3219</v>
      </c>
      <c r="G339" s="32" t="s">
        <v>3276</v>
      </c>
      <c r="H339" s="34">
        <v>19.999498379999999</v>
      </c>
      <c r="I339" s="9" t="s">
        <v>538</v>
      </c>
      <c r="J339" s="9" t="str">
        <f>_xlfn.XLOOKUP($I339,ETF指数!$B:$B,ETF指数!D:D)</f>
        <v>行业板块</v>
      </c>
      <c r="K339" s="9" t="str">
        <f>_xlfn.XLOOKUP($I339,ETF指数!$B:$B,ETF指数!E:E)</f>
        <v>周期</v>
      </c>
      <c r="L339" s="9" t="str">
        <f>_xlfn.XLOOKUP($I339,ETF指数!$B:$B,ETF指数!F:F)</f>
        <v>稀土</v>
      </c>
      <c r="M339" s="35">
        <f>[1]!f_netasset_total(A339,"",100000000)</f>
        <v>7.3203861614000001</v>
      </c>
      <c r="N339" s="36">
        <f>[1]!f_info_managementfeeratio(A339)</f>
        <v>0.5</v>
      </c>
      <c r="O339" s="36">
        <f>[1]!f_info_custodianfeeratio(A339)</f>
        <v>0.1</v>
      </c>
      <c r="P339" s="37"/>
      <c r="Q339" s="37"/>
      <c r="R339" s="37"/>
      <c r="S339" s="37"/>
    </row>
    <row r="340" spans="1:19" x14ac:dyDescent="0.4">
      <c r="A340" s="9" t="s">
        <v>539</v>
      </c>
      <c r="B340" s="9" t="s">
        <v>3278</v>
      </c>
      <c r="C340" s="9" t="s">
        <v>1905</v>
      </c>
      <c r="D340" s="9" t="s">
        <v>3279</v>
      </c>
      <c r="E340" s="9" t="s">
        <v>1891</v>
      </c>
      <c r="F340" s="32" t="s">
        <v>3259</v>
      </c>
      <c r="G340" s="32" t="s">
        <v>3276</v>
      </c>
      <c r="H340" s="34">
        <v>5.1345000000000001</v>
      </c>
      <c r="I340" s="9" t="s">
        <v>531</v>
      </c>
      <c r="J340" s="9" t="str">
        <f>_xlfn.XLOOKUP($I340,ETF指数!$B:$B,ETF指数!D:D)</f>
        <v>行业板块</v>
      </c>
      <c r="K340" s="9" t="str">
        <f>_xlfn.XLOOKUP($I340,ETF指数!$B:$B,ETF指数!E:E)</f>
        <v>消费</v>
      </c>
      <c r="L340" s="9" t="str">
        <f>_xlfn.XLOOKUP($I340,ETF指数!$B:$B,ETF指数!F:F)</f>
        <v>畜牧</v>
      </c>
      <c r="M340" s="35">
        <f>[1]!f_netasset_total(A340,"",100000000)</f>
        <v>32.051210266999995</v>
      </c>
      <c r="N340" s="36">
        <f>[1]!f_info_managementfeeratio(A340)</f>
        <v>0.5</v>
      </c>
      <c r="O340" s="36">
        <f>[1]!f_info_custodianfeeratio(A340)</f>
        <v>0.1</v>
      </c>
      <c r="P340" s="37"/>
      <c r="Q340" s="37"/>
      <c r="R340" s="37"/>
      <c r="S340" s="37"/>
    </row>
    <row r="341" spans="1:19" x14ac:dyDescent="0.4">
      <c r="A341" s="9" t="s">
        <v>540</v>
      </c>
      <c r="B341" s="9" t="s">
        <v>3280</v>
      </c>
      <c r="C341" s="9" t="s">
        <v>1897</v>
      </c>
      <c r="D341" s="9" t="s">
        <v>2475</v>
      </c>
      <c r="E341" s="9" t="s">
        <v>1891</v>
      </c>
      <c r="F341" s="32" t="s">
        <v>3259</v>
      </c>
      <c r="G341" s="32" t="s">
        <v>3281</v>
      </c>
      <c r="H341" s="34">
        <v>22.56082</v>
      </c>
      <c r="I341" s="9" t="s">
        <v>529</v>
      </c>
      <c r="J341" s="9" t="str">
        <f>_xlfn.XLOOKUP($I341,ETF指数!$B:$B,ETF指数!D:D)</f>
        <v>行业板块</v>
      </c>
      <c r="K341" s="9" t="str">
        <f>_xlfn.XLOOKUP($I341,ETF指数!$B:$B,ETF指数!E:E)</f>
        <v>周期</v>
      </c>
      <c r="L341" s="9" t="str">
        <f>_xlfn.XLOOKUP($I341,ETF指数!$B:$B,ETF指数!F:F)</f>
        <v>化工</v>
      </c>
      <c r="M341" s="35">
        <f>[1]!f_netasset_total(A341,"",100000000)</f>
        <v>1.9550153780999999</v>
      </c>
      <c r="N341" s="36">
        <f>[1]!f_info_managementfeeratio(A341)</f>
        <v>0.5</v>
      </c>
      <c r="O341" s="36">
        <f>[1]!f_info_custodianfeeratio(A341)</f>
        <v>0.1</v>
      </c>
      <c r="P341" s="37"/>
      <c r="Q341" s="37"/>
      <c r="R341" s="37"/>
      <c r="S341" s="37"/>
    </row>
    <row r="342" spans="1:19" x14ac:dyDescent="0.4">
      <c r="A342" s="9" t="s">
        <v>541</v>
      </c>
      <c r="B342" s="9" t="s">
        <v>3282</v>
      </c>
      <c r="C342" s="9" t="s">
        <v>1905</v>
      </c>
      <c r="D342" s="9" t="s">
        <v>2989</v>
      </c>
      <c r="E342" s="9" t="s">
        <v>1891</v>
      </c>
      <c r="F342" s="32" t="s">
        <v>3249</v>
      </c>
      <c r="G342" s="32" t="s">
        <v>3283</v>
      </c>
      <c r="H342" s="34">
        <v>11.4217</v>
      </c>
      <c r="I342" s="9" t="s">
        <v>529</v>
      </c>
      <c r="J342" s="9" t="str">
        <f>_xlfn.XLOOKUP($I342,ETF指数!$B:$B,ETF指数!D:D)</f>
        <v>行业板块</v>
      </c>
      <c r="K342" s="9" t="str">
        <f>_xlfn.XLOOKUP($I342,ETF指数!$B:$B,ETF指数!E:E)</f>
        <v>周期</v>
      </c>
      <c r="L342" s="9" t="str">
        <f>_xlfn.XLOOKUP($I342,ETF指数!$B:$B,ETF指数!F:F)</f>
        <v>化工</v>
      </c>
      <c r="M342" s="35">
        <f>[1]!f_netasset_total(A342,"",100000000)</f>
        <v>1.1965739418999999</v>
      </c>
      <c r="N342" s="36">
        <f>[1]!f_info_managementfeeratio(A342)</f>
        <v>0.5</v>
      </c>
      <c r="O342" s="36">
        <f>[1]!f_info_custodianfeeratio(A342)</f>
        <v>0.1</v>
      </c>
      <c r="P342" s="37"/>
      <c r="Q342" s="37"/>
      <c r="R342" s="37"/>
      <c r="S342" s="37"/>
    </row>
    <row r="343" spans="1:19" x14ac:dyDescent="0.4">
      <c r="A343" s="9" t="s">
        <v>542</v>
      </c>
      <c r="B343" s="9" t="s">
        <v>3284</v>
      </c>
      <c r="C343" s="9" t="s">
        <v>1904</v>
      </c>
      <c r="D343" s="9" t="s">
        <v>2482</v>
      </c>
      <c r="E343" s="9" t="s">
        <v>1891</v>
      </c>
      <c r="F343" s="32" t="s">
        <v>3264</v>
      </c>
      <c r="G343" s="32" t="s">
        <v>3285</v>
      </c>
      <c r="H343" s="34">
        <v>4.92225</v>
      </c>
      <c r="I343" s="9" t="s">
        <v>169</v>
      </c>
      <c r="J343" s="9" t="str">
        <f>_xlfn.XLOOKUP($I343,ETF指数!$B:$B,ETF指数!D:D)</f>
        <v>行业板块</v>
      </c>
      <c r="K343" s="9" t="str">
        <f>_xlfn.XLOOKUP($I343,ETF指数!$B:$B,ETF指数!E:E)</f>
        <v>大金融</v>
      </c>
      <c r="L343" s="9" t="str">
        <f>_xlfn.XLOOKUP($I343,ETF指数!$B:$B,ETF指数!F:F)</f>
        <v>非银</v>
      </c>
      <c r="M343" s="35">
        <f>[1]!f_netasset_total(A343,"",100000000)</f>
        <v>19.499680703499997</v>
      </c>
      <c r="N343" s="36">
        <f>[1]!f_info_managementfeeratio(A343)</f>
        <v>0.15</v>
      </c>
      <c r="O343" s="36">
        <f>[1]!f_info_custodianfeeratio(A343)</f>
        <v>0.05</v>
      </c>
      <c r="P343" s="37"/>
      <c r="Q343" s="37"/>
      <c r="R343" s="37"/>
      <c r="S343" s="37"/>
    </row>
    <row r="344" spans="1:19" x14ac:dyDescent="0.4">
      <c r="A344" s="9" t="s">
        <v>543</v>
      </c>
      <c r="B344" s="9" t="s">
        <v>3286</v>
      </c>
      <c r="C344" s="9" t="s">
        <v>1907</v>
      </c>
      <c r="D344" s="9" t="s">
        <v>2482</v>
      </c>
      <c r="E344" s="9" t="s">
        <v>1891</v>
      </c>
      <c r="F344" s="32" t="s">
        <v>3287</v>
      </c>
      <c r="G344" s="32" t="s">
        <v>3266</v>
      </c>
      <c r="H344" s="34">
        <v>2.2521399999999998</v>
      </c>
      <c r="I344" s="9" t="s">
        <v>531</v>
      </c>
      <c r="J344" s="9" t="str">
        <f>_xlfn.XLOOKUP($I344,ETF指数!$B:$B,ETF指数!D:D)</f>
        <v>行业板块</v>
      </c>
      <c r="K344" s="9" t="str">
        <f>_xlfn.XLOOKUP($I344,ETF指数!$B:$B,ETF指数!E:E)</f>
        <v>消费</v>
      </c>
      <c r="L344" s="9" t="str">
        <f>_xlfn.XLOOKUP($I344,ETF指数!$B:$B,ETF指数!F:F)</f>
        <v>畜牧</v>
      </c>
      <c r="M344" s="35">
        <f>[1]!f_netasset_total(A344,"",100000000)</f>
        <v>1.4649774116000001</v>
      </c>
      <c r="N344" s="36">
        <f>[1]!f_info_managementfeeratio(A344)</f>
        <v>0.5</v>
      </c>
      <c r="O344" s="36">
        <f>[1]!f_info_custodianfeeratio(A344)</f>
        <v>0.1</v>
      </c>
      <c r="P344" s="37"/>
      <c r="Q344" s="37"/>
      <c r="R344" s="37"/>
      <c r="S344" s="37"/>
    </row>
    <row r="345" spans="1:19" x14ac:dyDescent="0.4">
      <c r="A345" s="9" t="s">
        <v>544</v>
      </c>
      <c r="B345" s="9" t="s">
        <v>3288</v>
      </c>
      <c r="C345" s="9" t="s">
        <v>1894</v>
      </c>
      <c r="D345" s="9" t="s">
        <v>2475</v>
      </c>
      <c r="E345" s="9" t="s">
        <v>1891</v>
      </c>
      <c r="F345" s="32" t="s">
        <v>3287</v>
      </c>
      <c r="G345" s="32" t="s">
        <v>3289</v>
      </c>
      <c r="H345" s="34">
        <v>3.069372</v>
      </c>
      <c r="I345" s="9" t="s">
        <v>484</v>
      </c>
      <c r="J345" s="9" t="str">
        <f>_xlfn.XLOOKUP($I345,ETF指数!$B:$B,ETF指数!D:D)</f>
        <v>行业板块</v>
      </c>
      <c r="K345" s="9" t="str">
        <f>_xlfn.XLOOKUP($I345,ETF指数!$B:$B,ETF指数!E:E)</f>
        <v>医药</v>
      </c>
      <c r="L345" s="9" t="str">
        <f>_xlfn.XLOOKUP($I345,ETF指数!$B:$B,ETF指数!F:F)</f>
        <v>医药</v>
      </c>
      <c r="M345" s="35">
        <f>[1]!f_netasset_total(A345,"",100000000)</f>
        <v>1.0558158884</v>
      </c>
      <c r="N345" s="36">
        <f>[1]!f_info_managementfeeratio(A345)</f>
        <v>0.5</v>
      </c>
      <c r="O345" s="36">
        <f>[1]!f_info_custodianfeeratio(A345)</f>
        <v>0.1</v>
      </c>
      <c r="P345" s="37"/>
      <c r="Q345" s="37"/>
      <c r="R345" s="37"/>
      <c r="S345" s="37"/>
    </row>
    <row r="346" spans="1:19" x14ac:dyDescent="0.4">
      <c r="A346" s="9" t="s">
        <v>545</v>
      </c>
      <c r="B346" s="9" t="s">
        <v>3290</v>
      </c>
      <c r="C346" s="9" t="s">
        <v>1910</v>
      </c>
      <c r="D346" s="9" t="s">
        <v>2475</v>
      </c>
      <c r="E346" s="9" t="s">
        <v>1891</v>
      </c>
      <c r="F346" s="32" t="s">
        <v>3287</v>
      </c>
      <c r="G346" s="32" t="s">
        <v>3285</v>
      </c>
      <c r="H346" s="34">
        <v>2.5443899999999999</v>
      </c>
      <c r="I346" s="9" t="s">
        <v>546</v>
      </c>
      <c r="J346" s="9" t="str">
        <f>_xlfn.XLOOKUP($I346,ETF指数!$B:$B,ETF指数!D:D)</f>
        <v>行业板块</v>
      </c>
      <c r="K346" s="9" t="str">
        <f>_xlfn.XLOOKUP($I346,ETF指数!$B:$B,ETF指数!E:E)</f>
        <v>科技</v>
      </c>
      <c r="L346" s="9" t="str">
        <f>_xlfn.XLOOKUP($I346,ETF指数!$B:$B,ETF指数!F:F)</f>
        <v>金融科技</v>
      </c>
      <c r="M346" s="35">
        <f>[1]!f_netasset_total(A346,"",100000000)</f>
        <v>44.927188193999996</v>
      </c>
      <c r="N346" s="36">
        <f>[1]!f_info_managementfeeratio(A346)</f>
        <v>0.5</v>
      </c>
      <c r="O346" s="36">
        <f>[1]!f_info_custodianfeeratio(A346)</f>
        <v>0.1</v>
      </c>
      <c r="P346" s="37"/>
      <c r="Q346" s="37"/>
      <c r="R346" s="37"/>
      <c r="S346" s="37"/>
    </row>
    <row r="347" spans="1:19" x14ac:dyDescent="0.4">
      <c r="A347" s="9" t="s">
        <v>547</v>
      </c>
      <c r="B347" s="9" t="s">
        <v>3291</v>
      </c>
      <c r="C347" s="9" t="s">
        <v>1906</v>
      </c>
      <c r="D347" s="9" t="s">
        <v>2927</v>
      </c>
      <c r="E347" s="9" t="s">
        <v>1891</v>
      </c>
      <c r="F347" s="32" t="s">
        <v>3276</v>
      </c>
      <c r="G347" s="32" t="s">
        <v>3292</v>
      </c>
      <c r="H347" s="34">
        <v>2.4704100000000002</v>
      </c>
      <c r="I347" s="9" t="s">
        <v>548</v>
      </c>
      <c r="J347" s="9" t="str">
        <f>_xlfn.XLOOKUP($I347,ETF指数!$B:$B,ETF指数!D:D)</f>
        <v>行业板块</v>
      </c>
      <c r="K347" s="9" t="str">
        <f>_xlfn.XLOOKUP($I347,ETF指数!$B:$B,ETF指数!E:E)</f>
        <v>周期</v>
      </c>
      <c r="L347" s="9" t="str">
        <f>_xlfn.XLOOKUP($I347,ETF指数!$B:$B,ETF指数!F:F)</f>
        <v>有色</v>
      </c>
      <c r="M347" s="35">
        <f>[1]!f_netasset_total(A347,"",100000000)</f>
        <v>1.0402027078</v>
      </c>
      <c r="N347" s="36">
        <f>[1]!f_info_managementfeeratio(A347)</f>
        <v>0.5</v>
      </c>
      <c r="O347" s="36">
        <f>[1]!f_info_custodianfeeratio(A347)</f>
        <v>0.1</v>
      </c>
      <c r="P347" s="37"/>
      <c r="Q347" s="37"/>
      <c r="R347" s="37"/>
      <c r="S347" s="37"/>
    </row>
    <row r="348" spans="1:19" x14ac:dyDescent="0.4">
      <c r="A348" s="9" t="s">
        <v>549</v>
      </c>
      <c r="B348" s="9" t="s">
        <v>3293</v>
      </c>
      <c r="C348" s="9" t="s">
        <v>1900</v>
      </c>
      <c r="D348" s="9" t="s">
        <v>2475</v>
      </c>
      <c r="E348" s="9" t="s">
        <v>1891</v>
      </c>
      <c r="F348" s="32" t="s">
        <v>3281</v>
      </c>
      <c r="G348" s="32" t="s">
        <v>3289</v>
      </c>
      <c r="H348" s="34">
        <v>6.4357699999999998</v>
      </c>
      <c r="I348" s="9" t="s">
        <v>538</v>
      </c>
      <c r="J348" s="9" t="str">
        <f>_xlfn.XLOOKUP($I348,ETF指数!$B:$B,ETF指数!D:D)</f>
        <v>行业板块</v>
      </c>
      <c r="K348" s="9" t="str">
        <f>_xlfn.XLOOKUP($I348,ETF指数!$B:$B,ETF指数!E:E)</f>
        <v>周期</v>
      </c>
      <c r="L348" s="9" t="str">
        <f>_xlfn.XLOOKUP($I348,ETF指数!$B:$B,ETF指数!F:F)</f>
        <v>稀土</v>
      </c>
      <c r="M348" s="35">
        <f>[1]!f_netasset_total(A348,"",100000000)</f>
        <v>17.188288579000002</v>
      </c>
      <c r="N348" s="36">
        <f>[1]!f_info_managementfeeratio(A348)</f>
        <v>0.5</v>
      </c>
      <c r="O348" s="36">
        <f>[1]!f_info_custodianfeeratio(A348)</f>
        <v>0.1</v>
      </c>
      <c r="P348" s="37"/>
      <c r="Q348" s="37"/>
      <c r="R348" s="37"/>
      <c r="S348" s="37"/>
    </row>
    <row r="349" spans="1:19" x14ac:dyDescent="0.4">
      <c r="A349" s="9" t="s">
        <v>550</v>
      </c>
      <c r="B349" s="9" t="s">
        <v>3294</v>
      </c>
      <c r="C349" s="9" t="s">
        <v>1894</v>
      </c>
      <c r="D349" s="9" t="s">
        <v>1965</v>
      </c>
      <c r="E349" s="9" t="s">
        <v>1891</v>
      </c>
      <c r="F349" s="32" t="s">
        <v>3281</v>
      </c>
      <c r="G349" s="32" t="s">
        <v>3285</v>
      </c>
      <c r="H349" s="34">
        <v>2.66235</v>
      </c>
      <c r="I349" s="9" t="s">
        <v>491</v>
      </c>
      <c r="J349" s="9" t="str">
        <f>_xlfn.XLOOKUP($I349,ETF指数!$B:$B,ETF指数!D:D)</f>
        <v>行业板块</v>
      </c>
      <c r="K349" s="9" t="str">
        <f>_xlfn.XLOOKUP($I349,ETF指数!$B:$B,ETF指数!E:E)</f>
        <v>制造</v>
      </c>
      <c r="L349" s="9" t="str">
        <f>_xlfn.XLOOKUP($I349,ETF指数!$B:$B,ETF指数!F:F)</f>
        <v>新能源</v>
      </c>
      <c r="M349" s="35">
        <f>[1]!f_netasset_total(A349,"",100000000)</f>
        <v>1.2395548508000001</v>
      </c>
      <c r="N349" s="36">
        <f>[1]!f_info_managementfeeratio(A349)</f>
        <v>0.5</v>
      </c>
      <c r="O349" s="36">
        <f>[1]!f_info_custodianfeeratio(A349)</f>
        <v>0.1</v>
      </c>
      <c r="P349" s="37"/>
      <c r="Q349" s="37"/>
      <c r="R349" s="37"/>
      <c r="S349" s="37"/>
    </row>
    <row r="350" spans="1:19" x14ac:dyDescent="0.4">
      <c r="A350" s="9" t="s">
        <v>551</v>
      </c>
      <c r="B350" s="9" t="s">
        <v>3295</v>
      </c>
      <c r="C350" s="9" t="s">
        <v>1908</v>
      </c>
      <c r="D350" s="9" t="s">
        <v>2475</v>
      </c>
      <c r="E350" s="9" t="s">
        <v>1891</v>
      </c>
      <c r="F350" s="32" t="s">
        <v>3281</v>
      </c>
      <c r="G350" s="32" t="s">
        <v>3296</v>
      </c>
      <c r="H350" s="34">
        <v>2.5560399999999999</v>
      </c>
      <c r="I350" s="9" t="s">
        <v>169</v>
      </c>
      <c r="J350" s="9" t="str">
        <f>_xlfn.XLOOKUP($I350,ETF指数!$B:$B,ETF指数!D:D)</f>
        <v>行业板块</v>
      </c>
      <c r="K350" s="9" t="str">
        <f>_xlfn.XLOOKUP($I350,ETF指数!$B:$B,ETF指数!E:E)</f>
        <v>大金融</v>
      </c>
      <c r="L350" s="9" t="str">
        <f>_xlfn.XLOOKUP($I350,ETF指数!$B:$B,ETF指数!F:F)</f>
        <v>非银</v>
      </c>
      <c r="M350" s="35">
        <f>[1]!f_netasset_total(A350,"",100000000)</f>
        <v>3.9741627967000004</v>
      </c>
      <c r="N350" s="36">
        <f>[1]!f_info_managementfeeratio(A350)</f>
        <v>0.5</v>
      </c>
      <c r="O350" s="36">
        <f>[1]!f_info_custodianfeeratio(A350)</f>
        <v>0.1</v>
      </c>
      <c r="P350" s="37"/>
      <c r="Q350" s="37"/>
      <c r="R350" s="37"/>
      <c r="S350" s="37"/>
    </row>
    <row r="351" spans="1:19" x14ac:dyDescent="0.4">
      <c r="A351" s="9" t="s">
        <v>552</v>
      </c>
      <c r="B351" s="9" t="s">
        <v>3297</v>
      </c>
      <c r="C351" s="9" t="s">
        <v>1904</v>
      </c>
      <c r="D351" s="9" t="s">
        <v>2475</v>
      </c>
      <c r="E351" s="9" t="s">
        <v>1891</v>
      </c>
      <c r="F351" s="32" t="s">
        <v>3283</v>
      </c>
      <c r="G351" s="32" t="s">
        <v>3298</v>
      </c>
      <c r="H351" s="34">
        <v>2.7735500000000002</v>
      </c>
      <c r="I351" s="9" t="s">
        <v>553</v>
      </c>
      <c r="J351" s="9" t="str">
        <f>_xlfn.XLOOKUP($I351,ETF指数!$B:$B,ETF指数!D:D)</f>
        <v>行业板块</v>
      </c>
      <c r="K351" s="9" t="str">
        <f>_xlfn.XLOOKUP($I351,ETF指数!$B:$B,ETF指数!E:E)</f>
        <v>周期</v>
      </c>
      <c r="L351" s="9" t="str">
        <f>_xlfn.XLOOKUP($I351,ETF指数!$B:$B,ETF指数!F:F)</f>
        <v>有色</v>
      </c>
      <c r="M351" s="35">
        <f>[1]!f_netasset_total(A351,"",100000000)</f>
        <v>1.0310608982</v>
      </c>
      <c r="N351" s="36">
        <f>[1]!f_info_managementfeeratio(A351)</f>
        <v>0.5</v>
      </c>
      <c r="O351" s="36">
        <f>[1]!f_info_custodianfeeratio(A351)</f>
        <v>0.1</v>
      </c>
      <c r="P351" s="37"/>
      <c r="Q351" s="37"/>
      <c r="R351" s="37"/>
      <c r="S351" s="37"/>
    </row>
    <row r="352" spans="1:19" x14ac:dyDescent="0.4">
      <c r="A352" s="9" t="s">
        <v>554</v>
      </c>
      <c r="B352" s="9" t="s">
        <v>3299</v>
      </c>
      <c r="C352" s="9" t="s">
        <v>1895</v>
      </c>
      <c r="D352" s="9" t="s">
        <v>2475</v>
      </c>
      <c r="E352" s="9" t="s">
        <v>1891</v>
      </c>
      <c r="F352" s="32" t="s">
        <v>3268</v>
      </c>
      <c r="G352" s="32" t="s">
        <v>3285</v>
      </c>
      <c r="H352" s="34">
        <v>2.6692100000000001</v>
      </c>
      <c r="I352" s="9" t="s">
        <v>491</v>
      </c>
      <c r="J352" s="9" t="str">
        <f>_xlfn.XLOOKUP($I352,ETF指数!$B:$B,ETF指数!D:D)</f>
        <v>行业板块</v>
      </c>
      <c r="K352" s="9" t="str">
        <f>_xlfn.XLOOKUP($I352,ETF指数!$B:$B,ETF指数!E:E)</f>
        <v>制造</v>
      </c>
      <c r="L352" s="9" t="str">
        <f>_xlfn.XLOOKUP($I352,ETF指数!$B:$B,ETF指数!F:F)</f>
        <v>新能源</v>
      </c>
      <c r="M352" s="35">
        <f>[1]!f_netasset_total(A352,"",100000000)</f>
        <v>6.9509240287000003</v>
      </c>
      <c r="N352" s="36">
        <f>[1]!f_info_managementfeeratio(A352)</f>
        <v>0.15</v>
      </c>
      <c r="O352" s="36">
        <f>[1]!f_info_custodianfeeratio(A352)</f>
        <v>0.05</v>
      </c>
      <c r="P352" s="37"/>
      <c r="Q352" s="37"/>
      <c r="R352" s="37"/>
      <c r="S352" s="37"/>
    </row>
    <row r="353" spans="1:19" x14ac:dyDescent="0.4">
      <c r="A353" s="9" t="s">
        <v>555</v>
      </c>
      <c r="B353" s="9" t="s">
        <v>3300</v>
      </c>
      <c r="C353" s="9" t="s">
        <v>1916</v>
      </c>
      <c r="D353" s="9" t="s">
        <v>2927</v>
      </c>
      <c r="E353" s="9" t="s">
        <v>1891</v>
      </c>
      <c r="F353" s="32" t="s">
        <v>3268</v>
      </c>
      <c r="G353" s="32" t="s">
        <v>3301</v>
      </c>
      <c r="H353" s="34">
        <v>3.0448583</v>
      </c>
      <c r="I353" s="9" t="s">
        <v>402</v>
      </c>
      <c r="J353" s="9" t="str">
        <f>_xlfn.XLOOKUP($I353,ETF指数!$B:$B,ETF指数!D:D)</f>
        <v>行业板块</v>
      </c>
      <c r="K353" s="9" t="str">
        <f>_xlfn.XLOOKUP($I353,ETF指数!$B:$B,ETF指数!E:E)</f>
        <v>医药</v>
      </c>
      <c r="L353" s="9" t="str">
        <f>_xlfn.XLOOKUP($I353,ETF指数!$B:$B,ETF指数!F:F)</f>
        <v>创新药</v>
      </c>
      <c r="M353" s="35">
        <f>[1]!f_netasset_total(A353,"",100000000)</f>
        <v>1.2221363532</v>
      </c>
      <c r="N353" s="36">
        <f>[1]!f_info_managementfeeratio(A353)</f>
        <v>0.5</v>
      </c>
      <c r="O353" s="36">
        <f>[1]!f_info_custodianfeeratio(A353)</f>
        <v>0.1</v>
      </c>
      <c r="P353" s="37"/>
      <c r="Q353" s="37"/>
      <c r="R353" s="37"/>
      <c r="S353" s="37"/>
    </row>
    <row r="354" spans="1:19" x14ac:dyDescent="0.4">
      <c r="A354" s="9" t="s">
        <v>556</v>
      </c>
      <c r="B354" s="9" t="s">
        <v>3302</v>
      </c>
      <c r="C354" s="9" t="s">
        <v>1910</v>
      </c>
      <c r="D354" s="9" t="s">
        <v>2482</v>
      </c>
      <c r="E354" s="9" t="s">
        <v>1891</v>
      </c>
      <c r="F354" s="32" t="s">
        <v>3266</v>
      </c>
      <c r="G354" s="32" t="s">
        <v>3303</v>
      </c>
      <c r="H354" s="34">
        <v>2.70874595</v>
      </c>
      <c r="I354" s="9" t="s">
        <v>553</v>
      </c>
      <c r="J354" s="9" t="str">
        <f>_xlfn.XLOOKUP($I354,ETF指数!$B:$B,ETF指数!D:D)</f>
        <v>行业板块</v>
      </c>
      <c r="K354" s="9" t="str">
        <f>_xlfn.XLOOKUP($I354,ETF指数!$B:$B,ETF指数!E:E)</f>
        <v>周期</v>
      </c>
      <c r="L354" s="9" t="str">
        <f>_xlfn.XLOOKUP($I354,ETF指数!$B:$B,ETF指数!F:F)</f>
        <v>有色</v>
      </c>
      <c r="M354" s="35">
        <f>[1]!f_netasset_total(A354,"",100000000)</f>
        <v>0.77232434989999998</v>
      </c>
      <c r="N354" s="36">
        <f>[1]!f_info_managementfeeratio(A354)</f>
        <v>0.5</v>
      </c>
      <c r="O354" s="36">
        <f>[1]!f_info_custodianfeeratio(A354)</f>
        <v>0.1</v>
      </c>
      <c r="P354" s="37"/>
      <c r="Q354" s="37"/>
      <c r="R354" s="37"/>
      <c r="S354" s="37"/>
    </row>
    <row r="355" spans="1:19" x14ac:dyDescent="0.4">
      <c r="A355" s="9" t="s">
        <v>557</v>
      </c>
      <c r="B355" s="9" t="s">
        <v>3304</v>
      </c>
      <c r="C355" s="9" t="s">
        <v>1901</v>
      </c>
      <c r="D355" s="9" t="s">
        <v>2482</v>
      </c>
      <c r="E355" s="9" t="s">
        <v>1891</v>
      </c>
      <c r="F355" s="32" t="s">
        <v>3266</v>
      </c>
      <c r="G355" s="32" t="s">
        <v>3292</v>
      </c>
      <c r="H355" s="34">
        <v>3.6208999999999998</v>
      </c>
      <c r="I355" s="9" t="s">
        <v>402</v>
      </c>
      <c r="J355" s="9" t="str">
        <f>_xlfn.XLOOKUP($I355,ETF指数!$B:$B,ETF指数!D:D)</f>
        <v>行业板块</v>
      </c>
      <c r="K355" s="9" t="str">
        <f>_xlfn.XLOOKUP($I355,ETF指数!$B:$B,ETF指数!E:E)</f>
        <v>医药</v>
      </c>
      <c r="L355" s="9" t="str">
        <f>_xlfn.XLOOKUP($I355,ETF指数!$B:$B,ETF指数!F:F)</f>
        <v>创新药</v>
      </c>
      <c r="M355" s="35">
        <f>[1]!f_netasset_total(A355,"",100000000)</f>
        <v>2.2351988324000001</v>
      </c>
      <c r="N355" s="36">
        <f>[1]!f_info_managementfeeratio(A355)</f>
        <v>0.15</v>
      </c>
      <c r="O355" s="36">
        <f>[1]!f_info_custodianfeeratio(A355)</f>
        <v>0.05</v>
      </c>
      <c r="P355" s="37"/>
      <c r="Q355" s="37"/>
      <c r="R355" s="37"/>
      <c r="S355" s="37"/>
    </row>
    <row r="356" spans="1:19" x14ac:dyDescent="0.4">
      <c r="A356" s="9" t="s">
        <v>558</v>
      </c>
      <c r="B356" s="9" t="s">
        <v>3305</v>
      </c>
      <c r="C356" s="9" t="s">
        <v>1898</v>
      </c>
      <c r="D356" s="9" t="s">
        <v>2008</v>
      </c>
      <c r="E356" s="9" t="s">
        <v>1891</v>
      </c>
      <c r="F356" s="32" t="s">
        <v>3306</v>
      </c>
      <c r="G356" s="32" t="s">
        <v>3303</v>
      </c>
      <c r="H356" s="34">
        <v>2.2260054999999999</v>
      </c>
      <c r="I356" s="9" t="s">
        <v>176</v>
      </c>
      <c r="J356" s="9" t="str">
        <f>_xlfn.XLOOKUP($I356,ETF指数!$B:$B,ETF指数!D:D)</f>
        <v>市场指数</v>
      </c>
      <c r="K356" s="9" t="str">
        <f>_xlfn.XLOOKUP($I356,ETF指数!$B:$B,ETF指数!E:E)</f>
        <v>中盘</v>
      </c>
      <c r="L356" s="9" t="str">
        <f>_xlfn.XLOOKUP($I356,ETF指数!$B:$B,ETF指数!F:F)</f>
        <v>核心</v>
      </c>
      <c r="M356" s="35">
        <f>[1]!f_netasset_total(A356,"",100000000)</f>
        <v>1.3977130121999999</v>
      </c>
      <c r="N356" s="36">
        <f>[1]!f_info_managementfeeratio(A356)</f>
        <v>0.5</v>
      </c>
      <c r="O356" s="36">
        <f>[1]!f_info_custodianfeeratio(A356)</f>
        <v>0.1</v>
      </c>
      <c r="P356" s="37"/>
      <c r="Q356" s="37"/>
      <c r="R356" s="37"/>
      <c r="S356" s="37"/>
    </row>
    <row r="357" spans="1:19" x14ac:dyDescent="0.4">
      <c r="A357" s="9" t="s">
        <v>559</v>
      </c>
      <c r="B357" s="9" t="s">
        <v>3307</v>
      </c>
      <c r="C357" s="9" t="s">
        <v>1914</v>
      </c>
      <c r="D357" s="9" t="s">
        <v>3191</v>
      </c>
      <c r="E357" s="9" t="s">
        <v>1891</v>
      </c>
      <c r="F357" s="32" t="s">
        <v>3308</v>
      </c>
      <c r="G357" s="32" t="s">
        <v>3301</v>
      </c>
      <c r="H357" s="34">
        <v>2.3190499999999998</v>
      </c>
      <c r="I357" s="9" t="s">
        <v>560</v>
      </c>
      <c r="J357" s="9" t="str">
        <f>_xlfn.XLOOKUP($I357,ETF指数!$B:$B,ETF指数!D:D)</f>
        <v>行业板块</v>
      </c>
      <c r="K357" s="9" t="str">
        <f>_xlfn.XLOOKUP($I357,ETF指数!$B:$B,ETF指数!E:E)</f>
        <v>医药</v>
      </c>
      <c r="L357" s="9" t="str">
        <f>_xlfn.XLOOKUP($I357,ETF指数!$B:$B,ETF指数!F:F)</f>
        <v>医药</v>
      </c>
      <c r="M357" s="35">
        <f>[1]!f_netasset_total(A357,"",100000000)</f>
        <v>0.81857327879999997</v>
      </c>
      <c r="N357" s="36">
        <f>[1]!f_info_managementfeeratio(A357)</f>
        <v>0.5</v>
      </c>
      <c r="O357" s="36">
        <f>[1]!f_info_custodianfeeratio(A357)</f>
        <v>0.1</v>
      </c>
      <c r="P357" s="37"/>
      <c r="Q357" s="37"/>
      <c r="R357" s="37"/>
      <c r="S357" s="37"/>
    </row>
    <row r="358" spans="1:19" x14ac:dyDescent="0.4">
      <c r="A358" s="9" t="s">
        <v>561</v>
      </c>
      <c r="B358" s="9" t="s">
        <v>3309</v>
      </c>
      <c r="C358" s="9" t="s">
        <v>1911</v>
      </c>
      <c r="D358" s="9" t="s">
        <v>2989</v>
      </c>
      <c r="E358" s="9" t="s">
        <v>1891</v>
      </c>
      <c r="F358" s="32" t="s">
        <v>3310</v>
      </c>
      <c r="G358" s="32" t="s">
        <v>3311</v>
      </c>
      <c r="H358" s="34">
        <v>2.9525937999999998</v>
      </c>
      <c r="I358" s="9" t="s">
        <v>531</v>
      </c>
      <c r="J358" s="9" t="str">
        <f>_xlfn.XLOOKUP($I358,ETF指数!$B:$B,ETF指数!D:D)</f>
        <v>行业板块</v>
      </c>
      <c r="K358" s="9" t="str">
        <f>_xlfn.XLOOKUP($I358,ETF指数!$B:$B,ETF指数!E:E)</f>
        <v>消费</v>
      </c>
      <c r="L358" s="9" t="str">
        <f>_xlfn.XLOOKUP($I358,ETF指数!$B:$B,ETF指数!F:F)</f>
        <v>畜牧</v>
      </c>
      <c r="M358" s="35">
        <f>[1]!f_netasset_total(A358,"",100000000)</f>
        <v>6.6321089812</v>
      </c>
      <c r="N358" s="36">
        <f>[1]!f_info_managementfeeratio(A358)</f>
        <v>0.2</v>
      </c>
      <c r="O358" s="36">
        <f>[1]!f_info_custodianfeeratio(A358)</f>
        <v>0.1</v>
      </c>
      <c r="P358" s="37"/>
      <c r="Q358" s="37"/>
      <c r="R358" s="37"/>
      <c r="S358" s="37"/>
    </row>
    <row r="359" spans="1:19" x14ac:dyDescent="0.4">
      <c r="A359" s="9" t="s">
        <v>562</v>
      </c>
      <c r="B359" s="9" t="s">
        <v>3312</v>
      </c>
      <c r="C359" s="9" t="s">
        <v>1896</v>
      </c>
      <c r="D359" s="9" t="s">
        <v>1970</v>
      </c>
      <c r="E359" s="9" t="s">
        <v>1891</v>
      </c>
      <c r="F359" s="32" t="s">
        <v>3310</v>
      </c>
      <c r="G359" s="32" t="s">
        <v>3301</v>
      </c>
      <c r="H359" s="34">
        <v>3.0788899999999999</v>
      </c>
      <c r="I359" s="9" t="s">
        <v>563</v>
      </c>
      <c r="J359" s="9" t="str">
        <f>_xlfn.XLOOKUP($I359,ETF指数!$B:$B,ETF指数!D:D)</f>
        <v>港股指数</v>
      </c>
      <c r="K359" s="9" t="str">
        <f>_xlfn.XLOOKUP($I359,ETF指数!$B:$B,ETF指数!E:E)</f>
        <v>医药</v>
      </c>
      <c r="L359" s="9" t="str">
        <f>_xlfn.XLOOKUP($I359,ETF指数!$B:$B,ETF指数!F:F)</f>
        <v>医药</v>
      </c>
      <c r="M359" s="35">
        <f>[1]!f_netasset_total(A359,"",100000000)</f>
        <v>131.60364547200001</v>
      </c>
      <c r="N359" s="36">
        <f>[1]!f_info_managementfeeratio(A359)</f>
        <v>0.5</v>
      </c>
      <c r="O359" s="36">
        <f>[1]!f_info_custodianfeeratio(A359)</f>
        <v>0.15</v>
      </c>
      <c r="P359" s="37"/>
      <c r="Q359" s="37"/>
      <c r="R359" s="37"/>
      <c r="S359" s="37"/>
    </row>
    <row r="360" spans="1:19" x14ac:dyDescent="0.4">
      <c r="A360" s="9" t="s">
        <v>564</v>
      </c>
      <c r="B360" s="9" t="s">
        <v>3313</v>
      </c>
      <c r="C360" s="9" t="s">
        <v>1894</v>
      </c>
      <c r="D360" s="9" t="s">
        <v>2482</v>
      </c>
      <c r="E360" s="9" t="s">
        <v>1891</v>
      </c>
      <c r="F360" s="32" t="s">
        <v>3310</v>
      </c>
      <c r="G360" s="32" t="s">
        <v>3298</v>
      </c>
      <c r="H360" s="34">
        <v>2.28854522</v>
      </c>
      <c r="I360" s="9" t="s">
        <v>176</v>
      </c>
      <c r="J360" s="9" t="str">
        <f>_xlfn.XLOOKUP($I360,ETF指数!$B:$B,ETF指数!D:D)</f>
        <v>市场指数</v>
      </c>
      <c r="K360" s="9" t="str">
        <f>_xlfn.XLOOKUP($I360,ETF指数!$B:$B,ETF指数!E:E)</f>
        <v>中盘</v>
      </c>
      <c r="L360" s="9" t="str">
        <f>_xlfn.XLOOKUP($I360,ETF指数!$B:$B,ETF指数!F:F)</f>
        <v>核心</v>
      </c>
      <c r="M360" s="35">
        <f>[1]!f_netasset_total(A360,"",100000000)</f>
        <v>282.02642721500001</v>
      </c>
      <c r="N360" s="36">
        <f>[1]!f_info_managementfeeratio(A360)</f>
        <v>0.15</v>
      </c>
      <c r="O360" s="36">
        <f>[1]!f_info_custodianfeeratio(A360)</f>
        <v>0.05</v>
      </c>
      <c r="P360" s="37"/>
      <c r="Q360" s="37"/>
      <c r="R360" s="37"/>
      <c r="S360" s="37"/>
    </row>
    <row r="361" spans="1:19" x14ac:dyDescent="0.4">
      <c r="A361" s="9" t="s">
        <v>565</v>
      </c>
      <c r="B361" s="9" t="s">
        <v>3314</v>
      </c>
      <c r="C361" s="9" t="s">
        <v>1905</v>
      </c>
      <c r="D361" s="9" t="s">
        <v>2547</v>
      </c>
      <c r="E361" s="9" t="s">
        <v>1891</v>
      </c>
      <c r="F361" s="32" t="s">
        <v>3285</v>
      </c>
      <c r="G361" s="32" t="s">
        <v>3315</v>
      </c>
      <c r="H361" s="34">
        <v>2.2611400000000001</v>
      </c>
      <c r="I361" s="9" t="s">
        <v>566</v>
      </c>
      <c r="J361" s="9" t="str">
        <f>_xlfn.XLOOKUP($I361,ETF指数!$B:$B,ETF指数!D:D)</f>
        <v>行业板块</v>
      </c>
      <c r="K361" s="9" t="str">
        <f>_xlfn.XLOOKUP($I361,ETF指数!$B:$B,ETF指数!E:E)</f>
        <v>公用</v>
      </c>
      <c r="L361" s="9" t="str">
        <f>_xlfn.XLOOKUP($I361,ETF指数!$B:$B,ETF指数!F:F)</f>
        <v>环保</v>
      </c>
      <c r="M361" s="35">
        <f>[1]!f_netasset_total(A361,"",100000000)</f>
        <v>1.6332079993999999</v>
      </c>
      <c r="N361" s="36">
        <f>[1]!f_info_managementfeeratio(A361)</f>
        <v>0.5</v>
      </c>
      <c r="O361" s="36">
        <f>[1]!f_info_custodianfeeratio(A361)</f>
        <v>0.1</v>
      </c>
      <c r="P361" s="37"/>
      <c r="Q361" s="37"/>
      <c r="R361" s="37"/>
      <c r="S361" s="37"/>
    </row>
    <row r="362" spans="1:19" x14ac:dyDescent="0.4">
      <c r="A362" s="9" t="s">
        <v>567</v>
      </c>
      <c r="B362" s="9" t="s">
        <v>3316</v>
      </c>
      <c r="C362" s="9" t="s">
        <v>1903</v>
      </c>
      <c r="D362" s="9" t="s">
        <v>1970</v>
      </c>
      <c r="E362" s="9" t="s">
        <v>1891</v>
      </c>
      <c r="F362" s="32" t="s">
        <v>3303</v>
      </c>
      <c r="G362" s="32" t="s">
        <v>3317</v>
      </c>
      <c r="H362" s="34">
        <v>2.4396100000000001</v>
      </c>
      <c r="I362" s="9" t="s">
        <v>266</v>
      </c>
      <c r="J362" s="9" t="str">
        <f>_xlfn.XLOOKUP($I362,ETF指数!$B:$B,ETF指数!D:D)</f>
        <v>海外指数</v>
      </c>
      <c r="K362" s="9" t="str">
        <f>_xlfn.XLOOKUP($I362,ETF指数!$B:$B,ETF指数!E:E)</f>
        <v>日股</v>
      </c>
      <c r="L362" s="9">
        <f>_xlfn.XLOOKUP($I362,ETF指数!$B:$B,ETF指数!F:F)</f>
        <v>0</v>
      </c>
      <c r="M362" s="35">
        <f>[1]!f_netasset_total(A362,"",100000000)</f>
        <v>6.0730412121000006</v>
      </c>
      <c r="N362" s="36">
        <f>[1]!f_info_managementfeeratio(A362)</f>
        <v>0.2</v>
      </c>
      <c r="O362" s="36">
        <f>[1]!f_info_custodianfeeratio(A362)</f>
        <v>0.05</v>
      </c>
      <c r="P362" s="37"/>
      <c r="Q362" s="37"/>
      <c r="R362" s="37"/>
      <c r="S362" s="37"/>
    </row>
    <row r="363" spans="1:19" x14ac:dyDescent="0.4">
      <c r="A363" s="9" t="s">
        <v>568</v>
      </c>
      <c r="B363" s="9" t="s">
        <v>3318</v>
      </c>
      <c r="C363" s="9" t="s">
        <v>1911</v>
      </c>
      <c r="D363" s="9" t="s">
        <v>2927</v>
      </c>
      <c r="E363" s="9" t="s">
        <v>1891</v>
      </c>
      <c r="F363" s="32" t="s">
        <v>3292</v>
      </c>
      <c r="G363" s="32" t="s">
        <v>3315</v>
      </c>
      <c r="H363" s="34">
        <v>2.32586</v>
      </c>
      <c r="I363" s="9" t="s">
        <v>569</v>
      </c>
      <c r="J363" s="9" t="str">
        <f>_xlfn.XLOOKUP($I363,ETF指数!$B:$B,ETF指数!D:D)</f>
        <v>行业板块</v>
      </c>
      <c r="K363" s="9" t="str">
        <f>_xlfn.XLOOKUP($I363,ETF指数!$B:$B,ETF指数!E:E)</f>
        <v>科技</v>
      </c>
      <c r="L363" s="9" t="str">
        <f>_xlfn.XLOOKUP($I363,ETF指数!$B:$B,ETF指数!F:F)</f>
        <v>云计算</v>
      </c>
      <c r="M363" s="35">
        <f>[1]!f_netasset_total(A363,"",100000000)</f>
        <v>5.3930708475999998</v>
      </c>
      <c r="N363" s="36">
        <f>[1]!f_info_managementfeeratio(A363)</f>
        <v>0.15</v>
      </c>
      <c r="O363" s="36">
        <f>[1]!f_info_custodianfeeratio(A363)</f>
        <v>0.1</v>
      </c>
      <c r="P363" s="37"/>
      <c r="Q363" s="37"/>
      <c r="R363" s="37"/>
      <c r="S363" s="37"/>
    </row>
    <row r="364" spans="1:19" x14ac:dyDescent="0.4">
      <c r="A364" s="9" t="s">
        <v>570</v>
      </c>
      <c r="B364" s="9" t="s">
        <v>3319</v>
      </c>
      <c r="C364" s="9" t="s">
        <v>1895</v>
      </c>
      <c r="D364" s="9" t="s">
        <v>2482</v>
      </c>
      <c r="E364" s="9" t="s">
        <v>1891</v>
      </c>
      <c r="F364" s="32" t="s">
        <v>3301</v>
      </c>
      <c r="G364" s="32" t="s">
        <v>3320</v>
      </c>
      <c r="H364" s="34">
        <v>3.8489</v>
      </c>
      <c r="I364" s="9" t="s">
        <v>569</v>
      </c>
      <c r="J364" s="9" t="str">
        <f>_xlfn.XLOOKUP($I364,ETF指数!$B:$B,ETF指数!D:D)</f>
        <v>行业板块</v>
      </c>
      <c r="K364" s="9" t="str">
        <f>_xlfn.XLOOKUP($I364,ETF指数!$B:$B,ETF指数!E:E)</f>
        <v>科技</v>
      </c>
      <c r="L364" s="9" t="str">
        <f>_xlfn.XLOOKUP($I364,ETF指数!$B:$B,ETF指数!F:F)</f>
        <v>云计算</v>
      </c>
      <c r="M364" s="35">
        <f>[1]!f_netasset_total(A364,"",100000000)</f>
        <v>34.7234385207</v>
      </c>
      <c r="N364" s="36">
        <f>[1]!f_info_managementfeeratio(A364)</f>
        <v>0.15</v>
      </c>
      <c r="O364" s="36">
        <f>[1]!f_info_custodianfeeratio(A364)</f>
        <v>0.05</v>
      </c>
      <c r="P364" s="37"/>
      <c r="Q364" s="37"/>
      <c r="R364" s="37"/>
      <c r="S364" s="37"/>
    </row>
    <row r="365" spans="1:19" x14ac:dyDescent="0.4">
      <c r="A365" s="9" t="s">
        <v>571</v>
      </c>
      <c r="B365" s="9" t="s">
        <v>3321</v>
      </c>
      <c r="C365" s="9" t="s">
        <v>1900</v>
      </c>
      <c r="D365" s="9" t="s">
        <v>1965</v>
      </c>
      <c r="E365" s="9" t="s">
        <v>1891</v>
      </c>
      <c r="F365" s="32" t="s">
        <v>3322</v>
      </c>
      <c r="G365" s="32" t="s">
        <v>3317</v>
      </c>
      <c r="H365" s="34">
        <v>2.6240000000000001</v>
      </c>
      <c r="I365" s="9" t="s">
        <v>572</v>
      </c>
      <c r="J365" s="9" t="str">
        <f>_xlfn.XLOOKUP($I365,ETF指数!$B:$B,ETF指数!D:D)</f>
        <v>行业板块</v>
      </c>
      <c r="K365" s="9" t="str">
        <f>_xlfn.XLOOKUP($I365,ETF指数!$B:$B,ETF指数!E:E)</f>
        <v>消费</v>
      </c>
      <c r="L365" s="9" t="str">
        <f>_xlfn.XLOOKUP($I365,ETF指数!$B:$B,ETF指数!F:F)</f>
        <v>农业</v>
      </c>
      <c r="M365" s="35">
        <f>[1]!f_netasset_total(A365,"",100000000)</f>
        <v>2.0531381519999998</v>
      </c>
      <c r="N365" s="36">
        <f>[1]!f_info_managementfeeratio(A365)</f>
        <v>0.5</v>
      </c>
      <c r="O365" s="36">
        <f>[1]!f_info_custodianfeeratio(A365)</f>
        <v>0.1</v>
      </c>
      <c r="P365" s="37"/>
      <c r="Q365" s="37"/>
      <c r="R365" s="37"/>
      <c r="S365" s="37"/>
    </row>
    <row r="366" spans="1:19" x14ac:dyDescent="0.4">
      <c r="A366" s="9" t="s">
        <v>573</v>
      </c>
      <c r="B366" s="9" t="s">
        <v>3323</v>
      </c>
      <c r="C366" s="9" t="s">
        <v>1898</v>
      </c>
      <c r="D366" s="9" t="s">
        <v>1985</v>
      </c>
      <c r="E366" s="9" t="s">
        <v>1891</v>
      </c>
      <c r="F366" s="32" t="s">
        <v>3298</v>
      </c>
      <c r="G366" s="32" t="s">
        <v>3324</v>
      </c>
      <c r="H366" s="34">
        <v>2.4607100000000002</v>
      </c>
      <c r="I366" s="9" t="s">
        <v>574</v>
      </c>
      <c r="J366" s="9" t="str">
        <f>_xlfn.XLOOKUP($I366,ETF指数!$B:$B,ETF指数!D:D)</f>
        <v>行业板块</v>
      </c>
      <c r="K366" s="9" t="str">
        <f>_xlfn.XLOOKUP($I366,ETF指数!$B:$B,ETF指数!E:E)</f>
        <v>科技</v>
      </c>
      <c r="L366" s="9" t="str">
        <f>_xlfn.XLOOKUP($I366,ETF指数!$B:$B,ETF指数!F:F)</f>
        <v>物联网</v>
      </c>
      <c r="M366" s="35">
        <f>[1]!f_netasset_total(A366,"",100000000)</f>
        <v>0.44329214299999997</v>
      </c>
      <c r="N366" s="36">
        <f>[1]!f_info_managementfeeratio(A366)</f>
        <v>0.5</v>
      </c>
      <c r="O366" s="36">
        <f>[1]!f_info_custodianfeeratio(A366)</f>
        <v>0.1</v>
      </c>
      <c r="P366" s="37"/>
      <c r="Q366" s="37"/>
      <c r="R366" s="37"/>
      <c r="S366" s="37"/>
    </row>
    <row r="367" spans="1:19" x14ac:dyDescent="0.4">
      <c r="A367" s="9" t="s">
        <v>575</v>
      </c>
      <c r="B367" s="9" t="s">
        <v>3325</v>
      </c>
      <c r="C367" s="9" t="s">
        <v>1906</v>
      </c>
      <c r="D367" s="9" t="s">
        <v>3191</v>
      </c>
      <c r="E367" s="9" t="s">
        <v>1891</v>
      </c>
      <c r="F367" s="32" t="s">
        <v>3326</v>
      </c>
      <c r="G367" s="32" t="s">
        <v>3327</v>
      </c>
      <c r="H367" s="34">
        <v>3.3612500000000001</v>
      </c>
      <c r="I367" s="9" t="s">
        <v>576</v>
      </c>
      <c r="J367" s="9" t="str">
        <f>_xlfn.XLOOKUP($I367,ETF指数!$B:$B,ETF指数!D:D)</f>
        <v>行业板块</v>
      </c>
      <c r="K367" s="9" t="str">
        <f>_xlfn.XLOOKUP($I367,ETF指数!$B:$B,ETF指数!E:E)</f>
        <v>制造</v>
      </c>
      <c r="L367" s="9" t="str">
        <f>_xlfn.XLOOKUP($I367,ETF指数!$B:$B,ETF指数!F:F)</f>
        <v>新能源</v>
      </c>
      <c r="M367" s="35">
        <f>[1]!f_netasset_total(A367,"",100000000)</f>
        <v>2.5886875153000002</v>
      </c>
      <c r="N367" s="36">
        <f>[1]!f_info_managementfeeratio(A367)</f>
        <v>0.5</v>
      </c>
      <c r="O367" s="36">
        <f>[1]!f_info_custodianfeeratio(A367)</f>
        <v>0.1</v>
      </c>
      <c r="P367" s="37"/>
      <c r="Q367" s="37"/>
      <c r="R367" s="37"/>
      <c r="S367" s="37"/>
    </row>
    <row r="368" spans="1:19" x14ac:dyDescent="0.4">
      <c r="A368" s="9" t="s">
        <v>577</v>
      </c>
      <c r="B368" s="9" t="s">
        <v>3328</v>
      </c>
      <c r="C368" s="9" t="s">
        <v>1894</v>
      </c>
      <c r="D368" s="9" t="s">
        <v>1965</v>
      </c>
      <c r="E368" s="9" t="s">
        <v>1891</v>
      </c>
      <c r="F368" s="32" t="s">
        <v>3320</v>
      </c>
      <c r="G368" s="32" t="s">
        <v>3329</v>
      </c>
      <c r="H368" s="34">
        <v>3.01129596</v>
      </c>
      <c r="I368" s="9" t="s">
        <v>507</v>
      </c>
      <c r="J368" s="9" t="str">
        <f>_xlfn.XLOOKUP($I368,ETF指数!$B:$B,ETF指数!D:D)</f>
        <v>市场指数</v>
      </c>
      <c r="K368" s="9" t="str">
        <f>_xlfn.XLOOKUP($I368,ETF指数!$B:$B,ETF指数!E:E)</f>
        <v>其他</v>
      </c>
      <c r="L368" s="9" t="str">
        <f>_xlfn.XLOOKUP($I368,ETF指数!$B:$B,ETF指数!F:F)</f>
        <v>沪港深</v>
      </c>
      <c r="M368" s="35">
        <f>[1]!f_netasset_total(A368,"",100000000)</f>
        <v>0.40334876850000001</v>
      </c>
      <c r="N368" s="36">
        <f>[1]!f_info_managementfeeratio(A368)</f>
        <v>0.5</v>
      </c>
      <c r="O368" s="36">
        <f>[1]!f_info_custodianfeeratio(A368)</f>
        <v>0.1</v>
      </c>
      <c r="P368" s="37"/>
      <c r="Q368" s="37"/>
      <c r="R368" s="37"/>
      <c r="S368" s="37"/>
    </row>
    <row r="369" spans="1:19" x14ac:dyDescent="0.4">
      <c r="A369" s="9" t="s">
        <v>578</v>
      </c>
      <c r="B369" s="9" t="s">
        <v>3330</v>
      </c>
      <c r="C369" s="9" t="s">
        <v>1905</v>
      </c>
      <c r="D369" s="9" t="s">
        <v>3156</v>
      </c>
      <c r="E369" s="9" t="s">
        <v>1891</v>
      </c>
      <c r="F369" s="32" t="s">
        <v>3320</v>
      </c>
      <c r="G369" s="32" t="s">
        <v>3331</v>
      </c>
      <c r="H369" s="34">
        <v>2.09612278</v>
      </c>
      <c r="I369" s="9" t="s">
        <v>579</v>
      </c>
      <c r="J369" s="9" t="str">
        <f>_xlfn.XLOOKUP($I369,ETF指数!$B:$B,ETF指数!D:D)</f>
        <v>行业板块</v>
      </c>
      <c r="K369" s="9" t="str">
        <f>_xlfn.XLOOKUP($I369,ETF指数!$B:$B,ETF指数!E:E)</f>
        <v>制造</v>
      </c>
      <c r="L369" s="9" t="str">
        <f>_xlfn.XLOOKUP($I369,ETF指数!$B:$B,ETF指数!F:F)</f>
        <v>汽车</v>
      </c>
      <c r="M369" s="35">
        <f>[1]!f_netasset_total(A369,"",100000000)</f>
        <v>5.9697195720000007</v>
      </c>
      <c r="N369" s="36">
        <f>[1]!f_info_managementfeeratio(A369)</f>
        <v>0.5</v>
      </c>
      <c r="O369" s="36">
        <f>[1]!f_info_custodianfeeratio(A369)</f>
        <v>0.1</v>
      </c>
      <c r="P369" s="37"/>
      <c r="Q369" s="37"/>
      <c r="R369" s="37"/>
      <c r="S369" s="37"/>
    </row>
    <row r="370" spans="1:19" x14ac:dyDescent="0.4">
      <c r="A370" s="9" t="s">
        <v>580</v>
      </c>
      <c r="B370" s="9" t="s">
        <v>3332</v>
      </c>
      <c r="C370" s="9" t="s">
        <v>1905</v>
      </c>
      <c r="D370" s="9" t="s">
        <v>2989</v>
      </c>
      <c r="E370" s="9" t="s">
        <v>1891</v>
      </c>
      <c r="F370" s="32" t="s">
        <v>3320</v>
      </c>
      <c r="G370" s="32" t="s">
        <v>3331</v>
      </c>
      <c r="H370" s="34">
        <v>2.0504627499999999</v>
      </c>
      <c r="I370" s="9" t="s">
        <v>581</v>
      </c>
      <c r="J370" s="9" t="str">
        <f>_xlfn.XLOOKUP($I370,ETF指数!$B:$B,ETF指数!D:D)</f>
        <v>行业板块</v>
      </c>
      <c r="K370" s="9" t="str">
        <f>_xlfn.XLOOKUP($I370,ETF指数!$B:$B,ETF指数!E:E)</f>
        <v>制造</v>
      </c>
      <c r="L370" s="9" t="str">
        <f>_xlfn.XLOOKUP($I370,ETF指数!$B:$B,ETF指数!F:F)</f>
        <v>机械</v>
      </c>
      <c r="M370" s="35">
        <f>[1]!f_netasset_total(A370,"",100000000)</f>
        <v>0.19334915460000002</v>
      </c>
      <c r="N370" s="36">
        <f>[1]!f_info_managementfeeratio(A370)</f>
        <v>0.5</v>
      </c>
      <c r="O370" s="36">
        <f>[1]!f_info_custodianfeeratio(A370)</f>
        <v>0.1</v>
      </c>
      <c r="P370" s="37"/>
      <c r="Q370" s="37"/>
      <c r="R370" s="37"/>
      <c r="S370" s="37"/>
    </row>
    <row r="371" spans="1:19" x14ac:dyDescent="0.4">
      <c r="A371" s="9" t="s">
        <v>582</v>
      </c>
      <c r="B371" s="9" t="s">
        <v>3333</v>
      </c>
      <c r="C371" s="9" t="s">
        <v>1895</v>
      </c>
      <c r="D371" s="9" t="s">
        <v>3090</v>
      </c>
      <c r="E371" s="9" t="s">
        <v>1891</v>
      </c>
      <c r="F371" s="32" t="s">
        <v>3334</v>
      </c>
      <c r="G371" s="32" t="s">
        <v>3335</v>
      </c>
      <c r="H371" s="34">
        <v>3.95323</v>
      </c>
      <c r="I371" s="9" t="s">
        <v>576</v>
      </c>
      <c r="J371" s="9" t="str">
        <f>_xlfn.XLOOKUP($I371,ETF指数!$B:$B,ETF指数!D:D)</f>
        <v>行业板块</v>
      </c>
      <c r="K371" s="9" t="str">
        <f>_xlfn.XLOOKUP($I371,ETF指数!$B:$B,ETF指数!E:E)</f>
        <v>制造</v>
      </c>
      <c r="L371" s="9" t="str">
        <f>_xlfn.XLOOKUP($I371,ETF指数!$B:$B,ETF指数!F:F)</f>
        <v>新能源</v>
      </c>
      <c r="M371" s="35">
        <f>[1]!f_netasset_total(A371,"",100000000)</f>
        <v>2.6089518540999999</v>
      </c>
      <c r="N371" s="36">
        <f>[1]!f_info_managementfeeratio(A371)</f>
        <v>0.15</v>
      </c>
      <c r="O371" s="36">
        <f>[1]!f_info_custodianfeeratio(A371)</f>
        <v>0.05</v>
      </c>
      <c r="P371" s="37"/>
      <c r="Q371" s="37"/>
      <c r="R371" s="37"/>
      <c r="S371" s="37"/>
    </row>
    <row r="372" spans="1:19" x14ac:dyDescent="0.4">
      <c r="A372" s="9" t="s">
        <v>583</v>
      </c>
      <c r="B372" s="9" t="s">
        <v>3336</v>
      </c>
      <c r="C372" s="9" t="s">
        <v>1897</v>
      </c>
      <c r="D372" s="9" t="s">
        <v>1973</v>
      </c>
      <c r="E372" s="9" t="s">
        <v>1891</v>
      </c>
      <c r="F372" s="32" t="s">
        <v>3334</v>
      </c>
      <c r="G372" s="32" t="s">
        <v>3337</v>
      </c>
      <c r="H372" s="34">
        <v>2.4302286400000002</v>
      </c>
      <c r="I372" s="9" t="s">
        <v>581</v>
      </c>
      <c r="J372" s="9" t="str">
        <f>_xlfn.XLOOKUP($I372,ETF指数!$B:$B,ETF指数!D:D)</f>
        <v>行业板块</v>
      </c>
      <c r="K372" s="9" t="str">
        <f>_xlfn.XLOOKUP($I372,ETF指数!$B:$B,ETF指数!E:E)</f>
        <v>制造</v>
      </c>
      <c r="L372" s="9" t="str">
        <f>_xlfn.XLOOKUP($I372,ETF指数!$B:$B,ETF指数!F:F)</f>
        <v>机械</v>
      </c>
      <c r="M372" s="35">
        <f>[1]!f_netasset_total(A372,"",100000000)</f>
        <v>0.54715174150000001</v>
      </c>
      <c r="N372" s="36">
        <f>[1]!f_info_managementfeeratio(A372)</f>
        <v>0.5</v>
      </c>
      <c r="O372" s="36">
        <f>[1]!f_info_custodianfeeratio(A372)</f>
        <v>0.1</v>
      </c>
      <c r="P372" s="37"/>
      <c r="Q372" s="37"/>
      <c r="R372" s="37"/>
      <c r="S372" s="37"/>
    </row>
    <row r="373" spans="1:19" x14ac:dyDescent="0.4">
      <c r="A373" s="9" t="s">
        <v>584</v>
      </c>
      <c r="B373" s="9" t="s">
        <v>3338</v>
      </c>
      <c r="C373" s="9" t="s">
        <v>1908</v>
      </c>
      <c r="D373" s="9" t="s">
        <v>2475</v>
      </c>
      <c r="E373" s="9" t="s">
        <v>1891</v>
      </c>
      <c r="F373" s="32" t="s">
        <v>3339</v>
      </c>
      <c r="G373" s="32" t="s">
        <v>3337</v>
      </c>
      <c r="H373" s="34">
        <v>2.72729</v>
      </c>
      <c r="I373" s="9" t="s">
        <v>585</v>
      </c>
      <c r="J373" s="9" t="str">
        <f>_xlfn.XLOOKUP($I373,ETF指数!$B:$B,ETF指数!D:D)</f>
        <v>行业板块</v>
      </c>
      <c r="K373" s="9" t="str">
        <f>_xlfn.XLOOKUP($I373,ETF指数!$B:$B,ETF指数!E:E)</f>
        <v>消费</v>
      </c>
      <c r="L373" s="9" t="str">
        <f>_xlfn.XLOOKUP($I373,ETF指数!$B:$B,ETF指数!F:F)</f>
        <v>食品饮料</v>
      </c>
      <c r="M373" s="35">
        <f>[1]!f_netasset_total(A373,"",100000000)</f>
        <v>1.0064652024</v>
      </c>
      <c r="N373" s="36">
        <f>[1]!f_info_managementfeeratio(A373)</f>
        <v>0.5</v>
      </c>
      <c r="O373" s="36">
        <f>[1]!f_info_custodianfeeratio(A373)</f>
        <v>0.1</v>
      </c>
      <c r="P373" s="37"/>
      <c r="Q373" s="37"/>
      <c r="R373" s="37"/>
      <c r="S373" s="37"/>
    </row>
    <row r="374" spans="1:19" x14ac:dyDescent="0.4">
      <c r="A374" s="9" t="s">
        <v>586</v>
      </c>
      <c r="B374" s="9" t="s">
        <v>3340</v>
      </c>
      <c r="C374" s="9" t="s">
        <v>1926</v>
      </c>
      <c r="D374" s="9" t="s">
        <v>2482</v>
      </c>
      <c r="E374" s="9" t="s">
        <v>1891</v>
      </c>
      <c r="F374" s="32" t="s">
        <v>3341</v>
      </c>
      <c r="G374" s="32" t="s">
        <v>3342</v>
      </c>
      <c r="H374" s="34">
        <v>2.5102530999999999</v>
      </c>
      <c r="I374" s="9" t="s">
        <v>587</v>
      </c>
      <c r="J374" s="9" t="str">
        <f>_xlfn.XLOOKUP($I374,ETF指数!$B:$B,ETF指数!D:D)</f>
        <v>行业板块</v>
      </c>
      <c r="K374" s="9" t="str">
        <f>_xlfn.XLOOKUP($I374,ETF指数!$B:$B,ETF指数!E:E)</f>
        <v>医药</v>
      </c>
      <c r="L374" s="9" t="str">
        <f>_xlfn.XLOOKUP($I374,ETF指数!$B:$B,ETF指数!F:F)</f>
        <v>医疗器械</v>
      </c>
      <c r="M374" s="35">
        <f>[1]!f_netasset_total(A374,"",100000000)</f>
        <v>16.965879962100001</v>
      </c>
      <c r="N374" s="36">
        <f>[1]!f_info_managementfeeratio(A374)</f>
        <v>0.5</v>
      </c>
      <c r="O374" s="36">
        <f>[1]!f_info_custodianfeeratio(A374)</f>
        <v>0.1</v>
      </c>
      <c r="P374" s="37"/>
      <c r="Q374" s="37"/>
      <c r="R374" s="37"/>
      <c r="S374" s="37"/>
    </row>
    <row r="375" spans="1:19" x14ac:dyDescent="0.4">
      <c r="A375" s="9" t="s">
        <v>588</v>
      </c>
      <c r="B375" s="9" t="s">
        <v>3343</v>
      </c>
      <c r="C375" s="9" t="s">
        <v>1895</v>
      </c>
      <c r="D375" s="9" t="s">
        <v>2482</v>
      </c>
      <c r="E375" s="9" t="s">
        <v>1891</v>
      </c>
      <c r="F375" s="32" t="s">
        <v>3344</v>
      </c>
      <c r="G375" s="32" t="s">
        <v>3345</v>
      </c>
      <c r="H375" s="34">
        <v>4.6301500000000004</v>
      </c>
      <c r="I375" s="9" t="s">
        <v>589</v>
      </c>
      <c r="J375" s="9" t="str">
        <f>_xlfn.XLOOKUP($I375,ETF指数!$B:$B,ETF指数!D:D)</f>
        <v>行业板块</v>
      </c>
      <c r="K375" s="9" t="str">
        <f>_xlfn.XLOOKUP($I375,ETF指数!$B:$B,ETF指数!E:E)</f>
        <v>制造</v>
      </c>
      <c r="L375" s="9" t="str">
        <f>_xlfn.XLOOKUP($I375,ETF指数!$B:$B,ETF指数!F:F)</f>
        <v>汽车</v>
      </c>
      <c r="M375" s="35">
        <f>[1]!f_netasset_total(A375,"",100000000)</f>
        <v>0.97377728099999994</v>
      </c>
      <c r="N375" s="36">
        <f>[1]!f_info_managementfeeratio(A375)</f>
        <v>0.15</v>
      </c>
      <c r="O375" s="36">
        <f>[1]!f_info_custodianfeeratio(A375)</f>
        <v>0.05</v>
      </c>
      <c r="P375" s="37"/>
      <c r="Q375" s="37"/>
      <c r="R375" s="37"/>
      <c r="S375" s="37"/>
    </row>
    <row r="376" spans="1:19" x14ac:dyDescent="0.4">
      <c r="A376" s="9" t="s">
        <v>590</v>
      </c>
      <c r="B376" s="9" t="s">
        <v>3346</v>
      </c>
      <c r="C376" s="9" t="s">
        <v>1915</v>
      </c>
      <c r="D376" s="9" t="s">
        <v>3070</v>
      </c>
      <c r="E376" s="9" t="s">
        <v>1891</v>
      </c>
      <c r="F376" s="32" t="s">
        <v>3344</v>
      </c>
      <c r="G376" s="32" t="s">
        <v>3347</v>
      </c>
      <c r="H376" s="34">
        <v>3.7397480000000001</v>
      </c>
      <c r="I376" s="9" t="s">
        <v>560</v>
      </c>
      <c r="J376" s="9" t="str">
        <f>_xlfn.XLOOKUP($I376,ETF指数!$B:$B,ETF指数!D:D)</f>
        <v>行业板块</v>
      </c>
      <c r="K376" s="9" t="str">
        <f>_xlfn.XLOOKUP($I376,ETF指数!$B:$B,ETF指数!E:E)</f>
        <v>医药</v>
      </c>
      <c r="L376" s="9" t="str">
        <f>_xlfn.XLOOKUP($I376,ETF指数!$B:$B,ETF指数!F:F)</f>
        <v>医药</v>
      </c>
      <c r="M376" s="35">
        <f>[1]!f_netasset_total(A376,"",100000000)</f>
        <v>0.83105819000000003</v>
      </c>
      <c r="N376" s="36">
        <f>[1]!f_info_managementfeeratio(A376)</f>
        <v>0.5</v>
      </c>
      <c r="O376" s="36">
        <f>[1]!f_info_custodianfeeratio(A376)</f>
        <v>0.1</v>
      </c>
      <c r="P376" s="37"/>
      <c r="Q376" s="37"/>
      <c r="R376" s="37"/>
      <c r="S376" s="37"/>
    </row>
    <row r="377" spans="1:19" x14ac:dyDescent="0.4">
      <c r="A377" s="9" t="s">
        <v>591</v>
      </c>
      <c r="B377" s="9" t="s">
        <v>3348</v>
      </c>
      <c r="C377" s="9" t="s">
        <v>1904</v>
      </c>
      <c r="D377" s="9" t="s">
        <v>2482</v>
      </c>
      <c r="E377" s="9" t="s">
        <v>1891</v>
      </c>
      <c r="F377" s="32" t="s">
        <v>3344</v>
      </c>
      <c r="G377" s="32" t="s">
        <v>3349</v>
      </c>
      <c r="H377" s="34">
        <v>4.1482099999999997</v>
      </c>
      <c r="I377" s="9" t="s">
        <v>592</v>
      </c>
      <c r="J377" s="9" t="str">
        <f>_xlfn.XLOOKUP($I377,ETF指数!$B:$B,ETF指数!D:D)</f>
        <v>行业板块</v>
      </c>
      <c r="K377" s="9" t="str">
        <f>_xlfn.XLOOKUP($I377,ETF指数!$B:$B,ETF指数!E:E)</f>
        <v>地产链</v>
      </c>
      <c r="L377" s="9" t="str">
        <f>_xlfn.XLOOKUP($I377,ETF指数!$B:$B,ETF指数!F:F)</f>
        <v>基建</v>
      </c>
      <c r="M377" s="35">
        <f>[1]!f_netasset_total(A377,"",100000000)</f>
        <v>5.8635016712999999</v>
      </c>
      <c r="N377" s="36">
        <f>[1]!f_info_managementfeeratio(A377)</f>
        <v>0.5</v>
      </c>
      <c r="O377" s="36">
        <f>[1]!f_info_custodianfeeratio(A377)</f>
        <v>0.1</v>
      </c>
      <c r="P377" s="37"/>
      <c r="Q377" s="37"/>
      <c r="R377" s="37"/>
      <c r="S377" s="37"/>
    </row>
    <row r="378" spans="1:19" x14ac:dyDescent="0.4">
      <c r="A378" s="9" t="s">
        <v>593</v>
      </c>
      <c r="B378" s="9" t="s">
        <v>3350</v>
      </c>
      <c r="C378" s="9" t="s">
        <v>1910</v>
      </c>
      <c r="D378" s="9" t="s">
        <v>1973</v>
      </c>
      <c r="E378" s="9" t="s">
        <v>1891</v>
      </c>
      <c r="F378" s="32" t="s">
        <v>3342</v>
      </c>
      <c r="G378" s="32" t="s">
        <v>3347</v>
      </c>
      <c r="H378" s="34">
        <v>3.3854353499999998</v>
      </c>
      <c r="I378" s="9" t="s">
        <v>594</v>
      </c>
      <c r="J378" s="9" t="str">
        <f>_xlfn.XLOOKUP($I378,ETF指数!$B:$B,ETF指数!D:D)</f>
        <v>行业板块</v>
      </c>
      <c r="K378" s="9" t="str">
        <f>_xlfn.XLOOKUP($I378,ETF指数!$B:$B,ETF指数!E:E)</f>
        <v>制造</v>
      </c>
      <c r="L378" s="9" t="str">
        <f>_xlfn.XLOOKUP($I378,ETF指数!$B:$B,ETF指数!F:F)</f>
        <v>新材料</v>
      </c>
      <c r="M378" s="35">
        <f>[1]!f_netasset_total(A378,"",100000000)</f>
        <v>0.57573645950000008</v>
      </c>
      <c r="N378" s="36">
        <f>[1]!f_info_managementfeeratio(A378)</f>
        <v>0.5</v>
      </c>
      <c r="O378" s="36">
        <f>[1]!f_info_custodianfeeratio(A378)</f>
        <v>0.1</v>
      </c>
      <c r="P378" s="37"/>
      <c r="Q378" s="37"/>
      <c r="R378" s="37"/>
      <c r="S378" s="37"/>
    </row>
    <row r="379" spans="1:19" x14ac:dyDescent="0.4">
      <c r="A379" s="9" t="s">
        <v>595</v>
      </c>
      <c r="B379" s="9" t="s">
        <v>3351</v>
      </c>
      <c r="C379" s="9" t="s">
        <v>1910</v>
      </c>
      <c r="D379" s="9" t="s">
        <v>2475</v>
      </c>
      <c r="E379" s="9" t="s">
        <v>1891</v>
      </c>
      <c r="F379" s="32" t="s">
        <v>3352</v>
      </c>
      <c r="G379" s="32" t="s">
        <v>3353</v>
      </c>
      <c r="H379" s="34">
        <v>2.9110116700000002</v>
      </c>
      <c r="I379" s="9" t="s">
        <v>482</v>
      </c>
      <c r="J379" s="9" t="str">
        <f>_xlfn.XLOOKUP($I379,ETF指数!$B:$B,ETF指数!D:D)</f>
        <v>行业板块</v>
      </c>
      <c r="K379" s="9" t="str">
        <f>_xlfn.XLOOKUP($I379,ETF指数!$B:$B,ETF指数!E:E)</f>
        <v>科技</v>
      </c>
      <c r="L379" s="9" t="str">
        <f>_xlfn.XLOOKUP($I379,ETF指数!$B:$B,ETF指数!F:F)</f>
        <v>云计算</v>
      </c>
      <c r="M379" s="35">
        <f>[1]!f_netasset_total(A379,"",100000000)</f>
        <v>1.2283108215</v>
      </c>
      <c r="N379" s="36">
        <f>[1]!f_info_managementfeeratio(A379)</f>
        <v>0.5</v>
      </c>
      <c r="O379" s="36">
        <f>[1]!f_info_custodianfeeratio(A379)</f>
        <v>0.1</v>
      </c>
      <c r="P379" s="37"/>
      <c r="Q379" s="37"/>
      <c r="R379" s="37"/>
      <c r="S379" s="37"/>
    </row>
    <row r="380" spans="1:19" x14ac:dyDescent="0.4">
      <c r="A380" s="9" t="s">
        <v>596</v>
      </c>
      <c r="B380" s="9" t="s">
        <v>3354</v>
      </c>
      <c r="C380" s="9" t="s">
        <v>1896</v>
      </c>
      <c r="D380" s="9" t="s">
        <v>2789</v>
      </c>
      <c r="E380" s="9" t="s">
        <v>1891</v>
      </c>
      <c r="F380" s="32" t="s">
        <v>3352</v>
      </c>
      <c r="G380" s="32" t="s">
        <v>3355</v>
      </c>
      <c r="H380" s="34">
        <v>3.2547600000000001</v>
      </c>
      <c r="I380" s="9" t="s">
        <v>597</v>
      </c>
      <c r="J380" s="9" t="str">
        <f>_xlfn.XLOOKUP($I380,ETF指数!$B:$B,ETF指数!D:D)</f>
        <v>港股指数</v>
      </c>
      <c r="K380" s="9" t="str">
        <f>_xlfn.XLOOKUP($I380,ETF指数!$B:$B,ETF指数!E:E)</f>
        <v>红利</v>
      </c>
      <c r="L380" s="9" t="str">
        <f>_xlfn.XLOOKUP($I380,ETF指数!$B:$B,ETF指数!F:F)</f>
        <v>红利</v>
      </c>
      <c r="M380" s="35">
        <f>[1]!f_netasset_total(A380,"",100000000)</f>
        <v>37.755973368299998</v>
      </c>
      <c r="N380" s="36">
        <f>[1]!f_info_managementfeeratio(A380)</f>
        <v>0.5</v>
      </c>
      <c r="O380" s="36">
        <f>[1]!f_info_custodianfeeratio(A380)</f>
        <v>0.1</v>
      </c>
      <c r="P380" s="37"/>
      <c r="Q380" s="37"/>
      <c r="R380" s="37"/>
      <c r="S380" s="37"/>
    </row>
    <row r="381" spans="1:19" x14ac:dyDescent="0.4">
      <c r="A381" s="9" t="s">
        <v>598</v>
      </c>
      <c r="B381" s="9" t="s">
        <v>3356</v>
      </c>
      <c r="C381" s="9" t="s">
        <v>1914</v>
      </c>
      <c r="D381" s="9" t="s">
        <v>2866</v>
      </c>
      <c r="E381" s="9" t="s">
        <v>1891</v>
      </c>
      <c r="F381" s="32" t="s">
        <v>3352</v>
      </c>
      <c r="G381" s="32" t="s">
        <v>3357</v>
      </c>
      <c r="H381" s="34">
        <v>3.2171699999999999</v>
      </c>
      <c r="I381" s="9" t="s">
        <v>599</v>
      </c>
      <c r="J381" s="9" t="str">
        <f>_xlfn.XLOOKUP($I381,ETF指数!$B:$B,ETF指数!D:D)</f>
        <v>市场指数</v>
      </c>
      <c r="K381" s="9" t="str">
        <f>_xlfn.XLOOKUP($I381,ETF指数!$B:$B,ETF指数!E:E)</f>
        <v>创业板</v>
      </c>
      <c r="L381" s="9">
        <f>_xlfn.XLOOKUP($I381,ETF指数!$B:$B,ETF指数!F:F)</f>
        <v>0</v>
      </c>
      <c r="M381" s="35">
        <f>[1]!f_netasset_total(A381,"",100000000)</f>
        <v>1.7155830927000002</v>
      </c>
      <c r="N381" s="36">
        <f>[1]!f_info_managementfeeratio(A381)</f>
        <v>0.5</v>
      </c>
      <c r="O381" s="36">
        <f>[1]!f_info_custodianfeeratio(A381)</f>
        <v>0.1</v>
      </c>
      <c r="P381" s="37"/>
      <c r="Q381" s="37"/>
      <c r="R381" s="37"/>
      <c r="S381" s="37"/>
    </row>
    <row r="382" spans="1:19" x14ac:dyDescent="0.4">
      <c r="A382" s="9" t="s">
        <v>600</v>
      </c>
      <c r="B382" s="9" t="s">
        <v>3358</v>
      </c>
      <c r="C382" s="9" t="s">
        <v>1897</v>
      </c>
      <c r="D382" s="9" t="s">
        <v>2482</v>
      </c>
      <c r="E382" s="9" t="s">
        <v>1891</v>
      </c>
      <c r="F382" s="32" t="s">
        <v>3345</v>
      </c>
      <c r="G382" s="32" t="s">
        <v>3355</v>
      </c>
      <c r="H382" s="34">
        <v>5.2047127199999998</v>
      </c>
      <c r="I382" s="9" t="s">
        <v>601</v>
      </c>
      <c r="J382" s="9" t="str">
        <f>_xlfn.XLOOKUP($I382,ETF指数!$B:$B,ETF指数!D:D)</f>
        <v>行业板块</v>
      </c>
      <c r="K382" s="9" t="str">
        <f>_xlfn.XLOOKUP($I382,ETF指数!$B:$B,ETF指数!E:E)</f>
        <v>大金融</v>
      </c>
      <c r="L382" s="9" t="str">
        <f>_xlfn.XLOOKUP($I382,ETF指数!$B:$B,ETF指数!F:F)</f>
        <v>银行</v>
      </c>
      <c r="M382" s="35">
        <f>[1]!f_netasset_total(A382,"",100000000)</f>
        <v>4.5437542023999997</v>
      </c>
      <c r="N382" s="36">
        <f>[1]!f_info_managementfeeratio(A382)</f>
        <v>0.5</v>
      </c>
      <c r="O382" s="36">
        <f>[1]!f_info_custodianfeeratio(A382)</f>
        <v>0.1</v>
      </c>
      <c r="P382" s="37"/>
      <c r="Q382" s="37"/>
      <c r="R382" s="37"/>
      <c r="S382" s="37"/>
    </row>
    <row r="383" spans="1:19" x14ac:dyDescent="0.4">
      <c r="A383" s="9" t="s">
        <v>602</v>
      </c>
      <c r="B383" s="9" t="s">
        <v>3359</v>
      </c>
      <c r="C383" s="9" t="s">
        <v>1894</v>
      </c>
      <c r="D383" s="9" t="s">
        <v>3156</v>
      </c>
      <c r="E383" s="9" t="s">
        <v>1891</v>
      </c>
      <c r="F383" s="32" t="s">
        <v>3347</v>
      </c>
      <c r="G383" s="32" t="s">
        <v>3360</v>
      </c>
      <c r="H383" s="34">
        <v>7.8539912599999999</v>
      </c>
      <c r="I383" s="9" t="s">
        <v>473</v>
      </c>
      <c r="J383" s="9" t="str">
        <f>_xlfn.XLOOKUP($I383,ETF指数!$B:$B,ETF指数!D:D)</f>
        <v>行业板块</v>
      </c>
      <c r="K383" s="9" t="str">
        <f>_xlfn.XLOOKUP($I383,ETF指数!$B:$B,ETF指数!E:E)</f>
        <v>制造</v>
      </c>
      <c r="L383" s="9" t="str">
        <f>_xlfn.XLOOKUP($I383,ETF指数!$B:$B,ETF指数!F:F)</f>
        <v>汽车</v>
      </c>
      <c r="M383" s="35">
        <f>[1]!f_netasset_total(A383,"",100000000)</f>
        <v>0.91458829580000001</v>
      </c>
      <c r="N383" s="36">
        <f>[1]!f_info_managementfeeratio(A383)</f>
        <v>0.5</v>
      </c>
      <c r="O383" s="36">
        <f>[1]!f_info_custodianfeeratio(A383)</f>
        <v>0.1</v>
      </c>
      <c r="P383" s="37"/>
      <c r="Q383" s="37"/>
      <c r="R383" s="37"/>
      <c r="S383" s="37"/>
    </row>
    <row r="384" spans="1:19" x14ac:dyDescent="0.4">
      <c r="A384" s="9" t="s">
        <v>603</v>
      </c>
      <c r="B384" s="9" t="s">
        <v>3361</v>
      </c>
      <c r="C384" s="9" t="s">
        <v>1896</v>
      </c>
      <c r="D384" s="9" t="s">
        <v>2547</v>
      </c>
      <c r="E384" s="9" t="s">
        <v>1891</v>
      </c>
      <c r="F384" s="32" t="s">
        <v>3362</v>
      </c>
      <c r="G384" s="32" t="s">
        <v>3357</v>
      </c>
      <c r="H384" s="34">
        <v>3.1191800000000001</v>
      </c>
      <c r="I384" s="9" t="s">
        <v>604</v>
      </c>
      <c r="J384" s="9" t="str">
        <f>_xlfn.XLOOKUP($I384,ETF指数!$B:$B,ETF指数!D:D)</f>
        <v>港股指数</v>
      </c>
      <c r="K384" s="9" t="str">
        <f>_xlfn.XLOOKUP($I384,ETF指数!$B:$B,ETF指数!E:E)</f>
        <v>科技</v>
      </c>
      <c r="L384" s="9" t="str">
        <f>_xlfn.XLOOKUP($I384,ETF指数!$B:$B,ETF指数!F:F)</f>
        <v>科技</v>
      </c>
      <c r="M384" s="35">
        <f>[1]!f_netasset_total(A384,"",100000000)</f>
        <v>16.979186814799998</v>
      </c>
      <c r="N384" s="36">
        <f>[1]!f_info_managementfeeratio(A384)</f>
        <v>0.5</v>
      </c>
      <c r="O384" s="36">
        <f>[1]!f_info_custodianfeeratio(A384)</f>
        <v>0.15</v>
      </c>
      <c r="P384" s="37"/>
      <c r="Q384" s="37"/>
      <c r="R384" s="37"/>
      <c r="S384" s="37"/>
    </row>
    <row r="385" spans="1:19" x14ac:dyDescent="0.4">
      <c r="A385" s="9" t="s">
        <v>605</v>
      </c>
      <c r="B385" s="9" t="s">
        <v>3363</v>
      </c>
      <c r="C385" s="9" t="s">
        <v>1895</v>
      </c>
      <c r="D385" s="9" t="s">
        <v>2482</v>
      </c>
      <c r="E385" s="9" t="s">
        <v>1891</v>
      </c>
      <c r="F385" s="32" t="s">
        <v>3364</v>
      </c>
      <c r="G385" s="32" t="s">
        <v>3357</v>
      </c>
      <c r="H385" s="34">
        <v>12.013070000000001</v>
      </c>
      <c r="I385" s="9" t="s">
        <v>604</v>
      </c>
      <c r="J385" s="9" t="str">
        <f>_xlfn.XLOOKUP($I385,ETF指数!$B:$B,ETF指数!D:D)</f>
        <v>港股指数</v>
      </c>
      <c r="K385" s="9" t="str">
        <f>_xlfn.XLOOKUP($I385,ETF指数!$B:$B,ETF指数!E:E)</f>
        <v>科技</v>
      </c>
      <c r="L385" s="9" t="str">
        <f>_xlfn.XLOOKUP($I385,ETF指数!$B:$B,ETF指数!F:F)</f>
        <v>科技</v>
      </c>
      <c r="M385" s="35">
        <f>[1]!f_netasset_total(A385,"",100000000)</f>
        <v>109.78793623110001</v>
      </c>
      <c r="N385" s="36">
        <f>[1]!f_info_managementfeeratio(A385)</f>
        <v>0.2</v>
      </c>
      <c r="O385" s="36">
        <f>[1]!f_info_custodianfeeratio(A385)</f>
        <v>0.05</v>
      </c>
      <c r="P385" s="37"/>
      <c r="Q385" s="37"/>
      <c r="R385" s="37"/>
      <c r="S385" s="37"/>
    </row>
    <row r="386" spans="1:19" x14ac:dyDescent="0.4">
      <c r="A386" s="9" t="s">
        <v>606</v>
      </c>
      <c r="B386" s="9" t="s">
        <v>3365</v>
      </c>
      <c r="C386" s="9" t="s">
        <v>1894</v>
      </c>
      <c r="D386" s="9" t="s">
        <v>2475</v>
      </c>
      <c r="E386" s="9" t="s">
        <v>1891</v>
      </c>
      <c r="F386" s="32" t="s">
        <v>3364</v>
      </c>
      <c r="G386" s="32" t="s">
        <v>3357</v>
      </c>
      <c r="H386" s="34">
        <v>14.557550000000001</v>
      </c>
      <c r="I386" s="9" t="s">
        <v>604</v>
      </c>
      <c r="J386" s="9" t="str">
        <f>_xlfn.XLOOKUP($I386,ETF指数!$B:$B,ETF指数!D:D)</f>
        <v>港股指数</v>
      </c>
      <c r="K386" s="9" t="str">
        <f>_xlfn.XLOOKUP($I386,ETF指数!$B:$B,ETF指数!E:E)</f>
        <v>科技</v>
      </c>
      <c r="L386" s="9" t="str">
        <f>_xlfn.XLOOKUP($I386,ETF指数!$B:$B,ETF指数!F:F)</f>
        <v>科技</v>
      </c>
      <c r="M386" s="35">
        <f>[1]!f_netasset_total(A386,"",100000000)</f>
        <v>236.3527144071</v>
      </c>
      <c r="N386" s="36">
        <f>[1]!f_info_managementfeeratio(A386)</f>
        <v>0.5</v>
      </c>
      <c r="O386" s="36">
        <f>[1]!f_info_custodianfeeratio(A386)</f>
        <v>0.15</v>
      </c>
      <c r="P386" s="37"/>
      <c r="Q386" s="37"/>
      <c r="R386" s="37"/>
      <c r="S386" s="37"/>
    </row>
    <row r="387" spans="1:19" x14ac:dyDescent="0.4">
      <c r="A387" s="9" t="s">
        <v>607</v>
      </c>
      <c r="B387" s="9" t="s">
        <v>3366</v>
      </c>
      <c r="C387" s="9" t="s">
        <v>1915</v>
      </c>
      <c r="D387" s="9" t="s">
        <v>1965</v>
      </c>
      <c r="E387" s="9" t="s">
        <v>1891</v>
      </c>
      <c r="F387" s="32" t="s">
        <v>3364</v>
      </c>
      <c r="G387" s="32" t="s">
        <v>3367</v>
      </c>
      <c r="H387" s="34">
        <v>3.9310399999999999</v>
      </c>
      <c r="I387" s="9" t="s">
        <v>604</v>
      </c>
      <c r="J387" s="9" t="str">
        <f>_xlfn.XLOOKUP($I387,ETF指数!$B:$B,ETF指数!D:D)</f>
        <v>港股指数</v>
      </c>
      <c r="K387" s="9" t="str">
        <f>_xlfn.XLOOKUP($I387,ETF指数!$B:$B,ETF指数!E:E)</f>
        <v>科技</v>
      </c>
      <c r="L387" s="9" t="str">
        <f>_xlfn.XLOOKUP($I387,ETF指数!$B:$B,ETF指数!F:F)</f>
        <v>科技</v>
      </c>
      <c r="M387" s="35">
        <f>[1]!f_netasset_total(A387,"",100000000)</f>
        <v>61.962987371400004</v>
      </c>
      <c r="N387" s="36">
        <f>[1]!f_info_managementfeeratio(A387)</f>
        <v>0.5</v>
      </c>
      <c r="O387" s="36">
        <f>[1]!f_info_custodianfeeratio(A387)</f>
        <v>0.1</v>
      </c>
      <c r="P387" s="37"/>
      <c r="Q387" s="37"/>
      <c r="R387" s="37"/>
      <c r="S387" s="37"/>
    </row>
    <row r="388" spans="1:19" x14ac:dyDescent="0.4">
      <c r="A388" s="9" t="s">
        <v>608</v>
      </c>
      <c r="B388" s="9" t="s">
        <v>3368</v>
      </c>
      <c r="C388" s="9" t="s">
        <v>1908</v>
      </c>
      <c r="D388" s="9" t="s">
        <v>1965</v>
      </c>
      <c r="E388" s="9" t="s">
        <v>1891</v>
      </c>
      <c r="F388" s="32" t="s">
        <v>3355</v>
      </c>
      <c r="G388" s="32" t="s">
        <v>3367</v>
      </c>
      <c r="H388" s="34">
        <v>4.5511799999999996</v>
      </c>
      <c r="I388" s="9" t="s">
        <v>604</v>
      </c>
      <c r="J388" s="9" t="str">
        <f>_xlfn.XLOOKUP($I388,ETF指数!$B:$B,ETF指数!D:D)</f>
        <v>港股指数</v>
      </c>
      <c r="K388" s="9" t="str">
        <f>_xlfn.XLOOKUP($I388,ETF指数!$B:$B,ETF指数!E:E)</f>
        <v>科技</v>
      </c>
      <c r="L388" s="9" t="str">
        <f>_xlfn.XLOOKUP($I388,ETF指数!$B:$B,ETF指数!F:F)</f>
        <v>科技</v>
      </c>
      <c r="M388" s="35">
        <f>[1]!f_netasset_total(A388,"",100000000)</f>
        <v>26.5946662369</v>
      </c>
      <c r="N388" s="36">
        <f>[1]!f_info_managementfeeratio(A388)</f>
        <v>0.5</v>
      </c>
      <c r="O388" s="36">
        <f>[1]!f_info_custodianfeeratio(A388)</f>
        <v>0.1</v>
      </c>
      <c r="P388" s="37"/>
      <c r="Q388" s="37"/>
      <c r="R388" s="37"/>
      <c r="S388" s="37"/>
    </row>
    <row r="389" spans="1:19" x14ac:dyDescent="0.4">
      <c r="A389" s="9" t="s">
        <v>609</v>
      </c>
      <c r="B389" s="9" t="s">
        <v>3369</v>
      </c>
      <c r="C389" s="9" t="s">
        <v>1895</v>
      </c>
      <c r="D389" s="9" t="s">
        <v>2475</v>
      </c>
      <c r="E389" s="9" t="s">
        <v>1891</v>
      </c>
      <c r="F389" s="32" t="s">
        <v>3355</v>
      </c>
      <c r="G389" s="32" t="s">
        <v>3370</v>
      </c>
      <c r="H389" s="34">
        <v>3.0655800000000002</v>
      </c>
      <c r="I389" s="9" t="s">
        <v>184</v>
      </c>
      <c r="J389" s="9" t="str">
        <f>_xlfn.XLOOKUP($I389,ETF指数!$B:$B,ETF指数!D:D)</f>
        <v>行业板块</v>
      </c>
      <c r="K389" s="9" t="str">
        <f>_xlfn.XLOOKUP($I389,ETF指数!$B:$B,ETF指数!E:E)</f>
        <v>大金融</v>
      </c>
      <c r="L389" s="9" t="str">
        <f>_xlfn.XLOOKUP($I389,ETF指数!$B:$B,ETF指数!F:F)</f>
        <v>银行</v>
      </c>
      <c r="M389" s="35">
        <f>[1]!f_netasset_total(A389,"",100000000)</f>
        <v>12.337487351300002</v>
      </c>
      <c r="N389" s="36">
        <f>[1]!f_info_managementfeeratio(A389)</f>
        <v>0.15</v>
      </c>
      <c r="O389" s="36">
        <f>[1]!f_info_custodianfeeratio(A389)</f>
        <v>0.05</v>
      </c>
      <c r="P389" s="37"/>
      <c r="Q389" s="37"/>
      <c r="R389" s="37"/>
      <c r="S389" s="37"/>
    </row>
    <row r="390" spans="1:19" x14ac:dyDescent="0.4">
      <c r="A390" s="9" t="s">
        <v>610</v>
      </c>
      <c r="B390" s="9" t="s">
        <v>3371</v>
      </c>
      <c r="C390" s="9" t="s">
        <v>1902</v>
      </c>
      <c r="D390" s="9" t="s">
        <v>2475</v>
      </c>
      <c r="E390" s="9" t="s">
        <v>1891</v>
      </c>
      <c r="F390" s="32" t="s">
        <v>3355</v>
      </c>
      <c r="G390" s="32" t="s">
        <v>3372</v>
      </c>
      <c r="H390" s="34">
        <v>3.1454200000000001</v>
      </c>
      <c r="I390" s="9" t="s">
        <v>611</v>
      </c>
      <c r="J390" s="9" t="str">
        <f>_xlfn.XLOOKUP($I390,ETF指数!$B:$B,ETF指数!D:D)</f>
        <v>行业板块</v>
      </c>
      <c r="K390" s="9" t="str">
        <f>_xlfn.XLOOKUP($I390,ETF指数!$B:$B,ETF指数!E:E)</f>
        <v>科技</v>
      </c>
      <c r="L390" s="9" t="str">
        <f>_xlfn.XLOOKUP($I390,ETF指数!$B:$B,ETF指数!F:F)</f>
        <v>科技</v>
      </c>
      <c r="M390" s="35">
        <f>[1]!f_netasset_total(A390,"",100000000)</f>
        <v>0.92121143900000002</v>
      </c>
      <c r="N390" s="36">
        <f>[1]!f_info_managementfeeratio(A390)</f>
        <v>0.5</v>
      </c>
      <c r="O390" s="36">
        <f>[1]!f_info_custodianfeeratio(A390)</f>
        <v>0.1</v>
      </c>
      <c r="P390" s="37"/>
      <c r="Q390" s="37"/>
      <c r="R390" s="37"/>
      <c r="S390" s="37"/>
    </row>
    <row r="391" spans="1:19" x14ac:dyDescent="0.4">
      <c r="A391" s="9" t="s">
        <v>612</v>
      </c>
      <c r="B391" s="9" t="s">
        <v>3373</v>
      </c>
      <c r="C391" s="9" t="s">
        <v>1898</v>
      </c>
      <c r="D391" s="9" t="s">
        <v>2475</v>
      </c>
      <c r="E391" s="9" t="s">
        <v>1891</v>
      </c>
      <c r="F391" s="32" t="s">
        <v>3374</v>
      </c>
      <c r="G391" s="32" t="s">
        <v>3375</v>
      </c>
      <c r="H391" s="34">
        <v>11.72247</v>
      </c>
      <c r="I391" s="9" t="s">
        <v>604</v>
      </c>
      <c r="J391" s="9" t="str">
        <f>_xlfn.XLOOKUP($I391,ETF指数!$B:$B,ETF指数!D:D)</f>
        <v>港股指数</v>
      </c>
      <c r="K391" s="9" t="str">
        <f>_xlfn.XLOOKUP($I391,ETF指数!$B:$B,ETF指数!E:E)</f>
        <v>科技</v>
      </c>
      <c r="L391" s="9" t="str">
        <f>_xlfn.XLOOKUP($I391,ETF指数!$B:$B,ETF指数!F:F)</f>
        <v>科技</v>
      </c>
      <c r="M391" s="35">
        <f>[1]!f_netasset_total(A391,"",100000000)</f>
        <v>247.27975489569999</v>
      </c>
      <c r="N391" s="36">
        <f>[1]!f_info_managementfeeratio(A391)</f>
        <v>0.2</v>
      </c>
      <c r="O391" s="36">
        <f>[1]!f_info_custodianfeeratio(A391)</f>
        <v>0.05</v>
      </c>
      <c r="P391" s="37"/>
      <c r="Q391" s="37"/>
      <c r="R391" s="37"/>
      <c r="S391" s="37"/>
    </row>
    <row r="392" spans="1:19" x14ac:dyDescent="0.4">
      <c r="A392" s="9" t="s">
        <v>613</v>
      </c>
      <c r="B392" s="9" t="s">
        <v>3376</v>
      </c>
      <c r="C392" s="9" t="s">
        <v>1904</v>
      </c>
      <c r="D392" s="9" t="s">
        <v>1973</v>
      </c>
      <c r="E392" s="9" t="s">
        <v>1891</v>
      </c>
      <c r="F392" s="32" t="s">
        <v>3357</v>
      </c>
      <c r="G392" s="32" t="s">
        <v>3377</v>
      </c>
      <c r="H392" s="34">
        <v>2.3955099999999998</v>
      </c>
      <c r="I392" s="9" t="s">
        <v>614</v>
      </c>
      <c r="J392" s="9" t="str">
        <f>_xlfn.XLOOKUP($I392,ETF指数!$B:$B,ETF指数!D:D)</f>
        <v>港股指数</v>
      </c>
      <c r="K392" s="9" t="str">
        <f>_xlfn.XLOOKUP($I392,ETF指数!$B:$B,ETF指数!E:E)</f>
        <v>消费</v>
      </c>
      <c r="L392" s="9" t="str">
        <f>_xlfn.XLOOKUP($I392,ETF指数!$B:$B,ETF指数!F:F)</f>
        <v>消费</v>
      </c>
      <c r="M392" s="35">
        <f>[1]!f_netasset_total(A392,"",100000000)</f>
        <v>6.2938643770000002</v>
      </c>
      <c r="N392" s="36">
        <f>[1]!f_info_managementfeeratio(A392)</f>
        <v>0.5</v>
      </c>
      <c r="O392" s="36">
        <f>[1]!f_info_custodianfeeratio(A392)</f>
        <v>0.1</v>
      </c>
      <c r="P392" s="37"/>
      <c r="Q392" s="37"/>
      <c r="R392" s="37"/>
      <c r="S392" s="37"/>
    </row>
    <row r="393" spans="1:19" x14ac:dyDescent="0.4">
      <c r="A393" s="9" t="s">
        <v>615</v>
      </c>
      <c r="B393" s="9" t="s">
        <v>3378</v>
      </c>
      <c r="C393" s="9" t="s">
        <v>1900</v>
      </c>
      <c r="D393" s="9" t="s">
        <v>2482</v>
      </c>
      <c r="E393" s="9" t="s">
        <v>1891</v>
      </c>
      <c r="F393" s="32" t="s">
        <v>3379</v>
      </c>
      <c r="G393" s="32" t="s">
        <v>3372</v>
      </c>
      <c r="H393" s="34">
        <v>4.2178100000000001</v>
      </c>
      <c r="I393" s="9" t="s">
        <v>604</v>
      </c>
      <c r="J393" s="9" t="str">
        <f>_xlfn.XLOOKUP($I393,ETF指数!$B:$B,ETF指数!D:D)</f>
        <v>港股指数</v>
      </c>
      <c r="K393" s="9" t="str">
        <f>_xlfn.XLOOKUP($I393,ETF指数!$B:$B,ETF指数!E:E)</f>
        <v>科技</v>
      </c>
      <c r="L393" s="9" t="str">
        <f>_xlfn.XLOOKUP($I393,ETF指数!$B:$B,ETF指数!F:F)</f>
        <v>科技</v>
      </c>
      <c r="M393" s="35">
        <f>[1]!f_netasset_total(A393,"",100000000)</f>
        <v>8.8135308169000002</v>
      </c>
      <c r="N393" s="36">
        <f>[1]!f_info_managementfeeratio(A393)</f>
        <v>0.6</v>
      </c>
      <c r="O393" s="36">
        <f>[1]!f_info_custodianfeeratio(A393)</f>
        <v>0.1</v>
      </c>
      <c r="P393" s="37"/>
      <c r="Q393" s="37"/>
      <c r="R393" s="37"/>
      <c r="S393" s="37"/>
    </row>
    <row r="394" spans="1:19" x14ac:dyDescent="0.4">
      <c r="A394" s="9" t="s">
        <v>616</v>
      </c>
      <c r="B394" s="9" t="s">
        <v>3380</v>
      </c>
      <c r="C394" s="9" t="s">
        <v>1911</v>
      </c>
      <c r="D394" s="9" t="s">
        <v>2866</v>
      </c>
      <c r="E394" s="9" t="s">
        <v>1891</v>
      </c>
      <c r="F394" s="32" t="s">
        <v>3367</v>
      </c>
      <c r="G394" s="32" t="s">
        <v>3377</v>
      </c>
      <c r="H394" s="34">
        <v>3.3307500000000001</v>
      </c>
      <c r="I394" s="9" t="s">
        <v>587</v>
      </c>
      <c r="J394" s="9" t="str">
        <f>_xlfn.XLOOKUP($I394,ETF指数!$B:$B,ETF指数!D:D)</f>
        <v>行业板块</v>
      </c>
      <c r="K394" s="9" t="str">
        <f>_xlfn.XLOOKUP($I394,ETF指数!$B:$B,ETF指数!E:E)</f>
        <v>医药</v>
      </c>
      <c r="L394" s="9" t="str">
        <f>_xlfn.XLOOKUP($I394,ETF指数!$B:$B,ETF指数!F:F)</f>
        <v>医疗器械</v>
      </c>
      <c r="M394" s="35">
        <f>[1]!f_netasset_total(A394,"",100000000)</f>
        <v>1.7901233607</v>
      </c>
      <c r="N394" s="36">
        <f>[1]!f_info_managementfeeratio(A394)</f>
        <v>0.5</v>
      </c>
      <c r="O394" s="36">
        <f>[1]!f_info_custodianfeeratio(A394)</f>
        <v>0.1</v>
      </c>
      <c r="P394" s="37"/>
      <c r="Q394" s="37"/>
      <c r="R394" s="37"/>
      <c r="S394" s="37"/>
    </row>
    <row r="395" spans="1:19" x14ac:dyDescent="0.4">
      <c r="A395" s="9" t="s">
        <v>617</v>
      </c>
      <c r="B395" s="9" t="s">
        <v>3381</v>
      </c>
      <c r="C395" s="9" t="s">
        <v>1914</v>
      </c>
      <c r="D395" s="9" t="s">
        <v>3191</v>
      </c>
      <c r="E395" s="9" t="s">
        <v>1891</v>
      </c>
      <c r="F395" s="32" t="s">
        <v>3367</v>
      </c>
      <c r="G395" s="32" t="s">
        <v>3382</v>
      </c>
      <c r="H395" s="34">
        <v>2.9416525500000001</v>
      </c>
      <c r="I395" s="9" t="s">
        <v>594</v>
      </c>
      <c r="J395" s="9" t="str">
        <f>_xlfn.XLOOKUP($I395,ETF指数!$B:$B,ETF指数!D:D)</f>
        <v>行业板块</v>
      </c>
      <c r="K395" s="9" t="str">
        <f>_xlfn.XLOOKUP($I395,ETF指数!$B:$B,ETF指数!E:E)</f>
        <v>制造</v>
      </c>
      <c r="L395" s="9" t="str">
        <f>_xlfn.XLOOKUP($I395,ETF指数!$B:$B,ETF指数!F:F)</f>
        <v>新材料</v>
      </c>
      <c r="M395" s="35">
        <f>[1]!f_netasset_total(A395,"",100000000)</f>
        <v>0.5445247178</v>
      </c>
      <c r="N395" s="36">
        <f>[1]!f_info_managementfeeratio(A395)</f>
        <v>0.5</v>
      </c>
      <c r="O395" s="36">
        <f>[1]!f_info_custodianfeeratio(A395)</f>
        <v>0.1</v>
      </c>
      <c r="P395" s="37"/>
      <c r="Q395" s="37"/>
      <c r="R395" s="37"/>
      <c r="S395" s="37"/>
    </row>
    <row r="396" spans="1:19" x14ac:dyDescent="0.4">
      <c r="A396" s="9" t="s">
        <v>618</v>
      </c>
      <c r="B396" s="9" t="s">
        <v>3383</v>
      </c>
      <c r="C396" s="9" t="s">
        <v>1894</v>
      </c>
      <c r="D396" s="9" t="s">
        <v>1965</v>
      </c>
      <c r="E396" s="9" t="s">
        <v>1891</v>
      </c>
      <c r="F396" s="32" t="s">
        <v>3367</v>
      </c>
      <c r="G396" s="32" t="s">
        <v>3382</v>
      </c>
      <c r="H396" s="34">
        <v>2.6158817999999999</v>
      </c>
      <c r="I396" s="9" t="s">
        <v>619</v>
      </c>
      <c r="J396" s="9" t="str">
        <f>_xlfn.XLOOKUP($I396,ETF指数!$B:$B,ETF指数!D:D)</f>
        <v>行业板块</v>
      </c>
      <c r="K396" s="9" t="str">
        <f>_xlfn.XLOOKUP($I396,ETF指数!$B:$B,ETF指数!E:E)</f>
        <v>制造</v>
      </c>
      <c r="L396" s="9" t="str">
        <f>_xlfn.XLOOKUP($I396,ETF指数!$B:$B,ETF指数!F:F)</f>
        <v>装备</v>
      </c>
      <c r="M396" s="35">
        <f>[1]!f_netasset_total(A396,"",100000000)</f>
        <v>0.78645331959999998</v>
      </c>
      <c r="N396" s="36">
        <f>[1]!f_info_managementfeeratio(A396)</f>
        <v>0.5</v>
      </c>
      <c r="O396" s="36">
        <f>[1]!f_info_custodianfeeratio(A396)</f>
        <v>0.1</v>
      </c>
      <c r="P396" s="37"/>
      <c r="Q396" s="37"/>
      <c r="R396" s="37"/>
      <c r="S396" s="37"/>
    </row>
    <row r="397" spans="1:19" x14ac:dyDescent="0.4">
      <c r="A397" s="9" t="s">
        <v>620</v>
      </c>
      <c r="B397" s="9" t="s">
        <v>3384</v>
      </c>
      <c r="C397" s="9" t="s">
        <v>1920</v>
      </c>
      <c r="D397" s="9" t="s">
        <v>2866</v>
      </c>
      <c r="E397" s="9" t="s">
        <v>1891</v>
      </c>
      <c r="F397" s="32" t="s">
        <v>3367</v>
      </c>
      <c r="G397" s="32" t="s">
        <v>3385</v>
      </c>
      <c r="H397" s="34">
        <v>2.9914606099999999</v>
      </c>
      <c r="I397" s="9" t="s">
        <v>594</v>
      </c>
      <c r="J397" s="9" t="str">
        <f>_xlfn.XLOOKUP($I397,ETF指数!$B:$B,ETF指数!D:D)</f>
        <v>行业板块</v>
      </c>
      <c r="K397" s="9" t="str">
        <f>_xlfn.XLOOKUP($I397,ETF指数!$B:$B,ETF指数!E:E)</f>
        <v>制造</v>
      </c>
      <c r="L397" s="9" t="str">
        <f>_xlfn.XLOOKUP($I397,ETF指数!$B:$B,ETF指数!F:F)</f>
        <v>新材料</v>
      </c>
      <c r="M397" s="35">
        <f>[1]!f_netasset_total(A397,"",100000000)</f>
        <v>0.12896082880000001</v>
      </c>
      <c r="N397" s="36">
        <f>[1]!f_info_managementfeeratio(A397)</f>
        <v>0.5</v>
      </c>
      <c r="O397" s="36">
        <f>[1]!f_info_custodianfeeratio(A397)</f>
        <v>0.1</v>
      </c>
      <c r="P397" s="37"/>
      <c r="Q397" s="37"/>
      <c r="R397" s="37"/>
      <c r="S397" s="37"/>
    </row>
    <row r="398" spans="1:19" x14ac:dyDescent="0.4">
      <c r="A398" s="9" t="s">
        <v>621</v>
      </c>
      <c r="B398" s="9" t="s">
        <v>3386</v>
      </c>
      <c r="C398" s="9" t="s">
        <v>1916</v>
      </c>
      <c r="D398" s="9" t="s">
        <v>2989</v>
      </c>
      <c r="E398" s="9" t="s">
        <v>1891</v>
      </c>
      <c r="F398" s="32" t="s">
        <v>3367</v>
      </c>
      <c r="G398" s="32" t="s">
        <v>3387</v>
      </c>
      <c r="H398" s="34">
        <v>2.5600103000000001</v>
      </c>
      <c r="I398" s="9" t="s">
        <v>560</v>
      </c>
      <c r="J398" s="9" t="str">
        <f>_xlfn.XLOOKUP($I398,ETF指数!$B:$B,ETF指数!D:D)</f>
        <v>行业板块</v>
      </c>
      <c r="K398" s="9" t="str">
        <f>_xlfn.XLOOKUP($I398,ETF指数!$B:$B,ETF指数!E:E)</f>
        <v>医药</v>
      </c>
      <c r="L398" s="9" t="str">
        <f>_xlfn.XLOOKUP($I398,ETF指数!$B:$B,ETF指数!F:F)</f>
        <v>医药</v>
      </c>
      <c r="M398" s="35">
        <f>[1]!f_netasset_total(A398,"",100000000)</f>
        <v>1.1689392659</v>
      </c>
      <c r="N398" s="36">
        <f>[1]!f_info_managementfeeratio(A398)</f>
        <v>0.5</v>
      </c>
      <c r="O398" s="36">
        <f>[1]!f_info_custodianfeeratio(A398)</f>
        <v>0.1</v>
      </c>
      <c r="P398" s="37"/>
      <c r="Q398" s="37"/>
      <c r="R398" s="37"/>
      <c r="S398" s="37"/>
    </row>
    <row r="399" spans="1:19" x14ac:dyDescent="0.4">
      <c r="A399" s="9" t="s">
        <v>622</v>
      </c>
      <c r="B399" s="9" t="s">
        <v>3388</v>
      </c>
      <c r="C399" s="9" t="s">
        <v>1897</v>
      </c>
      <c r="D399" s="9" t="s">
        <v>3135</v>
      </c>
      <c r="E399" s="9" t="s">
        <v>1891</v>
      </c>
      <c r="F399" s="32" t="s">
        <v>3372</v>
      </c>
      <c r="G399" s="32" t="s">
        <v>3385</v>
      </c>
      <c r="H399" s="34">
        <v>2.8113983600000001</v>
      </c>
      <c r="I399" s="9" t="s">
        <v>623</v>
      </c>
      <c r="J399" s="9" t="str">
        <f>_xlfn.XLOOKUP($I399,ETF指数!$B:$B,ETF指数!D:D)</f>
        <v>行业板块</v>
      </c>
      <c r="K399" s="9" t="str">
        <f>_xlfn.XLOOKUP($I399,ETF指数!$B:$B,ETF指数!E:E)</f>
        <v>周期</v>
      </c>
      <c r="L399" s="9" t="str">
        <f>_xlfn.XLOOKUP($I399,ETF指数!$B:$B,ETF指数!F:F)</f>
        <v>交运</v>
      </c>
      <c r="M399" s="35">
        <f>[1]!f_netasset_total(A399,"",100000000)</f>
        <v>0.56795983650000004</v>
      </c>
      <c r="N399" s="36">
        <f>[1]!f_info_managementfeeratio(A399)</f>
        <v>0.5</v>
      </c>
      <c r="O399" s="36">
        <f>[1]!f_info_custodianfeeratio(A399)</f>
        <v>0.1</v>
      </c>
      <c r="P399" s="37"/>
      <c r="Q399" s="37"/>
      <c r="R399" s="37"/>
      <c r="S399" s="37"/>
    </row>
    <row r="400" spans="1:19" x14ac:dyDescent="0.4">
      <c r="A400" s="9" t="s">
        <v>624</v>
      </c>
      <c r="B400" s="9" t="s">
        <v>3389</v>
      </c>
      <c r="C400" s="9" t="s">
        <v>1899</v>
      </c>
      <c r="D400" s="9" t="s">
        <v>1973</v>
      </c>
      <c r="E400" s="9" t="s">
        <v>1891</v>
      </c>
      <c r="F400" s="32" t="s">
        <v>3372</v>
      </c>
      <c r="G400" s="32" t="s">
        <v>3390</v>
      </c>
      <c r="H400" s="34">
        <v>3.5926100000000001</v>
      </c>
      <c r="I400" s="9" t="s">
        <v>366</v>
      </c>
      <c r="J400" s="9" t="str">
        <f>_xlfn.XLOOKUP($I400,ETF指数!$B:$B,ETF指数!D:D)</f>
        <v>行业板块</v>
      </c>
      <c r="K400" s="9" t="str">
        <f>_xlfn.XLOOKUP($I400,ETF指数!$B:$B,ETF指数!E:E)</f>
        <v>制造</v>
      </c>
      <c r="L400" s="9" t="str">
        <f>_xlfn.XLOOKUP($I400,ETF指数!$B:$B,ETF指数!F:F)</f>
        <v>新能车</v>
      </c>
      <c r="M400" s="35">
        <f>[1]!f_netasset_total(A400,"",100000000)</f>
        <v>3.4332848837999999</v>
      </c>
      <c r="N400" s="36">
        <f>[1]!f_info_managementfeeratio(A400)</f>
        <v>0.15</v>
      </c>
      <c r="O400" s="36">
        <f>[1]!f_info_custodianfeeratio(A400)</f>
        <v>0.05</v>
      </c>
      <c r="P400" s="37"/>
      <c r="Q400" s="37"/>
      <c r="R400" s="37"/>
      <c r="S400" s="37"/>
    </row>
    <row r="401" spans="1:19" x14ac:dyDescent="0.4">
      <c r="A401" s="9" t="s">
        <v>625</v>
      </c>
      <c r="B401" s="9" t="s">
        <v>3391</v>
      </c>
      <c r="C401" s="9" t="s">
        <v>1910</v>
      </c>
      <c r="D401" s="9" t="s">
        <v>2475</v>
      </c>
      <c r="E401" s="9" t="s">
        <v>1891</v>
      </c>
      <c r="F401" s="32" t="s">
        <v>3377</v>
      </c>
      <c r="G401" s="32" t="s">
        <v>3390</v>
      </c>
      <c r="H401" s="34">
        <v>3.13442</v>
      </c>
      <c r="I401" s="9" t="s">
        <v>589</v>
      </c>
      <c r="J401" s="9" t="str">
        <f>_xlfn.XLOOKUP($I401,ETF指数!$B:$B,ETF指数!D:D)</f>
        <v>行业板块</v>
      </c>
      <c r="K401" s="9" t="str">
        <f>_xlfn.XLOOKUP($I401,ETF指数!$B:$B,ETF指数!E:E)</f>
        <v>制造</v>
      </c>
      <c r="L401" s="9" t="str">
        <f>_xlfn.XLOOKUP($I401,ETF指数!$B:$B,ETF指数!F:F)</f>
        <v>汽车</v>
      </c>
      <c r="M401" s="35">
        <f>[1]!f_netasset_total(A401,"",100000000)</f>
        <v>0.98121955150000006</v>
      </c>
      <c r="N401" s="36">
        <f>[1]!f_info_managementfeeratio(A401)</f>
        <v>0.5</v>
      </c>
      <c r="O401" s="36">
        <f>[1]!f_info_custodianfeeratio(A401)</f>
        <v>0.1</v>
      </c>
      <c r="P401" s="37"/>
      <c r="Q401" s="37"/>
      <c r="R401" s="37"/>
      <c r="S401" s="37"/>
    </row>
    <row r="402" spans="1:19" x14ac:dyDescent="0.4">
      <c r="A402" s="9" t="s">
        <v>626</v>
      </c>
      <c r="B402" s="9" t="s">
        <v>3392</v>
      </c>
      <c r="C402" s="9" t="s">
        <v>1896</v>
      </c>
      <c r="D402" s="9" t="s">
        <v>1965</v>
      </c>
      <c r="E402" s="9" t="s">
        <v>1891</v>
      </c>
      <c r="F402" s="32" t="s">
        <v>3382</v>
      </c>
      <c r="G402" s="32" t="s">
        <v>3393</v>
      </c>
      <c r="H402" s="34">
        <v>2.5621200000000002</v>
      </c>
      <c r="I402" s="9" t="s">
        <v>627</v>
      </c>
      <c r="J402" s="9" t="str">
        <f>_xlfn.XLOOKUP($I402,ETF指数!$B:$B,ETF指数!D:D)</f>
        <v>行业板块</v>
      </c>
      <c r="K402" s="9" t="str">
        <f>_xlfn.XLOOKUP($I402,ETF指数!$B:$B,ETF指数!E:E)</f>
        <v>消费</v>
      </c>
      <c r="L402" s="9" t="str">
        <f>_xlfn.XLOOKUP($I402,ETF指数!$B:$B,ETF指数!F:F)</f>
        <v>教育</v>
      </c>
      <c r="M402" s="35">
        <f>[1]!f_netasset_total(A402,"",100000000)</f>
        <v>5.1376940372000002</v>
      </c>
      <c r="N402" s="36">
        <f>[1]!f_info_managementfeeratio(A402)</f>
        <v>0.5</v>
      </c>
      <c r="O402" s="36">
        <f>[1]!f_info_custodianfeeratio(A402)</f>
        <v>0.15</v>
      </c>
      <c r="P402" s="37"/>
      <c r="Q402" s="37"/>
      <c r="R402" s="37"/>
      <c r="S402" s="37"/>
    </row>
    <row r="403" spans="1:19" x14ac:dyDescent="0.4">
      <c r="A403" s="9" t="s">
        <v>628</v>
      </c>
      <c r="B403" s="9" t="s">
        <v>3394</v>
      </c>
      <c r="C403" s="9" t="s">
        <v>1905</v>
      </c>
      <c r="D403" s="9" t="s">
        <v>2764</v>
      </c>
      <c r="E403" s="9" t="s">
        <v>1891</v>
      </c>
      <c r="F403" s="32" t="s">
        <v>3395</v>
      </c>
      <c r="G403" s="32" t="s">
        <v>3390</v>
      </c>
      <c r="H403" s="34">
        <v>3.39676</v>
      </c>
      <c r="I403" s="9" t="s">
        <v>629</v>
      </c>
      <c r="J403" s="9" t="str">
        <f>_xlfn.XLOOKUP($I403,ETF指数!$B:$B,ETF指数!D:D)</f>
        <v>行业板块</v>
      </c>
      <c r="K403" s="9" t="str">
        <f>_xlfn.XLOOKUP($I403,ETF指数!$B:$B,ETF指数!E:E)</f>
        <v>地产链</v>
      </c>
      <c r="L403" s="9" t="str">
        <f>_xlfn.XLOOKUP($I403,ETF指数!$B:$B,ETF指数!F:F)</f>
        <v>建材</v>
      </c>
      <c r="M403" s="35">
        <f>[1]!f_netasset_total(A403,"",100000000)</f>
        <v>5.2744520600999998</v>
      </c>
      <c r="N403" s="36">
        <f>[1]!f_info_managementfeeratio(A403)</f>
        <v>0.5</v>
      </c>
      <c r="O403" s="36">
        <f>[1]!f_info_custodianfeeratio(A403)</f>
        <v>0.1</v>
      </c>
      <c r="P403" s="37"/>
      <c r="Q403" s="37"/>
      <c r="R403" s="37"/>
      <c r="S403" s="37"/>
    </row>
    <row r="404" spans="1:19" x14ac:dyDescent="0.4">
      <c r="A404" s="9" t="s">
        <v>630</v>
      </c>
      <c r="B404" s="9" t="s">
        <v>3396</v>
      </c>
      <c r="C404" s="9" t="s">
        <v>1895</v>
      </c>
      <c r="D404" s="9" t="s">
        <v>2482</v>
      </c>
      <c r="E404" s="9" t="s">
        <v>1891</v>
      </c>
      <c r="F404" s="32" t="s">
        <v>3395</v>
      </c>
      <c r="G404" s="32" t="s">
        <v>3390</v>
      </c>
      <c r="H404" s="34">
        <v>3.3635600000000001</v>
      </c>
      <c r="I404" s="9" t="s">
        <v>631</v>
      </c>
      <c r="J404" s="9" t="str">
        <f>_xlfn.XLOOKUP($I404,ETF指数!$B:$B,ETF指数!D:D)</f>
        <v>行业板块</v>
      </c>
      <c r="K404" s="9" t="str">
        <f>_xlfn.XLOOKUP($I404,ETF指数!$B:$B,ETF指数!E:E)</f>
        <v>周期</v>
      </c>
      <c r="L404" s="9" t="str">
        <f>_xlfn.XLOOKUP($I404,ETF指数!$B:$B,ETF指数!F:F)</f>
        <v>油气</v>
      </c>
      <c r="M404" s="35">
        <f>[1]!f_netasset_total(A404,"",100000000)</f>
        <v>0.59780203809999999</v>
      </c>
      <c r="N404" s="36">
        <f>[1]!f_info_managementfeeratio(A404)</f>
        <v>0.15</v>
      </c>
      <c r="O404" s="36">
        <f>[1]!f_info_custodianfeeratio(A404)</f>
        <v>0.05</v>
      </c>
      <c r="P404" s="37"/>
      <c r="Q404" s="37"/>
      <c r="R404" s="37"/>
      <c r="S404" s="37"/>
    </row>
    <row r="405" spans="1:19" x14ac:dyDescent="0.4">
      <c r="A405" s="9" t="s">
        <v>632</v>
      </c>
      <c r="B405" s="9" t="s">
        <v>3397</v>
      </c>
      <c r="C405" s="9" t="s">
        <v>1894</v>
      </c>
      <c r="D405" s="9" t="s">
        <v>3156</v>
      </c>
      <c r="E405" s="9" t="s">
        <v>1891</v>
      </c>
      <c r="F405" s="32" t="s">
        <v>3395</v>
      </c>
      <c r="G405" s="32" t="s">
        <v>3398</v>
      </c>
      <c r="H405" s="34">
        <v>2.71462789</v>
      </c>
      <c r="I405" s="9" t="s">
        <v>633</v>
      </c>
      <c r="J405" s="9" t="str">
        <f>_xlfn.XLOOKUP($I405,ETF指数!$B:$B,ETF指数!D:D)</f>
        <v>行业板块</v>
      </c>
      <c r="K405" s="9" t="str">
        <f>_xlfn.XLOOKUP($I405,ETF指数!$B:$B,ETF指数!E:E)</f>
        <v>周期</v>
      </c>
      <c r="L405" s="9" t="str">
        <f>_xlfn.XLOOKUP($I405,ETF指数!$B:$B,ETF指数!F:F)</f>
        <v>有色</v>
      </c>
      <c r="M405" s="35">
        <f>[1]!f_netasset_total(A405,"",100000000)</f>
        <v>1.2582509013000001</v>
      </c>
      <c r="N405" s="36">
        <f>[1]!f_info_managementfeeratio(A405)</f>
        <v>0.5</v>
      </c>
      <c r="O405" s="36">
        <f>[1]!f_info_custodianfeeratio(A405)</f>
        <v>0.1</v>
      </c>
      <c r="P405" s="37"/>
      <c r="Q405" s="37"/>
      <c r="R405" s="37"/>
      <c r="S405" s="37"/>
    </row>
    <row r="406" spans="1:19" x14ac:dyDescent="0.4">
      <c r="A406" s="9" t="s">
        <v>634</v>
      </c>
      <c r="B406" s="9" t="s">
        <v>3399</v>
      </c>
      <c r="C406" s="9" t="s">
        <v>1907</v>
      </c>
      <c r="D406" s="9" t="s">
        <v>1957</v>
      </c>
      <c r="E406" s="9" t="s">
        <v>1891</v>
      </c>
      <c r="F406" s="32" t="s">
        <v>3395</v>
      </c>
      <c r="G406" s="32" t="s">
        <v>3400</v>
      </c>
      <c r="H406" s="34">
        <v>11.34404</v>
      </c>
      <c r="I406" s="9" t="s">
        <v>635</v>
      </c>
      <c r="J406" s="9" t="str">
        <f>_xlfn.XLOOKUP($I406,ETF指数!$B:$B,ETF指数!D:D)</f>
        <v>行业板块</v>
      </c>
      <c r="K406" s="9" t="str">
        <f>_xlfn.XLOOKUP($I406,ETF指数!$B:$B,ETF指数!E:E)</f>
        <v>医药</v>
      </c>
      <c r="L406" s="9" t="str">
        <f>_xlfn.XLOOKUP($I406,ETF指数!$B:$B,ETF指数!F:F)</f>
        <v>医药</v>
      </c>
      <c r="M406" s="35">
        <f>[1]!f_netasset_total(A406,"",100000000)</f>
        <v>17.282067863399998</v>
      </c>
      <c r="N406" s="36">
        <f>[1]!f_info_managementfeeratio(A406)</f>
        <v>0.5</v>
      </c>
      <c r="O406" s="36">
        <f>[1]!f_info_custodianfeeratio(A406)</f>
        <v>0.1</v>
      </c>
      <c r="P406" s="37"/>
      <c r="Q406" s="37"/>
      <c r="R406" s="37"/>
      <c r="S406" s="37"/>
    </row>
    <row r="407" spans="1:19" x14ac:dyDescent="0.4">
      <c r="A407" s="9" t="s">
        <v>636</v>
      </c>
      <c r="B407" s="9" t="s">
        <v>3401</v>
      </c>
      <c r="C407" s="9" t="s">
        <v>1903</v>
      </c>
      <c r="D407" s="9" t="s">
        <v>2989</v>
      </c>
      <c r="E407" s="9" t="s">
        <v>1891</v>
      </c>
      <c r="F407" s="32" t="s">
        <v>3385</v>
      </c>
      <c r="G407" s="32" t="s">
        <v>3402</v>
      </c>
      <c r="H407" s="34">
        <v>2.4540899999999999</v>
      </c>
      <c r="I407" s="9" t="s">
        <v>637</v>
      </c>
      <c r="J407" s="9" t="str">
        <f>_xlfn.XLOOKUP($I407,ETF指数!$B:$B,ETF指数!D:D)</f>
        <v>行业板块</v>
      </c>
      <c r="K407" s="9" t="str">
        <f>_xlfn.XLOOKUP($I407,ETF指数!$B:$B,ETF指数!E:E)</f>
        <v>消费</v>
      </c>
      <c r="L407" s="9" t="str">
        <f>_xlfn.XLOOKUP($I407,ETF指数!$B:$B,ETF指数!F:F)</f>
        <v>线上消费</v>
      </c>
      <c r="M407" s="35">
        <f>[1]!f_netasset_total(A407,"",100000000)</f>
        <v>0.52713972139999998</v>
      </c>
      <c r="N407" s="36">
        <f>[1]!f_info_managementfeeratio(A407)</f>
        <v>0.45</v>
      </c>
      <c r="O407" s="36">
        <f>[1]!f_info_custodianfeeratio(A407)</f>
        <v>7.0000000000000007E-2</v>
      </c>
      <c r="P407" s="37"/>
      <c r="Q407" s="37"/>
      <c r="R407" s="37"/>
      <c r="S407" s="37"/>
    </row>
    <row r="408" spans="1:19" x14ac:dyDescent="0.4">
      <c r="A408" s="9" t="s">
        <v>638</v>
      </c>
      <c r="B408" s="9" t="s">
        <v>3403</v>
      </c>
      <c r="C408" s="9" t="s">
        <v>1932</v>
      </c>
      <c r="D408" s="9" t="s">
        <v>1965</v>
      </c>
      <c r="E408" s="9" t="s">
        <v>1891</v>
      </c>
      <c r="F408" s="32" t="s">
        <v>3387</v>
      </c>
      <c r="G408" s="32" t="s">
        <v>3404</v>
      </c>
      <c r="H408" s="34">
        <v>4.34016</v>
      </c>
      <c r="I408" s="9" t="s">
        <v>639</v>
      </c>
      <c r="J408" s="9" t="str">
        <f>_xlfn.XLOOKUP($I408,ETF指数!$B:$B,ETF指数!D:D)</f>
        <v>行业板块</v>
      </c>
      <c r="K408" s="9" t="str">
        <f>_xlfn.XLOOKUP($I408,ETF指数!$B:$B,ETF指数!E:E)</f>
        <v>大金融</v>
      </c>
      <c r="L408" s="9" t="str">
        <f>_xlfn.XLOOKUP($I408,ETF指数!$B:$B,ETF指数!F:F)</f>
        <v>非银</v>
      </c>
      <c r="M408" s="35">
        <f>[1]!f_netasset_total(A408,"",100000000)</f>
        <v>0.36718111689999999</v>
      </c>
      <c r="N408" s="36">
        <f>[1]!f_info_managementfeeratio(A408)</f>
        <v>0.5</v>
      </c>
      <c r="O408" s="36">
        <f>[1]!f_info_custodianfeeratio(A408)</f>
        <v>0.1</v>
      </c>
      <c r="P408" s="37"/>
      <c r="Q408" s="37"/>
      <c r="R408" s="37"/>
      <c r="S408" s="37"/>
    </row>
    <row r="409" spans="1:19" x14ac:dyDescent="0.4">
      <c r="A409" s="9" t="s">
        <v>640</v>
      </c>
      <c r="B409" s="9" t="s">
        <v>3405</v>
      </c>
      <c r="C409" s="9" t="s">
        <v>1902</v>
      </c>
      <c r="D409" s="9" t="s">
        <v>1973</v>
      </c>
      <c r="E409" s="9" t="s">
        <v>1891</v>
      </c>
      <c r="F409" s="32" t="s">
        <v>3387</v>
      </c>
      <c r="G409" s="32" t="s">
        <v>3404</v>
      </c>
      <c r="H409" s="34">
        <v>11.52608</v>
      </c>
      <c r="I409" s="9" t="s">
        <v>641</v>
      </c>
      <c r="J409" s="9" t="str">
        <f>_xlfn.XLOOKUP($I409,ETF指数!$B:$B,ETF指数!D:D)</f>
        <v>行业板块</v>
      </c>
      <c r="K409" s="9" t="str">
        <f>_xlfn.XLOOKUP($I409,ETF指数!$B:$B,ETF指数!E:E)</f>
        <v>制造</v>
      </c>
      <c r="L409" s="9" t="str">
        <f>_xlfn.XLOOKUP($I409,ETF指数!$B:$B,ETF指数!F:F)</f>
        <v>电池</v>
      </c>
      <c r="M409" s="35">
        <f>[1]!f_netasset_total(A409,"",100000000)</f>
        <v>33.857224006599999</v>
      </c>
      <c r="N409" s="36">
        <f>[1]!f_info_managementfeeratio(A409)</f>
        <v>0.5</v>
      </c>
      <c r="O409" s="36">
        <f>[1]!f_info_custodianfeeratio(A409)</f>
        <v>0.1</v>
      </c>
      <c r="P409" s="37"/>
      <c r="Q409" s="37"/>
      <c r="R409" s="37"/>
      <c r="S409" s="37"/>
    </row>
    <row r="410" spans="1:19" x14ac:dyDescent="0.4">
      <c r="A410" s="9" t="s">
        <v>642</v>
      </c>
      <c r="B410" s="9" t="s">
        <v>3406</v>
      </c>
      <c r="C410" s="9" t="s">
        <v>1906</v>
      </c>
      <c r="D410" s="9" t="s">
        <v>2927</v>
      </c>
      <c r="E410" s="9" t="s">
        <v>1891</v>
      </c>
      <c r="F410" s="32" t="s">
        <v>3407</v>
      </c>
      <c r="G410" s="32" t="s">
        <v>3400</v>
      </c>
      <c r="H410" s="34">
        <v>2.9077999999999999</v>
      </c>
      <c r="I410" s="9" t="s">
        <v>643</v>
      </c>
      <c r="J410" s="9" t="str">
        <f>_xlfn.XLOOKUP($I410,ETF指数!$B:$B,ETF指数!D:D)</f>
        <v>行业板块</v>
      </c>
      <c r="K410" s="9" t="str">
        <f>_xlfn.XLOOKUP($I410,ETF指数!$B:$B,ETF指数!E:E)</f>
        <v>科技</v>
      </c>
      <c r="L410" s="9" t="str">
        <f>_xlfn.XLOOKUP($I410,ETF指数!$B:$B,ETF指数!F:F)</f>
        <v>车联网</v>
      </c>
      <c r="M410" s="35">
        <f>[1]!f_netasset_total(A410,"",100000000)</f>
        <v>0.51168138799999996</v>
      </c>
      <c r="N410" s="36">
        <f>[1]!f_info_managementfeeratio(A410)</f>
        <v>0.5</v>
      </c>
      <c r="O410" s="36">
        <f>[1]!f_info_custodianfeeratio(A410)</f>
        <v>0.1</v>
      </c>
      <c r="P410" s="37"/>
      <c r="Q410" s="37"/>
      <c r="R410" s="37"/>
      <c r="S410" s="37"/>
    </row>
    <row r="411" spans="1:19" x14ac:dyDescent="0.4">
      <c r="A411" s="9" t="s">
        <v>644</v>
      </c>
      <c r="B411" s="9" t="s">
        <v>3408</v>
      </c>
      <c r="C411" s="9" t="s">
        <v>1926</v>
      </c>
      <c r="D411" s="9" t="s">
        <v>1965</v>
      </c>
      <c r="E411" s="9" t="s">
        <v>1891</v>
      </c>
      <c r="F411" s="32" t="s">
        <v>3393</v>
      </c>
      <c r="G411" s="32" t="s">
        <v>3409</v>
      </c>
      <c r="H411" s="34">
        <v>3.8740890000000001</v>
      </c>
      <c r="I411" s="9" t="s">
        <v>645</v>
      </c>
      <c r="J411" s="9" t="str">
        <f>_xlfn.XLOOKUP($I411,ETF指数!$B:$B,ETF指数!D:D)</f>
        <v>风格策略</v>
      </c>
      <c r="K411" s="9" t="str">
        <f>_xlfn.XLOOKUP($I411,ETF指数!$B:$B,ETF指数!E:E)</f>
        <v>成长</v>
      </c>
      <c r="L411" s="9" t="str">
        <f>_xlfn.XLOOKUP($I411,ETF指数!$B:$B,ETF指数!F:F)</f>
        <v>深证</v>
      </c>
      <c r="M411" s="35">
        <f>[1]!f_netasset_total(A411,"",100000000)</f>
        <v>0.85811606129999995</v>
      </c>
      <c r="N411" s="36">
        <f>[1]!f_info_managementfeeratio(A411)</f>
        <v>0.15</v>
      </c>
      <c r="O411" s="36">
        <f>[1]!f_info_custodianfeeratio(A411)</f>
        <v>0.05</v>
      </c>
      <c r="P411" s="37"/>
      <c r="Q411" s="37"/>
      <c r="R411" s="37"/>
      <c r="S411" s="37"/>
    </row>
    <row r="412" spans="1:19" x14ac:dyDescent="0.4">
      <c r="A412" s="9" t="s">
        <v>646</v>
      </c>
      <c r="B412" s="9" t="s">
        <v>3410</v>
      </c>
      <c r="C412" s="9" t="s">
        <v>1898</v>
      </c>
      <c r="D412" s="9" t="s">
        <v>1965</v>
      </c>
      <c r="E412" s="9" t="s">
        <v>1891</v>
      </c>
      <c r="F412" s="32" t="s">
        <v>3393</v>
      </c>
      <c r="G412" s="32" t="s">
        <v>3411</v>
      </c>
      <c r="H412" s="34">
        <v>2.9310025</v>
      </c>
      <c r="I412" s="9" t="s">
        <v>647</v>
      </c>
      <c r="J412" s="9" t="str">
        <f>_xlfn.XLOOKUP($I412,ETF指数!$B:$B,ETF指数!D:D)</f>
        <v>风格策略</v>
      </c>
      <c r="K412" s="9" t="str">
        <f>_xlfn.XLOOKUP($I412,ETF指数!$B:$B,ETF指数!E:E)</f>
        <v>质量</v>
      </c>
      <c r="L412" s="9" t="str">
        <f>_xlfn.XLOOKUP($I412,ETF指数!$B:$B,ETF指数!F:F)</f>
        <v>多因子</v>
      </c>
      <c r="M412" s="35">
        <f>[1]!f_netasset_total(A412,"",100000000)</f>
        <v>0.68390979610000002</v>
      </c>
      <c r="N412" s="36">
        <f>[1]!f_info_managementfeeratio(A412)</f>
        <v>0.5</v>
      </c>
      <c r="O412" s="36">
        <f>[1]!f_info_custodianfeeratio(A412)</f>
        <v>0.1</v>
      </c>
      <c r="P412" s="37"/>
      <c r="Q412" s="37"/>
      <c r="R412" s="37"/>
      <c r="S412" s="37"/>
    </row>
    <row r="413" spans="1:19" x14ac:dyDescent="0.4">
      <c r="A413" s="9" t="s">
        <v>648</v>
      </c>
      <c r="B413" s="9" t="s">
        <v>3412</v>
      </c>
      <c r="C413" s="9" t="s">
        <v>1905</v>
      </c>
      <c r="D413" s="9" t="s">
        <v>1962</v>
      </c>
      <c r="E413" s="9" t="s">
        <v>1891</v>
      </c>
      <c r="F413" s="32" t="s">
        <v>3393</v>
      </c>
      <c r="G413" s="32" t="s">
        <v>3400</v>
      </c>
      <c r="H413" s="34">
        <v>2.2424200000000001</v>
      </c>
      <c r="I413" s="9" t="s">
        <v>553</v>
      </c>
      <c r="J413" s="9" t="str">
        <f>_xlfn.XLOOKUP($I413,ETF指数!$B:$B,ETF指数!D:D)</f>
        <v>行业板块</v>
      </c>
      <c r="K413" s="9" t="str">
        <f>_xlfn.XLOOKUP($I413,ETF指数!$B:$B,ETF指数!E:E)</f>
        <v>周期</v>
      </c>
      <c r="L413" s="9" t="str">
        <f>_xlfn.XLOOKUP($I413,ETF指数!$B:$B,ETF指数!F:F)</f>
        <v>有色</v>
      </c>
      <c r="M413" s="35">
        <f>[1]!f_netasset_total(A413,"",100000000)</f>
        <v>0.55484873940000001</v>
      </c>
      <c r="N413" s="36">
        <f>[1]!f_info_managementfeeratio(A413)</f>
        <v>0.5</v>
      </c>
      <c r="O413" s="36">
        <f>[1]!f_info_custodianfeeratio(A413)</f>
        <v>0.1</v>
      </c>
      <c r="P413" s="37"/>
      <c r="Q413" s="37"/>
      <c r="R413" s="37"/>
      <c r="S413" s="37"/>
    </row>
    <row r="414" spans="1:19" x14ac:dyDescent="0.4">
      <c r="A414" s="9" t="s">
        <v>649</v>
      </c>
      <c r="B414" s="9" t="s">
        <v>3413</v>
      </c>
      <c r="C414" s="9" t="s">
        <v>1909</v>
      </c>
      <c r="D414" s="9" t="s">
        <v>1965</v>
      </c>
      <c r="E414" s="9" t="s">
        <v>1891</v>
      </c>
      <c r="F414" s="32" t="s">
        <v>3393</v>
      </c>
      <c r="G414" s="32" t="s">
        <v>3402</v>
      </c>
      <c r="H414" s="34">
        <v>7.0746700000000002</v>
      </c>
      <c r="I414" s="9" t="s">
        <v>650</v>
      </c>
      <c r="J414" s="9" t="str">
        <f>_xlfn.XLOOKUP($I414,ETF指数!$B:$B,ETF指数!D:D)</f>
        <v>港股指数</v>
      </c>
      <c r="K414" s="9" t="str">
        <f>_xlfn.XLOOKUP($I414,ETF指数!$B:$B,ETF指数!E:E)</f>
        <v>科技</v>
      </c>
      <c r="L414" s="9" t="str">
        <f>_xlfn.XLOOKUP($I414,ETF指数!$B:$B,ETF指数!F:F)</f>
        <v>科技</v>
      </c>
      <c r="M414" s="35">
        <f>[1]!f_netasset_total(A414,"",100000000)</f>
        <v>13.697031626700001</v>
      </c>
      <c r="N414" s="36">
        <f>[1]!f_info_managementfeeratio(A414)</f>
        <v>0.5</v>
      </c>
      <c r="O414" s="36">
        <f>[1]!f_info_custodianfeeratio(A414)</f>
        <v>0.1</v>
      </c>
      <c r="P414" s="37"/>
      <c r="Q414" s="37"/>
      <c r="R414" s="37"/>
      <c r="S414" s="37"/>
    </row>
    <row r="415" spans="1:19" x14ac:dyDescent="0.4">
      <c r="A415" s="9" t="s">
        <v>651</v>
      </c>
      <c r="B415" s="9" t="s">
        <v>3414</v>
      </c>
      <c r="C415" s="9" t="s">
        <v>1910</v>
      </c>
      <c r="D415" s="9" t="s">
        <v>1965</v>
      </c>
      <c r="E415" s="9" t="s">
        <v>1891</v>
      </c>
      <c r="F415" s="32" t="s">
        <v>3390</v>
      </c>
      <c r="G415" s="32" t="s">
        <v>3411</v>
      </c>
      <c r="H415" s="34">
        <v>8.2962053400000002</v>
      </c>
      <c r="I415" s="9" t="s">
        <v>645</v>
      </c>
      <c r="J415" s="9" t="str">
        <f>_xlfn.XLOOKUP($I415,ETF指数!$B:$B,ETF指数!D:D)</f>
        <v>风格策略</v>
      </c>
      <c r="K415" s="9" t="str">
        <f>_xlfn.XLOOKUP($I415,ETF指数!$B:$B,ETF指数!E:E)</f>
        <v>成长</v>
      </c>
      <c r="L415" s="9" t="str">
        <f>_xlfn.XLOOKUP($I415,ETF指数!$B:$B,ETF指数!F:F)</f>
        <v>深证</v>
      </c>
      <c r="M415" s="35">
        <f>[1]!f_netasset_total(A415,"",100000000)</f>
        <v>1.0242769380000001</v>
      </c>
      <c r="N415" s="36">
        <f>[1]!f_info_managementfeeratio(A415)</f>
        <v>0.5</v>
      </c>
      <c r="O415" s="36">
        <f>[1]!f_info_custodianfeeratio(A415)</f>
        <v>0.1</v>
      </c>
      <c r="P415" s="37"/>
      <c r="Q415" s="37"/>
      <c r="R415" s="37"/>
      <c r="S415" s="37"/>
    </row>
    <row r="416" spans="1:19" x14ac:dyDescent="0.4">
      <c r="A416" s="9" t="s">
        <v>652</v>
      </c>
      <c r="B416" s="9" t="s">
        <v>3415</v>
      </c>
      <c r="C416" s="9" t="s">
        <v>1911</v>
      </c>
      <c r="D416" s="9" t="s">
        <v>3191</v>
      </c>
      <c r="E416" s="9" t="s">
        <v>1891</v>
      </c>
      <c r="F416" s="32" t="s">
        <v>3390</v>
      </c>
      <c r="G416" s="32" t="s">
        <v>3411</v>
      </c>
      <c r="H416" s="34">
        <v>3.2596500000000002</v>
      </c>
      <c r="I416" s="9" t="s">
        <v>511</v>
      </c>
      <c r="J416" s="9" t="str">
        <f>_xlfn.XLOOKUP($I416,ETF指数!$B:$B,ETF指数!D:D)</f>
        <v>行业板块</v>
      </c>
      <c r="K416" s="9" t="str">
        <f>_xlfn.XLOOKUP($I416,ETF指数!$B:$B,ETF指数!E:E)</f>
        <v>科技</v>
      </c>
      <c r="L416" s="9" t="str">
        <f>_xlfn.XLOOKUP($I416,ETF指数!$B:$B,ETF指数!F:F)</f>
        <v>软件</v>
      </c>
      <c r="M416" s="35">
        <f>[1]!f_netasset_total(A416,"",100000000)</f>
        <v>3.1352371258999998</v>
      </c>
      <c r="N416" s="36">
        <f>[1]!f_info_managementfeeratio(A416)</f>
        <v>0.5</v>
      </c>
      <c r="O416" s="36">
        <f>[1]!f_info_custodianfeeratio(A416)</f>
        <v>0.1</v>
      </c>
      <c r="P416" s="37"/>
      <c r="Q416" s="37"/>
      <c r="R416" s="37"/>
      <c r="S416" s="37"/>
    </row>
    <row r="417" spans="1:19" x14ac:dyDescent="0.4">
      <c r="A417" s="9" t="s">
        <v>653</v>
      </c>
      <c r="B417" s="9" t="s">
        <v>3416</v>
      </c>
      <c r="C417" s="9" t="s">
        <v>1903</v>
      </c>
      <c r="D417" s="9" t="s">
        <v>2482</v>
      </c>
      <c r="E417" s="9" t="s">
        <v>1891</v>
      </c>
      <c r="F417" s="32" t="s">
        <v>3390</v>
      </c>
      <c r="G417" s="32" t="s">
        <v>3400</v>
      </c>
      <c r="H417" s="34">
        <v>2.9494500000000001</v>
      </c>
      <c r="I417" s="9" t="s">
        <v>654</v>
      </c>
      <c r="J417" s="9" t="str">
        <f>_xlfn.XLOOKUP($I417,ETF指数!$B:$B,ETF指数!D:D)</f>
        <v>主题指数</v>
      </c>
      <c r="K417" s="9" t="str">
        <f>_xlfn.XLOOKUP($I417,ETF指数!$B:$B,ETF指数!E:E)</f>
        <v>ESG</v>
      </c>
      <c r="L417" s="9" t="str">
        <f>_xlfn.XLOOKUP($I417,ETF指数!$B:$B,ETF指数!F:F)</f>
        <v>ESG</v>
      </c>
      <c r="M417" s="35">
        <f>[1]!f_netasset_total(A417,"",100000000)</f>
        <v>0.45471396720000001</v>
      </c>
      <c r="N417" s="36">
        <f>[1]!f_info_managementfeeratio(A417)</f>
        <v>0.45</v>
      </c>
      <c r="O417" s="36">
        <f>[1]!f_info_custodianfeeratio(A417)</f>
        <v>0.1</v>
      </c>
      <c r="P417" s="37"/>
      <c r="Q417" s="37"/>
      <c r="R417" s="37"/>
      <c r="S417" s="37"/>
    </row>
    <row r="418" spans="1:19" x14ac:dyDescent="0.4">
      <c r="A418" s="9" t="s">
        <v>655</v>
      </c>
      <c r="B418" s="9" t="s">
        <v>3417</v>
      </c>
      <c r="C418" s="9" t="s">
        <v>1938</v>
      </c>
      <c r="D418" s="9" t="s">
        <v>3418</v>
      </c>
      <c r="E418" s="9" t="s">
        <v>1891</v>
      </c>
      <c r="F418" s="32" t="s">
        <v>3390</v>
      </c>
      <c r="G418" s="32" t="s">
        <v>3402</v>
      </c>
      <c r="H418" s="34">
        <v>2.8801179399999999</v>
      </c>
      <c r="I418" s="9" t="s">
        <v>44</v>
      </c>
      <c r="J418" s="9" t="str">
        <f>_xlfn.XLOOKUP($I418,ETF指数!$B:$B,ETF指数!D:D)</f>
        <v>风格策略</v>
      </c>
      <c r="K418" s="9" t="str">
        <f>_xlfn.XLOOKUP($I418,ETF指数!$B:$B,ETF指数!E:E)</f>
        <v>红利</v>
      </c>
      <c r="L418" s="9" t="str">
        <f>_xlfn.XLOOKUP($I418,ETF指数!$B:$B,ETF指数!F:F)</f>
        <v>深证</v>
      </c>
      <c r="M418" s="35">
        <f>[1]!f_netasset_total(A418,"",100000000)</f>
        <v>2.5629523169999997</v>
      </c>
      <c r="N418" s="36">
        <f>[1]!f_info_managementfeeratio(A418)</f>
        <v>0.4</v>
      </c>
      <c r="O418" s="36">
        <f>[1]!f_info_custodianfeeratio(A418)</f>
        <v>0.08</v>
      </c>
      <c r="P418" s="37"/>
      <c r="Q418" s="37"/>
      <c r="R418" s="37"/>
      <c r="S418" s="37"/>
    </row>
    <row r="419" spans="1:19" x14ac:dyDescent="0.4">
      <c r="A419" s="9" t="s">
        <v>656</v>
      </c>
      <c r="B419" s="9" t="s">
        <v>3419</v>
      </c>
      <c r="C419" s="9" t="s">
        <v>1903</v>
      </c>
      <c r="D419" s="9" t="s">
        <v>3221</v>
      </c>
      <c r="E419" s="9" t="s">
        <v>1891</v>
      </c>
      <c r="F419" s="32" t="s">
        <v>3390</v>
      </c>
      <c r="G419" s="32" t="s">
        <v>3402</v>
      </c>
      <c r="H419" s="34">
        <v>5.5346000000000002</v>
      </c>
      <c r="I419" s="9" t="s">
        <v>657</v>
      </c>
      <c r="J419" s="9" t="str">
        <f>_xlfn.XLOOKUP($I419,ETF指数!$B:$B,ETF指数!D:D)</f>
        <v>行业板块</v>
      </c>
      <c r="K419" s="9" t="str">
        <f>_xlfn.XLOOKUP($I419,ETF指数!$B:$B,ETF指数!E:E)</f>
        <v>科技</v>
      </c>
      <c r="L419" s="9" t="str">
        <f>_xlfn.XLOOKUP($I419,ETF指数!$B:$B,ETF指数!F:F)</f>
        <v>物联网</v>
      </c>
      <c r="M419" s="35">
        <f>[1]!f_netasset_total(A419,"",100000000)</f>
        <v>0.76421288349999994</v>
      </c>
      <c r="N419" s="36">
        <f>[1]!f_info_managementfeeratio(A419)</f>
        <v>0.45</v>
      </c>
      <c r="O419" s="36">
        <f>[1]!f_info_custodianfeeratio(A419)</f>
        <v>7.0000000000000007E-2</v>
      </c>
      <c r="P419" s="37"/>
      <c r="Q419" s="37"/>
      <c r="R419" s="37"/>
      <c r="S419" s="37"/>
    </row>
    <row r="420" spans="1:19" x14ac:dyDescent="0.4">
      <c r="A420" s="9" t="s">
        <v>658</v>
      </c>
      <c r="B420" s="9" t="s">
        <v>3420</v>
      </c>
      <c r="C420" s="9" t="s">
        <v>1908</v>
      </c>
      <c r="D420" s="9" t="s">
        <v>1970</v>
      </c>
      <c r="E420" s="9" t="s">
        <v>1891</v>
      </c>
      <c r="F420" s="32" t="s">
        <v>3390</v>
      </c>
      <c r="G420" s="32" t="s">
        <v>3421</v>
      </c>
      <c r="H420" s="34">
        <v>2.8758300000000001</v>
      </c>
      <c r="I420" s="9" t="s">
        <v>659</v>
      </c>
      <c r="J420" s="9" t="str">
        <f>_xlfn.XLOOKUP($I420,ETF指数!$B:$B,ETF指数!D:D)</f>
        <v>行业板块</v>
      </c>
      <c r="K420" s="9" t="str">
        <f>_xlfn.XLOOKUP($I420,ETF指数!$B:$B,ETF指数!E:E)</f>
        <v>科技</v>
      </c>
      <c r="L420" s="9" t="str">
        <f>_xlfn.XLOOKUP($I420,ETF指数!$B:$B,ETF指数!F:F)</f>
        <v>科技</v>
      </c>
      <c r="M420" s="35">
        <f>[1]!f_netasset_total(A420,"",100000000)</f>
        <v>0.41256282179999998</v>
      </c>
      <c r="N420" s="36">
        <f>[1]!f_info_managementfeeratio(A420)</f>
        <v>0.5</v>
      </c>
      <c r="O420" s="36">
        <f>[1]!f_info_custodianfeeratio(A420)</f>
        <v>0.1</v>
      </c>
      <c r="P420" s="37"/>
      <c r="Q420" s="37"/>
      <c r="R420" s="37"/>
      <c r="S420" s="37"/>
    </row>
    <row r="421" spans="1:19" x14ac:dyDescent="0.4">
      <c r="A421" s="9" t="s">
        <v>660</v>
      </c>
      <c r="B421" s="9" t="s">
        <v>3422</v>
      </c>
      <c r="C421" s="9" t="s">
        <v>1912</v>
      </c>
      <c r="D421" s="9" t="s">
        <v>2482</v>
      </c>
      <c r="E421" s="9" t="s">
        <v>1891</v>
      </c>
      <c r="F421" s="32" t="s">
        <v>3398</v>
      </c>
      <c r="G421" s="32" t="s">
        <v>3402</v>
      </c>
      <c r="H421" s="34">
        <v>6.4720399999999998</v>
      </c>
      <c r="I421" s="9" t="s">
        <v>650</v>
      </c>
      <c r="J421" s="9" t="str">
        <f>_xlfn.XLOOKUP($I421,ETF指数!$B:$B,ETF指数!D:D)</f>
        <v>港股指数</v>
      </c>
      <c r="K421" s="9" t="str">
        <f>_xlfn.XLOOKUP($I421,ETF指数!$B:$B,ETF指数!E:E)</f>
        <v>科技</v>
      </c>
      <c r="L421" s="9" t="str">
        <f>_xlfn.XLOOKUP($I421,ETF指数!$B:$B,ETF指数!F:F)</f>
        <v>科技</v>
      </c>
      <c r="M421" s="35">
        <f>[1]!f_netasset_total(A421,"",100000000)</f>
        <v>112.7375741116</v>
      </c>
      <c r="N421" s="36">
        <f>[1]!f_info_managementfeeratio(A421)</f>
        <v>0.5</v>
      </c>
      <c r="O421" s="36">
        <f>[1]!f_info_custodianfeeratio(A421)</f>
        <v>0.1</v>
      </c>
      <c r="P421" s="37"/>
      <c r="Q421" s="37"/>
      <c r="R421" s="37"/>
      <c r="S421" s="37"/>
    </row>
    <row r="422" spans="1:19" x14ac:dyDescent="0.4">
      <c r="A422" s="9" t="s">
        <v>661</v>
      </c>
      <c r="B422" s="9" t="s">
        <v>3423</v>
      </c>
      <c r="C422" s="9" t="s">
        <v>1902</v>
      </c>
      <c r="D422" s="9" t="s">
        <v>1957</v>
      </c>
      <c r="E422" s="9" t="s">
        <v>1891</v>
      </c>
      <c r="F422" s="32" t="s">
        <v>3424</v>
      </c>
      <c r="G422" s="32" t="s">
        <v>3421</v>
      </c>
      <c r="H422" s="34">
        <v>2.6903800000000002</v>
      </c>
      <c r="I422" s="9" t="s">
        <v>662</v>
      </c>
      <c r="J422" s="9" t="str">
        <f>_xlfn.XLOOKUP($I422,ETF指数!$B:$B,ETF指数!D:D)</f>
        <v>行业板块</v>
      </c>
      <c r="K422" s="9" t="str">
        <f>_xlfn.XLOOKUP($I422,ETF指数!$B:$B,ETF指数!E:E)</f>
        <v>地产链</v>
      </c>
      <c r="L422" s="9" t="str">
        <f>_xlfn.XLOOKUP($I422,ETF指数!$B:$B,ETF指数!F:F)</f>
        <v>基建</v>
      </c>
      <c r="M422" s="35">
        <f>[1]!f_netasset_total(A422,"",100000000)</f>
        <v>25.282261629800001</v>
      </c>
      <c r="N422" s="36">
        <f>[1]!f_info_managementfeeratio(A422)</f>
        <v>0.5</v>
      </c>
      <c r="O422" s="36">
        <f>[1]!f_info_custodianfeeratio(A422)</f>
        <v>0.1</v>
      </c>
      <c r="P422" s="37"/>
      <c r="Q422" s="37"/>
      <c r="R422" s="37"/>
      <c r="S422" s="37"/>
    </row>
    <row r="423" spans="1:19" x14ac:dyDescent="0.4">
      <c r="A423" s="9" t="s">
        <v>663</v>
      </c>
      <c r="B423" s="9" t="s">
        <v>3425</v>
      </c>
      <c r="C423" s="9" t="s">
        <v>1920</v>
      </c>
      <c r="D423" s="9" t="s">
        <v>1957</v>
      </c>
      <c r="E423" s="9" t="s">
        <v>1891</v>
      </c>
      <c r="F423" s="32" t="s">
        <v>3404</v>
      </c>
      <c r="G423" s="32" t="s">
        <v>3400</v>
      </c>
      <c r="H423" s="34">
        <v>31.146437120000002</v>
      </c>
      <c r="I423" s="9" t="s">
        <v>453</v>
      </c>
      <c r="J423" s="9" t="str">
        <f>_xlfn.XLOOKUP($I423,ETF指数!$B:$B,ETF指数!D:D)</f>
        <v>市场指数</v>
      </c>
      <c r="K423" s="9" t="str">
        <f>_xlfn.XLOOKUP($I423,ETF指数!$B:$B,ETF指数!E:E)</f>
        <v>科创</v>
      </c>
      <c r="L423" s="9" t="str">
        <f>_xlfn.XLOOKUP($I423,ETF指数!$B:$B,ETF指数!F:F)</f>
        <v>核心</v>
      </c>
      <c r="M423" s="35">
        <f>[1]!f_netasset_total(A423,"",100000000)</f>
        <v>33.699641273299996</v>
      </c>
      <c r="N423" s="36">
        <f>[1]!f_info_managementfeeratio(A423)</f>
        <v>0.3</v>
      </c>
      <c r="O423" s="36">
        <f>[1]!f_info_custodianfeeratio(A423)</f>
        <v>0.05</v>
      </c>
      <c r="P423" s="37"/>
      <c r="Q423" s="37"/>
      <c r="R423" s="37"/>
      <c r="S423" s="37"/>
    </row>
    <row r="424" spans="1:19" x14ac:dyDescent="0.4">
      <c r="A424" s="9" t="s">
        <v>664</v>
      </c>
      <c r="B424" s="9" t="s">
        <v>3426</v>
      </c>
      <c r="C424" s="9" t="s">
        <v>1897</v>
      </c>
      <c r="D424" s="9" t="s">
        <v>1970</v>
      </c>
      <c r="E424" s="9" t="s">
        <v>1891</v>
      </c>
      <c r="F424" s="32" t="s">
        <v>3404</v>
      </c>
      <c r="G424" s="32" t="s">
        <v>3421</v>
      </c>
      <c r="H424" s="34">
        <v>5.52176885</v>
      </c>
      <c r="I424" s="9" t="s">
        <v>665</v>
      </c>
      <c r="J424" s="9" t="str">
        <f>_xlfn.XLOOKUP($I424,ETF指数!$B:$B,ETF指数!D:D)</f>
        <v>主题指数</v>
      </c>
      <c r="K424" s="9" t="str">
        <f>_xlfn.XLOOKUP($I424,ETF指数!$B:$B,ETF指数!E:E)</f>
        <v>ESG</v>
      </c>
      <c r="L424" s="9" t="str">
        <f>_xlfn.XLOOKUP($I424,ETF指数!$B:$B,ETF指数!F:F)</f>
        <v>HS300</v>
      </c>
      <c r="M424" s="35">
        <f>[1]!f_netasset_total(A424,"",100000000)</f>
        <v>1.5997743006999998</v>
      </c>
      <c r="N424" s="36">
        <f>[1]!f_info_managementfeeratio(A424)</f>
        <v>0.5</v>
      </c>
      <c r="O424" s="36">
        <f>[1]!f_info_custodianfeeratio(A424)</f>
        <v>0.1</v>
      </c>
      <c r="P424" s="37"/>
      <c r="Q424" s="37"/>
      <c r="R424" s="37"/>
      <c r="S424" s="37"/>
    </row>
    <row r="425" spans="1:19" x14ac:dyDescent="0.4">
      <c r="A425" s="9" t="s">
        <v>666</v>
      </c>
      <c r="B425" s="9" t="s">
        <v>3427</v>
      </c>
      <c r="C425" s="9" t="s">
        <v>1901</v>
      </c>
      <c r="D425" s="9" t="s">
        <v>2482</v>
      </c>
      <c r="E425" s="9" t="s">
        <v>1891</v>
      </c>
      <c r="F425" s="32" t="s">
        <v>3404</v>
      </c>
      <c r="G425" s="32" t="s">
        <v>3421</v>
      </c>
      <c r="H425" s="34">
        <v>30.000077839999999</v>
      </c>
      <c r="I425" s="9" t="s">
        <v>667</v>
      </c>
      <c r="J425" s="9" t="str">
        <f>_xlfn.XLOOKUP($I425,ETF指数!$B:$B,ETF指数!D:D)</f>
        <v>市场指数</v>
      </c>
      <c r="K425" s="9" t="str">
        <f>_xlfn.XLOOKUP($I425,ETF指数!$B:$B,ETF指数!E:E)</f>
        <v>双创</v>
      </c>
      <c r="L425" s="9">
        <f>_xlfn.XLOOKUP($I425,ETF指数!$B:$B,ETF指数!F:F)</f>
        <v>0</v>
      </c>
      <c r="M425" s="35">
        <f>[1]!f_netasset_total(A425,"",100000000)</f>
        <v>42.192448941199999</v>
      </c>
      <c r="N425" s="36">
        <f>[1]!f_info_managementfeeratio(A425)</f>
        <v>0.5</v>
      </c>
      <c r="O425" s="36">
        <f>[1]!f_info_custodianfeeratio(A425)</f>
        <v>0.1</v>
      </c>
      <c r="P425" s="37"/>
      <c r="Q425" s="37"/>
      <c r="R425" s="37"/>
      <c r="S425" s="37"/>
    </row>
    <row r="426" spans="1:19" x14ac:dyDescent="0.4">
      <c r="A426" s="9" t="s">
        <v>668</v>
      </c>
      <c r="B426" s="9" t="s">
        <v>3428</v>
      </c>
      <c r="C426" s="9" t="s">
        <v>1894</v>
      </c>
      <c r="D426" s="9" t="s">
        <v>1965</v>
      </c>
      <c r="E426" s="9" t="s">
        <v>1891</v>
      </c>
      <c r="F426" s="32" t="s">
        <v>3404</v>
      </c>
      <c r="G426" s="32" t="s">
        <v>3421</v>
      </c>
      <c r="H426" s="34">
        <v>30.000041370000002</v>
      </c>
      <c r="I426" s="9" t="s">
        <v>667</v>
      </c>
      <c r="J426" s="9" t="str">
        <f>_xlfn.XLOOKUP($I426,ETF指数!$B:$B,ETF指数!D:D)</f>
        <v>市场指数</v>
      </c>
      <c r="K426" s="9" t="str">
        <f>_xlfn.XLOOKUP($I426,ETF指数!$B:$B,ETF指数!E:E)</f>
        <v>双创</v>
      </c>
      <c r="L426" s="9">
        <f>_xlfn.XLOOKUP($I426,ETF指数!$B:$B,ETF指数!F:F)</f>
        <v>0</v>
      </c>
      <c r="M426" s="35">
        <f>[1]!f_netasset_total(A426,"",100000000)</f>
        <v>45.388134235600006</v>
      </c>
      <c r="N426" s="36">
        <f>[1]!f_info_managementfeeratio(A426)</f>
        <v>0.15</v>
      </c>
      <c r="O426" s="36">
        <f>[1]!f_info_custodianfeeratio(A426)</f>
        <v>0.05</v>
      </c>
      <c r="P426" s="37"/>
      <c r="Q426" s="37"/>
      <c r="R426" s="37"/>
      <c r="S426" s="37"/>
    </row>
    <row r="427" spans="1:19" x14ac:dyDescent="0.4">
      <c r="A427" s="9" t="s">
        <v>669</v>
      </c>
      <c r="B427" s="9" t="s">
        <v>3429</v>
      </c>
      <c r="C427" s="9" t="s">
        <v>1914</v>
      </c>
      <c r="D427" s="9" t="s">
        <v>2989</v>
      </c>
      <c r="E427" s="9" t="s">
        <v>1891</v>
      </c>
      <c r="F427" s="32" t="s">
        <v>3404</v>
      </c>
      <c r="G427" s="32" t="s">
        <v>3430</v>
      </c>
      <c r="H427" s="34">
        <v>2.2902499999999999</v>
      </c>
      <c r="I427" s="9" t="s">
        <v>505</v>
      </c>
      <c r="J427" s="9" t="str">
        <f>_xlfn.XLOOKUP($I427,ETF指数!$B:$B,ETF指数!D:D)</f>
        <v>行业板块</v>
      </c>
      <c r="K427" s="9" t="str">
        <f>_xlfn.XLOOKUP($I427,ETF指数!$B:$B,ETF指数!E:E)</f>
        <v>医药</v>
      </c>
      <c r="L427" s="9" t="str">
        <f>_xlfn.XLOOKUP($I427,ETF指数!$B:$B,ETF指数!F:F)</f>
        <v>医药</v>
      </c>
      <c r="M427" s="35">
        <f>[1]!f_netasset_total(A427,"",100000000)</f>
        <v>33.728271012299999</v>
      </c>
      <c r="N427" s="36">
        <f>[1]!f_info_managementfeeratio(A427)</f>
        <v>0.5</v>
      </c>
      <c r="O427" s="36">
        <f>[1]!f_info_custodianfeeratio(A427)</f>
        <v>0.1</v>
      </c>
      <c r="P427" s="37"/>
      <c r="Q427" s="37"/>
      <c r="R427" s="37"/>
      <c r="S427" s="37"/>
    </row>
    <row r="428" spans="1:19" x14ac:dyDescent="0.4">
      <c r="A428" s="9" t="s">
        <v>670</v>
      </c>
      <c r="B428" s="9" t="s">
        <v>3431</v>
      </c>
      <c r="C428" s="9" t="s">
        <v>1911</v>
      </c>
      <c r="D428" s="9" t="s">
        <v>3191</v>
      </c>
      <c r="E428" s="9" t="s">
        <v>1891</v>
      </c>
      <c r="F428" s="32" t="s">
        <v>3409</v>
      </c>
      <c r="G428" s="32" t="s">
        <v>3421</v>
      </c>
      <c r="H428" s="34">
        <v>20.112027829999999</v>
      </c>
      <c r="I428" s="9" t="s">
        <v>667</v>
      </c>
      <c r="J428" s="9" t="str">
        <f>_xlfn.XLOOKUP($I428,ETF指数!$B:$B,ETF指数!D:D)</f>
        <v>市场指数</v>
      </c>
      <c r="K428" s="9" t="str">
        <f>_xlfn.XLOOKUP($I428,ETF指数!$B:$B,ETF指数!E:E)</f>
        <v>双创</v>
      </c>
      <c r="L428" s="9">
        <f>_xlfn.XLOOKUP($I428,ETF指数!$B:$B,ETF指数!F:F)</f>
        <v>0</v>
      </c>
      <c r="M428" s="35">
        <f>[1]!f_netasset_total(A428,"",100000000)</f>
        <v>18.0502069524</v>
      </c>
      <c r="N428" s="36">
        <f>[1]!f_info_managementfeeratio(A428)</f>
        <v>0.5</v>
      </c>
      <c r="O428" s="36">
        <f>[1]!f_info_custodianfeeratio(A428)</f>
        <v>0.1</v>
      </c>
      <c r="P428" s="37"/>
      <c r="Q428" s="37"/>
      <c r="R428" s="37"/>
      <c r="S428" s="37"/>
    </row>
    <row r="429" spans="1:19" x14ac:dyDescent="0.4">
      <c r="A429" s="9" t="s">
        <v>671</v>
      </c>
      <c r="B429" s="9" t="s">
        <v>3432</v>
      </c>
      <c r="C429" s="9" t="s">
        <v>1900</v>
      </c>
      <c r="D429" s="9" t="s">
        <v>2764</v>
      </c>
      <c r="E429" s="9" t="s">
        <v>1891</v>
      </c>
      <c r="F429" s="32" t="s">
        <v>3409</v>
      </c>
      <c r="G429" s="32" t="s">
        <v>3421</v>
      </c>
      <c r="H429" s="34">
        <v>15.81597</v>
      </c>
      <c r="I429" s="9" t="s">
        <v>667</v>
      </c>
      <c r="J429" s="9" t="str">
        <f>_xlfn.XLOOKUP($I429,ETF指数!$B:$B,ETF指数!D:D)</f>
        <v>市场指数</v>
      </c>
      <c r="K429" s="9" t="str">
        <f>_xlfn.XLOOKUP($I429,ETF指数!$B:$B,ETF指数!E:E)</f>
        <v>双创</v>
      </c>
      <c r="L429" s="9">
        <f>_xlfn.XLOOKUP($I429,ETF指数!$B:$B,ETF指数!F:F)</f>
        <v>0</v>
      </c>
      <c r="M429" s="35">
        <f>[1]!f_netasset_total(A429,"",100000000)</f>
        <v>17.8995451037</v>
      </c>
      <c r="N429" s="36">
        <f>[1]!f_info_managementfeeratio(A429)</f>
        <v>0.5</v>
      </c>
      <c r="O429" s="36">
        <f>[1]!f_info_custodianfeeratio(A429)</f>
        <v>0.1</v>
      </c>
      <c r="P429" s="37"/>
      <c r="Q429" s="37"/>
      <c r="R429" s="37"/>
      <c r="S429" s="37"/>
    </row>
    <row r="430" spans="1:19" x14ac:dyDescent="0.4">
      <c r="A430" s="9" t="s">
        <v>672</v>
      </c>
      <c r="B430" s="9" t="s">
        <v>3433</v>
      </c>
      <c r="C430" s="9" t="s">
        <v>1895</v>
      </c>
      <c r="D430" s="9" t="s">
        <v>1973</v>
      </c>
      <c r="E430" s="9" t="s">
        <v>1891</v>
      </c>
      <c r="F430" s="32" t="s">
        <v>3411</v>
      </c>
      <c r="G430" s="32" t="s">
        <v>3421</v>
      </c>
      <c r="H430" s="34">
        <v>30.047943660000001</v>
      </c>
      <c r="I430" s="9" t="s">
        <v>667</v>
      </c>
      <c r="J430" s="9" t="str">
        <f>_xlfn.XLOOKUP($I430,ETF指数!$B:$B,ETF指数!D:D)</f>
        <v>市场指数</v>
      </c>
      <c r="K430" s="9" t="str">
        <f>_xlfn.XLOOKUP($I430,ETF指数!$B:$B,ETF指数!E:E)</f>
        <v>双创</v>
      </c>
      <c r="L430" s="9">
        <f>_xlfn.XLOOKUP($I430,ETF指数!$B:$B,ETF指数!F:F)</f>
        <v>0</v>
      </c>
      <c r="M430" s="35">
        <f>[1]!f_netasset_total(A430,"",100000000)</f>
        <v>88.114044528700006</v>
      </c>
      <c r="N430" s="36">
        <f>[1]!f_info_managementfeeratio(A430)</f>
        <v>0.15</v>
      </c>
      <c r="O430" s="36">
        <f>[1]!f_info_custodianfeeratio(A430)</f>
        <v>0.05</v>
      </c>
      <c r="P430" s="37"/>
      <c r="Q430" s="37"/>
      <c r="R430" s="37"/>
      <c r="S430" s="37"/>
    </row>
    <row r="431" spans="1:19" x14ac:dyDescent="0.4">
      <c r="A431" s="9" t="s">
        <v>673</v>
      </c>
      <c r="B431" s="9" t="s">
        <v>3434</v>
      </c>
      <c r="C431" s="9" t="s">
        <v>1910</v>
      </c>
      <c r="D431" s="9" t="s">
        <v>1973</v>
      </c>
      <c r="E431" s="9" t="s">
        <v>1891</v>
      </c>
      <c r="F431" s="32" t="s">
        <v>3435</v>
      </c>
      <c r="G431" s="32" t="s">
        <v>3436</v>
      </c>
      <c r="H431" s="34">
        <v>15.577359270000001</v>
      </c>
      <c r="I431" s="9" t="s">
        <v>667</v>
      </c>
      <c r="J431" s="9" t="str">
        <f>_xlfn.XLOOKUP($I431,ETF指数!$B:$B,ETF指数!D:D)</f>
        <v>市场指数</v>
      </c>
      <c r="K431" s="9" t="str">
        <f>_xlfn.XLOOKUP($I431,ETF指数!$B:$B,ETF指数!E:E)</f>
        <v>双创</v>
      </c>
      <c r="L431" s="9">
        <f>_xlfn.XLOOKUP($I431,ETF指数!$B:$B,ETF指数!F:F)</f>
        <v>0</v>
      </c>
      <c r="M431" s="35">
        <f>[1]!f_netasset_total(A431,"",100000000)</f>
        <v>11.5289478148</v>
      </c>
      <c r="N431" s="36">
        <f>[1]!f_info_managementfeeratio(A431)</f>
        <v>0.5</v>
      </c>
      <c r="O431" s="36">
        <f>[1]!f_info_custodianfeeratio(A431)</f>
        <v>0.1</v>
      </c>
      <c r="P431" s="37"/>
      <c r="Q431" s="37"/>
      <c r="R431" s="37"/>
      <c r="S431" s="37"/>
    </row>
    <row r="432" spans="1:19" x14ac:dyDescent="0.4">
      <c r="A432" s="9" t="s">
        <v>674</v>
      </c>
      <c r="B432" s="9" t="s">
        <v>3437</v>
      </c>
      <c r="C432" s="9" t="s">
        <v>1905</v>
      </c>
      <c r="D432" s="9" t="s">
        <v>3438</v>
      </c>
      <c r="E432" s="9" t="s">
        <v>1891</v>
      </c>
      <c r="F432" s="32" t="s">
        <v>3435</v>
      </c>
      <c r="G432" s="32" t="s">
        <v>3436</v>
      </c>
      <c r="H432" s="34">
        <v>7.3148</v>
      </c>
      <c r="I432" s="9" t="s">
        <v>667</v>
      </c>
      <c r="J432" s="9" t="str">
        <f>_xlfn.XLOOKUP($I432,ETF指数!$B:$B,ETF指数!D:D)</f>
        <v>市场指数</v>
      </c>
      <c r="K432" s="9" t="str">
        <f>_xlfn.XLOOKUP($I432,ETF指数!$B:$B,ETF指数!E:E)</f>
        <v>双创</v>
      </c>
      <c r="L432" s="9">
        <f>_xlfn.XLOOKUP($I432,ETF指数!$B:$B,ETF指数!F:F)</f>
        <v>0</v>
      </c>
      <c r="M432" s="35">
        <f>[1]!f_netasset_total(A432,"",100000000)</f>
        <v>4.4691106958999995</v>
      </c>
      <c r="N432" s="36">
        <f>[1]!f_info_managementfeeratio(A432)</f>
        <v>0.5</v>
      </c>
      <c r="O432" s="36">
        <f>[1]!f_info_custodianfeeratio(A432)</f>
        <v>0.1</v>
      </c>
      <c r="P432" s="37"/>
      <c r="Q432" s="37"/>
      <c r="R432" s="37"/>
      <c r="S432" s="37"/>
    </row>
    <row r="433" spans="1:19" x14ac:dyDescent="0.4">
      <c r="A433" s="9" t="s">
        <v>675</v>
      </c>
      <c r="B433" s="9" t="s">
        <v>3439</v>
      </c>
      <c r="C433" s="9" t="s">
        <v>1897</v>
      </c>
      <c r="D433" s="9" t="s">
        <v>2475</v>
      </c>
      <c r="E433" s="9" t="s">
        <v>1891</v>
      </c>
      <c r="F433" s="32" t="s">
        <v>3435</v>
      </c>
      <c r="G433" s="32" t="s">
        <v>3436</v>
      </c>
      <c r="H433" s="34">
        <v>25.517700489999999</v>
      </c>
      <c r="I433" s="9" t="s">
        <v>667</v>
      </c>
      <c r="J433" s="9" t="str">
        <f>_xlfn.XLOOKUP($I433,ETF指数!$B:$B,ETF指数!D:D)</f>
        <v>市场指数</v>
      </c>
      <c r="K433" s="9" t="str">
        <f>_xlfn.XLOOKUP($I433,ETF指数!$B:$B,ETF指数!E:E)</f>
        <v>双创</v>
      </c>
      <c r="L433" s="9">
        <f>_xlfn.XLOOKUP($I433,ETF指数!$B:$B,ETF指数!F:F)</f>
        <v>0</v>
      </c>
      <c r="M433" s="35">
        <f>[1]!f_netasset_total(A433,"",100000000)</f>
        <v>23.727664076</v>
      </c>
      <c r="N433" s="36">
        <f>[1]!f_info_managementfeeratio(A433)</f>
        <v>0.5</v>
      </c>
      <c r="O433" s="36">
        <f>[1]!f_info_custodianfeeratio(A433)</f>
        <v>0.1</v>
      </c>
      <c r="P433" s="37"/>
      <c r="Q433" s="37"/>
      <c r="R433" s="37"/>
      <c r="S433" s="37"/>
    </row>
    <row r="434" spans="1:19" x14ac:dyDescent="0.4">
      <c r="A434" s="9" t="s">
        <v>676</v>
      </c>
      <c r="B434" s="9" t="s">
        <v>3440</v>
      </c>
      <c r="C434" s="9" t="s">
        <v>1904</v>
      </c>
      <c r="D434" s="9" t="s">
        <v>2482</v>
      </c>
      <c r="E434" s="9" t="s">
        <v>1891</v>
      </c>
      <c r="F434" s="32" t="s">
        <v>3435</v>
      </c>
      <c r="G434" s="32" t="s">
        <v>3430</v>
      </c>
      <c r="H434" s="34">
        <v>12.36143201</v>
      </c>
      <c r="I434" s="9" t="s">
        <v>667</v>
      </c>
      <c r="J434" s="9" t="str">
        <f>_xlfn.XLOOKUP($I434,ETF指数!$B:$B,ETF指数!D:D)</f>
        <v>市场指数</v>
      </c>
      <c r="K434" s="9" t="str">
        <f>_xlfn.XLOOKUP($I434,ETF指数!$B:$B,ETF指数!E:E)</f>
        <v>双创</v>
      </c>
      <c r="L434" s="9">
        <f>_xlfn.XLOOKUP($I434,ETF指数!$B:$B,ETF指数!F:F)</f>
        <v>0</v>
      </c>
      <c r="M434" s="35">
        <f>[1]!f_netasset_total(A434,"",100000000)</f>
        <v>9.5495486862999996</v>
      </c>
      <c r="N434" s="36">
        <f>[1]!f_info_managementfeeratio(A434)</f>
        <v>0.5</v>
      </c>
      <c r="O434" s="36">
        <f>[1]!f_info_custodianfeeratio(A434)</f>
        <v>0.1</v>
      </c>
      <c r="P434" s="37"/>
      <c r="Q434" s="37"/>
      <c r="R434" s="37"/>
      <c r="S434" s="37"/>
    </row>
    <row r="435" spans="1:19" x14ac:dyDescent="0.4">
      <c r="A435" s="9" t="s">
        <v>677</v>
      </c>
      <c r="B435" s="9" t="s">
        <v>3441</v>
      </c>
      <c r="C435" s="9" t="s">
        <v>1901</v>
      </c>
      <c r="D435" s="9" t="s">
        <v>1973</v>
      </c>
      <c r="E435" s="9" t="s">
        <v>1891</v>
      </c>
      <c r="F435" s="32" t="s">
        <v>3402</v>
      </c>
      <c r="G435" s="32" t="s">
        <v>3442</v>
      </c>
      <c r="H435" s="34">
        <v>5.8139849999999997</v>
      </c>
      <c r="I435" s="9" t="s">
        <v>678</v>
      </c>
      <c r="J435" s="9" t="str">
        <f>_xlfn.XLOOKUP($I435,ETF指数!$B:$B,ETF指数!D:D)</f>
        <v>港股指数</v>
      </c>
      <c r="K435" s="9" t="str">
        <f>_xlfn.XLOOKUP($I435,ETF指数!$B:$B,ETF指数!E:E)</f>
        <v>科技</v>
      </c>
      <c r="L435" s="9" t="str">
        <f>_xlfn.XLOOKUP($I435,ETF指数!$B:$B,ETF指数!F:F)</f>
        <v>科技</v>
      </c>
      <c r="M435" s="35">
        <f>[1]!f_netasset_total(A435,"",100000000)</f>
        <v>3.6720796338000001</v>
      </c>
      <c r="N435" s="36">
        <f>[1]!f_info_managementfeeratio(A435)</f>
        <v>0.5</v>
      </c>
      <c r="O435" s="36">
        <f>[1]!f_info_custodianfeeratio(A435)</f>
        <v>0.15</v>
      </c>
      <c r="P435" s="37"/>
      <c r="Q435" s="37"/>
      <c r="R435" s="37"/>
      <c r="S435" s="37"/>
    </row>
    <row r="436" spans="1:19" x14ac:dyDescent="0.4">
      <c r="A436" s="9" t="s">
        <v>679</v>
      </c>
      <c r="B436" s="9" t="s">
        <v>3443</v>
      </c>
      <c r="C436" s="9" t="s">
        <v>1911</v>
      </c>
      <c r="D436" s="9" t="s">
        <v>2764</v>
      </c>
      <c r="E436" s="9" t="s">
        <v>1891</v>
      </c>
      <c r="F436" s="32" t="s">
        <v>3436</v>
      </c>
      <c r="G436" s="32" t="s">
        <v>3444</v>
      </c>
      <c r="H436" s="34">
        <v>2.4233099999999999</v>
      </c>
      <c r="I436" s="9" t="s">
        <v>665</v>
      </c>
      <c r="J436" s="9" t="str">
        <f>_xlfn.XLOOKUP($I436,ETF指数!$B:$B,ETF指数!D:D)</f>
        <v>主题指数</v>
      </c>
      <c r="K436" s="9" t="str">
        <f>_xlfn.XLOOKUP($I436,ETF指数!$B:$B,ETF指数!E:E)</f>
        <v>ESG</v>
      </c>
      <c r="L436" s="9" t="str">
        <f>_xlfn.XLOOKUP($I436,ETF指数!$B:$B,ETF指数!F:F)</f>
        <v>HS300</v>
      </c>
      <c r="M436" s="35">
        <f>[1]!f_netasset_total(A436,"",100000000)</f>
        <v>0.49440824369999997</v>
      </c>
      <c r="N436" s="36">
        <f>[1]!f_info_managementfeeratio(A436)</f>
        <v>0.5</v>
      </c>
      <c r="O436" s="36">
        <f>[1]!f_info_custodianfeeratio(A436)</f>
        <v>0.1</v>
      </c>
      <c r="P436" s="37"/>
      <c r="Q436" s="37"/>
      <c r="R436" s="37"/>
      <c r="S436" s="37"/>
    </row>
    <row r="437" spans="1:19" x14ac:dyDescent="0.4">
      <c r="A437" s="9" t="s">
        <v>680</v>
      </c>
      <c r="B437" s="9" t="s">
        <v>3445</v>
      </c>
      <c r="C437" s="9" t="s">
        <v>1914</v>
      </c>
      <c r="D437" s="9" t="s">
        <v>2866</v>
      </c>
      <c r="E437" s="9" t="s">
        <v>1893</v>
      </c>
      <c r="F437" s="32" t="s">
        <v>3436</v>
      </c>
      <c r="G437" s="32" t="s">
        <v>3446</v>
      </c>
      <c r="H437" s="34">
        <v>2.32667</v>
      </c>
      <c r="I437" s="9" t="s">
        <v>430</v>
      </c>
      <c r="J437" s="9" t="str">
        <f>_xlfn.XLOOKUP($I437,ETF指数!$B:$B,ETF指数!D:D)</f>
        <v>商品指数</v>
      </c>
      <c r="K437" s="9" t="str">
        <f>_xlfn.XLOOKUP($I437,ETF指数!$B:$B,ETF指数!E:E)</f>
        <v>黄金</v>
      </c>
      <c r="L437" s="9">
        <f>_xlfn.XLOOKUP($I437,ETF指数!$B:$B,ETF指数!F:F)</f>
        <v>0</v>
      </c>
      <c r="M437" s="35">
        <f>[1]!f_netasset_total(A437,"",100000000)</f>
        <v>6.3440010425999995</v>
      </c>
      <c r="N437" s="36">
        <f>[1]!f_info_managementfeeratio(A437)</f>
        <v>0.25</v>
      </c>
      <c r="O437" s="36">
        <f>[1]!f_info_custodianfeeratio(A437)</f>
        <v>0.05</v>
      </c>
      <c r="P437" s="37"/>
      <c r="Q437" s="37"/>
      <c r="R437" s="37"/>
      <c r="S437" s="37"/>
    </row>
    <row r="438" spans="1:19" x14ac:dyDescent="0.4">
      <c r="A438" s="9" t="s">
        <v>681</v>
      </c>
      <c r="B438" s="9" t="s">
        <v>3447</v>
      </c>
      <c r="C438" s="9" t="s">
        <v>1913</v>
      </c>
      <c r="D438" s="9" t="s">
        <v>2482</v>
      </c>
      <c r="E438" s="9" t="s">
        <v>1891</v>
      </c>
      <c r="F438" s="32" t="s">
        <v>3430</v>
      </c>
      <c r="G438" s="32" t="s">
        <v>3448</v>
      </c>
      <c r="H438" s="34">
        <v>5.7077999999999998</v>
      </c>
      <c r="I438" s="9" t="s">
        <v>589</v>
      </c>
      <c r="J438" s="9" t="str">
        <f>_xlfn.XLOOKUP($I438,ETF指数!$B:$B,ETF指数!D:D)</f>
        <v>行业板块</v>
      </c>
      <c r="K438" s="9" t="str">
        <f>_xlfn.XLOOKUP($I438,ETF指数!$B:$B,ETF指数!E:E)</f>
        <v>制造</v>
      </c>
      <c r="L438" s="9" t="str">
        <f>_xlfn.XLOOKUP($I438,ETF指数!$B:$B,ETF指数!F:F)</f>
        <v>汽车</v>
      </c>
      <c r="M438" s="35">
        <f>[1]!f_netasset_total(A438,"",100000000)</f>
        <v>0.54251793319999997</v>
      </c>
      <c r="N438" s="36">
        <f>[1]!f_info_managementfeeratio(A438)</f>
        <v>0.5</v>
      </c>
      <c r="O438" s="36">
        <f>[1]!f_info_custodianfeeratio(A438)</f>
        <v>0.1</v>
      </c>
      <c r="P438" s="37"/>
      <c r="Q438" s="37"/>
      <c r="R438" s="37"/>
      <c r="S438" s="37"/>
    </row>
    <row r="439" spans="1:19" x14ac:dyDescent="0.4">
      <c r="A439" s="9" t="s">
        <v>682</v>
      </c>
      <c r="B439" s="9" t="s">
        <v>3449</v>
      </c>
      <c r="C439" s="9" t="s">
        <v>1895</v>
      </c>
      <c r="D439" s="9" t="s">
        <v>2482</v>
      </c>
      <c r="E439" s="9" t="s">
        <v>1891</v>
      </c>
      <c r="F439" s="32" t="s">
        <v>3450</v>
      </c>
      <c r="G439" s="32" t="s">
        <v>3446</v>
      </c>
      <c r="H439" s="34">
        <v>2.1881900000000001</v>
      </c>
      <c r="I439" s="9" t="s">
        <v>259</v>
      </c>
      <c r="J439" s="9" t="str">
        <f>_xlfn.XLOOKUP($I439,ETF指数!$B:$B,ETF指数!D:D)</f>
        <v>行业板块</v>
      </c>
      <c r="K439" s="9" t="str">
        <f>_xlfn.XLOOKUP($I439,ETF指数!$B:$B,ETF指数!E:E)</f>
        <v>医药</v>
      </c>
      <c r="L439" s="9" t="str">
        <f>_xlfn.XLOOKUP($I439,ETF指数!$B:$B,ETF指数!F:F)</f>
        <v>医药</v>
      </c>
      <c r="M439" s="35">
        <f>[1]!f_netasset_total(A439,"",100000000)</f>
        <v>9.4383458542999996</v>
      </c>
      <c r="N439" s="36">
        <f>[1]!f_info_managementfeeratio(A439)</f>
        <v>0.15</v>
      </c>
      <c r="O439" s="36">
        <f>[1]!f_info_custodianfeeratio(A439)</f>
        <v>0.05</v>
      </c>
      <c r="P439" s="37"/>
      <c r="Q439" s="37"/>
      <c r="R439" s="37"/>
      <c r="S439" s="37"/>
    </row>
    <row r="440" spans="1:19" x14ac:dyDescent="0.4">
      <c r="A440" s="9" t="s">
        <v>683</v>
      </c>
      <c r="B440" s="9" t="s">
        <v>3451</v>
      </c>
      <c r="C440" s="9" t="s">
        <v>1898</v>
      </c>
      <c r="D440" s="9" t="s">
        <v>1985</v>
      </c>
      <c r="E440" s="9" t="s">
        <v>1891</v>
      </c>
      <c r="F440" s="32" t="s">
        <v>3450</v>
      </c>
      <c r="G440" s="32" t="s">
        <v>3446</v>
      </c>
      <c r="H440" s="34">
        <v>5.4496635199999997</v>
      </c>
      <c r="I440" s="9" t="s">
        <v>684</v>
      </c>
      <c r="J440" s="9" t="str">
        <f>_xlfn.XLOOKUP($I440,ETF指数!$B:$B,ETF指数!D:D)</f>
        <v>行业板块</v>
      </c>
      <c r="K440" s="9" t="str">
        <f>_xlfn.XLOOKUP($I440,ETF指数!$B:$B,ETF指数!E:E)</f>
        <v>医药</v>
      </c>
      <c r="L440" s="9" t="str">
        <f>_xlfn.XLOOKUP($I440,ETF指数!$B:$B,ETF指数!F:F)</f>
        <v>创新药</v>
      </c>
      <c r="M440" s="35">
        <f>[1]!f_netasset_total(A440,"",100000000)</f>
        <v>3.0026063327999997</v>
      </c>
      <c r="N440" s="36">
        <f>[1]!f_info_managementfeeratio(A440)</f>
        <v>0.5</v>
      </c>
      <c r="O440" s="36">
        <f>[1]!f_info_custodianfeeratio(A440)</f>
        <v>0.1</v>
      </c>
      <c r="P440" s="37"/>
      <c r="Q440" s="37"/>
      <c r="R440" s="37"/>
      <c r="S440" s="37"/>
    </row>
    <row r="441" spans="1:19" x14ac:dyDescent="0.4">
      <c r="A441" s="9" t="s">
        <v>685</v>
      </c>
      <c r="B441" s="9" t="s">
        <v>3452</v>
      </c>
      <c r="C441" s="9" t="s">
        <v>1899</v>
      </c>
      <c r="D441" s="9" t="s">
        <v>1970</v>
      </c>
      <c r="E441" s="9" t="s">
        <v>1891</v>
      </c>
      <c r="F441" s="32" t="s">
        <v>3450</v>
      </c>
      <c r="G441" s="32" t="s">
        <v>3453</v>
      </c>
      <c r="H441" s="34">
        <v>3.3674599999999999</v>
      </c>
      <c r="I441" s="9" t="s">
        <v>489</v>
      </c>
      <c r="J441" s="9" t="str">
        <f>_xlfn.XLOOKUP($I441,ETF指数!$B:$B,ETF指数!D:D)</f>
        <v>行业板块</v>
      </c>
      <c r="K441" s="9" t="str">
        <f>_xlfn.XLOOKUP($I441,ETF指数!$B:$B,ETF指数!E:E)</f>
        <v>科技</v>
      </c>
      <c r="L441" s="9" t="str">
        <f>_xlfn.XLOOKUP($I441,ETF指数!$B:$B,ETF指数!F:F)</f>
        <v>互联网</v>
      </c>
      <c r="M441" s="35">
        <f>[1]!f_netasset_total(A441,"",100000000)</f>
        <v>0.82638662159999998</v>
      </c>
      <c r="N441" s="36">
        <f>[1]!f_info_managementfeeratio(A441)</f>
        <v>0.15</v>
      </c>
      <c r="O441" s="36">
        <f>[1]!f_info_custodianfeeratio(A441)</f>
        <v>0.05</v>
      </c>
      <c r="P441" s="37"/>
      <c r="Q441" s="37"/>
      <c r="R441" s="37"/>
      <c r="S441" s="37"/>
    </row>
    <row r="442" spans="1:19" x14ac:dyDescent="0.4">
      <c r="A442" s="9" t="s">
        <v>686</v>
      </c>
      <c r="B442" s="9" t="s">
        <v>3454</v>
      </c>
      <c r="C442" s="9" t="s">
        <v>1908</v>
      </c>
      <c r="D442" s="9" t="s">
        <v>1965</v>
      </c>
      <c r="E442" s="9" t="s">
        <v>1891</v>
      </c>
      <c r="F442" s="32" t="s">
        <v>3455</v>
      </c>
      <c r="G442" s="32" t="s">
        <v>3456</v>
      </c>
      <c r="H442" s="34">
        <v>4.4240899999999996</v>
      </c>
      <c r="I442" s="9" t="s">
        <v>687</v>
      </c>
      <c r="J442" s="9" t="str">
        <f>_xlfn.XLOOKUP($I442,ETF指数!$B:$B,ETF指数!D:D)</f>
        <v>行业板块</v>
      </c>
      <c r="K442" s="9" t="str">
        <f>_xlfn.XLOOKUP($I442,ETF指数!$B:$B,ETF指数!E:E)</f>
        <v>制造</v>
      </c>
      <c r="L442" s="9" t="str">
        <f>_xlfn.XLOOKUP($I442,ETF指数!$B:$B,ETF指数!F:F)</f>
        <v>新能源</v>
      </c>
      <c r="M442" s="35">
        <f>[1]!f_netasset_total(A442,"",100000000)</f>
        <v>2.1567318893</v>
      </c>
      <c r="N442" s="36">
        <f>[1]!f_info_managementfeeratio(A442)</f>
        <v>0.5</v>
      </c>
      <c r="O442" s="36">
        <f>[1]!f_info_custodianfeeratio(A442)</f>
        <v>0.1</v>
      </c>
      <c r="P442" s="37"/>
      <c r="Q442" s="37"/>
      <c r="R442" s="37"/>
      <c r="S442" s="37"/>
    </row>
    <row r="443" spans="1:19" x14ac:dyDescent="0.4">
      <c r="A443" s="9" t="s">
        <v>688</v>
      </c>
      <c r="B443" s="9" t="s">
        <v>3457</v>
      </c>
      <c r="C443" s="9" t="s">
        <v>1907</v>
      </c>
      <c r="D443" s="9" t="s">
        <v>2866</v>
      </c>
      <c r="E443" s="9" t="s">
        <v>1891</v>
      </c>
      <c r="F443" s="32" t="s">
        <v>3455</v>
      </c>
      <c r="G443" s="32" t="s">
        <v>3458</v>
      </c>
      <c r="H443" s="34">
        <v>4.56311</v>
      </c>
      <c r="I443" s="9" t="s">
        <v>594</v>
      </c>
      <c r="J443" s="9" t="str">
        <f>_xlfn.XLOOKUP($I443,ETF指数!$B:$B,ETF指数!D:D)</f>
        <v>行业板块</v>
      </c>
      <c r="K443" s="9" t="str">
        <f>_xlfn.XLOOKUP($I443,ETF指数!$B:$B,ETF指数!E:E)</f>
        <v>制造</v>
      </c>
      <c r="L443" s="9" t="str">
        <f>_xlfn.XLOOKUP($I443,ETF指数!$B:$B,ETF指数!F:F)</f>
        <v>新材料</v>
      </c>
      <c r="M443" s="35">
        <f>[1]!f_netasset_total(A443,"",100000000)</f>
        <v>0.2425826747</v>
      </c>
      <c r="N443" s="36">
        <f>[1]!f_info_managementfeeratio(A443)</f>
        <v>0.5</v>
      </c>
      <c r="O443" s="36">
        <f>[1]!f_info_custodianfeeratio(A443)</f>
        <v>0.1</v>
      </c>
      <c r="P443" s="37"/>
      <c r="Q443" s="37"/>
      <c r="R443" s="37"/>
      <c r="S443" s="37"/>
    </row>
    <row r="444" spans="1:19" x14ac:dyDescent="0.4">
      <c r="A444" s="9" t="s">
        <v>689</v>
      </c>
      <c r="B444" s="9" t="s">
        <v>3459</v>
      </c>
      <c r="C444" s="9" t="s">
        <v>1900</v>
      </c>
      <c r="D444" s="9" t="s">
        <v>2989</v>
      </c>
      <c r="E444" s="9" t="s">
        <v>1891</v>
      </c>
      <c r="F444" s="32" t="s">
        <v>3460</v>
      </c>
      <c r="G444" s="32" t="s">
        <v>3448</v>
      </c>
      <c r="H444" s="34">
        <v>4.4239600000000001</v>
      </c>
      <c r="I444" s="9" t="s">
        <v>690</v>
      </c>
      <c r="J444" s="9" t="str">
        <f>_xlfn.XLOOKUP($I444,ETF指数!$B:$B,ETF指数!D:D)</f>
        <v>行业板块</v>
      </c>
      <c r="K444" s="9" t="str">
        <f>_xlfn.XLOOKUP($I444,ETF指数!$B:$B,ETF指数!E:E)</f>
        <v>制造</v>
      </c>
      <c r="L444" s="9" t="str">
        <f>_xlfn.XLOOKUP($I444,ETF指数!$B:$B,ETF指数!F:F)</f>
        <v>电池</v>
      </c>
      <c r="M444" s="35">
        <f>[1]!f_netasset_total(A444,"",100000000)</f>
        <v>3.4121308120999996</v>
      </c>
      <c r="N444" s="36">
        <f>[1]!f_info_managementfeeratio(A444)</f>
        <v>0.5</v>
      </c>
      <c r="O444" s="36">
        <f>[1]!f_info_custodianfeeratio(A444)</f>
        <v>0.1</v>
      </c>
      <c r="P444" s="37"/>
      <c r="Q444" s="37"/>
      <c r="R444" s="37"/>
      <c r="S444" s="37"/>
    </row>
    <row r="445" spans="1:19" x14ac:dyDescent="0.4">
      <c r="A445" s="9" t="s">
        <v>691</v>
      </c>
      <c r="B445" s="9" t="s">
        <v>3461</v>
      </c>
      <c r="C445" s="9" t="s">
        <v>1894</v>
      </c>
      <c r="D445" s="9" t="s">
        <v>3135</v>
      </c>
      <c r="E445" s="9" t="s">
        <v>1891</v>
      </c>
      <c r="F445" s="32" t="s">
        <v>3460</v>
      </c>
      <c r="G445" s="32" t="s">
        <v>3456</v>
      </c>
      <c r="H445" s="34">
        <v>2.4075769500000002</v>
      </c>
      <c r="I445" s="9" t="s">
        <v>546</v>
      </c>
      <c r="J445" s="9" t="str">
        <f>_xlfn.XLOOKUP($I445,ETF指数!$B:$B,ETF指数!D:D)</f>
        <v>行业板块</v>
      </c>
      <c r="K445" s="9" t="str">
        <f>_xlfn.XLOOKUP($I445,ETF指数!$B:$B,ETF指数!E:E)</f>
        <v>科技</v>
      </c>
      <c r="L445" s="9" t="str">
        <f>_xlfn.XLOOKUP($I445,ETF指数!$B:$B,ETF指数!F:F)</f>
        <v>金融科技</v>
      </c>
      <c r="M445" s="35">
        <f>[1]!f_netasset_total(A445,"",100000000)</f>
        <v>2.7033335029000001</v>
      </c>
      <c r="N445" s="36">
        <f>[1]!f_info_managementfeeratio(A445)</f>
        <v>0.5</v>
      </c>
      <c r="O445" s="36">
        <f>[1]!f_info_custodianfeeratio(A445)</f>
        <v>0.1</v>
      </c>
      <c r="P445" s="37"/>
      <c r="Q445" s="37"/>
      <c r="R445" s="37"/>
      <c r="S445" s="37"/>
    </row>
    <row r="446" spans="1:19" x14ac:dyDescent="0.4">
      <c r="A446" s="9" t="s">
        <v>692</v>
      </c>
      <c r="B446" s="9" t="s">
        <v>3462</v>
      </c>
      <c r="C446" s="9" t="s">
        <v>1906</v>
      </c>
      <c r="D446" s="9" t="s">
        <v>2905</v>
      </c>
      <c r="E446" s="9" t="s">
        <v>1891</v>
      </c>
      <c r="F446" s="32" t="s">
        <v>3460</v>
      </c>
      <c r="G446" s="32" t="s">
        <v>3463</v>
      </c>
      <c r="H446" s="34">
        <v>4.5884600000000004</v>
      </c>
      <c r="I446" s="9" t="s">
        <v>693</v>
      </c>
      <c r="J446" s="9" t="str">
        <f>_xlfn.XLOOKUP($I446,ETF指数!$B:$B,ETF指数!D:D)</f>
        <v>港股指数</v>
      </c>
      <c r="K446" s="9" t="str">
        <f>_xlfn.XLOOKUP($I446,ETF指数!$B:$B,ETF指数!E:E)</f>
        <v>医药</v>
      </c>
      <c r="L446" s="9" t="str">
        <f>_xlfn.XLOOKUP($I446,ETF指数!$B:$B,ETF指数!F:F)</f>
        <v>医药</v>
      </c>
      <c r="M446" s="35">
        <f>[1]!f_netasset_total(A446,"",100000000)</f>
        <v>9.3751954389000005</v>
      </c>
      <c r="N446" s="36">
        <f>[1]!f_info_managementfeeratio(A446)</f>
        <v>0.5</v>
      </c>
      <c r="O446" s="36">
        <f>[1]!f_info_custodianfeeratio(A446)</f>
        <v>0.1</v>
      </c>
      <c r="P446" s="37"/>
      <c r="Q446" s="37"/>
      <c r="R446" s="37"/>
      <c r="S446" s="37"/>
    </row>
    <row r="447" spans="1:19" x14ac:dyDescent="0.4">
      <c r="A447" s="9" t="s">
        <v>694</v>
      </c>
      <c r="B447" s="9" t="s">
        <v>3464</v>
      </c>
      <c r="C447" s="9" t="s">
        <v>1897</v>
      </c>
      <c r="D447" s="9" t="s">
        <v>1965</v>
      </c>
      <c r="E447" s="9" t="s">
        <v>1891</v>
      </c>
      <c r="F447" s="32" t="s">
        <v>3444</v>
      </c>
      <c r="G447" s="32" t="s">
        <v>3456</v>
      </c>
      <c r="H447" s="34">
        <v>2.9163100000000002</v>
      </c>
      <c r="I447" s="9" t="s">
        <v>695</v>
      </c>
      <c r="J447" s="9" t="str">
        <f>_xlfn.XLOOKUP($I447,ETF指数!$B:$B,ETF指数!D:D)</f>
        <v>行业板块</v>
      </c>
      <c r="K447" s="9" t="str">
        <f>_xlfn.XLOOKUP($I447,ETF指数!$B:$B,ETF指数!E:E)</f>
        <v>消费</v>
      </c>
      <c r="L447" s="9" t="str">
        <f>_xlfn.XLOOKUP($I447,ETF指数!$B:$B,ETF指数!F:F)</f>
        <v>旅游</v>
      </c>
      <c r="M447" s="35">
        <f>[1]!f_netasset_total(A447,"",100000000)</f>
        <v>29.7634440667</v>
      </c>
      <c r="N447" s="36">
        <f>[1]!f_info_managementfeeratio(A447)</f>
        <v>0.5</v>
      </c>
      <c r="O447" s="36">
        <f>[1]!f_info_custodianfeeratio(A447)</f>
        <v>0.1</v>
      </c>
      <c r="P447" s="37"/>
      <c r="Q447" s="37"/>
      <c r="R447" s="37"/>
      <c r="S447" s="37"/>
    </row>
    <row r="448" spans="1:19" x14ac:dyDescent="0.4">
      <c r="A448" s="9" t="s">
        <v>696</v>
      </c>
      <c r="B448" s="9" t="s">
        <v>3465</v>
      </c>
      <c r="C448" s="9" t="s">
        <v>1896</v>
      </c>
      <c r="D448" s="9" t="s">
        <v>2989</v>
      </c>
      <c r="E448" s="9" t="s">
        <v>1891</v>
      </c>
      <c r="F448" s="32" t="s">
        <v>3444</v>
      </c>
      <c r="G448" s="32" t="s">
        <v>3466</v>
      </c>
      <c r="H448" s="34">
        <v>3.3912408300000001</v>
      </c>
      <c r="I448" s="9" t="s">
        <v>491</v>
      </c>
      <c r="J448" s="9" t="str">
        <f>_xlfn.XLOOKUP($I448,ETF指数!$B:$B,ETF指数!D:D)</f>
        <v>行业板块</v>
      </c>
      <c r="K448" s="9" t="str">
        <f>_xlfn.XLOOKUP($I448,ETF指数!$B:$B,ETF指数!E:E)</f>
        <v>制造</v>
      </c>
      <c r="L448" s="9" t="str">
        <f>_xlfn.XLOOKUP($I448,ETF指数!$B:$B,ETF指数!F:F)</f>
        <v>新能源</v>
      </c>
      <c r="M448" s="35">
        <f>[1]!f_netasset_total(A448,"",100000000)</f>
        <v>0.97732757479999999</v>
      </c>
      <c r="N448" s="36">
        <f>[1]!f_info_managementfeeratio(A448)</f>
        <v>0.5</v>
      </c>
      <c r="O448" s="36">
        <f>[1]!f_info_custodianfeeratio(A448)</f>
        <v>0.1</v>
      </c>
      <c r="P448" s="37"/>
      <c r="Q448" s="37"/>
      <c r="R448" s="37"/>
      <c r="S448" s="37"/>
    </row>
    <row r="449" spans="1:19" x14ac:dyDescent="0.4">
      <c r="A449" s="9" t="s">
        <v>697</v>
      </c>
      <c r="B449" s="9" t="s">
        <v>3467</v>
      </c>
      <c r="C449" s="9" t="s">
        <v>1902</v>
      </c>
      <c r="D449" s="9" t="s">
        <v>1965</v>
      </c>
      <c r="E449" s="9" t="s">
        <v>1891</v>
      </c>
      <c r="F449" s="32" t="s">
        <v>3444</v>
      </c>
      <c r="G449" s="32" t="s">
        <v>3468</v>
      </c>
      <c r="H449" s="34">
        <v>4.2514000000000003</v>
      </c>
      <c r="I449" s="9" t="s">
        <v>453</v>
      </c>
      <c r="J449" s="9" t="str">
        <f>_xlfn.XLOOKUP($I449,ETF指数!$B:$B,ETF指数!D:D)</f>
        <v>市场指数</v>
      </c>
      <c r="K449" s="9" t="str">
        <f>_xlfn.XLOOKUP($I449,ETF指数!$B:$B,ETF指数!E:E)</f>
        <v>科创</v>
      </c>
      <c r="L449" s="9" t="str">
        <f>_xlfn.XLOOKUP($I449,ETF指数!$B:$B,ETF指数!F:F)</f>
        <v>核心</v>
      </c>
      <c r="M449" s="35">
        <f>[1]!f_netasset_total(A449,"",100000000)</f>
        <v>56.130172195299998</v>
      </c>
      <c r="N449" s="36">
        <f>[1]!f_info_managementfeeratio(A449)</f>
        <v>0.5</v>
      </c>
      <c r="O449" s="36">
        <f>[1]!f_info_custodianfeeratio(A449)</f>
        <v>0.1</v>
      </c>
      <c r="P449" s="37"/>
      <c r="Q449" s="37"/>
      <c r="R449" s="37"/>
      <c r="S449" s="37"/>
    </row>
    <row r="450" spans="1:19" x14ac:dyDescent="0.4">
      <c r="A450" s="9" t="s">
        <v>698</v>
      </c>
      <c r="B450" s="9" t="s">
        <v>3469</v>
      </c>
      <c r="C450" s="9" t="s">
        <v>1924</v>
      </c>
      <c r="D450" s="9" t="s">
        <v>2989</v>
      </c>
      <c r="E450" s="9" t="s">
        <v>1891</v>
      </c>
      <c r="F450" s="32" t="s">
        <v>3448</v>
      </c>
      <c r="G450" s="32" t="s">
        <v>3458</v>
      </c>
      <c r="H450" s="34">
        <v>4.1695891700000001</v>
      </c>
      <c r="I450" s="9" t="s">
        <v>687</v>
      </c>
      <c r="J450" s="9" t="str">
        <f>_xlfn.XLOOKUP($I450,ETF指数!$B:$B,ETF指数!D:D)</f>
        <v>行业板块</v>
      </c>
      <c r="K450" s="9" t="str">
        <f>_xlfn.XLOOKUP($I450,ETF指数!$B:$B,ETF指数!E:E)</f>
        <v>制造</v>
      </c>
      <c r="L450" s="9" t="str">
        <f>_xlfn.XLOOKUP($I450,ETF指数!$B:$B,ETF指数!F:F)</f>
        <v>新能源</v>
      </c>
      <c r="M450" s="35">
        <f>[1]!f_netasset_total(A450,"",100000000)</f>
        <v>3.1873894386999999</v>
      </c>
      <c r="N450" s="36">
        <f>[1]!f_info_managementfeeratio(A450)</f>
        <v>0.5</v>
      </c>
      <c r="O450" s="36">
        <f>[1]!f_info_custodianfeeratio(A450)</f>
        <v>0.1</v>
      </c>
      <c r="P450" s="37"/>
      <c r="Q450" s="37"/>
      <c r="R450" s="37"/>
      <c r="S450" s="37"/>
    </row>
    <row r="451" spans="1:19" x14ac:dyDescent="0.4">
      <c r="A451" s="9" t="s">
        <v>699</v>
      </c>
      <c r="B451" s="9" t="s">
        <v>3470</v>
      </c>
      <c r="C451" s="9" t="s">
        <v>1912</v>
      </c>
      <c r="D451" s="9" t="s">
        <v>2619</v>
      </c>
      <c r="E451" s="9" t="s">
        <v>1891</v>
      </c>
      <c r="F451" s="32" t="s">
        <v>3453</v>
      </c>
      <c r="G451" s="32" t="s">
        <v>3471</v>
      </c>
      <c r="H451" s="34">
        <v>8.6587399999999999</v>
      </c>
      <c r="I451" s="9" t="s">
        <v>641</v>
      </c>
      <c r="J451" s="9" t="str">
        <f>_xlfn.XLOOKUP($I451,ETF指数!$B:$B,ETF指数!D:D)</f>
        <v>行业板块</v>
      </c>
      <c r="K451" s="9" t="str">
        <f>_xlfn.XLOOKUP($I451,ETF指数!$B:$B,ETF指数!E:E)</f>
        <v>制造</v>
      </c>
      <c r="L451" s="9" t="str">
        <f>_xlfn.XLOOKUP($I451,ETF指数!$B:$B,ETF指数!F:F)</f>
        <v>电池</v>
      </c>
      <c r="M451" s="35">
        <f>[1]!f_netasset_total(A451,"",100000000)</f>
        <v>3.2033616588</v>
      </c>
      <c r="N451" s="36">
        <f>[1]!f_info_managementfeeratio(A451)</f>
        <v>0.5</v>
      </c>
      <c r="O451" s="36">
        <f>[1]!f_info_custodianfeeratio(A451)</f>
        <v>0.1</v>
      </c>
      <c r="P451" s="37"/>
      <c r="Q451" s="37"/>
      <c r="R451" s="37"/>
      <c r="S451" s="37"/>
    </row>
    <row r="452" spans="1:19" x14ac:dyDescent="0.4">
      <c r="A452" s="9" t="s">
        <v>700</v>
      </c>
      <c r="B452" s="9" t="s">
        <v>3472</v>
      </c>
      <c r="C452" s="9" t="s">
        <v>1896</v>
      </c>
      <c r="D452" s="9" t="s">
        <v>2866</v>
      </c>
      <c r="E452" s="9" t="s">
        <v>1891</v>
      </c>
      <c r="F452" s="32" t="s">
        <v>3473</v>
      </c>
      <c r="G452" s="32" t="s">
        <v>3474</v>
      </c>
      <c r="H452" s="34">
        <v>2.4075000000000002</v>
      </c>
      <c r="I452" s="9" t="s">
        <v>400</v>
      </c>
      <c r="J452" s="9" t="str">
        <f>_xlfn.XLOOKUP($I452,ETF指数!$B:$B,ETF指数!D:D)</f>
        <v>行业板块</v>
      </c>
      <c r="K452" s="9" t="str">
        <f>_xlfn.XLOOKUP($I452,ETF指数!$B:$B,ETF指数!E:E)</f>
        <v>医药</v>
      </c>
      <c r="L452" s="9" t="str">
        <f>_xlfn.XLOOKUP($I452,ETF指数!$B:$B,ETF指数!F:F)</f>
        <v>医药</v>
      </c>
      <c r="M452" s="35">
        <f>[1]!f_netasset_total(A452,"",100000000)</f>
        <v>2.1606914387000002</v>
      </c>
      <c r="N452" s="36">
        <f>[1]!f_info_managementfeeratio(A452)</f>
        <v>0.5</v>
      </c>
      <c r="O452" s="36">
        <f>[1]!f_info_custodianfeeratio(A452)</f>
        <v>0.1</v>
      </c>
      <c r="P452" s="37"/>
      <c r="Q452" s="37"/>
      <c r="R452" s="37"/>
      <c r="S452" s="37"/>
    </row>
    <row r="453" spans="1:19" x14ac:dyDescent="0.4">
      <c r="A453" s="9" t="s">
        <v>701</v>
      </c>
      <c r="B453" s="9" t="s">
        <v>3475</v>
      </c>
      <c r="C453" s="9" t="s">
        <v>1894</v>
      </c>
      <c r="D453" s="9" t="s">
        <v>2475</v>
      </c>
      <c r="E453" s="9" t="s">
        <v>1891</v>
      </c>
      <c r="F453" s="32" t="s">
        <v>3473</v>
      </c>
      <c r="G453" s="32" t="s">
        <v>3476</v>
      </c>
      <c r="H453" s="34">
        <v>5.7188264699999998</v>
      </c>
      <c r="I453" s="9" t="s">
        <v>574</v>
      </c>
      <c r="J453" s="9" t="str">
        <f>_xlfn.XLOOKUP($I453,ETF指数!$B:$B,ETF指数!D:D)</f>
        <v>行业板块</v>
      </c>
      <c r="K453" s="9" t="str">
        <f>_xlfn.XLOOKUP($I453,ETF指数!$B:$B,ETF指数!E:E)</f>
        <v>科技</v>
      </c>
      <c r="L453" s="9" t="str">
        <f>_xlfn.XLOOKUP($I453,ETF指数!$B:$B,ETF指数!F:F)</f>
        <v>物联网</v>
      </c>
      <c r="M453" s="35">
        <f>[1]!f_netasset_total(A453,"",100000000)</f>
        <v>1.0210987220000001</v>
      </c>
      <c r="N453" s="36">
        <f>[1]!f_info_managementfeeratio(A453)</f>
        <v>0.5</v>
      </c>
      <c r="O453" s="36">
        <f>[1]!f_info_custodianfeeratio(A453)</f>
        <v>0.1</v>
      </c>
      <c r="P453" s="37"/>
      <c r="Q453" s="37"/>
      <c r="R453" s="37"/>
      <c r="S453" s="37"/>
    </row>
    <row r="454" spans="1:19" x14ac:dyDescent="0.4">
      <c r="A454" s="9" t="s">
        <v>702</v>
      </c>
      <c r="B454" s="9" t="s">
        <v>3477</v>
      </c>
      <c r="C454" s="9" t="s">
        <v>1922</v>
      </c>
      <c r="D454" s="9" t="s">
        <v>2619</v>
      </c>
      <c r="E454" s="9" t="s">
        <v>1891</v>
      </c>
      <c r="F454" s="32" t="s">
        <v>3473</v>
      </c>
      <c r="G454" s="32" t="s">
        <v>3478</v>
      </c>
      <c r="H454" s="34">
        <v>5.0432885299999999</v>
      </c>
      <c r="I454" s="9" t="s">
        <v>703</v>
      </c>
      <c r="J454" s="9" t="str">
        <f>_xlfn.XLOOKUP($I454,ETF指数!$B:$B,ETF指数!D:D)</f>
        <v>主题指数</v>
      </c>
      <c r="K454" s="9" t="str">
        <f>_xlfn.XLOOKUP($I454,ETF指数!$B:$B,ETF指数!E:E)</f>
        <v>ESG</v>
      </c>
      <c r="L454" s="9" t="str">
        <f>_xlfn.XLOOKUP($I454,ETF指数!$B:$B,ETF指数!F:F)</f>
        <v>ESG</v>
      </c>
      <c r="M454" s="35">
        <f>[1]!f_netasset_total(A454,"",100000000)</f>
        <v>0.2412231598</v>
      </c>
      <c r="N454" s="36">
        <f>[1]!f_info_managementfeeratio(A454)</f>
        <v>0.5</v>
      </c>
      <c r="O454" s="36">
        <f>[1]!f_info_custodianfeeratio(A454)</f>
        <v>0.1</v>
      </c>
      <c r="P454" s="37"/>
      <c r="Q454" s="37"/>
      <c r="R454" s="37"/>
      <c r="S454" s="37"/>
    </row>
    <row r="455" spans="1:19" x14ac:dyDescent="0.4">
      <c r="A455" s="9" t="s">
        <v>704</v>
      </c>
      <c r="B455" s="9" t="s">
        <v>3479</v>
      </c>
      <c r="C455" s="9" t="s">
        <v>1914</v>
      </c>
      <c r="D455" s="9" t="s">
        <v>2866</v>
      </c>
      <c r="E455" s="9" t="s">
        <v>1891</v>
      </c>
      <c r="F455" s="32" t="s">
        <v>3480</v>
      </c>
      <c r="G455" s="32" t="s">
        <v>3471</v>
      </c>
      <c r="H455" s="34">
        <v>3.52326315</v>
      </c>
      <c r="I455" s="9" t="s">
        <v>705</v>
      </c>
      <c r="J455" s="9" t="str">
        <f>_xlfn.XLOOKUP($I455,ETF指数!$B:$B,ETF指数!D:D)</f>
        <v>港股指数</v>
      </c>
      <c r="K455" s="9" t="str">
        <f>_xlfn.XLOOKUP($I455,ETF指数!$B:$B,ETF指数!E:E)</f>
        <v>医药</v>
      </c>
      <c r="L455" s="9" t="str">
        <f>_xlfn.XLOOKUP($I455,ETF指数!$B:$B,ETF指数!F:F)</f>
        <v>创新药</v>
      </c>
      <c r="M455" s="35">
        <f>[1]!f_netasset_total(A455,"",100000000)</f>
        <v>3.7619599754999999</v>
      </c>
      <c r="N455" s="36">
        <f>[1]!f_info_managementfeeratio(A455)</f>
        <v>0.5</v>
      </c>
      <c r="O455" s="36">
        <f>[1]!f_info_custodianfeeratio(A455)</f>
        <v>0.1</v>
      </c>
      <c r="P455" s="37"/>
      <c r="Q455" s="37"/>
      <c r="R455" s="37"/>
      <c r="S455" s="37"/>
    </row>
    <row r="456" spans="1:19" x14ac:dyDescent="0.4">
      <c r="A456" s="9" t="s">
        <v>706</v>
      </c>
      <c r="B456" s="9" t="s">
        <v>3481</v>
      </c>
      <c r="C456" s="9" t="s">
        <v>1899</v>
      </c>
      <c r="D456" s="9" t="s">
        <v>2482</v>
      </c>
      <c r="E456" s="9" t="s">
        <v>1891</v>
      </c>
      <c r="F456" s="32" t="s">
        <v>3480</v>
      </c>
      <c r="G456" s="32" t="s">
        <v>3482</v>
      </c>
      <c r="H456" s="34">
        <v>4.5846299999999998</v>
      </c>
      <c r="I456" s="9" t="s">
        <v>707</v>
      </c>
      <c r="J456" s="9" t="str">
        <f>_xlfn.XLOOKUP($I456,ETF指数!$B:$B,ETF指数!D:D)</f>
        <v>行业板块</v>
      </c>
      <c r="K456" s="9" t="str">
        <f>_xlfn.XLOOKUP($I456,ETF指数!$B:$B,ETF指数!E:E)</f>
        <v>科技</v>
      </c>
      <c r="L456" s="9" t="str">
        <f>_xlfn.XLOOKUP($I456,ETF指数!$B:$B,ETF指数!F:F)</f>
        <v>半导体</v>
      </c>
      <c r="M456" s="35">
        <f>[1]!f_netasset_total(A456,"",100000000)</f>
        <v>4.8258839775000002</v>
      </c>
      <c r="N456" s="36">
        <f>[1]!f_info_managementfeeratio(A456)</f>
        <v>0.15</v>
      </c>
      <c r="O456" s="36">
        <f>[1]!f_info_custodianfeeratio(A456)</f>
        <v>0.05</v>
      </c>
      <c r="P456" s="37"/>
      <c r="Q456" s="37"/>
      <c r="R456" s="37"/>
      <c r="S456" s="37"/>
    </row>
    <row r="457" spans="1:19" x14ac:dyDescent="0.4">
      <c r="A457" s="9" t="s">
        <v>708</v>
      </c>
      <c r="B457" s="9" t="s">
        <v>3483</v>
      </c>
      <c r="C457" s="9" t="s">
        <v>1905</v>
      </c>
      <c r="D457" s="9" t="s">
        <v>2619</v>
      </c>
      <c r="E457" s="9" t="s">
        <v>1891</v>
      </c>
      <c r="F457" s="32" t="s">
        <v>3458</v>
      </c>
      <c r="G457" s="32" t="s">
        <v>3484</v>
      </c>
      <c r="H457" s="34">
        <v>6.3850699999999998</v>
      </c>
      <c r="I457" s="9" t="s">
        <v>464</v>
      </c>
      <c r="J457" s="9" t="str">
        <f>_xlfn.XLOOKUP($I457,ETF指数!$B:$B,ETF指数!D:D)</f>
        <v>行业板块</v>
      </c>
      <c r="K457" s="9" t="str">
        <f>_xlfn.XLOOKUP($I457,ETF指数!$B:$B,ETF指数!E:E)</f>
        <v>制造</v>
      </c>
      <c r="L457" s="9" t="str">
        <f>_xlfn.XLOOKUP($I457,ETF指数!$B:$B,ETF指数!F:F)</f>
        <v>光伏</v>
      </c>
      <c r="M457" s="35">
        <f>[1]!f_netasset_total(A457,"",100000000)</f>
        <v>3.8001577522000001</v>
      </c>
      <c r="N457" s="36">
        <f>[1]!f_info_managementfeeratio(A457)</f>
        <v>0.5</v>
      </c>
      <c r="O457" s="36">
        <f>[1]!f_info_custodianfeeratio(A457)</f>
        <v>0.1</v>
      </c>
      <c r="P457" s="37"/>
      <c r="Q457" s="37"/>
      <c r="R457" s="37"/>
      <c r="S457" s="37"/>
    </row>
    <row r="458" spans="1:19" x14ac:dyDescent="0.4">
      <c r="A458" s="9" t="s">
        <v>709</v>
      </c>
      <c r="B458" s="9" t="s">
        <v>3485</v>
      </c>
      <c r="C458" s="9" t="s">
        <v>1904</v>
      </c>
      <c r="D458" s="9" t="s">
        <v>2482</v>
      </c>
      <c r="E458" s="9" t="s">
        <v>1891</v>
      </c>
      <c r="F458" s="32" t="s">
        <v>3468</v>
      </c>
      <c r="G458" s="32" t="s">
        <v>3463</v>
      </c>
      <c r="H458" s="34">
        <v>6.4167800000000002</v>
      </c>
      <c r="I458" s="9" t="s">
        <v>710</v>
      </c>
      <c r="J458" s="9" t="str">
        <f>_xlfn.XLOOKUP($I458,ETF指数!$B:$B,ETF指数!D:D)</f>
        <v>行业板块</v>
      </c>
      <c r="K458" s="9" t="str">
        <f>_xlfn.XLOOKUP($I458,ETF指数!$B:$B,ETF指数!E:E)</f>
        <v>科技</v>
      </c>
      <c r="L458" s="9" t="str">
        <f>_xlfn.XLOOKUP($I458,ETF指数!$B:$B,ETF指数!F:F)</f>
        <v>虚拟现实</v>
      </c>
      <c r="M458" s="35">
        <f>[1]!f_netasset_total(A458,"",100000000)</f>
        <v>1.3021172859999999</v>
      </c>
      <c r="N458" s="36">
        <f>[1]!f_info_managementfeeratio(A458)</f>
        <v>0.5</v>
      </c>
      <c r="O458" s="36">
        <f>[1]!f_info_custodianfeeratio(A458)</f>
        <v>0.1</v>
      </c>
      <c r="P458" s="37"/>
      <c r="Q458" s="37"/>
      <c r="R458" s="37"/>
      <c r="S458" s="37"/>
    </row>
    <row r="459" spans="1:19" x14ac:dyDescent="0.4">
      <c r="A459" s="9" t="s">
        <v>711</v>
      </c>
      <c r="B459" s="9" t="s">
        <v>3486</v>
      </c>
      <c r="C459" s="9" t="s">
        <v>1894</v>
      </c>
      <c r="D459" s="9" t="s">
        <v>2475</v>
      </c>
      <c r="E459" s="9" t="s">
        <v>1891</v>
      </c>
      <c r="F459" s="32" t="s">
        <v>3474</v>
      </c>
      <c r="G459" s="32" t="s">
        <v>3463</v>
      </c>
      <c r="H459" s="34">
        <v>29.134969999999999</v>
      </c>
      <c r="I459" s="9" t="s">
        <v>576</v>
      </c>
      <c r="J459" s="9" t="str">
        <f>_xlfn.XLOOKUP($I459,ETF指数!$B:$B,ETF指数!D:D)</f>
        <v>行业板块</v>
      </c>
      <c r="K459" s="9" t="str">
        <f>_xlfn.XLOOKUP($I459,ETF指数!$B:$B,ETF指数!E:E)</f>
        <v>制造</v>
      </c>
      <c r="L459" s="9" t="str">
        <f>_xlfn.XLOOKUP($I459,ETF指数!$B:$B,ETF指数!F:F)</f>
        <v>新能源</v>
      </c>
      <c r="M459" s="35">
        <f>[1]!f_netasset_total(A459,"",100000000)</f>
        <v>20.722380509400001</v>
      </c>
      <c r="N459" s="36">
        <f>[1]!f_info_managementfeeratio(A459)</f>
        <v>0.5</v>
      </c>
      <c r="O459" s="36">
        <f>[1]!f_info_custodianfeeratio(A459)</f>
        <v>0.1</v>
      </c>
      <c r="P459" s="37"/>
      <c r="Q459" s="37"/>
      <c r="R459" s="37"/>
      <c r="S459" s="37"/>
    </row>
    <row r="460" spans="1:19" x14ac:dyDescent="0.4">
      <c r="A460" s="9" t="s">
        <v>712</v>
      </c>
      <c r="B460" s="9" t="s">
        <v>3487</v>
      </c>
      <c r="C460" s="9" t="s">
        <v>1895</v>
      </c>
      <c r="D460" s="9" t="s">
        <v>1973</v>
      </c>
      <c r="E460" s="9" t="s">
        <v>1891</v>
      </c>
      <c r="F460" s="32" t="s">
        <v>3488</v>
      </c>
      <c r="G460" s="32" t="s">
        <v>3489</v>
      </c>
      <c r="H460" s="34">
        <v>2.3414299999999999</v>
      </c>
      <c r="I460" s="9" t="s">
        <v>507</v>
      </c>
      <c r="J460" s="9" t="str">
        <f>_xlfn.XLOOKUP($I460,ETF指数!$B:$B,ETF指数!D:D)</f>
        <v>市场指数</v>
      </c>
      <c r="K460" s="9" t="str">
        <f>_xlfn.XLOOKUP($I460,ETF指数!$B:$B,ETF指数!E:E)</f>
        <v>其他</v>
      </c>
      <c r="L460" s="9" t="str">
        <f>_xlfn.XLOOKUP($I460,ETF指数!$B:$B,ETF指数!F:F)</f>
        <v>沪港深</v>
      </c>
      <c r="M460" s="35">
        <f>[1]!f_netasset_total(A460,"",100000000)</f>
        <v>0.72212460200000006</v>
      </c>
      <c r="N460" s="36">
        <f>[1]!f_info_managementfeeratio(A460)</f>
        <v>0.15</v>
      </c>
      <c r="O460" s="36">
        <f>[1]!f_info_custodianfeeratio(A460)</f>
        <v>0.05</v>
      </c>
      <c r="P460" s="37"/>
      <c r="Q460" s="37"/>
      <c r="R460" s="37"/>
      <c r="S460" s="37"/>
    </row>
    <row r="461" spans="1:19" x14ac:dyDescent="0.4">
      <c r="A461" s="9" t="s">
        <v>713</v>
      </c>
      <c r="B461" s="9" t="s">
        <v>3490</v>
      </c>
      <c r="C461" s="9" t="s">
        <v>1906</v>
      </c>
      <c r="D461" s="9" t="s">
        <v>3191</v>
      </c>
      <c r="E461" s="9" t="s">
        <v>1891</v>
      </c>
      <c r="F461" s="32" t="s">
        <v>3488</v>
      </c>
      <c r="G461" s="32" t="s">
        <v>3491</v>
      </c>
      <c r="H461" s="34">
        <v>2.5390899999999998</v>
      </c>
      <c r="I461" s="9" t="s">
        <v>614</v>
      </c>
      <c r="J461" s="9" t="str">
        <f>_xlfn.XLOOKUP($I461,ETF指数!$B:$B,ETF指数!D:D)</f>
        <v>港股指数</v>
      </c>
      <c r="K461" s="9" t="str">
        <f>_xlfn.XLOOKUP($I461,ETF指数!$B:$B,ETF指数!E:E)</f>
        <v>消费</v>
      </c>
      <c r="L461" s="9" t="str">
        <f>_xlfn.XLOOKUP($I461,ETF指数!$B:$B,ETF指数!F:F)</f>
        <v>消费</v>
      </c>
      <c r="M461" s="35">
        <f>[1]!f_netasset_total(A461,"",100000000)</f>
        <v>5.4788814212999997</v>
      </c>
      <c r="N461" s="36">
        <f>[1]!f_info_managementfeeratio(A461)</f>
        <v>0.5</v>
      </c>
      <c r="O461" s="36">
        <f>[1]!f_info_custodianfeeratio(A461)</f>
        <v>0.1</v>
      </c>
      <c r="P461" s="37"/>
      <c r="Q461" s="37"/>
      <c r="R461" s="37"/>
      <c r="S461" s="37"/>
    </row>
    <row r="462" spans="1:19" x14ac:dyDescent="0.4">
      <c r="A462" s="9" t="s">
        <v>714</v>
      </c>
      <c r="B462" s="9" t="s">
        <v>3492</v>
      </c>
      <c r="C462" s="9" t="s">
        <v>1911</v>
      </c>
      <c r="D462" s="9" t="s">
        <v>3418</v>
      </c>
      <c r="E462" s="9" t="s">
        <v>1891</v>
      </c>
      <c r="F462" s="32" t="s">
        <v>3493</v>
      </c>
      <c r="G462" s="32" t="s">
        <v>3489</v>
      </c>
      <c r="H462" s="34">
        <v>2.9007481400000001</v>
      </c>
      <c r="I462" s="9" t="s">
        <v>690</v>
      </c>
      <c r="J462" s="9" t="str">
        <f>_xlfn.XLOOKUP($I462,ETF指数!$B:$B,ETF指数!D:D)</f>
        <v>行业板块</v>
      </c>
      <c r="K462" s="9" t="str">
        <f>_xlfn.XLOOKUP($I462,ETF指数!$B:$B,ETF指数!E:E)</f>
        <v>制造</v>
      </c>
      <c r="L462" s="9" t="str">
        <f>_xlfn.XLOOKUP($I462,ETF指数!$B:$B,ETF指数!F:F)</f>
        <v>电池</v>
      </c>
      <c r="M462" s="35">
        <f>[1]!f_netasset_total(A462,"",100000000)</f>
        <v>6.2156778014</v>
      </c>
      <c r="N462" s="36">
        <f>[1]!f_info_managementfeeratio(A462)</f>
        <v>0.5</v>
      </c>
      <c r="O462" s="36">
        <f>[1]!f_info_custodianfeeratio(A462)</f>
        <v>0.1</v>
      </c>
      <c r="P462" s="37"/>
      <c r="Q462" s="37"/>
      <c r="R462" s="37"/>
      <c r="S462" s="37"/>
    </row>
    <row r="463" spans="1:19" x14ac:dyDescent="0.4">
      <c r="A463" s="9" t="s">
        <v>715</v>
      </c>
      <c r="B463" s="9" t="s">
        <v>3494</v>
      </c>
      <c r="C463" s="9" t="s">
        <v>1894</v>
      </c>
      <c r="D463" s="9" t="s">
        <v>2475</v>
      </c>
      <c r="E463" s="9" t="s">
        <v>1891</v>
      </c>
      <c r="F463" s="32" t="s">
        <v>3493</v>
      </c>
      <c r="G463" s="32" t="s">
        <v>3495</v>
      </c>
      <c r="H463" s="34">
        <v>2.6427200000000002</v>
      </c>
      <c r="I463" s="9" t="s">
        <v>594</v>
      </c>
      <c r="J463" s="9" t="str">
        <f>_xlfn.XLOOKUP($I463,ETF指数!$B:$B,ETF指数!D:D)</f>
        <v>行业板块</v>
      </c>
      <c r="K463" s="9" t="str">
        <f>_xlfn.XLOOKUP($I463,ETF指数!$B:$B,ETF指数!E:E)</f>
        <v>制造</v>
      </c>
      <c r="L463" s="9" t="str">
        <f>_xlfn.XLOOKUP($I463,ETF指数!$B:$B,ETF指数!F:F)</f>
        <v>新材料</v>
      </c>
      <c r="M463" s="35">
        <f>[1]!f_netasset_total(A463,"",100000000)</f>
        <v>0.44116180409999994</v>
      </c>
      <c r="N463" s="36">
        <f>[1]!f_info_managementfeeratio(A463)</f>
        <v>0.5</v>
      </c>
      <c r="O463" s="36">
        <f>[1]!f_info_custodianfeeratio(A463)</f>
        <v>0.1</v>
      </c>
      <c r="P463" s="37"/>
      <c r="Q463" s="37"/>
      <c r="R463" s="37"/>
      <c r="S463" s="37"/>
    </row>
    <row r="464" spans="1:19" x14ac:dyDescent="0.4">
      <c r="A464" s="9" t="s">
        <v>716</v>
      </c>
      <c r="B464" s="9" t="s">
        <v>3496</v>
      </c>
      <c r="C464" s="9" t="s">
        <v>1929</v>
      </c>
      <c r="D464" s="9" t="s">
        <v>1973</v>
      </c>
      <c r="E464" s="9" t="s">
        <v>1891</v>
      </c>
      <c r="F464" s="32" t="s">
        <v>3493</v>
      </c>
      <c r="G464" s="32" t="s">
        <v>3497</v>
      </c>
      <c r="H464" s="34">
        <v>2.6253799999999998</v>
      </c>
      <c r="I464" s="9" t="s">
        <v>717</v>
      </c>
      <c r="J464" s="9" t="str">
        <f>_xlfn.XLOOKUP($I464,ETF指数!$B:$B,ETF指数!D:D)</f>
        <v>行业板块</v>
      </c>
      <c r="K464" s="9" t="str">
        <f>_xlfn.XLOOKUP($I464,ETF指数!$B:$B,ETF指数!E:E)</f>
        <v>科技</v>
      </c>
      <c r="L464" s="9" t="str">
        <f>_xlfn.XLOOKUP($I464,ETF指数!$B:$B,ETF指数!F:F)</f>
        <v>人工智能</v>
      </c>
      <c r="M464" s="35">
        <f>[1]!f_netasset_total(A464,"",100000000)</f>
        <v>3.0185716257999999</v>
      </c>
      <c r="N464" s="36">
        <f>[1]!f_info_managementfeeratio(A464)</f>
        <v>0.5</v>
      </c>
      <c r="O464" s="36">
        <f>[1]!f_info_custodianfeeratio(A464)</f>
        <v>0.1</v>
      </c>
      <c r="P464" s="37"/>
      <c r="Q464" s="37"/>
      <c r="R464" s="37"/>
      <c r="S464" s="37"/>
    </row>
    <row r="465" spans="1:19" x14ac:dyDescent="0.4">
      <c r="A465" s="9" t="s">
        <v>718</v>
      </c>
      <c r="B465" s="9" t="s">
        <v>3498</v>
      </c>
      <c r="C465" s="9" t="s">
        <v>1925</v>
      </c>
      <c r="D465" s="9" t="s">
        <v>3135</v>
      </c>
      <c r="E465" s="9" t="s">
        <v>1891</v>
      </c>
      <c r="F465" s="32" t="s">
        <v>3493</v>
      </c>
      <c r="G465" s="32" t="s">
        <v>3499</v>
      </c>
      <c r="H465" s="34">
        <v>4.2433899999999998</v>
      </c>
      <c r="I465" s="9" t="s">
        <v>719</v>
      </c>
      <c r="J465" s="9" t="str">
        <f>_xlfn.XLOOKUP($I465,ETF指数!$B:$B,ETF指数!D:D)</f>
        <v>风格策略</v>
      </c>
      <c r="K465" s="9" t="str">
        <f>_xlfn.XLOOKUP($I465,ETF指数!$B:$B,ETF指数!E:E)</f>
        <v>质量</v>
      </c>
      <c r="L465" s="9" t="str">
        <f>_xlfn.XLOOKUP($I465,ETF指数!$B:$B,ETF指数!F:F)</f>
        <v>ZZ500</v>
      </c>
      <c r="M465" s="35">
        <f>[1]!f_netasset_total(A465,"",100000000)</f>
        <v>5.449603594400001</v>
      </c>
      <c r="N465" s="36">
        <f>[1]!f_info_managementfeeratio(A465)</f>
        <v>0.45</v>
      </c>
      <c r="O465" s="36">
        <f>[1]!f_info_custodianfeeratio(A465)</f>
        <v>0.05</v>
      </c>
      <c r="P465" s="37"/>
      <c r="Q465" s="37"/>
      <c r="R465" s="37"/>
      <c r="S465" s="37"/>
    </row>
    <row r="466" spans="1:19" x14ac:dyDescent="0.4">
      <c r="A466" s="9" t="s">
        <v>720</v>
      </c>
      <c r="B466" s="9" t="s">
        <v>3500</v>
      </c>
      <c r="C466" s="9" t="s">
        <v>1897</v>
      </c>
      <c r="D466" s="9" t="s">
        <v>2482</v>
      </c>
      <c r="E466" s="9" t="s">
        <v>1891</v>
      </c>
      <c r="F466" s="32" t="s">
        <v>3501</v>
      </c>
      <c r="G466" s="32" t="s">
        <v>3482</v>
      </c>
      <c r="H466" s="34">
        <v>2.6224311199999999</v>
      </c>
      <c r="I466" s="9" t="s">
        <v>538</v>
      </c>
      <c r="J466" s="9" t="str">
        <f>_xlfn.XLOOKUP($I466,ETF指数!$B:$B,ETF指数!D:D)</f>
        <v>行业板块</v>
      </c>
      <c r="K466" s="9" t="str">
        <f>_xlfn.XLOOKUP($I466,ETF指数!$B:$B,ETF指数!E:E)</f>
        <v>周期</v>
      </c>
      <c r="L466" s="9" t="str">
        <f>_xlfn.XLOOKUP($I466,ETF指数!$B:$B,ETF指数!F:F)</f>
        <v>稀土</v>
      </c>
      <c r="M466" s="35">
        <f>[1]!f_netasset_total(A466,"",100000000)</f>
        <v>2.8753122841000001</v>
      </c>
      <c r="N466" s="36">
        <f>[1]!f_info_managementfeeratio(A466)</f>
        <v>0.5</v>
      </c>
      <c r="O466" s="36">
        <f>[1]!f_info_custodianfeeratio(A466)</f>
        <v>0.1</v>
      </c>
      <c r="P466" s="37"/>
      <c r="Q466" s="37"/>
      <c r="R466" s="37"/>
      <c r="S466" s="37"/>
    </row>
    <row r="467" spans="1:19" x14ac:dyDescent="0.4">
      <c r="A467" s="9" t="s">
        <v>721</v>
      </c>
      <c r="B467" s="9" t="s">
        <v>3502</v>
      </c>
      <c r="C467" s="9" t="s">
        <v>1930</v>
      </c>
      <c r="D467" s="9" t="s">
        <v>2989</v>
      </c>
      <c r="E467" s="9" t="s">
        <v>1891</v>
      </c>
      <c r="F467" s="32" t="s">
        <v>3501</v>
      </c>
      <c r="G467" s="32" t="s">
        <v>3503</v>
      </c>
      <c r="H467" s="34">
        <v>2.8463430199999999</v>
      </c>
      <c r="I467" s="9" t="s">
        <v>484</v>
      </c>
      <c r="J467" s="9" t="str">
        <f>_xlfn.XLOOKUP($I467,ETF指数!$B:$B,ETF指数!D:D)</f>
        <v>行业板块</v>
      </c>
      <c r="K467" s="9" t="str">
        <f>_xlfn.XLOOKUP($I467,ETF指数!$B:$B,ETF指数!E:E)</f>
        <v>医药</v>
      </c>
      <c r="L467" s="9" t="str">
        <f>_xlfn.XLOOKUP($I467,ETF指数!$B:$B,ETF指数!F:F)</f>
        <v>医药</v>
      </c>
      <c r="M467" s="35">
        <f>[1]!f_netasset_total(A467,"",100000000)</f>
        <v>0.34211600320000002</v>
      </c>
      <c r="N467" s="36">
        <f>[1]!f_info_managementfeeratio(A467)</f>
        <v>0.5</v>
      </c>
      <c r="O467" s="36">
        <f>[1]!f_info_custodianfeeratio(A467)</f>
        <v>0.1</v>
      </c>
      <c r="P467" s="37"/>
      <c r="Q467" s="37"/>
      <c r="R467" s="37"/>
      <c r="S467" s="37"/>
    </row>
    <row r="468" spans="1:19" x14ac:dyDescent="0.4">
      <c r="A468" s="9" t="s">
        <v>722</v>
      </c>
      <c r="B468" s="9" t="s">
        <v>3504</v>
      </c>
      <c r="C468" s="9" t="s">
        <v>1903</v>
      </c>
      <c r="D468" s="9" t="s">
        <v>2989</v>
      </c>
      <c r="E468" s="9" t="s">
        <v>1891</v>
      </c>
      <c r="F468" s="32" t="s">
        <v>3501</v>
      </c>
      <c r="G468" s="32" t="s">
        <v>3505</v>
      </c>
      <c r="H468" s="34">
        <v>3.84558</v>
      </c>
      <c r="I468" s="9" t="s">
        <v>641</v>
      </c>
      <c r="J468" s="9" t="str">
        <f>_xlfn.XLOOKUP($I468,ETF指数!$B:$B,ETF指数!D:D)</f>
        <v>行业板块</v>
      </c>
      <c r="K468" s="9" t="str">
        <f>_xlfn.XLOOKUP($I468,ETF指数!$B:$B,ETF指数!E:E)</f>
        <v>制造</v>
      </c>
      <c r="L468" s="9" t="str">
        <f>_xlfn.XLOOKUP($I468,ETF指数!$B:$B,ETF指数!F:F)</f>
        <v>电池</v>
      </c>
      <c r="M468" s="35">
        <f>[1]!f_netasset_total(A468,"",100000000)</f>
        <v>9.7196207216000001</v>
      </c>
      <c r="N468" s="36">
        <f>[1]!f_info_managementfeeratio(A468)</f>
        <v>0.45</v>
      </c>
      <c r="O468" s="36">
        <f>[1]!f_info_custodianfeeratio(A468)</f>
        <v>7.0000000000000007E-2</v>
      </c>
      <c r="P468" s="37"/>
      <c r="Q468" s="37"/>
      <c r="R468" s="37"/>
      <c r="S468" s="37"/>
    </row>
    <row r="469" spans="1:19" x14ac:dyDescent="0.4">
      <c r="A469" s="9" t="s">
        <v>723</v>
      </c>
      <c r="B469" s="9" t="s">
        <v>3506</v>
      </c>
      <c r="C469" s="9" t="s">
        <v>1937</v>
      </c>
      <c r="D469" s="9" t="s">
        <v>2008</v>
      </c>
      <c r="E469" s="9" t="s">
        <v>1891</v>
      </c>
      <c r="F469" s="32" t="s">
        <v>3501</v>
      </c>
      <c r="G469" s="32" t="s">
        <v>3507</v>
      </c>
      <c r="H469" s="34">
        <v>3.4096899999999999</v>
      </c>
      <c r="I469" s="9" t="s">
        <v>724</v>
      </c>
      <c r="J469" s="9" t="str">
        <f>_xlfn.XLOOKUP($I469,ETF指数!$B:$B,ETF指数!D:D)</f>
        <v>行业板块</v>
      </c>
      <c r="K469" s="9" t="str">
        <f>_xlfn.XLOOKUP($I469,ETF指数!$B:$B,ETF指数!E:E)</f>
        <v>科技</v>
      </c>
      <c r="L469" s="9" t="str">
        <f>_xlfn.XLOOKUP($I469,ETF指数!$B:$B,ETF指数!F:F)</f>
        <v>云计算</v>
      </c>
      <c r="M469" s="35">
        <f>[1]!f_netasset_total(A469,"",100000000)</f>
        <v>0.77301777760000001</v>
      </c>
      <c r="N469" s="36">
        <f>[1]!f_info_managementfeeratio(A469)</f>
        <v>0.5</v>
      </c>
      <c r="O469" s="36">
        <f>[1]!f_info_custodianfeeratio(A469)</f>
        <v>0.1</v>
      </c>
      <c r="P469" s="37"/>
      <c r="Q469" s="37"/>
      <c r="R469" s="37"/>
      <c r="S469" s="37"/>
    </row>
    <row r="470" spans="1:19" x14ac:dyDescent="0.4">
      <c r="A470" s="9" t="s">
        <v>725</v>
      </c>
      <c r="B470" s="9" t="s">
        <v>3508</v>
      </c>
      <c r="C470" s="9" t="s">
        <v>1935</v>
      </c>
      <c r="D470" s="9" t="s">
        <v>1985</v>
      </c>
      <c r="E470" s="9" t="s">
        <v>1891</v>
      </c>
      <c r="F470" s="32" t="s">
        <v>3463</v>
      </c>
      <c r="G470" s="32" t="s">
        <v>2110</v>
      </c>
      <c r="H470" s="34">
        <v>3.5286</v>
      </c>
      <c r="I470" s="9" t="s">
        <v>641</v>
      </c>
      <c r="J470" s="9" t="str">
        <f>_xlfn.XLOOKUP($I470,ETF指数!$B:$B,ETF指数!D:D)</f>
        <v>行业板块</v>
      </c>
      <c r="K470" s="9" t="str">
        <f>_xlfn.XLOOKUP($I470,ETF指数!$B:$B,ETF指数!E:E)</f>
        <v>制造</v>
      </c>
      <c r="L470" s="9" t="str">
        <f>_xlfn.XLOOKUP($I470,ETF指数!$B:$B,ETF指数!F:F)</f>
        <v>电池</v>
      </c>
      <c r="M470" s="35">
        <f>[1]!f_netasset_total(A470,"",100000000)</f>
        <v>1.2259884698000001</v>
      </c>
      <c r="N470" s="36">
        <f>[1]!f_info_managementfeeratio(A470)</f>
        <v>0.5</v>
      </c>
      <c r="O470" s="36">
        <f>[1]!f_info_custodianfeeratio(A470)</f>
        <v>0.1</v>
      </c>
      <c r="P470" s="37"/>
      <c r="Q470" s="37"/>
      <c r="R470" s="37"/>
      <c r="S470" s="37"/>
    </row>
    <row r="471" spans="1:19" x14ac:dyDescent="0.4">
      <c r="A471" s="9" t="s">
        <v>726</v>
      </c>
      <c r="B471" s="9" t="s">
        <v>3509</v>
      </c>
      <c r="C471" s="9" t="s">
        <v>1900</v>
      </c>
      <c r="D471" s="9" t="s">
        <v>1965</v>
      </c>
      <c r="E471" s="9" t="s">
        <v>1891</v>
      </c>
      <c r="F471" s="32" t="s">
        <v>3471</v>
      </c>
      <c r="G471" s="32" t="s">
        <v>3495</v>
      </c>
      <c r="H471" s="34">
        <v>4.6514600000000002</v>
      </c>
      <c r="I471" s="9" t="s">
        <v>491</v>
      </c>
      <c r="J471" s="9" t="str">
        <f>_xlfn.XLOOKUP($I471,ETF指数!$B:$B,ETF指数!D:D)</f>
        <v>行业板块</v>
      </c>
      <c r="K471" s="9" t="str">
        <f>_xlfn.XLOOKUP($I471,ETF指数!$B:$B,ETF指数!E:E)</f>
        <v>制造</v>
      </c>
      <c r="L471" s="9" t="str">
        <f>_xlfn.XLOOKUP($I471,ETF指数!$B:$B,ETF指数!F:F)</f>
        <v>新能源</v>
      </c>
      <c r="M471" s="35">
        <f>[1]!f_netasset_total(A471,"",100000000)</f>
        <v>9.4475487486999992</v>
      </c>
      <c r="N471" s="36">
        <f>[1]!f_info_managementfeeratio(A471)</f>
        <v>0.5</v>
      </c>
      <c r="O471" s="36">
        <f>[1]!f_info_custodianfeeratio(A471)</f>
        <v>0.1</v>
      </c>
      <c r="P471" s="37"/>
      <c r="Q471" s="37"/>
      <c r="R471" s="37"/>
      <c r="S471" s="37"/>
    </row>
    <row r="472" spans="1:19" x14ac:dyDescent="0.4">
      <c r="A472" s="9" t="s">
        <v>727</v>
      </c>
      <c r="B472" s="9" t="s">
        <v>3510</v>
      </c>
      <c r="C472" s="9" t="s">
        <v>1899</v>
      </c>
      <c r="D472" s="9" t="s">
        <v>2475</v>
      </c>
      <c r="E472" s="9" t="s">
        <v>1891</v>
      </c>
      <c r="F472" s="32" t="s">
        <v>3471</v>
      </c>
      <c r="G472" s="32" t="s">
        <v>2110</v>
      </c>
      <c r="H472" s="34">
        <v>3.2119599999999999</v>
      </c>
      <c r="I472" s="9" t="s">
        <v>464</v>
      </c>
      <c r="J472" s="9" t="str">
        <f>_xlfn.XLOOKUP($I472,ETF指数!$B:$B,ETF指数!D:D)</f>
        <v>行业板块</v>
      </c>
      <c r="K472" s="9" t="str">
        <f>_xlfn.XLOOKUP($I472,ETF指数!$B:$B,ETF指数!E:E)</f>
        <v>制造</v>
      </c>
      <c r="L472" s="9" t="str">
        <f>_xlfn.XLOOKUP($I472,ETF指数!$B:$B,ETF指数!F:F)</f>
        <v>光伏</v>
      </c>
      <c r="M472" s="35">
        <f>[1]!f_netasset_total(A472,"",100000000)</f>
        <v>2.4377188836000001</v>
      </c>
      <c r="N472" s="36">
        <f>[1]!f_info_managementfeeratio(A472)</f>
        <v>0.15</v>
      </c>
      <c r="O472" s="36">
        <f>[1]!f_info_custodianfeeratio(A472)</f>
        <v>0.05</v>
      </c>
      <c r="P472" s="37"/>
      <c r="Q472" s="37"/>
      <c r="R472" s="37"/>
      <c r="S472" s="37"/>
    </row>
    <row r="473" spans="1:19" x14ac:dyDescent="0.4">
      <c r="A473" s="9" t="s">
        <v>728</v>
      </c>
      <c r="B473" s="9" t="s">
        <v>3511</v>
      </c>
      <c r="C473" s="9" t="s">
        <v>1932</v>
      </c>
      <c r="D473" s="9" t="s">
        <v>1957</v>
      </c>
      <c r="E473" s="9" t="s">
        <v>1891</v>
      </c>
      <c r="F473" s="32" t="s">
        <v>3512</v>
      </c>
      <c r="G473" s="32" t="s">
        <v>3513</v>
      </c>
      <c r="H473" s="34">
        <v>3.0507200000000001</v>
      </c>
      <c r="I473" s="9" t="s">
        <v>729</v>
      </c>
      <c r="J473" s="9" t="str">
        <f>_xlfn.XLOOKUP($I473,ETF指数!$B:$B,ETF指数!D:D)</f>
        <v>行业板块</v>
      </c>
      <c r="K473" s="9" t="str">
        <f>_xlfn.XLOOKUP($I473,ETF指数!$B:$B,ETF指数!E:E)</f>
        <v>周期</v>
      </c>
      <c r="L473" s="9" t="str">
        <f>_xlfn.XLOOKUP($I473,ETF指数!$B:$B,ETF指数!F:F)</f>
        <v>稀有金属</v>
      </c>
      <c r="M473" s="35">
        <f>[1]!f_netasset_total(A473,"",100000000)</f>
        <v>0.91824968180000011</v>
      </c>
      <c r="N473" s="36">
        <f>[1]!f_info_managementfeeratio(A473)</f>
        <v>0.5</v>
      </c>
      <c r="O473" s="36">
        <f>[1]!f_info_custodianfeeratio(A473)</f>
        <v>0.1</v>
      </c>
      <c r="P473" s="37"/>
      <c r="Q473" s="37"/>
      <c r="R473" s="37"/>
      <c r="S473" s="37"/>
    </row>
    <row r="474" spans="1:19" x14ac:dyDescent="0.4">
      <c r="A474" s="9" t="s">
        <v>730</v>
      </c>
      <c r="B474" s="9" t="s">
        <v>3514</v>
      </c>
      <c r="C474" s="9" t="s">
        <v>1898</v>
      </c>
      <c r="D474" s="9" t="s">
        <v>1965</v>
      </c>
      <c r="E474" s="9" t="s">
        <v>1891</v>
      </c>
      <c r="F474" s="32" t="s">
        <v>3489</v>
      </c>
      <c r="G474" s="32" t="s">
        <v>2110</v>
      </c>
      <c r="H474" s="34">
        <v>3.2828218300000001</v>
      </c>
      <c r="I474" s="9" t="s">
        <v>560</v>
      </c>
      <c r="J474" s="9" t="str">
        <f>_xlfn.XLOOKUP($I474,ETF指数!$B:$B,ETF指数!D:D)</f>
        <v>行业板块</v>
      </c>
      <c r="K474" s="9" t="str">
        <f>_xlfn.XLOOKUP($I474,ETF指数!$B:$B,ETF指数!E:E)</f>
        <v>医药</v>
      </c>
      <c r="L474" s="9" t="str">
        <f>_xlfn.XLOOKUP($I474,ETF指数!$B:$B,ETF指数!F:F)</f>
        <v>医药</v>
      </c>
      <c r="M474" s="35">
        <f>[1]!f_netasset_total(A474,"",100000000)</f>
        <v>1.1597387187999999</v>
      </c>
      <c r="N474" s="36">
        <f>[1]!f_info_managementfeeratio(A474)</f>
        <v>0.5</v>
      </c>
      <c r="O474" s="36">
        <f>[1]!f_info_custodianfeeratio(A474)</f>
        <v>0.1</v>
      </c>
      <c r="P474" s="37"/>
      <c r="Q474" s="37"/>
      <c r="R474" s="37"/>
      <c r="S474" s="37"/>
    </row>
    <row r="475" spans="1:19" x14ac:dyDescent="0.4">
      <c r="A475" s="9" t="s">
        <v>731</v>
      </c>
      <c r="B475" s="9" t="s">
        <v>3515</v>
      </c>
      <c r="C475" s="9" t="s">
        <v>1894</v>
      </c>
      <c r="D475" s="9" t="s">
        <v>2475</v>
      </c>
      <c r="E475" s="9" t="s">
        <v>1891</v>
      </c>
      <c r="F475" s="32" t="s">
        <v>3489</v>
      </c>
      <c r="G475" s="32" t="s">
        <v>2110</v>
      </c>
      <c r="H475" s="34">
        <v>4.9642999999999997</v>
      </c>
      <c r="I475" s="9" t="s">
        <v>732</v>
      </c>
      <c r="J475" s="9" t="str">
        <f>_xlfn.XLOOKUP($I475,ETF指数!$B:$B,ETF指数!D:D)</f>
        <v>行业板块</v>
      </c>
      <c r="K475" s="9" t="str">
        <f>_xlfn.XLOOKUP($I475,ETF指数!$B:$B,ETF指数!E:E)</f>
        <v>科技</v>
      </c>
      <c r="L475" s="9" t="str">
        <f>_xlfn.XLOOKUP($I475,ETF指数!$B:$B,ETF指数!F:F)</f>
        <v>消费电子</v>
      </c>
      <c r="M475" s="35">
        <f>[1]!f_netasset_total(A475,"",100000000)</f>
        <v>22.671152644799999</v>
      </c>
      <c r="N475" s="36">
        <f>[1]!f_info_managementfeeratio(A475)</f>
        <v>0.5</v>
      </c>
      <c r="O475" s="36">
        <f>[1]!f_info_custodianfeeratio(A475)</f>
        <v>0.1</v>
      </c>
      <c r="P475" s="37"/>
      <c r="Q475" s="37"/>
      <c r="R475" s="37"/>
      <c r="S475" s="37"/>
    </row>
    <row r="476" spans="1:19" x14ac:dyDescent="0.4">
      <c r="A476" s="9" t="s">
        <v>733</v>
      </c>
      <c r="B476" s="9" t="s">
        <v>3516</v>
      </c>
      <c r="C476" s="9" t="s">
        <v>1905</v>
      </c>
      <c r="D476" s="9" t="s">
        <v>3438</v>
      </c>
      <c r="E476" s="9" t="s">
        <v>1891</v>
      </c>
      <c r="F476" s="32" t="s">
        <v>3503</v>
      </c>
      <c r="G476" s="32" t="s">
        <v>3499</v>
      </c>
      <c r="H476" s="34">
        <v>7.2770000000000001</v>
      </c>
      <c r="I476" s="9" t="s">
        <v>28</v>
      </c>
      <c r="J476" s="9" t="str">
        <f>_xlfn.XLOOKUP($I476,ETF指数!$B:$B,ETF指数!D:D)</f>
        <v>市场指数</v>
      </c>
      <c r="K476" s="9" t="str">
        <f>_xlfn.XLOOKUP($I476,ETF指数!$B:$B,ETF指数!E:E)</f>
        <v>中盘</v>
      </c>
      <c r="L476" s="9" t="str">
        <f>_xlfn.XLOOKUP($I476,ETF指数!$B:$B,ETF指数!F:F)</f>
        <v>核心</v>
      </c>
      <c r="M476" s="35">
        <f>[1]!f_netasset_total(A476,"",100000000)</f>
        <v>1.1971861388</v>
      </c>
      <c r="N476" s="36">
        <f>[1]!f_info_managementfeeratio(A476)</f>
        <v>0.5</v>
      </c>
      <c r="O476" s="36">
        <f>[1]!f_info_custodianfeeratio(A476)</f>
        <v>0.1</v>
      </c>
      <c r="P476" s="37"/>
      <c r="Q476" s="37"/>
      <c r="R476" s="37"/>
      <c r="S476" s="37"/>
    </row>
    <row r="477" spans="1:19" x14ac:dyDescent="0.4">
      <c r="A477" s="9" t="s">
        <v>734</v>
      </c>
      <c r="B477" s="9" t="s">
        <v>3517</v>
      </c>
      <c r="C477" s="9" t="s">
        <v>1897</v>
      </c>
      <c r="D477" s="9" t="s">
        <v>3135</v>
      </c>
      <c r="E477" s="9" t="s">
        <v>1891</v>
      </c>
      <c r="F477" s="32" t="s">
        <v>3491</v>
      </c>
      <c r="G477" s="32" t="s">
        <v>3518</v>
      </c>
      <c r="H477" s="34">
        <v>6.1368278099999998</v>
      </c>
      <c r="I477" s="9" t="s">
        <v>707</v>
      </c>
      <c r="J477" s="9" t="str">
        <f>_xlfn.XLOOKUP($I477,ETF指数!$B:$B,ETF指数!D:D)</f>
        <v>行业板块</v>
      </c>
      <c r="K477" s="9" t="str">
        <f>_xlfn.XLOOKUP($I477,ETF指数!$B:$B,ETF指数!E:E)</f>
        <v>科技</v>
      </c>
      <c r="L477" s="9" t="str">
        <f>_xlfn.XLOOKUP($I477,ETF指数!$B:$B,ETF指数!F:F)</f>
        <v>半导体</v>
      </c>
      <c r="M477" s="35">
        <f>[1]!f_netasset_total(A477,"",100000000)</f>
        <v>12.84958977</v>
      </c>
      <c r="N477" s="36">
        <f>[1]!f_info_managementfeeratio(A477)</f>
        <v>0.5</v>
      </c>
      <c r="O477" s="36">
        <f>[1]!f_info_custodianfeeratio(A477)</f>
        <v>0.1</v>
      </c>
      <c r="P477" s="37"/>
      <c r="Q477" s="37"/>
      <c r="R477" s="37"/>
      <c r="S477" s="37"/>
    </row>
    <row r="478" spans="1:19" x14ac:dyDescent="0.4">
      <c r="A478" s="9" t="s">
        <v>735</v>
      </c>
      <c r="B478" s="9" t="s">
        <v>3519</v>
      </c>
      <c r="C478" s="9" t="s">
        <v>1896</v>
      </c>
      <c r="D478" s="9" t="s">
        <v>2482</v>
      </c>
      <c r="E478" s="9" t="s">
        <v>1891</v>
      </c>
      <c r="F478" s="32" t="s">
        <v>3491</v>
      </c>
      <c r="G478" s="32" t="s">
        <v>3520</v>
      </c>
      <c r="H478" s="34">
        <v>8.4593330499999997</v>
      </c>
      <c r="I478" s="9" t="s">
        <v>667</v>
      </c>
      <c r="J478" s="9" t="str">
        <f>_xlfn.XLOOKUP($I478,ETF指数!$B:$B,ETF指数!D:D)</f>
        <v>市场指数</v>
      </c>
      <c r="K478" s="9" t="str">
        <f>_xlfn.XLOOKUP($I478,ETF指数!$B:$B,ETF指数!E:E)</f>
        <v>双创</v>
      </c>
      <c r="L478" s="9">
        <f>_xlfn.XLOOKUP($I478,ETF指数!$B:$B,ETF指数!F:F)</f>
        <v>0</v>
      </c>
      <c r="M478" s="35">
        <f>[1]!f_netasset_total(A478,"",100000000)</f>
        <v>2.4875417937000002</v>
      </c>
      <c r="N478" s="36">
        <f>[1]!f_info_managementfeeratio(A478)</f>
        <v>0.5</v>
      </c>
      <c r="O478" s="36">
        <f>[1]!f_info_custodianfeeratio(A478)</f>
        <v>0.1</v>
      </c>
      <c r="P478" s="37"/>
      <c r="Q478" s="37"/>
      <c r="R478" s="37"/>
      <c r="S478" s="37"/>
    </row>
    <row r="479" spans="1:19" x14ac:dyDescent="0.4">
      <c r="A479" s="9" t="s">
        <v>736</v>
      </c>
      <c r="B479" s="9" t="s">
        <v>3521</v>
      </c>
      <c r="C479" s="9" t="s">
        <v>1916</v>
      </c>
      <c r="D479" s="9" t="s">
        <v>2989</v>
      </c>
      <c r="E479" s="9" t="s">
        <v>1891</v>
      </c>
      <c r="F479" s="32" t="s">
        <v>3491</v>
      </c>
      <c r="G479" s="32" t="s">
        <v>3522</v>
      </c>
      <c r="H479" s="34">
        <v>4.0868674900000004</v>
      </c>
      <c r="I479" s="9" t="s">
        <v>594</v>
      </c>
      <c r="J479" s="9" t="str">
        <f>_xlfn.XLOOKUP($I479,ETF指数!$B:$B,ETF指数!D:D)</f>
        <v>行业板块</v>
      </c>
      <c r="K479" s="9" t="str">
        <f>_xlfn.XLOOKUP($I479,ETF指数!$B:$B,ETF指数!E:E)</f>
        <v>制造</v>
      </c>
      <c r="L479" s="9" t="str">
        <f>_xlfn.XLOOKUP($I479,ETF指数!$B:$B,ETF指数!F:F)</f>
        <v>新材料</v>
      </c>
      <c r="M479" s="35">
        <f>[1]!f_netasset_total(A479,"",100000000)</f>
        <v>0.5635621408</v>
      </c>
      <c r="N479" s="36">
        <f>[1]!f_info_managementfeeratio(A479)</f>
        <v>0.5</v>
      </c>
      <c r="O479" s="36">
        <f>[1]!f_info_custodianfeeratio(A479)</f>
        <v>0.1</v>
      </c>
      <c r="P479" s="37"/>
      <c r="Q479" s="37"/>
      <c r="R479" s="37"/>
      <c r="S479" s="37"/>
    </row>
    <row r="480" spans="1:19" x14ac:dyDescent="0.4">
      <c r="A480" s="9" t="s">
        <v>737</v>
      </c>
      <c r="B480" s="9" t="s">
        <v>3523</v>
      </c>
      <c r="C480" s="9" t="s">
        <v>1894</v>
      </c>
      <c r="D480" s="9" t="s">
        <v>1965</v>
      </c>
      <c r="E480" s="9" t="s">
        <v>1891</v>
      </c>
      <c r="F480" s="32" t="s">
        <v>3513</v>
      </c>
      <c r="G480" s="32" t="s">
        <v>3524</v>
      </c>
      <c r="H480" s="34">
        <v>2.69156</v>
      </c>
      <c r="I480" s="9" t="s">
        <v>569</v>
      </c>
      <c r="J480" s="9" t="str">
        <f>_xlfn.XLOOKUP($I480,ETF指数!$B:$B,ETF指数!D:D)</f>
        <v>行业板块</v>
      </c>
      <c r="K480" s="9" t="str">
        <f>_xlfn.XLOOKUP($I480,ETF指数!$B:$B,ETF指数!E:E)</f>
        <v>科技</v>
      </c>
      <c r="L480" s="9" t="str">
        <f>_xlfn.XLOOKUP($I480,ETF指数!$B:$B,ETF指数!F:F)</f>
        <v>云计算</v>
      </c>
      <c r="M480" s="35">
        <f>[1]!f_netasset_total(A480,"",100000000)</f>
        <v>6.8444893275999998</v>
      </c>
      <c r="N480" s="36">
        <f>[1]!f_info_managementfeeratio(A480)</f>
        <v>0.15</v>
      </c>
      <c r="O480" s="36">
        <f>[1]!f_info_custodianfeeratio(A480)</f>
        <v>0.05</v>
      </c>
      <c r="P480" s="37"/>
      <c r="Q480" s="37"/>
      <c r="R480" s="37"/>
      <c r="S480" s="37"/>
    </row>
    <row r="481" spans="1:19" x14ac:dyDescent="0.4">
      <c r="A481" s="9" t="s">
        <v>738</v>
      </c>
      <c r="B481" s="9" t="s">
        <v>3525</v>
      </c>
      <c r="C481" s="9" t="s">
        <v>1913</v>
      </c>
      <c r="D481" s="9" t="s">
        <v>2905</v>
      </c>
      <c r="E481" s="9" t="s">
        <v>1891</v>
      </c>
      <c r="F481" s="32" t="s">
        <v>3518</v>
      </c>
      <c r="G481" s="32" t="s">
        <v>3522</v>
      </c>
      <c r="H481" s="34">
        <v>4.9319008999999996</v>
      </c>
      <c r="I481" s="9" t="s">
        <v>576</v>
      </c>
      <c r="J481" s="9" t="str">
        <f>_xlfn.XLOOKUP($I481,ETF指数!$B:$B,ETF指数!D:D)</f>
        <v>行业板块</v>
      </c>
      <c r="K481" s="9" t="str">
        <f>_xlfn.XLOOKUP($I481,ETF指数!$B:$B,ETF指数!E:E)</f>
        <v>制造</v>
      </c>
      <c r="L481" s="9" t="str">
        <f>_xlfn.XLOOKUP($I481,ETF指数!$B:$B,ETF指数!F:F)</f>
        <v>新能源</v>
      </c>
      <c r="M481" s="35">
        <f>[1]!f_netasset_total(A481,"",100000000)</f>
        <v>0.68850928420000002</v>
      </c>
      <c r="N481" s="36">
        <f>[1]!f_info_managementfeeratio(A481)</f>
        <v>0.5</v>
      </c>
      <c r="O481" s="36">
        <f>[1]!f_info_custodianfeeratio(A481)</f>
        <v>0.1</v>
      </c>
      <c r="P481" s="37"/>
      <c r="Q481" s="37"/>
      <c r="R481" s="37"/>
      <c r="S481" s="37"/>
    </row>
    <row r="482" spans="1:19" x14ac:dyDescent="0.4">
      <c r="A482" s="9" t="s">
        <v>739</v>
      </c>
      <c r="B482" s="9" t="s">
        <v>3526</v>
      </c>
      <c r="C482" s="9" t="s">
        <v>1907</v>
      </c>
      <c r="D482" s="9" t="s">
        <v>2989</v>
      </c>
      <c r="E482" s="9" t="s">
        <v>1891</v>
      </c>
      <c r="F482" s="32" t="s">
        <v>3520</v>
      </c>
      <c r="G482" s="32" t="s">
        <v>3527</v>
      </c>
      <c r="H482" s="34">
        <v>2.5627399999999998</v>
      </c>
      <c r="I482" s="9" t="s">
        <v>740</v>
      </c>
      <c r="J482" s="9" t="str">
        <f>_xlfn.XLOOKUP($I482,ETF指数!$B:$B,ETF指数!D:D)</f>
        <v>行业板块</v>
      </c>
      <c r="K482" s="9" t="str">
        <f>_xlfn.XLOOKUP($I482,ETF指数!$B:$B,ETF指数!E:E)</f>
        <v>科技</v>
      </c>
      <c r="L482" s="9" t="str">
        <f>_xlfn.XLOOKUP($I482,ETF指数!$B:$B,ETF指数!F:F)</f>
        <v>消费电子</v>
      </c>
      <c r="M482" s="35">
        <f>[1]!f_netasset_total(A482,"",100000000)</f>
        <v>1.8036642722</v>
      </c>
      <c r="N482" s="36">
        <f>[1]!f_info_managementfeeratio(A482)</f>
        <v>0.5</v>
      </c>
      <c r="O482" s="36">
        <f>[1]!f_info_custodianfeeratio(A482)</f>
        <v>0.1</v>
      </c>
      <c r="P482" s="37"/>
      <c r="Q482" s="37"/>
      <c r="R482" s="37"/>
      <c r="S482" s="37"/>
    </row>
    <row r="483" spans="1:19" x14ac:dyDescent="0.4">
      <c r="A483" s="9" t="s">
        <v>741</v>
      </c>
      <c r="B483" s="9" t="s">
        <v>3528</v>
      </c>
      <c r="C483" s="9" t="s">
        <v>1905</v>
      </c>
      <c r="D483" s="9" t="s">
        <v>2989</v>
      </c>
      <c r="E483" s="9" t="s">
        <v>1891</v>
      </c>
      <c r="F483" s="32" t="s">
        <v>3499</v>
      </c>
      <c r="G483" s="32" t="s">
        <v>3527</v>
      </c>
      <c r="H483" s="34">
        <v>3.2438899999999999</v>
      </c>
      <c r="I483" s="9" t="s">
        <v>473</v>
      </c>
      <c r="J483" s="9" t="str">
        <f>_xlfn.XLOOKUP($I483,ETF指数!$B:$B,ETF指数!D:D)</f>
        <v>行业板块</v>
      </c>
      <c r="K483" s="9" t="str">
        <f>_xlfn.XLOOKUP($I483,ETF指数!$B:$B,ETF指数!E:E)</f>
        <v>制造</v>
      </c>
      <c r="L483" s="9" t="str">
        <f>_xlfn.XLOOKUP($I483,ETF指数!$B:$B,ETF指数!F:F)</f>
        <v>汽车</v>
      </c>
      <c r="M483" s="35">
        <f>[1]!f_netasset_total(A483,"",100000000)</f>
        <v>0.53358381450000003</v>
      </c>
      <c r="N483" s="36">
        <f>[1]!f_info_managementfeeratio(A483)</f>
        <v>0.5</v>
      </c>
      <c r="O483" s="36">
        <f>[1]!f_info_custodianfeeratio(A483)</f>
        <v>0.1</v>
      </c>
      <c r="P483" s="37"/>
      <c r="Q483" s="37"/>
      <c r="R483" s="37"/>
      <c r="S483" s="37"/>
    </row>
    <row r="484" spans="1:19" x14ac:dyDescent="0.4">
      <c r="A484" s="9" t="s">
        <v>742</v>
      </c>
      <c r="B484" s="9" t="s">
        <v>3529</v>
      </c>
      <c r="C484" s="9" t="s">
        <v>1895</v>
      </c>
      <c r="D484" s="9" t="s">
        <v>2475</v>
      </c>
      <c r="E484" s="9" t="s">
        <v>1891</v>
      </c>
      <c r="F484" s="32" t="s">
        <v>3499</v>
      </c>
      <c r="G484" s="32" t="s">
        <v>3530</v>
      </c>
      <c r="H484" s="34">
        <v>4.3101399999999996</v>
      </c>
      <c r="I484" s="9" t="s">
        <v>538</v>
      </c>
      <c r="J484" s="9" t="str">
        <f>_xlfn.XLOOKUP($I484,ETF指数!$B:$B,ETF指数!D:D)</f>
        <v>行业板块</v>
      </c>
      <c r="K484" s="9" t="str">
        <f>_xlfn.XLOOKUP($I484,ETF指数!$B:$B,ETF指数!E:E)</f>
        <v>周期</v>
      </c>
      <c r="L484" s="9" t="str">
        <f>_xlfn.XLOOKUP($I484,ETF指数!$B:$B,ETF指数!F:F)</f>
        <v>稀土</v>
      </c>
      <c r="M484" s="35">
        <f>[1]!f_netasset_total(A484,"",100000000)</f>
        <v>1.9070438848</v>
      </c>
      <c r="N484" s="36">
        <f>[1]!f_info_managementfeeratio(A484)</f>
        <v>0.15</v>
      </c>
      <c r="O484" s="36">
        <f>[1]!f_info_custodianfeeratio(A484)</f>
        <v>0.05</v>
      </c>
      <c r="P484" s="37"/>
      <c r="Q484" s="37"/>
      <c r="R484" s="37"/>
      <c r="S484" s="37"/>
    </row>
    <row r="485" spans="1:19" x14ac:dyDescent="0.4">
      <c r="A485" s="9" t="s">
        <v>743</v>
      </c>
      <c r="B485" s="9" t="s">
        <v>3531</v>
      </c>
      <c r="C485" s="9" t="s">
        <v>1908</v>
      </c>
      <c r="D485" s="9" t="s">
        <v>1965</v>
      </c>
      <c r="E485" s="9" t="s">
        <v>1891</v>
      </c>
      <c r="F485" s="32" t="s">
        <v>3524</v>
      </c>
      <c r="G485" s="32" t="s">
        <v>3532</v>
      </c>
      <c r="H485" s="34">
        <v>3.6163099999999999</v>
      </c>
      <c r="I485" s="9" t="s">
        <v>184</v>
      </c>
      <c r="J485" s="9" t="str">
        <f>_xlfn.XLOOKUP($I485,ETF指数!$B:$B,ETF指数!D:D)</f>
        <v>行业板块</v>
      </c>
      <c r="K485" s="9" t="str">
        <f>_xlfn.XLOOKUP($I485,ETF指数!$B:$B,ETF指数!E:E)</f>
        <v>大金融</v>
      </c>
      <c r="L485" s="9" t="str">
        <f>_xlfn.XLOOKUP($I485,ETF指数!$B:$B,ETF指数!F:F)</f>
        <v>银行</v>
      </c>
      <c r="M485" s="35">
        <f>[1]!f_netasset_total(A485,"",100000000)</f>
        <v>1.1578094128</v>
      </c>
      <c r="N485" s="36">
        <f>[1]!f_info_managementfeeratio(A485)</f>
        <v>0.5</v>
      </c>
      <c r="O485" s="36">
        <f>[1]!f_info_custodianfeeratio(A485)</f>
        <v>0.1</v>
      </c>
      <c r="P485" s="37"/>
      <c r="Q485" s="37"/>
      <c r="R485" s="37"/>
      <c r="S485" s="37"/>
    </row>
    <row r="486" spans="1:19" x14ac:dyDescent="0.4">
      <c r="A486" s="9" t="s">
        <v>744</v>
      </c>
      <c r="B486" s="9" t="s">
        <v>3533</v>
      </c>
      <c r="C486" s="9" t="s">
        <v>1910</v>
      </c>
      <c r="D486" s="9" t="s">
        <v>2475</v>
      </c>
      <c r="E486" s="9" t="s">
        <v>1891</v>
      </c>
      <c r="F486" s="32" t="s">
        <v>3534</v>
      </c>
      <c r="G486" s="32" t="s">
        <v>3535</v>
      </c>
      <c r="H486" s="34">
        <v>3.1974221599999999</v>
      </c>
      <c r="I486" s="9" t="s">
        <v>745</v>
      </c>
      <c r="J486" s="9" t="str">
        <f>_xlfn.XLOOKUP($I486,ETF指数!$B:$B,ETF指数!D:D)</f>
        <v>行业板块</v>
      </c>
      <c r="K486" s="9" t="str">
        <f>_xlfn.XLOOKUP($I486,ETF指数!$B:$B,ETF指数!E:E)</f>
        <v>医药</v>
      </c>
      <c r="L486" s="9" t="str">
        <f>_xlfn.XLOOKUP($I486,ETF指数!$B:$B,ETF指数!F:F)</f>
        <v>养老</v>
      </c>
      <c r="M486" s="35">
        <f>[1]!f_netasset_total(A486,"",100000000)</f>
        <v>1.0804369663</v>
      </c>
      <c r="N486" s="36">
        <f>[1]!f_info_managementfeeratio(A486)</f>
        <v>0.5</v>
      </c>
      <c r="O486" s="36">
        <f>[1]!f_info_custodianfeeratio(A486)</f>
        <v>0.1</v>
      </c>
      <c r="P486" s="37"/>
      <c r="Q486" s="37"/>
      <c r="R486" s="37"/>
      <c r="S486" s="37"/>
    </row>
    <row r="487" spans="1:19" x14ac:dyDescent="0.4">
      <c r="A487" s="9" t="s">
        <v>746</v>
      </c>
      <c r="B487" s="9" t="s">
        <v>3536</v>
      </c>
      <c r="C487" s="9" t="s">
        <v>1905</v>
      </c>
      <c r="D487" s="9" t="s">
        <v>2482</v>
      </c>
      <c r="E487" s="9" t="s">
        <v>1891</v>
      </c>
      <c r="F487" s="32" t="s">
        <v>3534</v>
      </c>
      <c r="G487" s="32" t="s">
        <v>3537</v>
      </c>
      <c r="H487" s="34">
        <v>2.4609800000000002</v>
      </c>
      <c r="I487" s="9" t="s">
        <v>684</v>
      </c>
      <c r="J487" s="9" t="str">
        <f>_xlfn.XLOOKUP($I487,ETF指数!$B:$B,ETF指数!D:D)</f>
        <v>行业板块</v>
      </c>
      <c r="K487" s="9" t="str">
        <f>_xlfn.XLOOKUP($I487,ETF指数!$B:$B,ETF指数!E:E)</f>
        <v>医药</v>
      </c>
      <c r="L487" s="9" t="str">
        <f>_xlfn.XLOOKUP($I487,ETF指数!$B:$B,ETF指数!F:F)</f>
        <v>创新药</v>
      </c>
      <c r="M487" s="35">
        <f>[1]!f_netasset_total(A487,"",100000000)</f>
        <v>2.9321391706000002</v>
      </c>
      <c r="N487" s="36">
        <f>[1]!f_info_managementfeeratio(A487)</f>
        <v>0.5</v>
      </c>
      <c r="O487" s="36">
        <f>[1]!f_info_custodianfeeratio(A487)</f>
        <v>0.1</v>
      </c>
      <c r="P487" s="37"/>
      <c r="Q487" s="37"/>
      <c r="R487" s="37"/>
      <c r="S487" s="37"/>
    </row>
    <row r="488" spans="1:19" x14ac:dyDescent="0.4">
      <c r="A488" s="9" t="s">
        <v>747</v>
      </c>
      <c r="B488" s="9" t="s">
        <v>3538</v>
      </c>
      <c r="C488" s="9" t="s">
        <v>1894</v>
      </c>
      <c r="D488" s="9" t="s">
        <v>1965</v>
      </c>
      <c r="E488" s="9" t="s">
        <v>1891</v>
      </c>
      <c r="F488" s="32" t="s">
        <v>3527</v>
      </c>
      <c r="G488" s="32" t="s">
        <v>3539</v>
      </c>
      <c r="H488" s="34">
        <v>2.1371854899999998</v>
      </c>
      <c r="I488" s="9" t="s">
        <v>748</v>
      </c>
      <c r="J488" s="9" t="str">
        <f>_xlfn.XLOOKUP($I488,ETF指数!$B:$B,ETF指数!D:D)</f>
        <v>行业板块</v>
      </c>
      <c r="K488" s="9" t="str">
        <f>_xlfn.XLOOKUP($I488,ETF指数!$B:$B,ETF指数!E:E)</f>
        <v>科技</v>
      </c>
      <c r="L488" s="9" t="str">
        <f>_xlfn.XLOOKUP($I488,ETF指数!$B:$B,ETF指数!F:F)</f>
        <v>传媒</v>
      </c>
      <c r="M488" s="35">
        <f>[1]!f_netasset_total(A488,"",100000000)</f>
        <v>0.20962681890000001</v>
      </c>
      <c r="N488" s="36">
        <f>[1]!f_info_managementfeeratio(A488)</f>
        <v>0.5</v>
      </c>
      <c r="O488" s="36">
        <f>[1]!f_info_custodianfeeratio(A488)</f>
        <v>0.1</v>
      </c>
      <c r="P488" s="37"/>
      <c r="Q488" s="37"/>
      <c r="R488" s="37"/>
      <c r="S488" s="37"/>
    </row>
    <row r="489" spans="1:19" x14ac:dyDescent="0.4">
      <c r="A489" s="9" t="s">
        <v>749</v>
      </c>
      <c r="B489" s="9" t="s">
        <v>3540</v>
      </c>
      <c r="C489" s="9" t="s">
        <v>1914</v>
      </c>
      <c r="D489" s="9" t="s">
        <v>2927</v>
      </c>
      <c r="E489" s="9" t="s">
        <v>1891</v>
      </c>
      <c r="F489" s="32" t="s">
        <v>3527</v>
      </c>
      <c r="G489" s="32" t="s">
        <v>3541</v>
      </c>
      <c r="H489" s="34">
        <v>3.2688155000000001</v>
      </c>
      <c r="I489" s="9" t="s">
        <v>750</v>
      </c>
      <c r="J489" s="9" t="str">
        <f>_xlfn.XLOOKUP($I489,ETF指数!$B:$B,ETF指数!D:D)</f>
        <v>行业板块</v>
      </c>
      <c r="K489" s="9" t="str">
        <f>_xlfn.XLOOKUP($I489,ETF指数!$B:$B,ETF指数!E:E)</f>
        <v>消费</v>
      </c>
      <c r="L489" s="9" t="str">
        <f>_xlfn.XLOOKUP($I489,ETF指数!$B:$B,ETF指数!F:F)</f>
        <v>食品饮料</v>
      </c>
      <c r="M489" s="35">
        <f>[1]!f_netasset_total(A489,"",100000000)</f>
        <v>48.691743117700007</v>
      </c>
      <c r="N489" s="36">
        <f>[1]!f_info_managementfeeratio(A489)</f>
        <v>0.5</v>
      </c>
      <c r="O489" s="36">
        <f>[1]!f_info_custodianfeeratio(A489)</f>
        <v>0.1</v>
      </c>
      <c r="P489" s="37"/>
      <c r="Q489" s="37"/>
      <c r="R489" s="37"/>
      <c r="S489" s="37"/>
    </row>
    <row r="490" spans="1:19" x14ac:dyDescent="0.4">
      <c r="A490" s="9" t="s">
        <v>751</v>
      </c>
      <c r="B490" s="9" t="s">
        <v>3542</v>
      </c>
      <c r="C490" s="9" t="s">
        <v>1895</v>
      </c>
      <c r="D490" s="9" t="s">
        <v>1965</v>
      </c>
      <c r="E490" s="9" t="s">
        <v>1891</v>
      </c>
      <c r="F490" s="32" t="s">
        <v>3543</v>
      </c>
      <c r="G490" s="32" t="s">
        <v>3541</v>
      </c>
      <c r="H490" s="34">
        <v>2.0103900000000001</v>
      </c>
      <c r="I490" s="9" t="s">
        <v>514</v>
      </c>
      <c r="J490" s="9" t="str">
        <f>_xlfn.XLOOKUP($I490,ETF指数!$B:$B,ETF指数!D:D)</f>
        <v>市场指数</v>
      </c>
      <c r="K490" s="9" t="str">
        <f>_xlfn.XLOOKUP($I490,ETF指数!$B:$B,ETF指数!E:E)</f>
        <v>其他</v>
      </c>
      <c r="L490" s="9" t="str">
        <f>_xlfn.XLOOKUP($I490,ETF指数!$B:$B,ETF指数!F:F)</f>
        <v>沪港深</v>
      </c>
      <c r="M490" s="35">
        <f>[1]!f_netasset_total(A490,"",100000000)</f>
        <v>0.66073437600000007</v>
      </c>
      <c r="N490" s="36">
        <f>[1]!f_info_managementfeeratio(A490)</f>
        <v>0.15</v>
      </c>
      <c r="O490" s="36">
        <f>[1]!f_info_custodianfeeratio(A490)</f>
        <v>0.05</v>
      </c>
      <c r="P490" s="37"/>
      <c r="Q490" s="37"/>
      <c r="R490" s="37"/>
      <c r="S490" s="37"/>
    </row>
    <row r="491" spans="1:19" x14ac:dyDescent="0.4">
      <c r="A491" s="9" t="s">
        <v>752</v>
      </c>
      <c r="B491" s="9" t="s">
        <v>3544</v>
      </c>
      <c r="C491" s="9" t="s">
        <v>1900</v>
      </c>
      <c r="D491" s="9" t="s">
        <v>2764</v>
      </c>
      <c r="E491" s="9" t="s">
        <v>1891</v>
      </c>
      <c r="F491" s="32" t="s">
        <v>3543</v>
      </c>
      <c r="G491" s="32" t="s">
        <v>3541</v>
      </c>
      <c r="H491" s="34">
        <v>6.0614499999999998</v>
      </c>
      <c r="I491" s="9" t="s">
        <v>729</v>
      </c>
      <c r="J491" s="9" t="str">
        <f>_xlfn.XLOOKUP($I491,ETF指数!$B:$B,ETF指数!D:D)</f>
        <v>行业板块</v>
      </c>
      <c r="K491" s="9" t="str">
        <f>_xlfn.XLOOKUP($I491,ETF指数!$B:$B,ETF指数!E:E)</f>
        <v>周期</v>
      </c>
      <c r="L491" s="9" t="str">
        <f>_xlfn.XLOOKUP($I491,ETF指数!$B:$B,ETF指数!F:F)</f>
        <v>稀有金属</v>
      </c>
      <c r="M491" s="35">
        <f>[1]!f_netasset_total(A491,"",100000000)</f>
        <v>10.625425789299999</v>
      </c>
      <c r="N491" s="36">
        <f>[1]!f_info_managementfeeratio(A491)</f>
        <v>0.5</v>
      </c>
      <c r="O491" s="36">
        <f>[1]!f_info_custodianfeeratio(A491)</f>
        <v>0.1</v>
      </c>
      <c r="P491" s="37"/>
      <c r="Q491" s="37"/>
      <c r="R491" s="37"/>
      <c r="S491" s="37"/>
    </row>
    <row r="492" spans="1:19" x14ac:dyDescent="0.4">
      <c r="A492" s="9" t="s">
        <v>753</v>
      </c>
      <c r="B492" s="9" t="s">
        <v>3545</v>
      </c>
      <c r="C492" s="9" t="s">
        <v>1897</v>
      </c>
      <c r="D492" s="9" t="s">
        <v>1965</v>
      </c>
      <c r="E492" s="9" t="s">
        <v>1891</v>
      </c>
      <c r="F492" s="32" t="s">
        <v>3543</v>
      </c>
      <c r="G492" s="32" t="s">
        <v>3546</v>
      </c>
      <c r="H492" s="34">
        <v>2.4584000000000001</v>
      </c>
      <c r="I492" s="9" t="s">
        <v>754</v>
      </c>
      <c r="J492" s="9" t="str">
        <f>_xlfn.XLOOKUP($I492,ETF指数!$B:$B,ETF指数!D:D)</f>
        <v>港股指数</v>
      </c>
      <c r="K492" s="9" t="str">
        <f>_xlfn.XLOOKUP($I492,ETF指数!$B:$B,ETF指数!E:E)</f>
        <v>科技</v>
      </c>
      <c r="L492" s="9" t="str">
        <f>_xlfn.XLOOKUP($I492,ETF指数!$B:$B,ETF指数!F:F)</f>
        <v>互联网</v>
      </c>
      <c r="M492" s="35">
        <f>[1]!f_netasset_total(A492,"",100000000)</f>
        <v>399.53589289160004</v>
      </c>
      <c r="N492" s="36">
        <f>[1]!f_info_managementfeeratio(A492)</f>
        <v>0.5</v>
      </c>
      <c r="O492" s="36">
        <f>[1]!f_info_custodianfeeratio(A492)</f>
        <v>0.1</v>
      </c>
      <c r="P492" s="37"/>
      <c r="Q492" s="37"/>
      <c r="R492" s="37"/>
      <c r="S492" s="37"/>
    </row>
    <row r="493" spans="1:19" x14ac:dyDescent="0.4">
      <c r="A493" s="9" t="s">
        <v>755</v>
      </c>
      <c r="B493" s="9" t="s">
        <v>3547</v>
      </c>
      <c r="C493" s="9" t="s">
        <v>1906</v>
      </c>
      <c r="D493" s="9" t="s">
        <v>3191</v>
      </c>
      <c r="E493" s="9" t="s">
        <v>1891</v>
      </c>
      <c r="F493" s="32" t="s">
        <v>3543</v>
      </c>
      <c r="G493" s="32" t="s">
        <v>3548</v>
      </c>
      <c r="H493" s="34">
        <v>3.60358</v>
      </c>
      <c r="I493" s="9" t="s">
        <v>756</v>
      </c>
      <c r="J493" s="9" t="str">
        <f>_xlfn.XLOOKUP($I493,ETF指数!$B:$B,ETF指数!D:D)</f>
        <v>主题指数</v>
      </c>
      <c r="K493" s="9" t="str">
        <f>_xlfn.XLOOKUP($I493,ETF指数!$B:$B,ETF指数!E:E)</f>
        <v>ESG</v>
      </c>
      <c r="L493" s="9" t="str">
        <f>_xlfn.XLOOKUP($I493,ETF指数!$B:$B,ETF指数!F:F)</f>
        <v>ESG</v>
      </c>
      <c r="M493" s="35">
        <f>[1]!f_netasset_total(A493,"",100000000)</f>
        <v>0.52830210860000004</v>
      </c>
      <c r="N493" s="36">
        <f>[1]!f_info_managementfeeratio(A493)</f>
        <v>0.5</v>
      </c>
      <c r="O493" s="36">
        <f>[1]!f_info_custodianfeeratio(A493)</f>
        <v>0.1</v>
      </c>
      <c r="P493" s="37"/>
      <c r="Q493" s="37"/>
      <c r="R493" s="37"/>
      <c r="S493" s="37"/>
    </row>
    <row r="494" spans="1:19" x14ac:dyDescent="0.4">
      <c r="A494" s="9" t="s">
        <v>757</v>
      </c>
      <c r="B494" s="9" t="s">
        <v>3549</v>
      </c>
      <c r="C494" s="9" t="s">
        <v>1924</v>
      </c>
      <c r="D494" s="9" t="s">
        <v>3135</v>
      </c>
      <c r="E494" s="9" t="s">
        <v>1891</v>
      </c>
      <c r="F494" s="32" t="s">
        <v>3535</v>
      </c>
      <c r="G494" s="32" t="s">
        <v>3546</v>
      </c>
      <c r="H494" s="34">
        <v>3.1110941900000002</v>
      </c>
      <c r="I494" s="9" t="s">
        <v>758</v>
      </c>
      <c r="J494" s="9" t="str">
        <f>_xlfn.XLOOKUP($I494,ETF指数!$B:$B,ETF指数!D:D)</f>
        <v>主题指数</v>
      </c>
      <c r="K494" s="9" t="str">
        <f>_xlfn.XLOOKUP($I494,ETF指数!$B:$B,ETF指数!E:E)</f>
        <v>地区</v>
      </c>
      <c r="L494" s="9" t="str">
        <f>_xlfn.XLOOKUP($I494,ETF指数!$B:$B,ETF指数!F:F)</f>
        <v>长三角</v>
      </c>
      <c r="M494" s="35">
        <f>[1]!f_netasset_total(A494,"",100000000)</f>
        <v>0.18562845750000001</v>
      </c>
      <c r="N494" s="36">
        <f>[1]!f_info_managementfeeratio(A494)</f>
        <v>0.5</v>
      </c>
      <c r="O494" s="36">
        <f>[1]!f_info_custodianfeeratio(A494)</f>
        <v>0.1</v>
      </c>
      <c r="P494" s="37"/>
      <c r="Q494" s="37"/>
      <c r="R494" s="37"/>
      <c r="S494" s="37"/>
    </row>
    <row r="495" spans="1:19" x14ac:dyDescent="0.4">
      <c r="A495" s="9" t="s">
        <v>759</v>
      </c>
      <c r="B495" s="9" t="s">
        <v>3550</v>
      </c>
      <c r="C495" s="9" t="s">
        <v>1922</v>
      </c>
      <c r="D495" s="9" t="s">
        <v>2482</v>
      </c>
      <c r="E495" s="9" t="s">
        <v>1891</v>
      </c>
      <c r="F495" s="32" t="s">
        <v>3539</v>
      </c>
      <c r="G495" s="32" t="s">
        <v>3537</v>
      </c>
      <c r="H495" s="34">
        <v>2.12020294</v>
      </c>
      <c r="I495" s="9" t="s">
        <v>589</v>
      </c>
      <c r="J495" s="9" t="str">
        <f>_xlfn.XLOOKUP($I495,ETF指数!$B:$B,ETF指数!D:D)</f>
        <v>行业板块</v>
      </c>
      <c r="K495" s="9" t="str">
        <f>_xlfn.XLOOKUP($I495,ETF指数!$B:$B,ETF指数!E:E)</f>
        <v>制造</v>
      </c>
      <c r="L495" s="9" t="str">
        <f>_xlfn.XLOOKUP($I495,ETF指数!$B:$B,ETF指数!F:F)</f>
        <v>汽车</v>
      </c>
      <c r="M495" s="35">
        <f>[1]!f_netasset_total(A495,"",100000000)</f>
        <v>0.1045796368</v>
      </c>
      <c r="N495" s="36">
        <f>[1]!f_info_managementfeeratio(A495)</f>
        <v>0.5</v>
      </c>
      <c r="O495" s="36">
        <f>[1]!f_info_custodianfeeratio(A495)</f>
        <v>0.1</v>
      </c>
      <c r="P495" s="37"/>
      <c r="Q495" s="37"/>
      <c r="R495" s="37"/>
      <c r="S495" s="37"/>
    </row>
    <row r="496" spans="1:19" x14ac:dyDescent="0.4">
      <c r="A496" s="9" t="s">
        <v>760</v>
      </c>
      <c r="B496" s="9" t="s">
        <v>3551</v>
      </c>
      <c r="C496" s="9" t="s">
        <v>1904</v>
      </c>
      <c r="D496" s="9" t="s">
        <v>2482</v>
      </c>
      <c r="E496" s="9" t="s">
        <v>1891</v>
      </c>
      <c r="F496" s="32" t="s">
        <v>3552</v>
      </c>
      <c r="G496" s="32" t="s">
        <v>3553</v>
      </c>
      <c r="H496" s="34">
        <v>3.8947400000000001</v>
      </c>
      <c r="I496" s="9" t="s">
        <v>761</v>
      </c>
      <c r="J496" s="9" t="str">
        <f>_xlfn.XLOOKUP($I496,ETF指数!$B:$B,ETF指数!D:D)</f>
        <v>行业板块</v>
      </c>
      <c r="K496" s="9" t="str">
        <f>_xlfn.XLOOKUP($I496,ETF指数!$B:$B,ETF指数!E:E)</f>
        <v>制造</v>
      </c>
      <c r="L496" s="9" t="str">
        <f>_xlfn.XLOOKUP($I496,ETF指数!$B:$B,ETF指数!F:F)</f>
        <v>机器人</v>
      </c>
      <c r="M496" s="35">
        <f>[1]!f_netasset_total(A496,"",100000000)</f>
        <v>4.3549509855000004</v>
      </c>
      <c r="N496" s="36">
        <f>[1]!f_info_managementfeeratio(A496)</f>
        <v>0.5</v>
      </c>
      <c r="O496" s="36">
        <f>[1]!f_info_custodianfeeratio(A496)</f>
        <v>0.1</v>
      </c>
      <c r="P496" s="37"/>
      <c r="Q496" s="37"/>
      <c r="R496" s="37"/>
      <c r="S496" s="37"/>
    </row>
    <row r="497" spans="1:19" x14ac:dyDescent="0.4">
      <c r="A497" s="9" t="s">
        <v>762</v>
      </c>
      <c r="B497" s="9" t="s">
        <v>3554</v>
      </c>
      <c r="C497" s="9" t="s">
        <v>1898</v>
      </c>
      <c r="D497" s="9" t="s">
        <v>2482</v>
      </c>
      <c r="E497" s="9" t="s">
        <v>1891</v>
      </c>
      <c r="F497" s="32" t="s">
        <v>3555</v>
      </c>
      <c r="G497" s="32" t="s">
        <v>3556</v>
      </c>
      <c r="H497" s="34">
        <v>2.9230277999999998</v>
      </c>
      <c r="I497" s="9" t="s">
        <v>763</v>
      </c>
      <c r="J497" s="9" t="str">
        <f>_xlfn.XLOOKUP($I497,ETF指数!$B:$B,ETF指数!D:D)</f>
        <v>行业板块</v>
      </c>
      <c r="K497" s="9" t="str">
        <f>_xlfn.XLOOKUP($I497,ETF指数!$B:$B,ETF指数!E:E)</f>
        <v>科技</v>
      </c>
      <c r="L497" s="9" t="str">
        <f>_xlfn.XLOOKUP($I497,ETF指数!$B:$B,ETF指数!F:F)</f>
        <v>创业</v>
      </c>
      <c r="M497" s="35">
        <f>[1]!f_netasset_total(A497,"",100000000)</f>
        <v>2.2644007924</v>
      </c>
      <c r="N497" s="36">
        <f>[1]!f_info_managementfeeratio(A497)</f>
        <v>0.5</v>
      </c>
      <c r="O497" s="36">
        <f>[1]!f_info_custodianfeeratio(A497)</f>
        <v>0.1</v>
      </c>
      <c r="P497" s="37"/>
      <c r="Q497" s="37"/>
      <c r="R497" s="37"/>
      <c r="S497" s="37"/>
    </row>
    <row r="498" spans="1:19" x14ac:dyDescent="0.4">
      <c r="A498" s="9" t="s">
        <v>764</v>
      </c>
      <c r="B498" s="9" t="s">
        <v>3557</v>
      </c>
      <c r="C498" s="9" t="s">
        <v>1896</v>
      </c>
      <c r="D498" s="9" t="s">
        <v>2475</v>
      </c>
      <c r="E498" s="9" t="s">
        <v>1891</v>
      </c>
      <c r="F498" s="32" t="s">
        <v>3532</v>
      </c>
      <c r="G498" s="32" t="s">
        <v>3558</v>
      </c>
      <c r="H498" s="34">
        <v>2.0152199999999998</v>
      </c>
      <c r="I498" s="9" t="s">
        <v>546</v>
      </c>
      <c r="J498" s="9" t="str">
        <f>_xlfn.XLOOKUP($I498,ETF指数!$B:$B,ETF指数!D:D)</f>
        <v>行业板块</v>
      </c>
      <c r="K498" s="9" t="str">
        <f>_xlfn.XLOOKUP($I498,ETF指数!$B:$B,ETF指数!E:E)</f>
        <v>科技</v>
      </c>
      <c r="L498" s="9" t="str">
        <f>_xlfn.XLOOKUP($I498,ETF指数!$B:$B,ETF指数!F:F)</f>
        <v>金融科技</v>
      </c>
      <c r="M498" s="35">
        <f>[1]!f_netasset_total(A498,"",100000000)</f>
        <v>9.3378308800000003</v>
      </c>
      <c r="N498" s="36">
        <f>[1]!f_info_managementfeeratio(A498)</f>
        <v>0.5</v>
      </c>
      <c r="O498" s="36">
        <f>[1]!f_info_custodianfeeratio(A498)</f>
        <v>0.1</v>
      </c>
      <c r="P498" s="37"/>
      <c r="Q498" s="37"/>
      <c r="R498" s="37"/>
      <c r="S498" s="37"/>
    </row>
    <row r="499" spans="1:19" x14ac:dyDescent="0.4">
      <c r="A499" s="9" t="s">
        <v>765</v>
      </c>
      <c r="B499" s="9" t="s">
        <v>3559</v>
      </c>
      <c r="C499" s="9" t="s">
        <v>1899</v>
      </c>
      <c r="D499" s="9" t="s">
        <v>1973</v>
      </c>
      <c r="E499" s="9" t="s">
        <v>1891</v>
      </c>
      <c r="F499" s="32" t="s">
        <v>3541</v>
      </c>
      <c r="G499" s="32" t="s">
        <v>3553</v>
      </c>
      <c r="H499" s="34">
        <v>2.4101300000000001</v>
      </c>
      <c r="I499" s="9" t="s">
        <v>611</v>
      </c>
      <c r="J499" s="9" t="str">
        <f>_xlfn.XLOOKUP($I499,ETF指数!$B:$B,ETF指数!D:D)</f>
        <v>行业板块</v>
      </c>
      <c r="K499" s="9" t="str">
        <f>_xlfn.XLOOKUP($I499,ETF指数!$B:$B,ETF指数!E:E)</f>
        <v>科技</v>
      </c>
      <c r="L499" s="9" t="str">
        <f>_xlfn.XLOOKUP($I499,ETF指数!$B:$B,ETF指数!F:F)</f>
        <v>科技</v>
      </c>
      <c r="M499" s="35">
        <f>[1]!f_netasset_total(A499,"",100000000)</f>
        <v>0.73033836870000002</v>
      </c>
      <c r="N499" s="36">
        <f>[1]!f_info_managementfeeratio(A499)</f>
        <v>0.15</v>
      </c>
      <c r="O499" s="36">
        <f>[1]!f_info_custodianfeeratio(A499)</f>
        <v>0.05</v>
      </c>
      <c r="P499" s="37"/>
      <c r="Q499" s="37"/>
      <c r="R499" s="37"/>
      <c r="S499" s="37"/>
    </row>
    <row r="500" spans="1:19" x14ac:dyDescent="0.4">
      <c r="A500" s="9" t="s">
        <v>766</v>
      </c>
      <c r="B500" s="9" t="s">
        <v>3560</v>
      </c>
      <c r="C500" s="9" t="s">
        <v>1920</v>
      </c>
      <c r="D500" s="9" t="s">
        <v>2764</v>
      </c>
      <c r="E500" s="9" t="s">
        <v>1891</v>
      </c>
      <c r="F500" s="32" t="s">
        <v>3541</v>
      </c>
      <c r="G500" s="32" t="s">
        <v>3561</v>
      </c>
      <c r="H500" s="34">
        <v>2.4926922399999998</v>
      </c>
      <c r="I500" s="9" t="s">
        <v>763</v>
      </c>
      <c r="J500" s="9" t="str">
        <f>_xlfn.XLOOKUP($I500,ETF指数!$B:$B,ETF指数!D:D)</f>
        <v>行业板块</v>
      </c>
      <c r="K500" s="9" t="str">
        <f>_xlfn.XLOOKUP($I500,ETF指数!$B:$B,ETF指数!E:E)</f>
        <v>科技</v>
      </c>
      <c r="L500" s="9" t="str">
        <f>_xlfn.XLOOKUP($I500,ETF指数!$B:$B,ETF指数!F:F)</f>
        <v>创业</v>
      </c>
      <c r="M500" s="35">
        <f>[1]!f_netasset_total(A500,"",100000000)</f>
        <v>0.97167415620000008</v>
      </c>
      <c r="N500" s="36">
        <f>[1]!f_info_managementfeeratio(A500)</f>
        <v>0.5</v>
      </c>
      <c r="O500" s="36">
        <f>[1]!f_info_custodianfeeratio(A500)</f>
        <v>0.1</v>
      </c>
      <c r="P500" s="37"/>
      <c r="Q500" s="37"/>
      <c r="R500" s="37"/>
      <c r="S500" s="37"/>
    </row>
    <row r="501" spans="1:19" x14ac:dyDescent="0.4">
      <c r="A501" s="9" t="s">
        <v>767</v>
      </c>
      <c r="B501" s="9" t="s">
        <v>3562</v>
      </c>
      <c r="C501" s="9" t="s">
        <v>1897</v>
      </c>
      <c r="D501" s="9" t="s">
        <v>1965</v>
      </c>
      <c r="E501" s="9" t="s">
        <v>1891</v>
      </c>
      <c r="F501" s="32" t="s">
        <v>3541</v>
      </c>
      <c r="G501" s="32" t="s">
        <v>3561</v>
      </c>
      <c r="H501" s="34">
        <v>8.4393523699999999</v>
      </c>
      <c r="I501" s="9" t="s">
        <v>768</v>
      </c>
      <c r="J501" s="9" t="str">
        <f>_xlfn.XLOOKUP($I501,ETF指数!$B:$B,ETF指数!D:D)</f>
        <v>风格策略</v>
      </c>
      <c r="K501" s="9" t="str">
        <f>_xlfn.XLOOKUP($I501,ETF指数!$B:$B,ETF指数!E:E)</f>
        <v>成长</v>
      </c>
      <c r="L501" s="9" t="str">
        <f>_xlfn.XLOOKUP($I501,ETF指数!$B:$B,ETF指数!F:F)</f>
        <v>多因子</v>
      </c>
      <c r="M501" s="35">
        <f>[1]!f_netasset_total(A501,"",100000000)</f>
        <v>1.7359604452000001</v>
      </c>
      <c r="N501" s="36">
        <f>[1]!f_info_managementfeeratio(A501)</f>
        <v>0.5</v>
      </c>
      <c r="O501" s="36">
        <f>[1]!f_info_custodianfeeratio(A501)</f>
        <v>0.1</v>
      </c>
      <c r="P501" s="37"/>
      <c r="Q501" s="37"/>
      <c r="R501" s="37"/>
      <c r="S501" s="37"/>
    </row>
    <row r="502" spans="1:19" x14ac:dyDescent="0.4">
      <c r="A502" s="9" t="s">
        <v>769</v>
      </c>
      <c r="B502" s="9" t="s">
        <v>3563</v>
      </c>
      <c r="C502" s="9" t="s">
        <v>1910</v>
      </c>
      <c r="D502" s="9" t="s">
        <v>1965</v>
      </c>
      <c r="E502" s="9" t="s">
        <v>1891</v>
      </c>
      <c r="F502" s="32" t="s">
        <v>3546</v>
      </c>
      <c r="G502" s="32" t="s">
        <v>3564</v>
      </c>
      <c r="H502" s="34">
        <v>3.89884107</v>
      </c>
      <c r="I502" s="9" t="s">
        <v>770</v>
      </c>
      <c r="J502" s="9" t="str">
        <f>_xlfn.XLOOKUP($I502,ETF指数!$B:$B,ETF指数!D:D)</f>
        <v>行业板块</v>
      </c>
      <c r="K502" s="9" t="str">
        <f>_xlfn.XLOOKUP($I502,ETF指数!$B:$B,ETF指数!E:E)</f>
        <v>消费</v>
      </c>
      <c r="L502" s="9" t="str">
        <f>_xlfn.XLOOKUP($I502,ETF指数!$B:$B,ETF指数!F:F)</f>
        <v>消费</v>
      </c>
      <c r="M502" s="35">
        <f>[1]!f_netasset_total(A502,"",100000000)</f>
        <v>1.0843854475000001</v>
      </c>
      <c r="N502" s="36">
        <f>[1]!f_info_managementfeeratio(A502)</f>
        <v>0.5</v>
      </c>
      <c r="O502" s="36">
        <f>[1]!f_info_custodianfeeratio(A502)</f>
        <v>0.1</v>
      </c>
      <c r="P502" s="37"/>
      <c r="Q502" s="37"/>
      <c r="R502" s="37"/>
      <c r="S502" s="37"/>
    </row>
    <row r="503" spans="1:19" x14ac:dyDescent="0.4">
      <c r="A503" s="9" t="s">
        <v>771</v>
      </c>
      <c r="B503" s="9" t="s">
        <v>3565</v>
      </c>
      <c r="C503" s="9" t="s">
        <v>1894</v>
      </c>
      <c r="D503" s="9" t="s">
        <v>1970</v>
      </c>
      <c r="E503" s="9" t="s">
        <v>1891</v>
      </c>
      <c r="F503" s="32" t="s">
        <v>3548</v>
      </c>
      <c r="G503" s="32" t="s">
        <v>3566</v>
      </c>
      <c r="H503" s="34">
        <v>2.39249</v>
      </c>
      <c r="I503" s="9" t="s">
        <v>772</v>
      </c>
      <c r="J503" s="9" t="str">
        <f>_xlfn.XLOOKUP($I503,ETF指数!$B:$B,ETF指数!D:D)</f>
        <v>港股指数</v>
      </c>
      <c r="K503" s="9" t="str">
        <f>_xlfn.XLOOKUP($I503,ETF指数!$B:$B,ETF指数!E:E)</f>
        <v>医药</v>
      </c>
      <c r="L503" s="9" t="str">
        <f>_xlfn.XLOOKUP($I503,ETF指数!$B:$B,ETF指数!F:F)</f>
        <v>生物</v>
      </c>
      <c r="M503" s="35">
        <f>[1]!f_netasset_total(A503,"",100000000)</f>
        <v>46.570099723299997</v>
      </c>
      <c r="N503" s="36">
        <f>[1]!f_info_managementfeeratio(A503)</f>
        <v>0.5</v>
      </c>
      <c r="O503" s="36">
        <f>[1]!f_info_custodianfeeratio(A503)</f>
        <v>0.15</v>
      </c>
      <c r="P503" s="37"/>
      <c r="Q503" s="37"/>
      <c r="R503" s="37"/>
      <c r="S503" s="37"/>
    </row>
    <row r="504" spans="1:19" x14ac:dyDescent="0.4">
      <c r="A504" s="9" t="s">
        <v>773</v>
      </c>
      <c r="B504" s="9" t="s">
        <v>3567</v>
      </c>
      <c r="C504" s="9" t="s">
        <v>1914</v>
      </c>
      <c r="D504" s="9" t="s">
        <v>2989</v>
      </c>
      <c r="E504" s="9" t="s">
        <v>1891</v>
      </c>
      <c r="F504" s="32" t="s">
        <v>3568</v>
      </c>
      <c r="G504" s="32" t="s">
        <v>3569</v>
      </c>
      <c r="H504" s="34">
        <v>2.2707892599999999</v>
      </c>
      <c r="I504" s="9" t="s">
        <v>774</v>
      </c>
      <c r="J504" s="9" t="str">
        <f>_xlfn.XLOOKUP($I504,ETF指数!$B:$B,ETF指数!D:D)</f>
        <v>行业板块</v>
      </c>
      <c r="K504" s="9" t="str">
        <f>_xlfn.XLOOKUP($I504,ETF指数!$B:$B,ETF指数!E:E)</f>
        <v>科技</v>
      </c>
      <c r="L504" s="9" t="str">
        <f>_xlfn.XLOOKUP($I504,ETF指数!$B:$B,ETF指数!F:F)</f>
        <v>物联网</v>
      </c>
      <c r="M504" s="35">
        <f>[1]!f_netasset_total(A504,"",100000000)</f>
        <v>0.41799578600000004</v>
      </c>
      <c r="N504" s="36">
        <f>[1]!f_info_managementfeeratio(A504)</f>
        <v>0.5</v>
      </c>
      <c r="O504" s="36">
        <f>[1]!f_info_custodianfeeratio(A504)</f>
        <v>0.1</v>
      </c>
      <c r="P504" s="37"/>
      <c r="Q504" s="37"/>
      <c r="R504" s="37"/>
      <c r="S504" s="37"/>
    </row>
    <row r="505" spans="1:19" x14ac:dyDescent="0.4">
      <c r="A505" s="9" t="s">
        <v>775</v>
      </c>
      <c r="B505" s="9" t="s">
        <v>3570</v>
      </c>
      <c r="C505" s="9" t="s">
        <v>1908</v>
      </c>
      <c r="D505" s="9" t="s">
        <v>3418</v>
      </c>
      <c r="E505" s="9" t="s">
        <v>1891</v>
      </c>
      <c r="F505" s="32" t="s">
        <v>3568</v>
      </c>
      <c r="G505" s="32" t="s">
        <v>3571</v>
      </c>
      <c r="H505" s="34">
        <v>8.60121</v>
      </c>
      <c r="I505" s="9" t="s">
        <v>453</v>
      </c>
      <c r="J505" s="9" t="str">
        <f>_xlfn.XLOOKUP($I505,ETF指数!$B:$B,ETF指数!D:D)</f>
        <v>市场指数</v>
      </c>
      <c r="K505" s="9" t="str">
        <f>_xlfn.XLOOKUP($I505,ETF指数!$B:$B,ETF指数!E:E)</f>
        <v>科创</v>
      </c>
      <c r="L505" s="9" t="str">
        <f>_xlfn.XLOOKUP($I505,ETF指数!$B:$B,ETF指数!F:F)</f>
        <v>核心</v>
      </c>
      <c r="M505" s="35">
        <f>[1]!f_netasset_total(A505,"",100000000)</f>
        <v>4.3098994559000001</v>
      </c>
      <c r="N505" s="36">
        <f>[1]!f_info_managementfeeratio(A505)</f>
        <v>0.15</v>
      </c>
      <c r="O505" s="36">
        <f>[1]!f_info_custodianfeeratio(A505)</f>
        <v>0.05</v>
      </c>
      <c r="P505" s="37"/>
      <c r="Q505" s="37"/>
      <c r="R505" s="37"/>
      <c r="S505" s="37"/>
    </row>
    <row r="506" spans="1:19" x14ac:dyDescent="0.4">
      <c r="A506" s="9" t="s">
        <v>776</v>
      </c>
      <c r="B506" s="9" t="s">
        <v>3572</v>
      </c>
      <c r="C506" s="9" t="s">
        <v>1895</v>
      </c>
      <c r="D506" s="9" t="s">
        <v>2482</v>
      </c>
      <c r="E506" s="9" t="s">
        <v>1891</v>
      </c>
      <c r="F506" s="32" t="s">
        <v>3564</v>
      </c>
      <c r="G506" s="32" t="s">
        <v>3573</v>
      </c>
      <c r="H506" s="34">
        <v>2.8520300000000001</v>
      </c>
      <c r="I506" s="9" t="s">
        <v>574</v>
      </c>
      <c r="J506" s="9" t="str">
        <f>_xlfn.XLOOKUP($I506,ETF指数!$B:$B,ETF指数!D:D)</f>
        <v>行业板块</v>
      </c>
      <c r="K506" s="9" t="str">
        <f>_xlfn.XLOOKUP($I506,ETF指数!$B:$B,ETF指数!E:E)</f>
        <v>科技</v>
      </c>
      <c r="L506" s="9" t="str">
        <f>_xlfn.XLOOKUP($I506,ETF指数!$B:$B,ETF指数!F:F)</f>
        <v>物联网</v>
      </c>
      <c r="M506" s="35">
        <f>[1]!f_netasset_total(A506,"",100000000)</f>
        <v>0.6924561347</v>
      </c>
      <c r="N506" s="36">
        <f>[1]!f_info_managementfeeratio(A506)</f>
        <v>0.15</v>
      </c>
      <c r="O506" s="36">
        <f>[1]!f_info_custodianfeeratio(A506)</f>
        <v>0.05</v>
      </c>
      <c r="P506" s="37"/>
      <c r="Q506" s="37"/>
      <c r="R506" s="37"/>
      <c r="S506" s="37"/>
    </row>
    <row r="507" spans="1:19" x14ac:dyDescent="0.4">
      <c r="A507" s="9" t="s">
        <v>777</v>
      </c>
      <c r="B507" s="9" t="s">
        <v>3574</v>
      </c>
      <c r="C507" s="9" t="s">
        <v>1905</v>
      </c>
      <c r="D507" s="9" t="s">
        <v>2989</v>
      </c>
      <c r="E507" s="9" t="s">
        <v>1891</v>
      </c>
      <c r="F507" s="32" t="s">
        <v>3575</v>
      </c>
      <c r="G507" s="32" t="s">
        <v>3576</v>
      </c>
      <c r="H507" s="34">
        <v>2.8226599999999999</v>
      </c>
      <c r="I507" s="9" t="s">
        <v>520</v>
      </c>
      <c r="J507" s="9" t="str">
        <f>_xlfn.XLOOKUP($I507,ETF指数!$B:$B,ETF指数!D:D)</f>
        <v>行业板块</v>
      </c>
      <c r="K507" s="9" t="str">
        <f>_xlfn.XLOOKUP($I507,ETF指数!$B:$B,ETF指数!E:E)</f>
        <v>科技</v>
      </c>
      <c r="L507" s="9" t="str">
        <f>_xlfn.XLOOKUP($I507,ETF指数!$B:$B,ETF指数!F:F)</f>
        <v>传媒</v>
      </c>
      <c r="M507" s="35">
        <f>[1]!f_netasset_total(A507,"",100000000)</f>
        <v>0.55408554520000008</v>
      </c>
      <c r="N507" s="36">
        <f>[1]!f_info_managementfeeratio(A507)</f>
        <v>0.5</v>
      </c>
      <c r="O507" s="36">
        <f>[1]!f_info_custodianfeeratio(A507)</f>
        <v>0.1</v>
      </c>
      <c r="P507" s="37"/>
      <c r="Q507" s="37"/>
      <c r="R507" s="37"/>
      <c r="S507" s="37"/>
    </row>
    <row r="508" spans="1:19" x14ac:dyDescent="0.4">
      <c r="A508" s="9" t="s">
        <v>778</v>
      </c>
      <c r="B508" s="9" t="s">
        <v>3577</v>
      </c>
      <c r="C508" s="9" t="s">
        <v>1901</v>
      </c>
      <c r="D508" s="9" t="s">
        <v>1973</v>
      </c>
      <c r="E508" s="9" t="s">
        <v>1891</v>
      </c>
      <c r="F508" s="32" t="s">
        <v>3578</v>
      </c>
      <c r="G508" s="32" t="s">
        <v>3579</v>
      </c>
      <c r="H508" s="34">
        <v>4.51776</v>
      </c>
      <c r="I508" s="9" t="s">
        <v>560</v>
      </c>
      <c r="J508" s="9" t="str">
        <f>_xlfn.XLOOKUP($I508,ETF指数!$B:$B,ETF指数!D:D)</f>
        <v>行业板块</v>
      </c>
      <c r="K508" s="9" t="str">
        <f>_xlfn.XLOOKUP($I508,ETF指数!$B:$B,ETF指数!E:E)</f>
        <v>医药</v>
      </c>
      <c r="L508" s="9" t="str">
        <f>_xlfn.XLOOKUP($I508,ETF指数!$B:$B,ETF指数!F:F)</f>
        <v>医药</v>
      </c>
      <c r="M508" s="35">
        <f>[1]!f_netasset_total(A508,"",100000000)</f>
        <v>0.90515062719999995</v>
      </c>
      <c r="N508" s="36">
        <f>[1]!f_info_managementfeeratio(A508)</f>
        <v>0.5</v>
      </c>
      <c r="O508" s="36">
        <f>[1]!f_info_custodianfeeratio(A508)</f>
        <v>0.1</v>
      </c>
      <c r="P508" s="37"/>
      <c r="Q508" s="37"/>
      <c r="R508" s="37"/>
      <c r="S508" s="37"/>
    </row>
    <row r="509" spans="1:19" x14ac:dyDescent="0.4">
      <c r="A509" s="9" t="s">
        <v>779</v>
      </c>
      <c r="B509" s="9" t="s">
        <v>3580</v>
      </c>
      <c r="C509" s="9" t="s">
        <v>1904</v>
      </c>
      <c r="D509" s="9" t="s">
        <v>2482</v>
      </c>
      <c r="E509" s="9" t="s">
        <v>1891</v>
      </c>
      <c r="F509" s="32" t="s">
        <v>3581</v>
      </c>
      <c r="G509" s="32" t="s">
        <v>3582</v>
      </c>
      <c r="H509" s="34">
        <v>3.2398400000000001</v>
      </c>
      <c r="I509" s="9" t="s">
        <v>471</v>
      </c>
      <c r="J509" s="9" t="str">
        <f>_xlfn.XLOOKUP($I509,ETF指数!$B:$B,ETF指数!D:D)</f>
        <v>行业板块</v>
      </c>
      <c r="K509" s="9" t="str">
        <f>_xlfn.XLOOKUP($I509,ETF指数!$B:$B,ETF指数!E:E)</f>
        <v>消费</v>
      </c>
      <c r="L509" s="9" t="str">
        <f>_xlfn.XLOOKUP($I509,ETF指数!$B:$B,ETF指数!F:F)</f>
        <v>食品饮料</v>
      </c>
      <c r="M509" s="35">
        <f>[1]!f_netasset_total(A509,"",100000000)</f>
        <v>0.45576211430000002</v>
      </c>
      <c r="N509" s="36">
        <f>[1]!f_info_managementfeeratio(A509)</f>
        <v>0.5</v>
      </c>
      <c r="O509" s="36">
        <f>[1]!f_info_custodianfeeratio(A509)</f>
        <v>0.1</v>
      </c>
      <c r="P509" s="37"/>
      <c r="Q509" s="37"/>
      <c r="R509" s="37"/>
      <c r="S509" s="37"/>
    </row>
    <row r="510" spans="1:19" x14ac:dyDescent="0.4">
      <c r="A510" s="9" t="s">
        <v>780</v>
      </c>
      <c r="B510" s="9" t="s">
        <v>3583</v>
      </c>
      <c r="C510" s="9" t="s">
        <v>1914</v>
      </c>
      <c r="D510" s="9" t="s">
        <v>2866</v>
      </c>
      <c r="E510" s="9" t="s">
        <v>1891</v>
      </c>
      <c r="F510" s="32" t="s">
        <v>3581</v>
      </c>
      <c r="G510" s="32" t="s">
        <v>3582</v>
      </c>
      <c r="H510" s="34">
        <v>3.2006718599999999</v>
      </c>
      <c r="I510" s="9" t="s">
        <v>761</v>
      </c>
      <c r="J510" s="9" t="str">
        <f>_xlfn.XLOOKUP($I510,ETF指数!$B:$B,ETF指数!D:D)</f>
        <v>行业板块</v>
      </c>
      <c r="K510" s="9" t="str">
        <f>_xlfn.XLOOKUP($I510,ETF指数!$B:$B,ETF指数!E:E)</f>
        <v>制造</v>
      </c>
      <c r="L510" s="9" t="str">
        <f>_xlfn.XLOOKUP($I510,ETF指数!$B:$B,ETF指数!F:F)</f>
        <v>机器人</v>
      </c>
      <c r="M510" s="35">
        <f>[1]!f_netasset_total(A510,"",100000000)</f>
        <v>48.217137686699999</v>
      </c>
      <c r="N510" s="36">
        <f>[1]!f_info_managementfeeratio(A510)</f>
        <v>0.5</v>
      </c>
      <c r="O510" s="36">
        <f>[1]!f_info_custodianfeeratio(A510)</f>
        <v>0.1</v>
      </c>
      <c r="P510" s="37"/>
      <c r="Q510" s="37"/>
      <c r="R510" s="37"/>
      <c r="S510" s="37"/>
    </row>
    <row r="511" spans="1:19" x14ac:dyDescent="0.4">
      <c r="A511" s="9" t="s">
        <v>781</v>
      </c>
      <c r="B511" s="9" t="s">
        <v>3584</v>
      </c>
      <c r="C511" s="9" t="s">
        <v>1905</v>
      </c>
      <c r="D511" s="9" t="s">
        <v>2989</v>
      </c>
      <c r="E511" s="9" t="s">
        <v>1891</v>
      </c>
      <c r="F511" s="32" t="s">
        <v>3585</v>
      </c>
      <c r="G511" s="32" t="s">
        <v>3586</v>
      </c>
      <c r="H511" s="34">
        <v>2.0376799999999999</v>
      </c>
      <c r="I511" s="9" t="s">
        <v>477</v>
      </c>
      <c r="J511" s="9" t="str">
        <f>_xlfn.XLOOKUP($I511,ETF指数!$B:$B,ETF指数!D:D)</f>
        <v>港股指数</v>
      </c>
      <c r="K511" s="9" t="str">
        <f>_xlfn.XLOOKUP($I511,ETF指数!$B:$B,ETF指数!E:E)</f>
        <v>大盘</v>
      </c>
      <c r="L511" s="9" t="str">
        <f>_xlfn.XLOOKUP($I511,ETF指数!$B:$B,ETF指数!F:F)</f>
        <v>大盘</v>
      </c>
      <c r="M511" s="35">
        <f>[1]!f_netasset_total(A511,"",100000000)</f>
        <v>0.46132859579999996</v>
      </c>
      <c r="N511" s="36">
        <f>[1]!f_info_managementfeeratio(A511)</f>
        <v>0.5</v>
      </c>
      <c r="O511" s="36">
        <f>[1]!f_info_custodianfeeratio(A511)</f>
        <v>0.1</v>
      </c>
      <c r="P511" s="37"/>
      <c r="Q511" s="37"/>
      <c r="R511" s="37"/>
      <c r="S511" s="37"/>
    </row>
    <row r="512" spans="1:19" x14ac:dyDescent="0.4">
      <c r="A512" s="9" t="s">
        <v>782</v>
      </c>
      <c r="B512" s="9" t="s">
        <v>3587</v>
      </c>
      <c r="C512" s="9" t="s">
        <v>1897</v>
      </c>
      <c r="D512" s="9" t="s">
        <v>1985</v>
      </c>
      <c r="E512" s="9" t="s">
        <v>1891</v>
      </c>
      <c r="F512" s="32" t="s">
        <v>3588</v>
      </c>
      <c r="G512" s="32" t="s">
        <v>3576</v>
      </c>
      <c r="H512" s="34">
        <v>2.61667264</v>
      </c>
      <c r="I512" s="9" t="s">
        <v>629</v>
      </c>
      <c r="J512" s="9" t="str">
        <f>_xlfn.XLOOKUP($I512,ETF指数!$B:$B,ETF指数!D:D)</f>
        <v>行业板块</v>
      </c>
      <c r="K512" s="9" t="str">
        <f>_xlfn.XLOOKUP($I512,ETF指数!$B:$B,ETF指数!E:E)</f>
        <v>地产链</v>
      </c>
      <c r="L512" s="9" t="str">
        <f>_xlfn.XLOOKUP($I512,ETF指数!$B:$B,ETF指数!F:F)</f>
        <v>建材</v>
      </c>
      <c r="M512" s="35">
        <f>[1]!f_netasset_total(A512,"",100000000)</f>
        <v>0.60143292230000001</v>
      </c>
      <c r="N512" s="36">
        <f>[1]!f_info_managementfeeratio(A512)</f>
        <v>0.5</v>
      </c>
      <c r="O512" s="36">
        <f>[1]!f_info_custodianfeeratio(A512)</f>
        <v>0.1</v>
      </c>
      <c r="P512" s="37"/>
      <c r="Q512" s="37"/>
      <c r="R512" s="37"/>
      <c r="S512" s="37"/>
    </row>
    <row r="513" spans="1:19" x14ac:dyDescent="0.4">
      <c r="A513" s="9" t="s">
        <v>783</v>
      </c>
      <c r="B513" s="9" t="s">
        <v>3589</v>
      </c>
      <c r="C513" s="9" t="s">
        <v>1901</v>
      </c>
      <c r="D513" s="9" t="s">
        <v>2482</v>
      </c>
      <c r="E513" s="9" t="s">
        <v>1891</v>
      </c>
      <c r="F513" s="32" t="s">
        <v>3571</v>
      </c>
      <c r="G513" s="32" t="s">
        <v>3582</v>
      </c>
      <c r="H513" s="34">
        <v>38.964455000000001</v>
      </c>
      <c r="I513" s="9" t="s">
        <v>784</v>
      </c>
      <c r="J513" s="9" t="str">
        <f>_xlfn.XLOOKUP($I513,ETF指数!$B:$B,ETF指数!D:D)</f>
        <v>市场指数</v>
      </c>
      <c r="K513" s="9" t="str">
        <f>_xlfn.XLOOKUP($I513,ETF指数!$B:$B,ETF指数!E:E)</f>
        <v>超大盘</v>
      </c>
      <c r="L513" s="9">
        <f>_xlfn.XLOOKUP($I513,ETF指数!$B:$B,ETF指数!F:F)</f>
        <v>0</v>
      </c>
      <c r="M513" s="35">
        <f>[1]!f_netasset_total(A513,"",100000000)</f>
        <v>11.437044182000001</v>
      </c>
      <c r="N513" s="36">
        <f>[1]!f_info_managementfeeratio(A513)</f>
        <v>0.15</v>
      </c>
      <c r="O513" s="36">
        <f>[1]!f_info_custodianfeeratio(A513)</f>
        <v>7.0000000000000007E-2</v>
      </c>
      <c r="P513" s="37"/>
      <c r="Q513" s="37"/>
      <c r="R513" s="37"/>
      <c r="S513" s="37"/>
    </row>
    <row r="514" spans="1:19" x14ac:dyDescent="0.4">
      <c r="A514" s="9" t="s">
        <v>785</v>
      </c>
      <c r="B514" s="9" t="s">
        <v>3590</v>
      </c>
      <c r="C514" s="9" t="s">
        <v>1899</v>
      </c>
      <c r="D514" s="9" t="s">
        <v>1957</v>
      </c>
      <c r="E514" s="9" t="s">
        <v>1891</v>
      </c>
      <c r="F514" s="32" t="s">
        <v>3571</v>
      </c>
      <c r="G514" s="32" t="s">
        <v>3582</v>
      </c>
      <c r="H514" s="34">
        <v>79.999213889999993</v>
      </c>
      <c r="I514" s="9" t="s">
        <v>784</v>
      </c>
      <c r="J514" s="9" t="str">
        <f>_xlfn.XLOOKUP($I514,ETF指数!$B:$B,ETF指数!D:D)</f>
        <v>市场指数</v>
      </c>
      <c r="K514" s="9" t="str">
        <f>_xlfn.XLOOKUP($I514,ETF指数!$B:$B,ETF指数!E:E)</f>
        <v>超大盘</v>
      </c>
      <c r="L514" s="9">
        <f>_xlfn.XLOOKUP($I514,ETF指数!$B:$B,ETF指数!F:F)</f>
        <v>0</v>
      </c>
      <c r="M514" s="35">
        <f>[1]!f_netasset_total(A514,"",100000000)</f>
        <v>49.784305050900002</v>
      </c>
      <c r="N514" s="36">
        <f>[1]!f_info_managementfeeratio(A514)</f>
        <v>0.5</v>
      </c>
      <c r="O514" s="36">
        <f>[1]!f_info_custodianfeeratio(A514)</f>
        <v>0.1</v>
      </c>
      <c r="P514" s="37"/>
      <c r="Q514" s="37"/>
      <c r="R514" s="37"/>
      <c r="S514" s="37"/>
    </row>
    <row r="515" spans="1:19" x14ac:dyDescent="0.4">
      <c r="A515" s="9" t="s">
        <v>786</v>
      </c>
      <c r="B515" s="9" t="s">
        <v>3591</v>
      </c>
      <c r="C515" s="9" t="s">
        <v>1895</v>
      </c>
      <c r="D515" s="9" t="s">
        <v>1973</v>
      </c>
      <c r="E515" s="9" t="s">
        <v>1891</v>
      </c>
      <c r="F515" s="32" t="s">
        <v>3571</v>
      </c>
      <c r="G515" s="32" t="s">
        <v>3582</v>
      </c>
      <c r="H515" s="34">
        <v>79.999489109999999</v>
      </c>
      <c r="I515" s="9" t="s">
        <v>784</v>
      </c>
      <c r="J515" s="9" t="str">
        <f>_xlfn.XLOOKUP($I515,ETF指数!$B:$B,ETF指数!D:D)</f>
        <v>市场指数</v>
      </c>
      <c r="K515" s="9" t="str">
        <f>_xlfn.XLOOKUP($I515,ETF指数!$B:$B,ETF指数!E:E)</f>
        <v>超大盘</v>
      </c>
      <c r="L515" s="9">
        <f>_xlfn.XLOOKUP($I515,ETF指数!$B:$B,ETF指数!F:F)</f>
        <v>0</v>
      </c>
      <c r="M515" s="35">
        <f>[1]!f_netasset_total(A515,"",100000000)</f>
        <v>42.128242201300004</v>
      </c>
      <c r="N515" s="36">
        <f>[1]!f_info_managementfeeratio(A515)</f>
        <v>0.15</v>
      </c>
      <c r="O515" s="36">
        <f>[1]!f_info_custodianfeeratio(A515)</f>
        <v>0.05</v>
      </c>
      <c r="P515" s="37"/>
      <c r="Q515" s="37"/>
      <c r="R515" s="37"/>
      <c r="S515" s="37"/>
    </row>
    <row r="516" spans="1:19" x14ac:dyDescent="0.4">
      <c r="A516" s="9" t="s">
        <v>787</v>
      </c>
      <c r="B516" s="9" t="s">
        <v>3592</v>
      </c>
      <c r="C516" s="9" t="s">
        <v>1894</v>
      </c>
      <c r="D516" s="9" t="s">
        <v>2482</v>
      </c>
      <c r="E516" s="9" t="s">
        <v>1891</v>
      </c>
      <c r="F516" s="32" t="s">
        <v>3593</v>
      </c>
      <c r="G516" s="32" t="s">
        <v>3582</v>
      </c>
      <c r="H516" s="34">
        <v>67.674144190000007</v>
      </c>
      <c r="I516" s="9" t="s">
        <v>784</v>
      </c>
      <c r="J516" s="9" t="str">
        <f>_xlfn.XLOOKUP($I516,ETF指数!$B:$B,ETF指数!D:D)</f>
        <v>市场指数</v>
      </c>
      <c r="K516" s="9" t="str">
        <f>_xlfn.XLOOKUP($I516,ETF指数!$B:$B,ETF指数!E:E)</f>
        <v>超大盘</v>
      </c>
      <c r="L516" s="9">
        <f>_xlfn.XLOOKUP($I516,ETF指数!$B:$B,ETF指数!F:F)</f>
        <v>0</v>
      </c>
      <c r="M516" s="35">
        <f>[1]!f_netasset_total(A516,"",100000000)</f>
        <v>35.830443498200005</v>
      </c>
      <c r="N516" s="36">
        <f>[1]!f_info_managementfeeratio(A516)</f>
        <v>0.5</v>
      </c>
      <c r="O516" s="36">
        <f>[1]!f_info_custodianfeeratio(A516)</f>
        <v>0.1</v>
      </c>
      <c r="P516" s="37"/>
      <c r="Q516" s="37"/>
      <c r="R516" s="37"/>
      <c r="S516" s="37"/>
    </row>
    <row r="517" spans="1:19" x14ac:dyDescent="0.4">
      <c r="A517" s="9" t="s">
        <v>788</v>
      </c>
      <c r="B517" s="9" t="s">
        <v>3594</v>
      </c>
      <c r="C517" s="9" t="s">
        <v>1906</v>
      </c>
      <c r="D517" s="9" t="s">
        <v>2927</v>
      </c>
      <c r="E517" s="9" t="s">
        <v>1891</v>
      </c>
      <c r="F517" s="32" t="s">
        <v>3579</v>
      </c>
      <c r="G517" s="32" t="s">
        <v>3595</v>
      </c>
      <c r="H517" s="34">
        <v>2.7255699999999998</v>
      </c>
      <c r="I517" s="9" t="s">
        <v>569</v>
      </c>
      <c r="J517" s="9" t="str">
        <f>_xlfn.XLOOKUP($I517,ETF指数!$B:$B,ETF指数!D:D)</f>
        <v>行业板块</v>
      </c>
      <c r="K517" s="9" t="str">
        <f>_xlfn.XLOOKUP($I517,ETF指数!$B:$B,ETF指数!E:E)</f>
        <v>科技</v>
      </c>
      <c r="L517" s="9" t="str">
        <f>_xlfn.XLOOKUP($I517,ETF指数!$B:$B,ETF指数!F:F)</f>
        <v>云计算</v>
      </c>
      <c r="M517" s="35">
        <f>[1]!f_netasset_total(A517,"",100000000)</f>
        <v>6.1834743837000001</v>
      </c>
      <c r="N517" s="36">
        <f>[1]!f_info_managementfeeratio(A517)</f>
        <v>0.5</v>
      </c>
      <c r="O517" s="36">
        <f>[1]!f_info_custodianfeeratio(A517)</f>
        <v>0.1</v>
      </c>
      <c r="P517" s="37"/>
      <c r="Q517" s="37"/>
      <c r="R517" s="37"/>
      <c r="S517" s="37"/>
    </row>
    <row r="518" spans="1:19" x14ac:dyDescent="0.4">
      <c r="A518" s="9" t="s">
        <v>789</v>
      </c>
      <c r="B518" s="9" t="s">
        <v>3596</v>
      </c>
      <c r="C518" s="9" t="s">
        <v>1910</v>
      </c>
      <c r="D518" s="9" t="s">
        <v>1965</v>
      </c>
      <c r="E518" s="9" t="s">
        <v>1891</v>
      </c>
      <c r="F518" s="32" t="s">
        <v>3597</v>
      </c>
      <c r="G518" s="32" t="s">
        <v>3598</v>
      </c>
      <c r="H518" s="34">
        <v>2.3951953000000001</v>
      </c>
      <c r="I518" s="9" t="s">
        <v>790</v>
      </c>
      <c r="J518" s="9" t="str">
        <f>_xlfn.XLOOKUP($I518,ETF指数!$B:$B,ETF指数!D:D)</f>
        <v>行业板块</v>
      </c>
      <c r="K518" s="9" t="str">
        <f>_xlfn.XLOOKUP($I518,ETF指数!$B:$B,ETF指数!E:E)</f>
        <v>地产链</v>
      </c>
      <c r="L518" s="9" t="str">
        <f>_xlfn.XLOOKUP($I518,ETF指数!$B:$B,ETF指数!F:F)</f>
        <v>地产</v>
      </c>
      <c r="M518" s="35">
        <f>[1]!f_netasset_total(A518,"",100000000)</f>
        <v>4.6867896788000003</v>
      </c>
      <c r="N518" s="36">
        <f>[1]!f_info_managementfeeratio(A518)</f>
        <v>0.5</v>
      </c>
      <c r="O518" s="36">
        <f>[1]!f_info_custodianfeeratio(A518)</f>
        <v>0.1</v>
      </c>
      <c r="P518" s="37"/>
      <c r="Q518" s="37"/>
      <c r="R518" s="37"/>
      <c r="S518" s="37"/>
    </row>
    <row r="519" spans="1:19" x14ac:dyDescent="0.4">
      <c r="A519" s="9" t="s">
        <v>791</v>
      </c>
      <c r="B519" s="9" t="s">
        <v>3599</v>
      </c>
      <c r="C519" s="9" t="s">
        <v>1922</v>
      </c>
      <c r="D519" s="9" t="s">
        <v>2482</v>
      </c>
      <c r="E519" s="9" t="s">
        <v>1891</v>
      </c>
      <c r="F519" s="32" t="s">
        <v>3597</v>
      </c>
      <c r="G519" s="32" t="s">
        <v>3598</v>
      </c>
      <c r="H519" s="34">
        <v>3.4336813899999998</v>
      </c>
      <c r="I519" s="9" t="s">
        <v>792</v>
      </c>
      <c r="J519" s="9" t="str">
        <f>_xlfn.XLOOKUP($I519,ETF指数!$B:$B,ETF指数!D:D)</f>
        <v>行业板块</v>
      </c>
      <c r="K519" s="9" t="str">
        <f>_xlfn.XLOOKUP($I519,ETF指数!$B:$B,ETF指数!E:E)</f>
        <v>大金融</v>
      </c>
      <c r="L519" s="9" t="str">
        <f>_xlfn.XLOOKUP($I519,ETF指数!$B:$B,ETF指数!F:F)</f>
        <v>非银</v>
      </c>
      <c r="M519" s="35">
        <f>[1]!f_netasset_total(A519,"",100000000)</f>
        <v>0.95781626200000003</v>
      </c>
      <c r="N519" s="36">
        <f>[1]!f_info_managementfeeratio(A519)</f>
        <v>0.5</v>
      </c>
      <c r="O519" s="36">
        <f>[1]!f_info_custodianfeeratio(A519)</f>
        <v>0.1</v>
      </c>
      <c r="P519" s="37"/>
      <c r="Q519" s="37"/>
      <c r="R519" s="37"/>
      <c r="S519" s="37"/>
    </row>
    <row r="520" spans="1:19" x14ac:dyDescent="0.4">
      <c r="A520" s="9" t="s">
        <v>793</v>
      </c>
      <c r="B520" s="9" t="s">
        <v>3600</v>
      </c>
      <c r="C520" s="9" t="s">
        <v>1907</v>
      </c>
      <c r="D520" s="9" t="s">
        <v>1970</v>
      </c>
      <c r="E520" s="9" t="s">
        <v>1891</v>
      </c>
      <c r="F520" s="32" t="s">
        <v>3601</v>
      </c>
      <c r="G520" s="32" t="s">
        <v>3602</v>
      </c>
      <c r="H520" s="34">
        <v>2.5974300000000001</v>
      </c>
      <c r="I520" s="9" t="s">
        <v>794</v>
      </c>
      <c r="J520" s="9" t="str">
        <f>_xlfn.XLOOKUP($I520,ETF指数!$B:$B,ETF指数!D:D)</f>
        <v>行业板块</v>
      </c>
      <c r="K520" s="9" t="str">
        <f>_xlfn.XLOOKUP($I520,ETF指数!$B:$B,ETF指数!E:E)</f>
        <v>消费</v>
      </c>
      <c r="L520" s="9" t="str">
        <f>_xlfn.XLOOKUP($I520,ETF指数!$B:$B,ETF指数!F:F)</f>
        <v>线上消费</v>
      </c>
      <c r="M520" s="35">
        <f>[1]!f_netasset_total(A520,"",100000000)</f>
        <v>0.3363045315</v>
      </c>
      <c r="N520" s="36">
        <f>[1]!f_info_managementfeeratio(A520)</f>
        <v>0.5</v>
      </c>
      <c r="O520" s="36">
        <f>[1]!f_info_custodianfeeratio(A520)</f>
        <v>0.1</v>
      </c>
      <c r="P520" s="37"/>
      <c r="Q520" s="37"/>
      <c r="R520" s="37"/>
      <c r="S520" s="37"/>
    </row>
    <row r="521" spans="1:19" x14ac:dyDescent="0.4">
      <c r="A521" s="9" t="s">
        <v>795</v>
      </c>
      <c r="B521" s="9" t="s">
        <v>3603</v>
      </c>
      <c r="C521" s="9" t="s">
        <v>1905</v>
      </c>
      <c r="D521" s="9" t="s">
        <v>2992</v>
      </c>
      <c r="E521" s="9" t="s">
        <v>1891</v>
      </c>
      <c r="F521" s="32" t="s">
        <v>3604</v>
      </c>
      <c r="G521" s="32" t="s">
        <v>3605</v>
      </c>
      <c r="H521" s="34">
        <v>3.5791599999999999</v>
      </c>
      <c r="I521" s="9" t="s">
        <v>740</v>
      </c>
      <c r="J521" s="9" t="str">
        <f>_xlfn.XLOOKUP($I521,ETF指数!$B:$B,ETF指数!D:D)</f>
        <v>行业板块</v>
      </c>
      <c r="K521" s="9" t="str">
        <f>_xlfn.XLOOKUP($I521,ETF指数!$B:$B,ETF指数!E:E)</f>
        <v>科技</v>
      </c>
      <c r="L521" s="9" t="str">
        <f>_xlfn.XLOOKUP($I521,ETF指数!$B:$B,ETF指数!F:F)</f>
        <v>消费电子</v>
      </c>
      <c r="M521" s="35">
        <f>[1]!f_netasset_total(A521,"",100000000)</f>
        <v>0.70752016129999995</v>
      </c>
      <c r="N521" s="36">
        <f>[1]!f_info_managementfeeratio(A521)</f>
        <v>0.5</v>
      </c>
      <c r="O521" s="36">
        <f>[1]!f_info_custodianfeeratio(A521)</f>
        <v>0.1</v>
      </c>
      <c r="P521" s="37"/>
      <c r="Q521" s="37"/>
      <c r="R521" s="37"/>
      <c r="S521" s="37"/>
    </row>
    <row r="522" spans="1:19" x14ac:dyDescent="0.4">
      <c r="A522" s="9" t="s">
        <v>796</v>
      </c>
      <c r="B522" s="9" t="s">
        <v>3606</v>
      </c>
      <c r="C522" s="9" t="s">
        <v>1894</v>
      </c>
      <c r="D522" s="9" t="s">
        <v>1965</v>
      </c>
      <c r="E522" s="9" t="s">
        <v>1891</v>
      </c>
      <c r="F522" s="32" t="s">
        <v>3586</v>
      </c>
      <c r="G522" s="32" t="s">
        <v>3607</v>
      </c>
      <c r="H522" s="34">
        <v>2.1338300000000001</v>
      </c>
      <c r="I522" s="9" t="s">
        <v>797</v>
      </c>
      <c r="J522" s="9" t="str">
        <f>_xlfn.XLOOKUP($I522,ETF指数!$B:$B,ETF指数!D:D)</f>
        <v>港股指数</v>
      </c>
      <c r="K522" s="9" t="str">
        <f>_xlfn.XLOOKUP($I522,ETF指数!$B:$B,ETF指数!E:E)</f>
        <v>红利</v>
      </c>
      <c r="L522" s="9" t="str">
        <f>_xlfn.XLOOKUP($I522,ETF指数!$B:$B,ETF指数!F:F)</f>
        <v>红利</v>
      </c>
      <c r="M522" s="35">
        <f>[1]!f_netasset_total(A522,"",100000000)</f>
        <v>5.7764292916999995</v>
      </c>
      <c r="N522" s="36">
        <f>[1]!f_info_managementfeeratio(A522)</f>
        <v>0.5</v>
      </c>
      <c r="O522" s="36">
        <f>[1]!f_info_custodianfeeratio(A522)</f>
        <v>0.1</v>
      </c>
      <c r="P522" s="37"/>
      <c r="Q522" s="37"/>
      <c r="R522" s="37"/>
      <c r="S522" s="37"/>
    </row>
    <row r="523" spans="1:19" x14ac:dyDescent="0.4">
      <c r="A523" s="9" t="s">
        <v>798</v>
      </c>
      <c r="B523" s="9" t="s">
        <v>3608</v>
      </c>
      <c r="C523" s="9" t="s">
        <v>1901</v>
      </c>
      <c r="D523" s="9" t="s">
        <v>1973</v>
      </c>
      <c r="E523" s="9" t="s">
        <v>1891</v>
      </c>
      <c r="F523" s="32" t="s">
        <v>3609</v>
      </c>
      <c r="G523" s="32" t="s">
        <v>3602</v>
      </c>
      <c r="H523" s="34">
        <v>3.3703799999999999</v>
      </c>
      <c r="I523" s="9" t="s">
        <v>574</v>
      </c>
      <c r="J523" s="9" t="str">
        <f>_xlfn.XLOOKUP($I523,ETF指数!$B:$B,ETF指数!D:D)</f>
        <v>行业板块</v>
      </c>
      <c r="K523" s="9" t="str">
        <f>_xlfn.XLOOKUP($I523,ETF指数!$B:$B,ETF指数!E:E)</f>
        <v>科技</v>
      </c>
      <c r="L523" s="9" t="str">
        <f>_xlfn.XLOOKUP($I523,ETF指数!$B:$B,ETF指数!F:F)</f>
        <v>物联网</v>
      </c>
      <c r="M523" s="35">
        <f>[1]!f_netasset_total(A523,"",100000000)</f>
        <v>0.51166411509999998</v>
      </c>
      <c r="N523" s="36">
        <f>[1]!f_info_managementfeeratio(A523)</f>
        <v>0.5</v>
      </c>
      <c r="O523" s="36">
        <f>[1]!f_info_custodianfeeratio(A523)</f>
        <v>0.1</v>
      </c>
      <c r="P523" s="37"/>
      <c r="Q523" s="37"/>
      <c r="R523" s="37"/>
      <c r="S523" s="37"/>
    </row>
    <row r="524" spans="1:19" x14ac:dyDescent="0.4">
      <c r="A524" s="9" t="s">
        <v>799</v>
      </c>
      <c r="B524" s="9" t="s">
        <v>3610</v>
      </c>
      <c r="C524" s="9" t="s">
        <v>1898</v>
      </c>
      <c r="D524" s="9" t="s">
        <v>2547</v>
      </c>
      <c r="E524" s="9" t="s">
        <v>1891</v>
      </c>
      <c r="F524" s="32" t="s">
        <v>3595</v>
      </c>
      <c r="G524" s="32" t="s">
        <v>3611</v>
      </c>
      <c r="H524" s="34">
        <v>2.8933670600000001</v>
      </c>
      <c r="I524" s="9" t="s">
        <v>800</v>
      </c>
      <c r="J524" s="9" t="str">
        <f>_xlfn.XLOOKUP($I524,ETF指数!$B:$B,ETF指数!D:D)</f>
        <v>行业板块</v>
      </c>
      <c r="K524" s="9" t="str">
        <f>_xlfn.XLOOKUP($I524,ETF指数!$B:$B,ETF指数!E:E)</f>
        <v>消费</v>
      </c>
      <c r="L524" s="9" t="str">
        <f>_xlfn.XLOOKUP($I524,ETF指数!$B:$B,ETF指数!F:F)</f>
        <v>消费</v>
      </c>
      <c r="M524" s="35">
        <f>[1]!f_netasset_total(A524,"",100000000)</f>
        <v>0.3522503703</v>
      </c>
      <c r="N524" s="36">
        <f>[1]!f_info_managementfeeratio(A524)</f>
        <v>0.3</v>
      </c>
      <c r="O524" s="36">
        <f>[1]!f_info_custodianfeeratio(A524)</f>
        <v>0.1</v>
      </c>
      <c r="P524" s="37"/>
      <c r="Q524" s="37"/>
      <c r="R524" s="37"/>
      <c r="S524" s="37"/>
    </row>
    <row r="525" spans="1:19" x14ac:dyDescent="0.4">
      <c r="A525" s="9" t="s">
        <v>801</v>
      </c>
      <c r="B525" s="9" t="s">
        <v>3612</v>
      </c>
      <c r="C525" s="9" t="s">
        <v>1911</v>
      </c>
      <c r="D525" s="9" t="s">
        <v>2989</v>
      </c>
      <c r="E525" s="9" t="s">
        <v>1891</v>
      </c>
      <c r="F525" s="32" t="s">
        <v>3613</v>
      </c>
      <c r="G525" s="32" t="s">
        <v>3614</v>
      </c>
      <c r="H525" s="34">
        <v>3.5484545999999999</v>
      </c>
      <c r="I525" s="9" t="s">
        <v>740</v>
      </c>
      <c r="J525" s="9" t="str">
        <f>_xlfn.XLOOKUP($I525,ETF指数!$B:$B,ETF指数!D:D)</f>
        <v>行业板块</v>
      </c>
      <c r="K525" s="9" t="str">
        <f>_xlfn.XLOOKUP($I525,ETF指数!$B:$B,ETF指数!E:E)</f>
        <v>科技</v>
      </c>
      <c r="L525" s="9" t="str">
        <f>_xlfn.XLOOKUP($I525,ETF指数!$B:$B,ETF指数!F:F)</f>
        <v>消费电子</v>
      </c>
      <c r="M525" s="35">
        <f>[1]!f_netasset_total(A525,"",100000000)</f>
        <v>1.1710164823</v>
      </c>
      <c r="N525" s="36">
        <f>[1]!f_info_managementfeeratio(A525)</f>
        <v>0.5</v>
      </c>
      <c r="O525" s="36">
        <f>[1]!f_info_custodianfeeratio(A525)</f>
        <v>0.1</v>
      </c>
      <c r="P525" s="37"/>
      <c r="Q525" s="37"/>
      <c r="R525" s="37"/>
      <c r="S525" s="37"/>
    </row>
    <row r="526" spans="1:19" x14ac:dyDescent="0.4">
      <c r="A526" s="9" t="s">
        <v>802</v>
      </c>
      <c r="B526" s="9" t="s">
        <v>3615</v>
      </c>
      <c r="C526" s="9" t="s">
        <v>1929</v>
      </c>
      <c r="D526" s="9" t="s">
        <v>1957</v>
      </c>
      <c r="E526" s="9" t="s">
        <v>1891</v>
      </c>
      <c r="F526" s="32" t="s">
        <v>3616</v>
      </c>
      <c r="G526" s="32" t="s">
        <v>3617</v>
      </c>
      <c r="H526" s="34">
        <v>2.5063599999999999</v>
      </c>
      <c r="I526" s="9" t="s">
        <v>667</v>
      </c>
      <c r="J526" s="9" t="str">
        <f>_xlfn.XLOOKUP($I526,ETF指数!$B:$B,ETF指数!D:D)</f>
        <v>市场指数</v>
      </c>
      <c r="K526" s="9" t="str">
        <f>_xlfn.XLOOKUP($I526,ETF指数!$B:$B,ETF指数!E:E)</f>
        <v>双创</v>
      </c>
      <c r="L526" s="9">
        <f>_xlfn.XLOOKUP($I526,ETF指数!$B:$B,ETF指数!F:F)</f>
        <v>0</v>
      </c>
      <c r="M526" s="35">
        <f>[1]!f_netasset_total(A526,"",100000000)</f>
        <v>0.71140939950000004</v>
      </c>
      <c r="N526" s="36">
        <f>[1]!f_info_managementfeeratio(A526)</f>
        <v>0.5</v>
      </c>
      <c r="O526" s="36">
        <f>[1]!f_info_custodianfeeratio(A526)</f>
        <v>0.1</v>
      </c>
      <c r="P526" s="37"/>
      <c r="Q526" s="37"/>
      <c r="R526" s="37"/>
      <c r="S526" s="37"/>
    </row>
    <row r="527" spans="1:19" x14ac:dyDescent="0.4">
      <c r="A527" s="9" t="s">
        <v>803</v>
      </c>
      <c r="B527" s="9" t="s">
        <v>3618</v>
      </c>
      <c r="C527" s="9" t="s">
        <v>1902</v>
      </c>
      <c r="D527" s="9" t="s">
        <v>2475</v>
      </c>
      <c r="E527" s="9" t="s">
        <v>1891</v>
      </c>
      <c r="F527" s="32" t="s">
        <v>3602</v>
      </c>
      <c r="G527" s="32" t="s">
        <v>3617</v>
      </c>
      <c r="H527" s="34">
        <v>22.593979999999998</v>
      </c>
      <c r="I527" s="9" t="s">
        <v>804</v>
      </c>
      <c r="J527" s="9" t="str">
        <f>_xlfn.XLOOKUP($I527,ETF指数!$B:$B,ETF指数!D:D)</f>
        <v>海外指数</v>
      </c>
      <c r="K527" s="9" t="str">
        <f>_xlfn.XLOOKUP($I527,ETF指数!$B:$B,ETF指数!E:E)</f>
        <v>中概</v>
      </c>
      <c r="L527" s="9" t="str">
        <f>_xlfn.XLOOKUP($I527,ETF指数!$B:$B,ETF指数!F:F)</f>
        <v>互联网</v>
      </c>
      <c r="M527" s="35">
        <f>[1]!f_netasset_total(A527,"",100000000)</f>
        <v>53.137714866800003</v>
      </c>
      <c r="N527" s="36">
        <f>[1]!f_info_managementfeeratio(A527)</f>
        <v>0.5</v>
      </c>
      <c r="O527" s="36">
        <f>[1]!f_info_custodianfeeratio(A527)</f>
        <v>0.1</v>
      </c>
      <c r="P527" s="37"/>
      <c r="Q527" s="37"/>
      <c r="R527" s="37"/>
      <c r="S527" s="37"/>
    </row>
    <row r="528" spans="1:19" x14ac:dyDescent="0.4">
      <c r="A528" s="9" t="s">
        <v>805</v>
      </c>
      <c r="B528" s="9" t="s">
        <v>3619</v>
      </c>
      <c r="C528" s="9" t="s">
        <v>1900</v>
      </c>
      <c r="D528" s="9" t="s">
        <v>1970</v>
      </c>
      <c r="E528" s="9" t="s">
        <v>1891</v>
      </c>
      <c r="F528" s="32" t="s">
        <v>3602</v>
      </c>
      <c r="G528" s="32" t="s">
        <v>3617</v>
      </c>
      <c r="H528" s="34">
        <v>4.9981200000000001</v>
      </c>
      <c r="I528" s="9" t="s">
        <v>804</v>
      </c>
      <c r="J528" s="9" t="str">
        <f>_xlfn.XLOOKUP($I528,ETF指数!$B:$B,ETF指数!D:D)</f>
        <v>海外指数</v>
      </c>
      <c r="K528" s="9" t="str">
        <f>_xlfn.XLOOKUP($I528,ETF指数!$B:$B,ETF指数!E:E)</f>
        <v>中概</v>
      </c>
      <c r="L528" s="9" t="str">
        <f>_xlfn.XLOOKUP($I528,ETF指数!$B:$B,ETF指数!F:F)</f>
        <v>互联网</v>
      </c>
      <c r="M528" s="35">
        <f>[1]!f_netasset_total(A528,"",100000000)</f>
        <v>14.144823407500001</v>
      </c>
      <c r="N528" s="36">
        <f>[1]!f_info_managementfeeratio(A528)</f>
        <v>0.5</v>
      </c>
      <c r="O528" s="36">
        <f>[1]!f_info_custodianfeeratio(A528)</f>
        <v>0.1</v>
      </c>
      <c r="P528" s="37"/>
      <c r="Q528" s="37"/>
      <c r="R528" s="37"/>
      <c r="S528" s="37"/>
    </row>
    <row r="529" spans="1:19" x14ac:dyDescent="0.4">
      <c r="A529" s="9" t="s">
        <v>806</v>
      </c>
      <c r="B529" s="9" t="s">
        <v>3620</v>
      </c>
      <c r="C529" s="9" t="s">
        <v>1897</v>
      </c>
      <c r="D529" s="9" t="s">
        <v>2482</v>
      </c>
      <c r="E529" s="9" t="s">
        <v>1891</v>
      </c>
      <c r="F529" s="32" t="s">
        <v>3602</v>
      </c>
      <c r="G529" s="32" t="s">
        <v>3621</v>
      </c>
      <c r="H529" s="34">
        <v>3.0167700000000002</v>
      </c>
      <c r="I529" s="9" t="s">
        <v>684</v>
      </c>
      <c r="J529" s="9" t="str">
        <f>_xlfn.XLOOKUP($I529,ETF指数!$B:$B,ETF指数!D:D)</f>
        <v>行业板块</v>
      </c>
      <c r="K529" s="9" t="str">
        <f>_xlfn.XLOOKUP($I529,ETF指数!$B:$B,ETF指数!E:E)</f>
        <v>医药</v>
      </c>
      <c r="L529" s="9" t="str">
        <f>_xlfn.XLOOKUP($I529,ETF指数!$B:$B,ETF指数!F:F)</f>
        <v>创新药</v>
      </c>
      <c r="M529" s="35">
        <f>[1]!f_netasset_total(A529,"",100000000)</f>
        <v>2.8410968292000001</v>
      </c>
      <c r="N529" s="36">
        <f>[1]!f_info_managementfeeratio(A529)</f>
        <v>0.5</v>
      </c>
      <c r="O529" s="36">
        <f>[1]!f_info_custodianfeeratio(A529)</f>
        <v>0.1</v>
      </c>
      <c r="P529" s="37"/>
      <c r="Q529" s="37"/>
      <c r="R529" s="37"/>
      <c r="S529" s="37"/>
    </row>
    <row r="530" spans="1:19" x14ac:dyDescent="0.4">
      <c r="A530" s="9" t="s">
        <v>807</v>
      </c>
      <c r="B530" s="9" t="s">
        <v>3622</v>
      </c>
      <c r="C530" s="9" t="s">
        <v>1905</v>
      </c>
      <c r="D530" s="9" t="s">
        <v>3623</v>
      </c>
      <c r="E530" s="9" t="s">
        <v>1891</v>
      </c>
      <c r="F530" s="32" t="s">
        <v>3602</v>
      </c>
      <c r="G530" s="32" t="s">
        <v>3624</v>
      </c>
      <c r="H530" s="34">
        <v>4.3471900000000003</v>
      </c>
      <c r="I530" s="9" t="s">
        <v>594</v>
      </c>
      <c r="J530" s="9" t="str">
        <f>_xlfn.XLOOKUP($I530,ETF指数!$B:$B,ETF指数!D:D)</f>
        <v>行业板块</v>
      </c>
      <c r="K530" s="9" t="str">
        <f>_xlfn.XLOOKUP($I530,ETF指数!$B:$B,ETF指数!E:E)</f>
        <v>制造</v>
      </c>
      <c r="L530" s="9" t="str">
        <f>_xlfn.XLOOKUP($I530,ETF指数!$B:$B,ETF指数!F:F)</f>
        <v>新材料</v>
      </c>
      <c r="M530" s="35">
        <f>[1]!f_netasset_total(A530,"",100000000)</f>
        <v>1.4425721168000001</v>
      </c>
      <c r="N530" s="36">
        <f>[1]!f_info_managementfeeratio(A530)</f>
        <v>0.5</v>
      </c>
      <c r="O530" s="36">
        <f>[1]!f_info_custodianfeeratio(A530)</f>
        <v>0.1</v>
      </c>
      <c r="P530" s="37"/>
      <c r="Q530" s="37"/>
      <c r="R530" s="37"/>
      <c r="S530" s="37"/>
    </row>
    <row r="531" spans="1:19" x14ac:dyDescent="0.4">
      <c r="A531" s="9" t="s">
        <v>808</v>
      </c>
      <c r="B531" s="9" t="s">
        <v>3625</v>
      </c>
      <c r="C531" s="9" t="s">
        <v>1922</v>
      </c>
      <c r="D531" s="9" t="s">
        <v>3090</v>
      </c>
      <c r="E531" s="9" t="s">
        <v>1891</v>
      </c>
      <c r="F531" s="32" t="s">
        <v>3605</v>
      </c>
      <c r="G531" s="32" t="s">
        <v>3621</v>
      </c>
      <c r="H531" s="34">
        <v>3.3794656299999999</v>
      </c>
      <c r="I531" s="9" t="s">
        <v>809</v>
      </c>
      <c r="J531" s="9" t="str">
        <f>_xlfn.XLOOKUP($I531,ETF指数!$B:$B,ETF指数!D:D)</f>
        <v>行业板块</v>
      </c>
      <c r="K531" s="9" t="str">
        <f>_xlfn.XLOOKUP($I531,ETF指数!$B:$B,ETF指数!E:E)</f>
        <v>科技</v>
      </c>
      <c r="L531" s="9" t="str">
        <f>_xlfn.XLOOKUP($I531,ETF指数!$B:$B,ETF指数!F:F)</f>
        <v>传媒</v>
      </c>
      <c r="M531" s="35">
        <f>[1]!f_netasset_total(A531,"",100000000)</f>
        <v>0.28613036739999997</v>
      </c>
      <c r="N531" s="36">
        <f>[1]!f_info_managementfeeratio(A531)</f>
        <v>0.5</v>
      </c>
      <c r="O531" s="36">
        <f>[1]!f_info_custodianfeeratio(A531)</f>
        <v>0.1</v>
      </c>
      <c r="P531" s="37"/>
      <c r="Q531" s="37"/>
      <c r="R531" s="37"/>
      <c r="S531" s="37"/>
    </row>
    <row r="532" spans="1:19" x14ac:dyDescent="0.4">
      <c r="A532" s="9" t="s">
        <v>810</v>
      </c>
      <c r="B532" s="9" t="s">
        <v>3626</v>
      </c>
      <c r="C532" s="9" t="s">
        <v>1901</v>
      </c>
      <c r="D532" s="9" t="s">
        <v>1970</v>
      </c>
      <c r="E532" s="9" t="s">
        <v>1891</v>
      </c>
      <c r="F532" s="32" t="s">
        <v>3614</v>
      </c>
      <c r="G532" s="32" t="s">
        <v>3627</v>
      </c>
      <c r="H532" s="34">
        <v>23.7069391</v>
      </c>
      <c r="I532" s="9" t="s">
        <v>811</v>
      </c>
      <c r="J532" s="9" t="str">
        <f>_xlfn.XLOOKUP($I532,ETF指数!$B:$B,ETF指数!D:D)</f>
        <v>行业板块</v>
      </c>
      <c r="K532" s="9" t="str">
        <f>_xlfn.XLOOKUP($I532,ETF指数!$B:$B,ETF指数!E:E)</f>
        <v>公用</v>
      </c>
      <c r="L532" s="9" t="str">
        <f>_xlfn.XLOOKUP($I532,ETF指数!$B:$B,ETF指数!F:F)</f>
        <v>环保</v>
      </c>
      <c r="M532" s="35">
        <f>[1]!f_netasset_total(A532,"",100000000)</f>
        <v>13.3261489066</v>
      </c>
      <c r="N532" s="36">
        <f>[1]!f_info_managementfeeratio(A532)</f>
        <v>0.15</v>
      </c>
      <c r="O532" s="36">
        <f>[1]!f_info_custodianfeeratio(A532)</f>
        <v>0.05</v>
      </c>
      <c r="P532" s="37"/>
      <c r="Q532" s="37"/>
      <c r="R532" s="37"/>
      <c r="S532" s="37"/>
    </row>
    <row r="533" spans="1:19" x14ac:dyDescent="0.4">
      <c r="A533" s="9" t="s">
        <v>812</v>
      </c>
      <c r="B533" s="9" t="s">
        <v>3628</v>
      </c>
      <c r="C533" s="9" t="s">
        <v>1895</v>
      </c>
      <c r="D533" s="9" t="s">
        <v>2927</v>
      </c>
      <c r="E533" s="9" t="s">
        <v>1891</v>
      </c>
      <c r="F533" s="32" t="s">
        <v>3614</v>
      </c>
      <c r="G533" s="32" t="s">
        <v>3627</v>
      </c>
      <c r="H533" s="34">
        <v>23.221488189999999</v>
      </c>
      <c r="I533" s="9" t="s">
        <v>811</v>
      </c>
      <c r="J533" s="9" t="str">
        <f>_xlfn.XLOOKUP($I533,ETF指数!$B:$B,ETF指数!D:D)</f>
        <v>行业板块</v>
      </c>
      <c r="K533" s="9" t="str">
        <f>_xlfn.XLOOKUP($I533,ETF指数!$B:$B,ETF指数!E:E)</f>
        <v>公用</v>
      </c>
      <c r="L533" s="9" t="str">
        <f>_xlfn.XLOOKUP($I533,ETF指数!$B:$B,ETF指数!F:F)</f>
        <v>环保</v>
      </c>
      <c r="M533" s="35">
        <f>[1]!f_netasset_total(A533,"",100000000)</f>
        <v>13.333020208900001</v>
      </c>
      <c r="N533" s="36">
        <f>[1]!f_info_managementfeeratio(A533)</f>
        <v>0.15</v>
      </c>
      <c r="O533" s="36">
        <f>[1]!f_info_custodianfeeratio(A533)</f>
        <v>0.05</v>
      </c>
      <c r="P533" s="37"/>
      <c r="Q533" s="37"/>
      <c r="R533" s="37"/>
      <c r="S533" s="37"/>
    </row>
    <row r="534" spans="1:19" x14ac:dyDescent="0.4">
      <c r="A534" s="9" t="s">
        <v>813</v>
      </c>
      <c r="B534" s="9" t="s">
        <v>3629</v>
      </c>
      <c r="C534" s="9" t="s">
        <v>1905</v>
      </c>
      <c r="D534" s="9" t="s">
        <v>2475</v>
      </c>
      <c r="E534" s="9" t="s">
        <v>1891</v>
      </c>
      <c r="F534" s="32" t="s">
        <v>3611</v>
      </c>
      <c r="G534" s="32" t="s">
        <v>3630</v>
      </c>
      <c r="H534" s="34">
        <v>18.93459</v>
      </c>
      <c r="I534" s="9" t="s">
        <v>80</v>
      </c>
      <c r="J534" s="9" t="str">
        <f>_xlfn.XLOOKUP($I534,ETF指数!$B:$B,ETF指数!D:D)</f>
        <v>市场指数</v>
      </c>
      <c r="K534" s="9" t="str">
        <f>_xlfn.XLOOKUP($I534,ETF指数!$B:$B,ETF指数!E:E)</f>
        <v>大盘</v>
      </c>
      <c r="L534" s="9" t="str">
        <f>_xlfn.XLOOKUP($I534,ETF指数!$B:$B,ETF指数!F:F)</f>
        <v>核心</v>
      </c>
      <c r="M534" s="35">
        <f>[1]!f_netasset_total(A534,"",100000000)</f>
        <v>21.056504697000001</v>
      </c>
      <c r="N534" s="36">
        <f>[1]!f_info_managementfeeratio(A534)</f>
        <v>0.5</v>
      </c>
      <c r="O534" s="36">
        <f>[1]!f_info_custodianfeeratio(A534)</f>
        <v>0.1</v>
      </c>
      <c r="P534" s="37"/>
      <c r="Q534" s="37"/>
      <c r="R534" s="37"/>
      <c r="S534" s="37"/>
    </row>
    <row r="535" spans="1:19" x14ac:dyDescent="0.4">
      <c r="A535" s="9" t="s">
        <v>814</v>
      </c>
      <c r="B535" s="9" t="s">
        <v>3631</v>
      </c>
      <c r="C535" s="9" t="s">
        <v>1894</v>
      </c>
      <c r="D535" s="9" t="s">
        <v>2482</v>
      </c>
      <c r="E535" s="9" t="s">
        <v>1891</v>
      </c>
      <c r="F535" s="32" t="s">
        <v>3617</v>
      </c>
      <c r="G535" s="32" t="s">
        <v>3630</v>
      </c>
      <c r="H535" s="34">
        <v>2.29359</v>
      </c>
      <c r="I535" s="9" t="s">
        <v>631</v>
      </c>
      <c r="J535" s="9" t="str">
        <f>_xlfn.XLOOKUP($I535,ETF指数!$B:$B,ETF指数!D:D)</f>
        <v>行业板块</v>
      </c>
      <c r="K535" s="9" t="str">
        <f>_xlfn.XLOOKUP($I535,ETF指数!$B:$B,ETF指数!E:E)</f>
        <v>周期</v>
      </c>
      <c r="L535" s="9" t="str">
        <f>_xlfn.XLOOKUP($I535,ETF指数!$B:$B,ETF指数!F:F)</f>
        <v>油气</v>
      </c>
      <c r="M535" s="35">
        <f>[1]!f_netasset_total(A535,"",100000000)</f>
        <v>0.3151009709</v>
      </c>
      <c r="N535" s="36">
        <f>[1]!f_info_managementfeeratio(A535)</f>
        <v>0.5</v>
      </c>
      <c r="O535" s="36">
        <f>[1]!f_info_custodianfeeratio(A535)</f>
        <v>0.1</v>
      </c>
      <c r="P535" s="37"/>
      <c r="Q535" s="37"/>
      <c r="R535" s="37"/>
      <c r="S535" s="37"/>
    </row>
    <row r="536" spans="1:19" x14ac:dyDescent="0.4">
      <c r="A536" s="9" t="s">
        <v>815</v>
      </c>
      <c r="B536" s="9" t="s">
        <v>3632</v>
      </c>
      <c r="C536" s="9" t="s">
        <v>1898</v>
      </c>
      <c r="D536" s="9" t="s">
        <v>1965</v>
      </c>
      <c r="E536" s="9" t="s">
        <v>1891</v>
      </c>
      <c r="F536" s="32" t="s">
        <v>3617</v>
      </c>
      <c r="G536" s="32" t="s">
        <v>3630</v>
      </c>
      <c r="H536" s="34">
        <v>13.949895509999999</v>
      </c>
      <c r="I536" s="9" t="s">
        <v>28</v>
      </c>
      <c r="J536" s="9" t="str">
        <f>_xlfn.XLOOKUP($I536,ETF指数!$B:$B,ETF指数!D:D)</f>
        <v>市场指数</v>
      </c>
      <c r="K536" s="9" t="str">
        <f>_xlfn.XLOOKUP($I536,ETF指数!$B:$B,ETF指数!E:E)</f>
        <v>中盘</v>
      </c>
      <c r="L536" s="9" t="str">
        <f>_xlfn.XLOOKUP($I536,ETF指数!$B:$B,ETF指数!F:F)</f>
        <v>核心</v>
      </c>
      <c r="M536" s="35">
        <f>[1]!f_netasset_total(A536,"",100000000)</f>
        <v>6.9094326103999997</v>
      </c>
      <c r="N536" s="36">
        <f>[1]!f_info_managementfeeratio(A536)</f>
        <v>0.7</v>
      </c>
      <c r="O536" s="36">
        <f>[1]!f_info_custodianfeeratio(A536)</f>
        <v>0.1</v>
      </c>
      <c r="P536" s="37"/>
      <c r="Q536" s="37"/>
      <c r="R536" s="37"/>
      <c r="S536" s="37"/>
    </row>
    <row r="537" spans="1:19" x14ac:dyDescent="0.4">
      <c r="A537" s="9" t="s">
        <v>816</v>
      </c>
      <c r="B537" s="9" t="s">
        <v>3633</v>
      </c>
      <c r="C537" s="9" t="s">
        <v>1911</v>
      </c>
      <c r="D537" s="9" t="s">
        <v>2547</v>
      </c>
      <c r="E537" s="9" t="s">
        <v>1891</v>
      </c>
      <c r="F537" s="32" t="s">
        <v>3617</v>
      </c>
      <c r="G537" s="32" t="s">
        <v>3630</v>
      </c>
      <c r="H537" s="34">
        <v>9.9314310900000002</v>
      </c>
      <c r="I537" s="9" t="s">
        <v>80</v>
      </c>
      <c r="J537" s="9" t="str">
        <f>_xlfn.XLOOKUP($I537,ETF指数!$B:$B,ETF指数!D:D)</f>
        <v>市场指数</v>
      </c>
      <c r="K537" s="9" t="str">
        <f>_xlfn.XLOOKUP($I537,ETF指数!$B:$B,ETF指数!E:E)</f>
        <v>大盘</v>
      </c>
      <c r="L537" s="9" t="str">
        <f>_xlfn.XLOOKUP($I537,ETF指数!$B:$B,ETF指数!F:F)</f>
        <v>核心</v>
      </c>
      <c r="M537" s="35">
        <f>[1]!f_netasset_total(A537,"",100000000)</f>
        <v>8.4375850142999997</v>
      </c>
      <c r="N537" s="36">
        <f>[1]!f_info_managementfeeratio(A537)</f>
        <v>0.5</v>
      </c>
      <c r="O537" s="36">
        <f>[1]!f_info_custodianfeeratio(A537)</f>
        <v>0.1</v>
      </c>
      <c r="P537" s="37"/>
      <c r="Q537" s="37"/>
      <c r="R537" s="37"/>
      <c r="S537" s="37"/>
    </row>
    <row r="538" spans="1:19" x14ac:dyDescent="0.4">
      <c r="A538" s="9" t="s">
        <v>817</v>
      </c>
      <c r="B538" s="9" t="s">
        <v>3634</v>
      </c>
      <c r="C538" s="9" t="s">
        <v>1895</v>
      </c>
      <c r="D538" s="9" t="s">
        <v>2475</v>
      </c>
      <c r="E538" s="9" t="s">
        <v>1891</v>
      </c>
      <c r="F538" s="32" t="s">
        <v>3617</v>
      </c>
      <c r="G538" s="32" t="s">
        <v>3624</v>
      </c>
      <c r="H538" s="34">
        <v>2.5470199999999998</v>
      </c>
      <c r="I538" s="9" t="s">
        <v>818</v>
      </c>
      <c r="J538" s="9" t="str">
        <f>_xlfn.XLOOKUP($I538,ETF指数!$B:$B,ETF指数!D:D)</f>
        <v>行业板块</v>
      </c>
      <c r="K538" s="9" t="str">
        <f>_xlfn.XLOOKUP($I538,ETF指数!$B:$B,ETF指数!E:E)</f>
        <v>消费</v>
      </c>
      <c r="L538" s="9" t="str">
        <f>_xlfn.XLOOKUP($I538,ETF指数!$B:$B,ETF指数!F:F)</f>
        <v>农业</v>
      </c>
      <c r="M538" s="35">
        <f>[1]!f_netasset_total(A538,"",100000000)</f>
        <v>0.78250756650000008</v>
      </c>
      <c r="N538" s="36">
        <f>[1]!f_info_managementfeeratio(A538)</f>
        <v>0.15</v>
      </c>
      <c r="O538" s="36">
        <f>[1]!f_info_custodianfeeratio(A538)</f>
        <v>0.05</v>
      </c>
      <c r="P538" s="37"/>
      <c r="Q538" s="37"/>
      <c r="R538" s="37"/>
      <c r="S538" s="37"/>
    </row>
    <row r="539" spans="1:19" x14ac:dyDescent="0.4">
      <c r="A539" s="9" t="s">
        <v>819</v>
      </c>
      <c r="B539" s="9" t="s">
        <v>3635</v>
      </c>
      <c r="C539" s="9" t="s">
        <v>1913</v>
      </c>
      <c r="D539" s="9" t="s">
        <v>2482</v>
      </c>
      <c r="E539" s="9" t="s">
        <v>1891</v>
      </c>
      <c r="F539" s="32" t="s">
        <v>3636</v>
      </c>
      <c r="G539" s="32" t="s">
        <v>3637</v>
      </c>
      <c r="H539" s="34">
        <v>3.3233541899999999</v>
      </c>
      <c r="I539" s="9" t="s">
        <v>820</v>
      </c>
      <c r="J539" s="9" t="str">
        <f>_xlfn.XLOOKUP($I539,ETF指数!$B:$B,ETF指数!D:D)</f>
        <v>行业板块</v>
      </c>
      <c r="K539" s="9" t="str">
        <f>_xlfn.XLOOKUP($I539,ETF指数!$B:$B,ETF指数!E:E)</f>
        <v>医药</v>
      </c>
      <c r="L539" s="9" t="str">
        <f>_xlfn.XLOOKUP($I539,ETF指数!$B:$B,ETF指数!F:F)</f>
        <v>医药</v>
      </c>
      <c r="M539" s="35">
        <f>[1]!f_netasset_total(A539,"",100000000)</f>
        <v>0.83504702470000003</v>
      </c>
      <c r="N539" s="36">
        <f>[1]!f_info_managementfeeratio(A539)</f>
        <v>0.5</v>
      </c>
      <c r="O539" s="36">
        <f>[1]!f_info_custodianfeeratio(A539)</f>
        <v>0.1</v>
      </c>
      <c r="P539" s="37"/>
      <c r="Q539" s="37"/>
      <c r="R539" s="37"/>
      <c r="S539" s="37"/>
    </row>
    <row r="540" spans="1:19" x14ac:dyDescent="0.4">
      <c r="A540" s="9" t="s">
        <v>821</v>
      </c>
      <c r="B540" s="9" t="s">
        <v>3638</v>
      </c>
      <c r="C540" s="9" t="s">
        <v>1908</v>
      </c>
      <c r="D540" s="9" t="s">
        <v>1965</v>
      </c>
      <c r="E540" s="9" t="s">
        <v>1891</v>
      </c>
      <c r="F540" s="32" t="s">
        <v>3639</v>
      </c>
      <c r="G540" s="32" t="s">
        <v>3637</v>
      </c>
      <c r="H540" s="34">
        <v>2.9538500000000001</v>
      </c>
      <c r="I540" s="9" t="s">
        <v>18</v>
      </c>
      <c r="J540" s="9" t="str">
        <f>_xlfn.XLOOKUP($I540,ETF指数!$B:$B,ETF指数!D:D)</f>
        <v>市场指数</v>
      </c>
      <c r="K540" s="9" t="str">
        <f>_xlfn.XLOOKUP($I540,ETF指数!$B:$B,ETF指数!E:E)</f>
        <v>其他</v>
      </c>
      <c r="L540" s="9" t="str">
        <f>_xlfn.XLOOKUP($I540,ETF指数!$B:$B,ETF指数!F:F)</f>
        <v>深证</v>
      </c>
      <c r="M540" s="35">
        <f>[1]!f_netasset_total(A540,"",100000000)</f>
        <v>0.54436419590000007</v>
      </c>
      <c r="N540" s="36">
        <f>[1]!f_info_managementfeeratio(A540)</f>
        <v>0.15</v>
      </c>
      <c r="O540" s="36">
        <f>[1]!f_info_custodianfeeratio(A540)</f>
        <v>0.05</v>
      </c>
      <c r="P540" s="37"/>
      <c r="Q540" s="37"/>
      <c r="R540" s="37"/>
      <c r="S540" s="37"/>
    </row>
    <row r="541" spans="1:19" x14ac:dyDescent="0.4">
      <c r="A541" s="9" t="s">
        <v>822</v>
      </c>
      <c r="B541" s="9" t="s">
        <v>3640</v>
      </c>
      <c r="C541" s="9" t="s">
        <v>1901</v>
      </c>
      <c r="D541" s="9" t="s">
        <v>1973</v>
      </c>
      <c r="E541" s="9" t="s">
        <v>1891</v>
      </c>
      <c r="F541" s="32" t="s">
        <v>3630</v>
      </c>
      <c r="G541" s="32" t="s">
        <v>3637</v>
      </c>
      <c r="H541" s="34">
        <v>2.8542900000000002</v>
      </c>
      <c r="I541" s="9" t="s">
        <v>453</v>
      </c>
      <c r="J541" s="9" t="str">
        <f>_xlfn.XLOOKUP($I541,ETF指数!$B:$B,ETF指数!D:D)</f>
        <v>市场指数</v>
      </c>
      <c r="K541" s="9" t="str">
        <f>_xlfn.XLOOKUP($I541,ETF指数!$B:$B,ETF指数!E:E)</f>
        <v>科创</v>
      </c>
      <c r="L541" s="9" t="str">
        <f>_xlfn.XLOOKUP($I541,ETF指数!$B:$B,ETF指数!F:F)</f>
        <v>核心</v>
      </c>
      <c r="M541" s="35">
        <f>[1]!f_netasset_total(A541,"",100000000)</f>
        <v>2.8010134857</v>
      </c>
      <c r="N541" s="36">
        <f>[1]!f_info_managementfeeratio(A541)</f>
        <v>0.15</v>
      </c>
      <c r="O541" s="36">
        <f>[1]!f_info_custodianfeeratio(A541)</f>
        <v>0.05</v>
      </c>
      <c r="P541" s="37"/>
      <c r="Q541" s="37"/>
      <c r="R541" s="37"/>
      <c r="S541" s="37"/>
    </row>
    <row r="542" spans="1:19" x14ac:dyDescent="0.4">
      <c r="A542" s="9" t="s">
        <v>823</v>
      </c>
      <c r="B542" s="9" t="s">
        <v>3641</v>
      </c>
      <c r="C542" s="9" t="s">
        <v>1914</v>
      </c>
      <c r="D542" s="9" t="s">
        <v>2866</v>
      </c>
      <c r="E542" s="9" t="s">
        <v>1891</v>
      </c>
      <c r="F542" s="32" t="s">
        <v>3630</v>
      </c>
      <c r="G542" s="32" t="s">
        <v>3642</v>
      </c>
      <c r="H542" s="34">
        <v>2.5211260000000002</v>
      </c>
      <c r="I542" s="9" t="s">
        <v>824</v>
      </c>
      <c r="J542" s="9" t="str">
        <f>_xlfn.XLOOKUP($I542,ETF指数!$B:$B,ETF指数!D:D)</f>
        <v>行业板块</v>
      </c>
      <c r="K542" s="9" t="str">
        <f>_xlfn.XLOOKUP($I542,ETF指数!$B:$B,ETF指数!E:E)</f>
        <v>科技</v>
      </c>
      <c r="L542" s="9" t="str">
        <f>_xlfn.XLOOKUP($I542,ETF指数!$B:$B,ETF指数!F:F)</f>
        <v>云计算</v>
      </c>
      <c r="M542" s="35">
        <f>[1]!f_netasset_total(A542,"",100000000)</f>
        <v>3.2626534679000003</v>
      </c>
      <c r="N542" s="36">
        <f>[1]!f_info_managementfeeratio(A542)</f>
        <v>0.5</v>
      </c>
      <c r="O542" s="36">
        <f>[1]!f_info_custodianfeeratio(A542)</f>
        <v>0.1</v>
      </c>
      <c r="P542" s="37"/>
      <c r="Q542" s="37"/>
      <c r="R542" s="37"/>
      <c r="S542" s="37"/>
    </row>
    <row r="543" spans="1:19" x14ac:dyDescent="0.4">
      <c r="A543" s="9" t="s">
        <v>825</v>
      </c>
      <c r="B543" s="9" t="s">
        <v>3643</v>
      </c>
      <c r="C543" s="9" t="s">
        <v>1906</v>
      </c>
      <c r="D543" s="9" t="s">
        <v>2927</v>
      </c>
      <c r="E543" s="9" t="s">
        <v>1891</v>
      </c>
      <c r="F543" s="32" t="s">
        <v>3630</v>
      </c>
      <c r="G543" s="32" t="s">
        <v>3644</v>
      </c>
      <c r="H543" s="34">
        <v>2.3561299999999998</v>
      </c>
      <c r="I543" s="9" t="s">
        <v>650</v>
      </c>
      <c r="J543" s="9" t="str">
        <f>_xlfn.XLOOKUP($I543,ETF指数!$B:$B,ETF指数!D:D)</f>
        <v>港股指数</v>
      </c>
      <c r="K543" s="9" t="str">
        <f>_xlfn.XLOOKUP($I543,ETF指数!$B:$B,ETF指数!E:E)</f>
        <v>科技</v>
      </c>
      <c r="L543" s="9" t="str">
        <f>_xlfn.XLOOKUP($I543,ETF指数!$B:$B,ETF指数!F:F)</f>
        <v>科技</v>
      </c>
      <c r="M543" s="35">
        <f>[1]!f_netasset_total(A543,"",100000000)</f>
        <v>4.6709864106000003</v>
      </c>
      <c r="N543" s="36">
        <f>[1]!f_info_managementfeeratio(A543)</f>
        <v>0.6</v>
      </c>
      <c r="O543" s="36">
        <f>[1]!f_info_custodianfeeratio(A543)</f>
        <v>0.15</v>
      </c>
      <c r="P543" s="37"/>
      <c r="Q543" s="37"/>
      <c r="R543" s="37"/>
      <c r="S543" s="37"/>
    </row>
    <row r="544" spans="1:19" x14ac:dyDescent="0.4">
      <c r="A544" s="9" t="s">
        <v>826</v>
      </c>
      <c r="B544" s="9" t="s">
        <v>3645</v>
      </c>
      <c r="C544" s="9" t="s">
        <v>1896</v>
      </c>
      <c r="D544" s="9" t="s">
        <v>1962</v>
      </c>
      <c r="E544" s="9" t="s">
        <v>1891</v>
      </c>
      <c r="F544" s="32" t="s">
        <v>3624</v>
      </c>
      <c r="G544" s="32" t="s">
        <v>3646</v>
      </c>
      <c r="H544" s="34">
        <v>2.2355900000000002</v>
      </c>
      <c r="I544" s="9" t="s">
        <v>827</v>
      </c>
      <c r="J544" s="9" t="str">
        <f>_xlfn.XLOOKUP($I544,ETF指数!$B:$B,ETF指数!D:D)</f>
        <v>行业板块</v>
      </c>
      <c r="K544" s="9" t="str">
        <f>_xlfn.XLOOKUP($I544,ETF指数!$B:$B,ETF指数!E:E)</f>
        <v>消费</v>
      </c>
      <c r="L544" s="9" t="str">
        <f>_xlfn.XLOOKUP($I544,ETF指数!$B:$B,ETF指数!F:F)</f>
        <v>家电</v>
      </c>
      <c r="M544" s="35">
        <f>[1]!f_netasset_total(A544,"",100000000)</f>
        <v>0.50071443770000001</v>
      </c>
      <c r="N544" s="36">
        <f>[1]!f_info_managementfeeratio(A544)</f>
        <v>0.5</v>
      </c>
      <c r="O544" s="36">
        <f>[1]!f_info_custodianfeeratio(A544)</f>
        <v>0.1</v>
      </c>
      <c r="P544" s="37"/>
      <c r="Q544" s="37"/>
      <c r="R544" s="37"/>
      <c r="S544" s="37"/>
    </row>
    <row r="545" spans="1:19" x14ac:dyDescent="0.4">
      <c r="A545" s="9" t="s">
        <v>828</v>
      </c>
      <c r="B545" s="9" t="s">
        <v>3647</v>
      </c>
      <c r="C545" s="9" t="s">
        <v>1912</v>
      </c>
      <c r="D545" s="9" t="s">
        <v>1973</v>
      </c>
      <c r="E545" s="9" t="s">
        <v>1891</v>
      </c>
      <c r="F545" s="32" t="s">
        <v>3624</v>
      </c>
      <c r="G545" s="32" t="s">
        <v>3648</v>
      </c>
      <c r="H545" s="34">
        <v>14.9949437</v>
      </c>
      <c r="I545" s="9" t="s">
        <v>28</v>
      </c>
      <c r="J545" s="9" t="str">
        <f>_xlfn.XLOOKUP($I545,ETF指数!$B:$B,ETF指数!D:D)</f>
        <v>市场指数</v>
      </c>
      <c r="K545" s="9" t="str">
        <f>_xlfn.XLOOKUP($I545,ETF指数!$B:$B,ETF指数!E:E)</f>
        <v>中盘</v>
      </c>
      <c r="L545" s="9" t="str">
        <f>_xlfn.XLOOKUP($I545,ETF指数!$B:$B,ETF指数!F:F)</f>
        <v>核心</v>
      </c>
      <c r="M545" s="35">
        <f>[1]!f_netasset_total(A545,"",100000000)</f>
        <v>4.3194575648000004</v>
      </c>
      <c r="N545" s="36">
        <f>[1]!f_info_managementfeeratio(A545)</f>
        <v>0.5</v>
      </c>
      <c r="O545" s="36">
        <f>[1]!f_info_custodianfeeratio(A545)</f>
        <v>0.1</v>
      </c>
      <c r="P545" s="37"/>
      <c r="Q545" s="37"/>
      <c r="R545" s="37"/>
      <c r="S545" s="37"/>
    </row>
    <row r="546" spans="1:19" x14ac:dyDescent="0.4">
      <c r="A546" s="9" t="s">
        <v>829</v>
      </c>
      <c r="B546" s="9" t="s">
        <v>3649</v>
      </c>
      <c r="C546" s="9" t="s">
        <v>1911</v>
      </c>
      <c r="D546" s="9" t="s">
        <v>3279</v>
      </c>
      <c r="E546" s="9" t="s">
        <v>1891</v>
      </c>
      <c r="F546" s="32" t="s">
        <v>3650</v>
      </c>
      <c r="G546" s="32" t="s">
        <v>3642</v>
      </c>
      <c r="H546" s="34">
        <v>2.0669061700000002</v>
      </c>
      <c r="I546" s="9" t="s">
        <v>574</v>
      </c>
      <c r="J546" s="9" t="str">
        <f>_xlfn.XLOOKUP($I546,ETF指数!$B:$B,ETF指数!D:D)</f>
        <v>行业板块</v>
      </c>
      <c r="K546" s="9" t="str">
        <f>_xlfn.XLOOKUP($I546,ETF指数!$B:$B,ETF指数!E:E)</f>
        <v>科技</v>
      </c>
      <c r="L546" s="9" t="str">
        <f>_xlfn.XLOOKUP($I546,ETF指数!$B:$B,ETF指数!F:F)</f>
        <v>物联网</v>
      </c>
      <c r="M546" s="35">
        <f>[1]!f_netasset_total(A546,"",100000000)</f>
        <v>0.22072723559999999</v>
      </c>
      <c r="N546" s="36">
        <f>[1]!f_info_managementfeeratio(A546)</f>
        <v>0.5</v>
      </c>
      <c r="O546" s="36">
        <f>[1]!f_info_custodianfeeratio(A546)</f>
        <v>0.1</v>
      </c>
      <c r="P546" s="37"/>
      <c r="Q546" s="37"/>
      <c r="R546" s="37"/>
      <c r="S546" s="37"/>
    </row>
    <row r="547" spans="1:19" x14ac:dyDescent="0.4">
      <c r="A547" s="9" t="s">
        <v>830</v>
      </c>
      <c r="B547" s="9" t="s">
        <v>3651</v>
      </c>
      <c r="C547" s="9" t="s">
        <v>1895</v>
      </c>
      <c r="D547" s="9" t="s">
        <v>1965</v>
      </c>
      <c r="E547" s="9" t="s">
        <v>1891</v>
      </c>
      <c r="F547" s="32" t="s">
        <v>3650</v>
      </c>
      <c r="G547" s="32" t="s">
        <v>3642</v>
      </c>
      <c r="H547" s="34">
        <v>3.11415</v>
      </c>
      <c r="I547" s="9" t="s">
        <v>707</v>
      </c>
      <c r="J547" s="9" t="str">
        <f>_xlfn.XLOOKUP($I547,ETF指数!$B:$B,ETF指数!D:D)</f>
        <v>行业板块</v>
      </c>
      <c r="K547" s="9" t="str">
        <f>_xlfn.XLOOKUP($I547,ETF指数!$B:$B,ETF指数!E:E)</f>
        <v>科技</v>
      </c>
      <c r="L547" s="9" t="str">
        <f>_xlfn.XLOOKUP($I547,ETF指数!$B:$B,ETF指数!F:F)</f>
        <v>半导体</v>
      </c>
      <c r="M547" s="35">
        <f>[1]!f_netasset_total(A547,"",100000000)</f>
        <v>9.9125901536000001</v>
      </c>
      <c r="N547" s="36">
        <f>[1]!f_info_managementfeeratio(A547)</f>
        <v>0.15</v>
      </c>
      <c r="O547" s="36">
        <f>[1]!f_info_custodianfeeratio(A547)</f>
        <v>0.05</v>
      </c>
      <c r="P547" s="37"/>
      <c r="Q547" s="37"/>
      <c r="R547" s="37"/>
      <c r="S547" s="37"/>
    </row>
    <row r="548" spans="1:19" x14ac:dyDescent="0.4">
      <c r="A548" s="9" t="s">
        <v>831</v>
      </c>
      <c r="B548" s="9" t="s">
        <v>3652</v>
      </c>
      <c r="C548" s="9" t="s">
        <v>1902</v>
      </c>
      <c r="D548" s="9" t="s">
        <v>3418</v>
      </c>
      <c r="E548" s="9" t="s">
        <v>1891</v>
      </c>
      <c r="F548" s="32" t="s">
        <v>3650</v>
      </c>
      <c r="G548" s="32" t="s">
        <v>3642</v>
      </c>
      <c r="H548" s="34">
        <v>5.60792</v>
      </c>
      <c r="I548" s="9" t="s">
        <v>729</v>
      </c>
      <c r="J548" s="9" t="str">
        <f>_xlfn.XLOOKUP($I548,ETF指数!$B:$B,ETF指数!D:D)</f>
        <v>行业板块</v>
      </c>
      <c r="K548" s="9" t="str">
        <f>_xlfn.XLOOKUP($I548,ETF指数!$B:$B,ETF指数!E:E)</f>
        <v>周期</v>
      </c>
      <c r="L548" s="9" t="str">
        <f>_xlfn.XLOOKUP($I548,ETF指数!$B:$B,ETF指数!F:F)</f>
        <v>稀有金属</v>
      </c>
      <c r="M548" s="35">
        <f>[1]!f_netasset_total(A548,"",100000000)</f>
        <v>2.3193352159999998</v>
      </c>
      <c r="N548" s="36">
        <f>[1]!f_info_managementfeeratio(A548)</f>
        <v>0.5</v>
      </c>
      <c r="O548" s="36">
        <f>[1]!f_info_custodianfeeratio(A548)</f>
        <v>0.1</v>
      </c>
      <c r="P548" s="37"/>
      <c r="Q548" s="37"/>
      <c r="R548" s="37"/>
      <c r="S548" s="37"/>
    </row>
    <row r="549" spans="1:19" x14ac:dyDescent="0.4">
      <c r="A549" s="9" t="s">
        <v>832</v>
      </c>
      <c r="B549" s="9" t="s">
        <v>3653</v>
      </c>
      <c r="C549" s="9" t="s">
        <v>1894</v>
      </c>
      <c r="D549" s="9" t="s">
        <v>2475</v>
      </c>
      <c r="E549" s="9" t="s">
        <v>1891</v>
      </c>
      <c r="F549" s="32" t="s">
        <v>3654</v>
      </c>
      <c r="G549" s="32" t="s">
        <v>3644</v>
      </c>
      <c r="H549" s="34">
        <v>3.1644700000000001</v>
      </c>
      <c r="I549" s="9" t="s">
        <v>477</v>
      </c>
      <c r="J549" s="9" t="str">
        <f>_xlfn.XLOOKUP($I549,ETF指数!$B:$B,ETF指数!D:D)</f>
        <v>港股指数</v>
      </c>
      <c r="K549" s="9" t="str">
        <f>_xlfn.XLOOKUP($I549,ETF指数!$B:$B,ETF指数!E:E)</f>
        <v>大盘</v>
      </c>
      <c r="L549" s="9" t="str">
        <f>_xlfn.XLOOKUP($I549,ETF指数!$B:$B,ETF指数!F:F)</f>
        <v>大盘</v>
      </c>
      <c r="M549" s="35">
        <f>[1]!f_netasset_total(A549,"",100000000)</f>
        <v>0.60465224579999999</v>
      </c>
      <c r="N549" s="36">
        <f>[1]!f_info_managementfeeratio(A549)</f>
        <v>0.5</v>
      </c>
      <c r="O549" s="36">
        <f>[1]!f_info_custodianfeeratio(A549)</f>
        <v>0.1</v>
      </c>
      <c r="P549" s="37"/>
      <c r="Q549" s="37"/>
      <c r="R549" s="37"/>
      <c r="S549" s="37"/>
    </row>
    <row r="550" spans="1:19" x14ac:dyDescent="0.4">
      <c r="A550" s="9" t="s">
        <v>833</v>
      </c>
      <c r="B550" s="9" t="s">
        <v>3655</v>
      </c>
      <c r="C550" s="9" t="s">
        <v>1907</v>
      </c>
      <c r="D550" s="9" t="s">
        <v>2989</v>
      </c>
      <c r="E550" s="9" t="s">
        <v>1891</v>
      </c>
      <c r="F550" s="32" t="s">
        <v>3654</v>
      </c>
      <c r="G550" s="32" t="s">
        <v>3644</v>
      </c>
      <c r="H550" s="34">
        <v>2.6981999999999999</v>
      </c>
      <c r="I550" s="9" t="s">
        <v>693</v>
      </c>
      <c r="J550" s="9" t="str">
        <f>_xlfn.XLOOKUP($I550,ETF指数!$B:$B,ETF指数!D:D)</f>
        <v>港股指数</v>
      </c>
      <c r="K550" s="9" t="str">
        <f>_xlfn.XLOOKUP($I550,ETF指数!$B:$B,ETF指数!E:E)</f>
        <v>医药</v>
      </c>
      <c r="L550" s="9" t="str">
        <f>_xlfn.XLOOKUP($I550,ETF指数!$B:$B,ETF指数!F:F)</f>
        <v>医药</v>
      </c>
      <c r="M550" s="35">
        <f>[1]!f_netasset_total(A550,"",100000000)</f>
        <v>1.9687303532</v>
      </c>
      <c r="N550" s="36">
        <f>[1]!f_info_managementfeeratio(A550)</f>
        <v>0.5</v>
      </c>
      <c r="O550" s="36">
        <f>[1]!f_info_custodianfeeratio(A550)</f>
        <v>0.1</v>
      </c>
      <c r="P550" s="37"/>
      <c r="Q550" s="37"/>
      <c r="R550" s="37"/>
      <c r="S550" s="37"/>
    </row>
    <row r="551" spans="1:19" x14ac:dyDescent="0.4">
      <c r="A551" s="9" t="s">
        <v>834</v>
      </c>
      <c r="B551" s="9" t="s">
        <v>3656</v>
      </c>
      <c r="C551" s="9" t="s">
        <v>1907</v>
      </c>
      <c r="D551" s="9" t="s">
        <v>1962</v>
      </c>
      <c r="E551" s="9" t="s">
        <v>1891</v>
      </c>
      <c r="F551" s="32" t="s">
        <v>3657</v>
      </c>
      <c r="G551" s="32" t="s">
        <v>3644</v>
      </c>
      <c r="H551" s="34">
        <v>2.1219147299999999</v>
      </c>
      <c r="I551" s="9" t="s">
        <v>835</v>
      </c>
      <c r="J551" s="9" t="str">
        <f>_xlfn.XLOOKUP($I551,ETF指数!$B:$B,ETF指数!D:D)</f>
        <v>主题指数</v>
      </c>
      <c r="K551" s="9" t="str">
        <f>_xlfn.XLOOKUP($I551,ETF指数!$B:$B,ETF指数!E:E)</f>
        <v>央国企</v>
      </c>
      <c r="L551" s="9" t="str">
        <f>_xlfn.XLOOKUP($I551,ETF指数!$B:$B,ETF指数!F:F)</f>
        <v>央国企</v>
      </c>
      <c r="M551" s="35">
        <f>[1]!f_netasset_total(A551,"",100000000)</f>
        <v>2.6145399961</v>
      </c>
      <c r="N551" s="36">
        <f>[1]!f_info_managementfeeratio(A551)</f>
        <v>0.25</v>
      </c>
      <c r="O551" s="36">
        <f>[1]!f_info_custodianfeeratio(A551)</f>
        <v>0.05</v>
      </c>
      <c r="P551" s="37"/>
      <c r="Q551" s="37"/>
      <c r="R551" s="37"/>
      <c r="S551" s="37"/>
    </row>
    <row r="552" spans="1:19" x14ac:dyDescent="0.4">
      <c r="A552" s="9" t="s">
        <v>836</v>
      </c>
      <c r="B552" s="9" t="s">
        <v>3658</v>
      </c>
      <c r="C552" s="9" t="s">
        <v>1905</v>
      </c>
      <c r="D552" s="9" t="s">
        <v>1970</v>
      </c>
      <c r="E552" s="9" t="s">
        <v>1891</v>
      </c>
      <c r="F552" s="32" t="s">
        <v>3657</v>
      </c>
      <c r="G552" s="32" t="s">
        <v>3644</v>
      </c>
      <c r="H552" s="34">
        <v>3.1606991799999999</v>
      </c>
      <c r="I552" s="9" t="s">
        <v>835</v>
      </c>
      <c r="J552" s="9" t="str">
        <f>_xlfn.XLOOKUP($I552,ETF指数!$B:$B,ETF指数!D:D)</f>
        <v>主题指数</v>
      </c>
      <c r="K552" s="9" t="str">
        <f>_xlfn.XLOOKUP($I552,ETF指数!$B:$B,ETF指数!E:E)</f>
        <v>央国企</v>
      </c>
      <c r="L552" s="9" t="str">
        <f>_xlfn.XLOOKUP($I552,ETF指数!$B:$B,ETF指数!F:F)</f>
        <v>央国企</v>
      </c>
      <c r="M552" s="35">
        <f>[1]!f_netasset_total(A552,"",100000000)</f>
        <v>4.5095285326000001</v>
      </c>
      <c r="N552" s="36">
        <f>[1]!f_info_managementfeeratio(A552)</f>
        <v>0.25</v>
      </c>
      <c r="O552" s="36">
        <f>[1]!f_info_custodianfeeratio(A552)</f>
        <v>0.05</v>
      </c>
      <c r="P552" s="37"/>
      <c r="Q552" s="37"/>
      <c r="R552" s="37"/>
      <c r="S552" s="37"/>
    </row>
    <row r="553" spans="1:19" x14ac:dyDescent="0.4">
      <c r="A553" s="9" t="s">
        <v>837</v>
      </c>
      <c r="B553" s="9" t="s">
        <v>3659</v>
      </c>
      <c r="C553" s="9" t="s">
        <v>1901</v>
      </c>
      <c r="D553" s="9" t="s">
        <v>1973</v>
      </c>
      <c r="E553" s="9" t="s">
        <v>1891</v>
      </c>
      <c r="F553" s="32" t="s">
        <v>3657</v>
      </c>
      <c r="G553" s="32" t="s">
        <v>3644</v>
      </c>
      <c r="H553" s="34">
        <v>2.6848067000000002</v>
      </c>
      <c r="I553" s="9" t="s">
        <v>835</v>
      </c>
      <c r="J553" s="9" t="str">
        <f>_xlfn.XLOOKUP($I553,ETF指数!$B:$B,ETF指数!D:D)</f>
        <v>主题指数</v>
      </c>
      <c r="K553" s="9" t="str">
        <f>_xlfn.XLOOKUP($I553,ETF指数!$B:$B,ETF指数!E:E)</f>
        <v>央国企</v>
      </c>
      <c r="L553" s="9" t="str">
        <f>_xlfn.XLOOKUP($I553,ETF指数!$B:$B,ETF指数!F:F)</f>
        <v>央国企</v>
      </c>
      <c r="M553" s="35">
        <f>[1]!f_netasset_total(A553,"",100000000)</f>
        <v>10.5270449881</v>
      </c>
      <c r="N553" s="36">
        <f>[1]!f_info_managementfeeratio(A553)</f>
        <v>0.25</v>
      </c>
      <c r="O553" s="36">
        <f>[1]!f_info_custodianfeeratio(A553)</f>
        <v>0.05</v>
      </c>
      <c r="P553" s="37"/>
      <c r="Q553" s="37"/>
      <c r="R553" s="37"/>
      <c r="S553" s="37"/>
    </row>
    <row r="554" spans="1:19" x14ac:dyDescent="0.4">
      <c r="A554" s="9" t="s">
        <v>838</v>
      </c>
      <c r="B554" s="9" t="s">
        <v>3660</v>
      </c>
      <c r="C554" s="9" t="s">
        <v>1894</v>
      </c>
      <c r="D554" s="9" t="s">
        <v>3135</v>
      </c>
      <c r="E554" s="9" t="s">
        <v>1891</v>
      </c>
      <c r="F554" s="32" t="s">
        <v>3657</v>
      </c>
      <c r="G554" s="32" t="s">
        <v>3661</v>
      </c>
      <c r="H554" s="34">
        <v>3.3718499999999998</v>
      </c>
      <c r="I554" s="9" t="s">
        <v>761</v>
      </c>
      <c r="J554" s="9" t="str">
        <f>_xlfn.XLOOKUP($I554,ETF指数!$B:$B,ETF指数!D:D)</f>
        <v>行业板块</v>
      </c>
      <c r="K554" s="9" t="str">
        <f>_xlfn.XLOOKUP($I554,ETF指数!$B:$B,ETF指数!E:E)</f>
        <v>制造</v>
      </c>
      <c r="L554" s="9" t="str">
        <f>_xlfn.XLOOKUP($I554,ETF指数!$B:$B,ETF指数!F:F)</f>
        <v>机器人</v>
      </c>
      <c r="M554" s="35">
        <f>[1]!f_netasset_total(A554,"",100000000)</f>
        <v>119.96344995520001</v>
      </c>
      <c r="N554" s="36">
        <f>[1]!f_info_managementfeeratio(A554)</f>
        <v>0.5</v>
      </c>
      <c r="O554" s="36">
        <f>[1]!f_info_custodianfeeratio(A554)</f>
        <v>0.1</v>
      </c>
      <c r="P554" s="37"/>
      <c r="Q554" s="37"/>
      <c r="R554" s="37"/>
      <c r="S554" s="37"/>
    </row>
    <row r="555" spans="1:19" x14ac:dyDescent="0.4">
      <c r="A555" s="9" t="s">
        <v>839</v>
      </c>
      <c r="B555" s="9" t="s">
        <v>3662</v>
      </c>
      <c r="C555" s="9" t="s">
        <v>1895</v>
      </c>
      <c r="D555" s="9" t="s">
        <v>3221</v>
      </c>
      <c r="E555" s="9" t="s">
        <v>1891</v>
      </c>
      <c r="F555" s="32" t="s">
        <v>3657</v>
      </c>
      <c r="G555" s="32" t="s">
        <v>3661</v>
      </c>
      <c r="H555" s="34">
        <v>9.6519399999999997</v>
      </c>
      <c r="I555" s="9" t="s">
        <v>719</v>
      </c>
      <c r="J555" s="9" t="str">
        <f>_xlfn.XLOOKUP($I555,ETF指数!$B:$B,ETF指数!D:D)</f>
        <v>风格策略</v>
      </c>
      <c r="K555" s="9" t="str">
        <f>_xlfn.XLOOKUP($I555,ETF指数!$B:$B,ETF指数!E:E)</f>
        <v>质量</v>
      </c>
      <c r="L555" s="9" t="str">
        <f>_xlfn.XLOOKUP($I555,ETF指数!$B:$B,ETF指数!F:F)</f>
        <v>ZZ500</v>
      </c>
      <c r="M555" s="35">
        <f>[1]!f_netasset_total(A555,"",100000000)</f>
        <v>4.4094785706000001</v>
      </c>
      <c r="N555" s="36">
        <f>[1]!f_info_managementfeeratio(A555)</f>
        <v>0.5</v>
      </c>
      <c r="O555" s="36">
        <f>[1]!f_info_custodianfeeratio(A555)</f>
        <v>0.1</v>
      </c>
      <c r="P555" s="37"/>
      <c r="Q555" s="37"/>
      <c r="R555" s="37"/>
      <c r="S555" s="37"/>
    </row>
    <row r="556" spans="1:19" x14ac:dyDescent="0.4">
      <c r="A556" s="9" t="s">
        <v>840</v>
      </c>
      <c r="B556" s="9" t="s">
        <v>3663</v>
      </c>
      <c r="C556" s="9" t="s">
        <v>1919</v>
      </c>
      <c r="D556" s="9" t="s">
        <v>1973</v>
      </c>
      <c r="E556" s="9" t="s">
        <v>1891</v>
      </c>
      <c r="F556" s="32" t="s">
        <v>3657</v>
      </c>
      <c r="G556" s="32" t="s">
        <v>3664</v>
      </c>
      <c r="H556" s="34">
        <v>2.52128</v>
      </c>
      <c r="I556" s="9" t="s">
        <v>604</v>
      </c>
      <c r="J556" s="9" t="str">
        <f>_xlfn.XLOOKUP($I556,ETF指数!$B:$B,ETF指数!D:D)</f>
        <v>港股指数</v>
      </c>
      <c r="K556" s="9" t="str">
        <f>_xlfn.XLOOKUP($I556,ETF指数!$B:$B,ETF指数!E:E)</f>
        <v>科技</v>
      </c>
      <c r="L556" s="9" t="str">
        <f>_xlfn.XLOOKUP($I556,ETF指数!$B:$B,ETF指数!F:F)</f>
        <v>科技</v>
      </c>
      <c r="M556" s="35">
        <f>[1]!f_netasset_total(A556,"",100000000)</f>
        <v>3.7668807662999999</v>
      </c>
      <c r="N556" s="36">
        <f>[1]!f_info_managementfeeratio(A556)</f>
        <v>0.5</v>
      </c>
      <c r="O556" s="36">
        <f>[1]!f_info_custodianfeeratio(A556)</f>
        <v>0.15</v>
      </c>
      <c r="P556" s="37"/>
      <c r="Q556" s="37"/>
      <c r="R556" s="37"/>
      <c r="S556" s="37"/>
    </row>
    <row r="557" spans="1:19" x14ac:dyDescent="0.4">
      <c r="A557" s="9" t="s">
        <v>841</v>
      </c>
      <c r="B557" s="9" t="s">
        <v>3665</v>
      </c>
      <c r="C557" s="9" t="s">
        <v>1894</v>
      </c>
      <c r="D557" s="9" t="s">
        <v>3156</v>
      </c>
      <c r="E557" s="9" t="s">
        <v>1891</v>
      </c>
      <c r="F557" s="32" t="s">
        <v>3637</v>
      </c>
      <c r="G557" s="32" t="s">
        <v>3644</v>
      </c>
      <c r="H557" s="34">
        <v>2.5827888799999998</v>
      </c>
      <c r="I557" s="9" t="s">
        <v>842</v>
      </c>
      <c r="J557" s="9" t="str">
        <f>_xlfn.XLOOKUP($I557,ETF指数!$B:$B,ETF指数!D:D)</f>
        <v>风格策略</v>
      </c>
      <c r="K557" s="9" t="str">
        <f>_xlfn.XLOOKUP($I557,ETF指数!$B:$B,ETF指数!E:E)</f>
        <v>质量</v>
      </c>
      <c r="L557" s="9" t="str">
        <f>_xlfn.XLOOKUP($I557,ETF指数!$B:$B,ETF指数!F:F)</f>
        <v>红利</v>
      </c>
      <c r="M557" s="35">
        <f>[1]!f_netasset_total(A557,"",100000000)</f>
        <v>5.5401016882000009</v>
      </c>
      <c r="N557" s="36">
        <f>[1]!f_info_managementfeeratio(A557)</f>
        <v>0.15</v>
      </c>
      <c r="O557" s="36">
        <f>[1]!f_info_custodianfeeratio(A557)</f>
        <v>0.05</v>
      </c>
      <c r="P557" s="37"/>
      <c r="Q557" s="37"/>
      <c r="R557" s="37"/>
      <c r="S557" s="37"/>
    </row>
    <row r="558" spans="1:19" x14ac:dyDescent="0.4">
      <c r="A558" s="9" t="s">
        <v>843</v>
      </c>
      <c r="B558" s="9" t="s">
        <v>3666</v>
      </c>
      <c r="C558" s="9" t="s">
        <v>1904</v>
      </c>
      <c r="D558" s="9" t="s">
        <v>2482</v>
      </c>
      <c r="E558" s="9" t="s">
        <v>1891</v>
      </c>
      <c r="F558" s="32" t="s">
        <v>3637</v>
      </c>
      <c r="G558" s="32" t="s">
        <v>3627</v>
      </c>
      <c r="H558" s="34">
        <v>4.1949500000000004</v>
      </c>
      <c r="I558" s="9" t="s">
        <v>576</v>
      </c>
      <c r="J558" s="9" t="str">
        <f>_xlfn.XLOOKUP($I558,ETF指数!$B:$B,ETF指数!D:D)</f>
        <v>行业板块</v>
      </c>
      <c r="K558" s="9" t="str">
        <f>_xlfn.XLOOKUP($I558,ETF指数!$B:$B,ETF指数!E:E)</f>
        <v>制造</v>
      </c>
      <c r="L558" s="9" t="str">
        <f>_xlfn.XLOOKUP($I558,ETF指数!$B:$B,ETF指数!F:F)</f>
        <v>新能源</v>
      </c>
      <c r="M558" s="35">
        <f>[1]!f_netasset_total(A558,"",100000000)</f>
        <v>0.63588085920000004</v>
      </c>
      <c r="N558" s="36">
        <f>[1]!f_info_managementfeeratio(A558)</f>
        <v>0.5</v>
      </c>
      <c r="O558" s="36">
        <f>[1]!f_info_custodianfeeratio(A558)</f>
        <v>0.1</v>
      </c>
      <c r="P558" s="37"/>
      <c r="Q558" s="37"/>
      <c r="R558" s="37"/>
      <c r="S558" s="37"/>
    </row>
    <row r="559" spans="1:19" x14ac:dyDescent="0.4">
      <c r="A559" s="9" t="s">
        <v>844</v>
      </c>
      <c r="B559" s="9" t="s">
        <v>3667</v>
      </c>
      <c r="C559" s="9" t="s">
        <v>1894</v>
      </c>
      <c r="D559" s="9" t="s">
        <v>1965</v>
      </c>
      <c r="E559" s="9" t="s">
        <v>1891</v>
      </c>
      <c r="F559" s="32" t="s">
        <v>3668</v>
      </c>
      <c r="G559" s="32" t="s">
        <v>3669</v>
      </c>
      <c r="H559" s="34">
        <v>2.2109299999999998</v>
      </c>
      <c r="I559" s="9" t="s">
        <v>695</v>
      </c>
      <c r="J559" s="9" t="str">
        <f>_xlfn.XLOOKUP($I559,ETF指数!$B:$B,ETF指数!D:D)</f>
        <v>行业板块</v>
      </c>
      <c r="K559" s="9" t="str">
        <f>_xlfn.XLOOKUP($I559,ETF指数!$B:$B,ETF指数!E:E)</f>
        <v>消费</v>
      </c>
      <c r="L559" s="9" t="str">
        <f>_xlfn.XLOOKUP($I559,ETF指数!$B:$B,ETF指数!F:F)</f>
        <v>旅游</v>
      </c>
      <c r="M559" s="35">
        <f>[1]!f_netasset_total(A559,"",100000000)</f>
        <v>7.0804078336999998</v>
      </c>
      <c r="N559" s="36">
        <f>[1]!f_info_managementfeeratio(A559)</f>
        <v>0.5</v>
      </c>
      <c r="O559" s="36">
        <f>[1]!f_info_custodianfeeratio(A559)</f>
        <v>0.1</v>
      </c>
      <c r="P559" s="37"/>
      <c r="Q559" s="37"/>
      <c r="R559" s="37"/>
      <c r="S559" s="37"/>
    </row>
    <row r="560" spans="1:19" x14ac:dyDescent="0.4">
      <c r="A560" s="9" t="s">
        <v>845</v>
      </c>
      <c r="B560" s="9" t="s">
        <v>3670</v>
      </c>
      <c r="C560" s="9" t="s">
        <v>1925</v>
      </c>
      <c r="D560" s="9" t="s">
        <v>2482</v>
      </c>
      <c r="E560" s="9" t="s">
        <v>1891</v>
      </c>
      <c r="F560" s="32" t="s">
        <v>3671</v>
      </c>
      <c r="G560" s="32" t="s">
        <v>3672</v>
      </c>
      <c r="H560" s="34">
        <v>4.57951</v>
      </c>
      <c r="I560" s="9" t="s">
        <v>846</v>
      </c>
      <c r="J560" s="9" t="str">
        <f>_xlfn.XLOOKUP($I560,ETF指数!$B:$B,ETF指数!D:D)</f>
        <v>行业板块</v>
      </c>
      <c r="K560" s="9" t="str">
        <f>_xlfn.XLOOKUP($I560,ETF指数!$B:$B,ETF指数!E:E)</f>
        <v>科技</v>
      </c>
      <c r="L560" s="9" t="str">
        <f>_xlfn.XLOOKUP($I560,ETF指数!$B:$B,ETF指数!F:F)</f>
        <v>数字经济</v>
      </c>
      <c r="M560" s="35">
        <f>[1]!f_netasset_total(A560,"",100000000)</f>
        <v>7.5135569747000002</v>
      </c>
      <c r="N560" s="36">
        <f>[1]!f_info_managementfeeratio(A560)</f>
        <v>0.5</v>
      </c>
      <c r="O560" s="36">
        <f>[1]!f_info_custodianfeeratio(A560)</f>
        <v>0.1</v>
      </c>
      <c r="P560" s="37"/>
      <c r="Q560" s="37"/>
      <c r="R560" s="37"/>
      <c r="S560" s="37"/>
    </row>
    <row r="561" spans="1:19" x14ac:dyDescent="0.4">
      <c r="A561" s="9" t="s">
        <v>847</v>
      </c>
      <c r="B561" s="9" t="s">
        <v>3673</v>
      </c>
      <c r="C561" s="9" t="s">
        <v>1902</v>
      </c>
      <c r="D561" s="9" t="s">
        <v>2475</v>
      </c>
      <c r="E561" s="9" t="s">
        <v>1891</v>
      </c>
      <c r="F561" s="32" t="s">
        <v>3661</v>
      </c>
      <c r="G561" s="32" t="s">
        <v>3672</v>
      </c>
      <c r="H561" s="34">
        <v>12.32714</v>
      </c>
      <c r="I561" s="9" t="s">
        <v>848</v>
      </c>
      <c r="J561" s="9" t="str">
        <f>_xlfn.XLOOKUP($I561,ETF指数!$B:$B,ETF指数!D:D)</f>
        <v>行业板块</v>
      </c>
      <c r="K561" s="9" t="str">
        <f>_xlfn.XLOOKUP($I561,ETF指数!$B:$B,ETF指数!E:E)</f>
        <v>公用</v>
      </c>
      <c r="L561" s="9" t="str">
        <f>_xlfn.XLOOKUP($I561,ETF指数!$B:$B,ETF指数!F:F)</f>
        <v>电力</v>
      </c>
      <c r="M561" s="35">
        <f>[1]!f_netasset_total(A561,"",100000000)</f>
        <v>35.039082556799997</v>
      </c>
      <c r="N561" s="36">
        <f>[1]!f_info_managementfeeratio(A561)</f>
        <v>0.5</v>
      </c>
      <c r="O561" s="36">
        <f>[1]!f_info_custodianfeeratio(A561)</f>
        <v>0.1</v>
      </c>
      <c r="P561" s="37"/>
      <c r="Q561" s="37"/>
      <c r="R561" s="37"/>
      <c r="S561" s="37"/>
    </row>
    <row r="562" spans="1:19" x14ac:dyDescent="0.4">
      <c r="A562" s="9" t="s">
        <v>849</v>
      </c>
      <c r="B562" s="9" t="s">
        <v>3674</v>
      </c>
      <c r="C562" s="9" t="s">
        <v>1895</v>
      </c>
      <c r="D562" s="9" t="s">
        <v>3156</v>
      </c>
      <c r="E562" s="9" t="s">
        <v>1891</v>
      </c>
      <c r="F562" s="32" t="s">
        <v>3661</v>
      </c>
      <c r="G562" s="32" t="s">
        <v>3648</v>
      </c>
      <c r="H562" s="34">
        <v>2.5022700000000002</v>
      </c>
      <c r="I562" s="9" t="s">
        <v>619</v>
      </c>
      <c r="J562" s="9" t="str">
        <f>_xlfn.XLOOKUP($I562,ETF指数!$B:$B,ETF指数!D:D)</f>
        <v>行业板块</v>
      </c>
      <c r="K562" s="9" t="str">
        <f>_xlfn.XLOOKUP($I562,ETF指数!$B:$B,ETF指数!E:E)</f>
        <v>制造</v>
      </c>
      <c r="L562" s="9" t="str">
        <f>_xlfn.XLOOKUP($I562,ETF指数!$B:$B,ETF指数!F:F)</f>
        <v>装备</v>
      </c>
      <c r="M562" s="35">
        <f>[1]!f_netasset_total(A562,"",100000000)</f>
        <v>1.0250646056000001</v>
      </c>
      <c r="N562" s="36">
        <f>[1]!f_info_managementfeeratio(A562)</f>
        <v>0.15</v>
      </c>
      <c r="O562" s="36">
        <f>[1]!f_info_custodianfeeratio(A562)</f>
        <v>0.05</v>
      </c>
      <c r="P562" s="37"/>
      <c r="Q562" s="37"/>
      <c r="R562" s="37"/>
      <c r="S562" s="37"/>
    </row>
    <row r="563" spans="1:19" x14ac:dyDescent="0.4">
      <c r="A563" s="9" t="s">
        <v>850</v>
      </c>
      <c r="B563" s="9" t="s">
        <v>3675</v>
      </c>
      <c r="C563" s="9" t="s">
        <v>1894</v>
      </c>
      <c r="D563" s="9" t="s">
        <v>1970</v>
      </c>
      <c r="E563" s="9" t="s">
        <v>1891</v>
      </c>
      <c r="F563" s="32" t="s">
        <v>3661</v>
      </c>
      <c r="G563" s="32" t="s">
        <v>3676</v>
      </c>
      <c r="H563" s="34">
        <v>3.80476657</v>
      </c>
      <c r="I563" s="9" t="s">
        <v>466</v>
      </c>
      <c r="J563" s="9" t="str">
        <f>_xlfn.XLOOKUP($I563,ETF指数!$B:$B,ETF指数!D:D)</f>
        <v>行业板块</v>
      </c>
      <c r="K563" s="9" t="str">
        <f>_xlfn.XLOOKUP($I563,ETF指数!$B:$B,ETF指数!E:E)</f>
        <v>消费</v>
      </c>
      <c r="L563" s="9" t="str">
        <f>_xlfn.XLOOKUP($I563,ETF指数!$B:$B,ETF指数!F:F)</f>
        <v>农业</v>
      </c>
      <c r="M563" s="35">
        <f>[1]!f_netasset_total(A563,"",100000000)</f>
        <v>1.7097666687000002</v>
      </c>
      <c r="N563" s="36">
        <f>[1]!f_info_managementfeeratio(A563)</f>
        <v>0.5</v>
      </c>
      <c r="O563" s="36">
        <f>[1]!f_info_custodianfeeratio(A563)</f>
        <v>0.1</v>
      </c>
      <c r="P563" s="37"/>
      <c r="Q563" s="37"/>
      <c r="R563" s="37"/>
      <c r="S563" s="37"/>
    </row>
    <row r="564" spans="1:19" x14ac:dyDescent="0.4">
      <c r="A564" s="9" t="s">
        <v>851</v>
      </c>
      <c r="B564" s="9" t="s">
        <v>3677</v>
      </c>
      <c r="C564" s="9" t="s">
        <v>1896</v>
      </c>
      <c r="D564" s="9" t="s">
        <v>1957</v>
      </c>
      <c r="E564" s="9" t="s">
        <v>1891</v>
      </c>
      <c r="F564" s="32" t="s">
        <v>3661</v>
      </c>
      <c r="G564" s="32" t="s">
        <v>3676</v>
      </c>
      <c r="H564" s="34">
        <v>2.2692899999999998</v>
      </c>
      <c r="I564" s="9" t="s">
        <v>852</v>
      </c>
      <c r="J564" s="9" t="str">
        <f>_xlfn.XLOOKUP($I564,ETF指数!$B:$B,ETF指数!D:D)</f>
        <v>主题指数</v>
      </c>
      <c r="K564" s="9" t="str">
        <f>_xlfn.XLOOKUP($I564,ETF指数!$B:$B,ETF指数!E:E)</f>
        <v>地区</v>
      </c>
      <c r="L564" s="9" t="str">
        <f>_xlfn.XLOOKUP($I564,ETF指数!$B:$B,ETF指数!F:F)</f>
        <v>湖北</v>
      </c>
      <c r="M564" s="35">
        <f>[1]!f_netasset_total(A564,"",100000000)</f>
        <v>1.4886595933000002</v>
      </c>
      <c r="N564" s="36">
        <f>[1]!f_info_managementfeeratio(A564)</f>
        <v>0.5</v>
      </c>
      <c r="O564" s="36">
        <f>[1]!f_info_custodianfeeratio(A564)</f>
        <v>0.1</v>
      </c>
      <c r="P564" s="37"/>
      <c r="Q564" s="37"/>
      <c r="R564" s="37"/>
      <c r="S564" s="37"/>
    </row>
    <row r="565" spans="1:19" x14ac:dyDescent="0.4">
      <c r="A565" s="9" t="s">
        <v>853</v>
      </c>
      <c r="B565" s="9" t="s">
        <v>3678</v>
      </c>
      <c r="C565" s="9" t="s">
        <v>1901</v>
      </c>
      <c r="D565" s="9" t="s">
        <v>1973</v>
      </c>
      <c r="E565" s="9" t="s">
        <v>1891</v>
      </c>
      <c r="F565" s="32" t="s">
        <v>3661</v>
      </c>
      <c r="G565" s="32" t="s">
        <v>3676</v>
      </c>
      <c r="H565" s="34">
        <v>2.2639999999999998</v>
      </c>
      <c r="I565" s="9" t="s">
        <v>854</v>
      </c>
      <c r="J565" s="9" t="str">
        <f>_xlfn.XLOOKUP($I565,ETF指数!$B:$B,ETF指数!D:D)</f>
        <v>行业板块</v>
      </c>
      <c r="K565" s="9" t="str">
        <f>_xlfn.XLOOKUP($I565,ETF指数!$B:$B,ETF指数!E:E)</f>
        <v>消费</v>
      </c>
      <c r="L565" s="9" t="str">
        <f>_xlfn.XLOOKUP($I565,ETF指数!$B:$B,ETF指数!F:F)</f>
        <v>线上消费</v>
      </c>
      <c r="M565" s="35">
        <f>[1]!f_netasset_total(A565,"",100000000)</f>
        <v>0.60409541759999996</v>
      </c>
      <c r="N565" s="36">
        <f>[1]!f_info_managementfeeratio(A565)</f>
        <v>0.5</v>
      </c>
      <c r="O565" s="36">
        <f>[1]!f_info_custodianfeeratio(A565)</f>
        <v>0.1</v>
      </c>
      <c r="P565" s="37"/>
      <c r="Q565" s="37"/>
      <c r="R565" s="37"/>
      <c r="S565" s="37"/>
    </row>
    <row r="566" spans="1:19" x14ac:dyDescent="0.4">
      <c r="A566" s="9" t="s">
        <v>855</v>
      </c>
      <c r="B566" s="9" t="s">
        <v>3679</v>
      </c>
      <c r="C566" s="9" t="s">
        <v>1904</v>
      </c>
      <c r="D566" s="9" t="s">
        <v>2482</v>
      </c>
      <c r="E566" s="9" t="s">
        <v>1891</v>
      </c>
      <c r="F566" s="32" t="s">
        <v>3680</v>
      </c>
      <c r="G566" s="32" t="s">
        <v>3681</v>
      </c>
      <c r="H566" s="34">
        <v>2.6930100000000001</v>
      </c>
      <c r="I566" s="9" t="s">
        <v>623</v>
      </c>
      <c r="J566" s="9" t="str">
        <f>_xlfn.XLOOKUP($I566,ETF指数!$B:$B,ETF指数!D:D)</f>
        <v>行业板块</v>
      </c>
      <c r="K566" s="9" t="str">
        <f>_xlfn.XLOOKUP($I566,ETF指数!$B:$B,ETF指数!E:E)</f>
        <v>周期</v>
      </c>
      <c r="L566" s="9" t="str">
        <f>_xlfn.XLOOKUP($I566,ETF指数!$B:$B,ETF指数!F:F)</f>
        <v>交运</v>
      </c>
      <c r="M566" s="35">
        <f>[1]!f_netasset_total(A566,"",100000000)</f>
        <v>0.71881084989999999</v>
      </c>
      <c r="N566" s="36">
        <f>[1]!f_info_managementfeeratio(A566)</f>
        <v>0.5</v>
      </c>
      <c r="O566" s="36">
        <f>[1]!f_info_custodianfeeratio(A566)</f>
        <v>0.1</v>
      </c>
      <c r="P566" s="37"/>
      <c r="Q566" s="37"/>
      <c r="R566" s="37"/>
      <c r="S566" s="37"/>
    </row>
    <row r="567" spans="1:19" x14ac:dyDescent="0.4">
      <c r="A567" s="9" t="s">
        <v>856</v>
      </c>
      <c r="B567" s="9" t="s">
        <v>3682</v>
      </c>
      <c r="C567" s="9" t="s">
        <v>1916</v>
      </c>
      <c r="D567" s="9" t="s">
        <v>2927</v>
      </c>
      <c r="E567" s="9" t="s">
        <v>1891</v>
      </c>
      <c r="F567" s="32" t="s">
        <v>3672</v>
      </c>
      <c r="G567" s="32" t="s">
        <v>3683</v>
      </c>
      <c r="H567" s="34">
        <v>2.1262478699999998</v>
      </c>
      <c r="I567" s="9" t="s">
        <v>641</v>
      </c>
      <c r="J567" s="9" t="str">
        <f>_xlfn.XLOOKUP($I567,ETF指数!$B:$B,ETF指数!D:D)</f>
        <v>行业板块</v>
      </c>
      <c r="K567" s="9" t="str">
        <f>_xlfn.XLOOKUP($I567,ETF指数!$B:$B,ETF指数!E:E)</f>
        <v>制造</v>
      </c>
      <c r="L567" s="9" t="str">
        <f>_xlfn.XLOOKUP($I567,ETF指数!$B:$B,ETF指数!F:F)</f>
        <v>电池</v>
      </c>
      <c r="M567" s="35">
        <f>[1]!f_netasset_total(A567,"",100000000)</f>
        <v>0.59609172509999997</v>
      </c>
      <c r="N567" s="36">
        <f>[1]!f_info_managementfeeratio(A567)</f>
        <v>0.5</v>
      </c>
      <c r="O567" s="36">
        <f>[1]!f_info_custodianfeeratio(A567)</f>
        <v>0.1</v>
      </c>
      <c r="P567" s="37"/>
      <c r="Q567" s="37"/>
      <c r="R567" s="37"/>
      <c r="S567" s="37"/>
    </row>
    <row r="568" spans="1:19" x14ac:dyDescent="0.4">
      <c r="A568" s="9" t="s">
        <v>857</v>
      </c>
      <c r="B568" s="9" t="s">
        <v>3684</v>
      </c>
      <c r="C568" s="9" t="s">
        <v>1895</v>
      </c>
      <c r="D568" s="9" t="s">
        <v>1985</v>
      </c>
      <c r="E568" s="9" t="s">
        <v>1891</v>
      </c>
      <c r="F568" s="32" t="s">
        <v>3685</v>
      </c>
      <c r="G568" s="32" t="s">
        <v>3686</v>
      </c>
      <c r="H568" s="34">
        <v>2.5525799999999998</v>
      </c>
      <c r="I568" s="9" t="s">
        <v>740</v>
      </c>
      <c r="J568" s="9" t="str">
        <f>_xlfn.XLOOKUP($I568,ETF指数!$B:$B,ETF指数!D:D)</f>
        <v>行业板块</v>
      </c>
      <c r="K568" s="9" t="str">
        <f>_xlfn.XLOOKUP($I568,ETF指数!$B:$B,ETF指数!E:E)</f>
        <v>科技</v>
      </c>
      <c r="L568" s="9" t="str">
        <f>_xlfn.XLOOKUP($I568,ETF指数!$B:$B,ETF指数!F:F)</f>
        <v>消费电子</v>
      </c>
      <c r="M568" s="35">
        <f>[1]!f_netasset_total(A568,"",100000000)</f>
        <v>2.9145560316000001</v>
      </c>
      <c r="N568" s="36">
        <f>[1]!f_info_managementfeeratio(A568)</f>
        <v>0.15</v>
      </c>
      <c r="O568" s="36">
        <f>[1]!f_info_custodianfeeratio(A568)</f>
        <v>0.05</v>
      </c>
      <c r="P568" s="37"/>
      <c r="Q568" s="37"/>
      <c r="R568" s="37"/>
      <c r="S568" s="37"/>
    </row>
    <row r="569" spans="1:19" x14ac:dyDescent="0.4">
      <c r="A569" s="9" t="s">
        <v>858</v>
      </c>
      <c r="B569" s="9" t="s">
        <v>3687</v>
      </c>
      <c r="C569" s="9" t="s">
        <v>1894</v>
      </c>
      <c r="D569" s="9" t="s">
        <v>1957</v>
      </c>
      <c r="E569" s="9" t="s">
        <v>1891</v>
      </c>
      <c r="F569" s="32" t="s">
        <v>3685</v>
      </c>
      <c r="G569" s="32" t="s">
        <v>3683</v>
      </c>
      <c r="H569" s="34">
        <v>2.6442199999999998</v>
      </c>
      <c r="I569" s="9" t="s">
        <v>614</v>
      </c>
      <c r="J569" s="9" t="str">
        <f>_xlfn.XLOOKUP($I569,ETF指数!$B:$B,ETF指数!D:D)</f>
        <v>港股指数</v>
      </c>
      <c r="K569" s="9" t="str">
        <f>_xlfn.XLOOKUP($I569,ETF指数!$B:$B,ETF指数!E:E)</f>
        <v>消费</v>
      </c>
      <c r="L569" s="9" t="str">
        <f>_xlfn.XLOOKUP($I569,ETF指数!$B:$B,ETF指数!F:F)</f>
        <v>消费</v>
      </c>
      <c r="M569" s="35">
        <f>[1]!f_netasset_total(A569,"",100000000)</f>
        <v>2.9055725982</v>
      </c>
      <c r="N569" s="36">
        <f>[1]!f_info_managementfeeratio(A569)</f>
        <v>0.5</v>
      </c>
      <c r="O569" s="36">
        <f>[1]!f_info_custodianfeeratio(A569)</f>
        <v>0.1</v>
      </c>
      <c r="P569" s="37"/>
      <c r="Q569" s="37"/>
      <c r="R569" s="37"/>
      <c r="S569" s="37"/>
    </row>
    <row r="570" spans="1:19" x14ac:dyDescent="0.4">
      <c r="A570" s="9" t="s">
        <v>859</v>
      </c>
      <c r="B570" s="9" t="s">
        <v>3688</v>
      </c>
      <c r="C570" s="9" t="s">
        <v>1904</v>
      </c>
      <c r="D570" s="9" t="s">
        <v>2482</v>
      </c>
      <c r="E570" s="9" t="s">
        <v>1891</v>
      </c>
      <c r="F570" s="32" t="s">
        <v>3681</v>
      </c>
      <c r="G570" s="32" t="s">
        <v>3689</v>
      </c>
      <c r="H570" s="34">
        <v>2.5818500000000002</v>
      </c>
      <c r="I570" s="9" t="s">
        <v>860</v>
      </c>
      <c r="J570" s="9" t="str">
        <f>_xlfn.XLOOKUP($I570,ETF指数!$B:$B,ETF指数!D:D)</f>
        <v>港股指数</v>
      </c>
      <c r="K570" s="9" t="str">
        <f>_xlfn.XLOOKUP($I570,ETF指数!$B:$B,ETF指数!E:E)</f>
        <v>科技</v>
      </c>
      <c r="L570" s="9" t="str">
        <f>_xlfn.XLOOKUP($I570,ETF指数!$B:$B,ETF指数!F:F)</f>
        <v>科技</v>
      </c>
      <c r="M570" s="35">
        <f>[1]!f_netasset_total(A570,"",100000000)</f>
        <v>11.915270729500001</v>
      </c>
      <c r="N570" s="36">
        <f>[1]!f_info_managementfeeratio(A570)</f>
        <v>0.5</v>
      </c>
      <c r="O570" s="36">
        <f>[1]!f_info_custodianfeeratio(A570)</f>
        <v>0.1</v>
      </c>
      <c r="P570" s="37"/>
      <c r="Q570" s="37"/>
      <c r="R570" s="37"/>
      <c r="S570" s="37"/>
    </row>
    <row r="571" spans="1:19" x14ac:dyDescent="0.4">
      <c r="A571" s="9" t="s">
        <v>861</v>
      </c>
      <c r="B571" s="9" t="s">
        <v>3690</v>
      </c>
      <c r="C571" s="9" t="s">
        <v>1898</v>
      </c>
      <c r="D571" s="9" t="s">
        <v>2475</v>
      </c>
      <c r="E571" s="9" t="s">
        <v>1891</v>
      </c>
      <c r="F571" s="32" t="s">
        <v>3691</v>
      </c>
      <c r="G571" s="32" t="s">
        <v>3692</v>
      </c>
      <c r="H571" s="34">
        <v>3.1699098000000001</v>
      </c>
      <c r="I571" s="9" t="s">
        <v>824</v>
      </c>
      <c r="J571" s="9" t="str">
        <f>_xlfn.XLOOKUP($I571,ETF指数!$B:$B,ETF指数!D:D)</f>
        <v>行业板块</v>
      </c>
      <c r="K571" s="9" t="str">
        <f>_xlfn.XLOOKUP($I571,ETF指数!$B:$B,ETF指数!E:E)</f>
        <v>科技</v>
      </c>
      <c r="L571" s="9" t="str">
        <f>_xlfn.XLOOKUP($I571,ETF指数!$B:$B,ETF指数!F:F)</f>
        <v>云计算</v>
      </c>
      <c r="M571" s="35">
        <f>[1]!f_netasset_total(A571,"",100000000)</f>
        <v>6.8970533371</v>
      </c>
      <c r="N571" s="36">
        <f>[1]!f_info_managementfeeratio(A571)</f>
        <v>0.5</v>
      </c>
      <c r="O571" s="36">
        <f>[1]!f_info_custodianfeeratio(A571)</f>
        <v>0.1</v>
      </c>
      <c r="P571" s="37"/>
      <c r="Q571" s="37"/>
      <c r="R571" s="37"/>
      <c r="S571" s="37"/>
    </row>
    <row r="572" spans="1:19" x14ac:dyDescent="0.4">
      <c r="A572" s="9" t="s">
        <v>862</v>
      </c>
      <c r="B572" s="9" t="s">
        <v>3693</v>
      </c>
      <c r="C572" s="9" t="s">
        <v>1900</v>
      </c>
      <c r="D572" s="9" t="s">
        <v>2475</v>
      </c>
      <c r="E572" s="9" t="s">
        <v>1891</v>
      </c>
      <c r="F572" s="32" t="s">
        <v>3694</v>
      </c>
      <c r="G572" s="32" t="s">
        <v>3695</v>
      </c>
      <c r="H572" s="34">
        <v>4.3957800000000002</v>
      </c>
      <c r="I572" s="9" t="s">
        <v>863</v>
      </c>
      <c r="J572" s="9" t="str">
        <f>_xlfn.XLOOKUP($I572,ETF指数!$B:$B,ETF指数!D:D)</f>
        <v>行业板块</v>
      </c>
      <c r="K572" s="9" t="str">
        <f>_xlfn.XLOOKUP($I572,ETF指数!$B:$B,ETF指数!E:E)</f>
        <v>科技</v>
      </c>
      <c r="L572" s="9" t="str">
        <f>_xlfn.XLOOKUP($I572,ETF指数!$B:$B,ETF指数!F:F)</f>
        <v>信息</v>
      </c>
      <c r="M572" s="35">
        <f>[1]!f_netasset_total(A572,"",100000000)</f>
        <v>0.70694977749999999</v>
      </c>
      <c r="N572" s="36">
        <f>[1]!f_info_managementfeeratio(A572)</f>
        <v>0.5</v>
      </c>
      <c r="O572" s="36">
        <f>[1]!f_info_custodianfeeratio(A572)</f>
        <v>0.1</v>
      </c>
      <c r="P572" s="37"/>
      <c r="Q572" s="37"/>
      <c r="R572" s="37"/>
      <c r="S572" s="37"/>
    </row>
    <row r="573" spans="1:19" x14ac:dyDescent="0.4">
      <c r="A573" s="9" t="s">
        <v>864</v>
      </c>
      <c r="B573" s="9" t="s">
        <v>3696</v>
      </c>
      <c r="C573" s="9" t="s">
        <v>1905</v>
      </c>
      <c r="D573" s="9" t="s">
        <v>2482</v>
      </c>
      <c r="E573" s="9" t="s">
        <v>1891</v>
      </c>
      <c r="F573" s="32" t="s">
        <v>3694</v>
      </c>
      <c r="G573" s="32" t="s">
        <v>3697</v>
      </c>
      <c r="H573" s="34">
        <v>2.0214300000000001</v>
      </c>
      <c r="I573" s="9" t="s">
        <v>650</v>
      </c>
      <c r="J573" s="9" t="str">
        <f>_xlfn.XLOOKUP($I573,ETF指数!$B:$B,ETF指数!D:D)</f>
        <v>港股指数</v>
      </c>
      <c r="K573" s="9" t="str">
        <f>_xlfn.XLOOKUP($I573,ETF指数!$B:$B,ETF指数!E:E)</f>
        <v>科技</v>
      </c>
      <c r="L573" s="9" t="str">
        <f>_xlfn.XLOOKUP($I573,ETF指数!$B:$B,ETF指数!F:F)</f>
        <v>科技</v>
      </c>
      <c r="M573" s="35">
        <f>[1]!f_netasset_total(A573,"",100000000)</f>
        <v>6.8351183073000001</v>
      </c>
      <c r="N573" s="36">
        <f>[1]!f_info_managementfeeratio(A573)</f>
        <v>0.5</v>
      </c>
      <c r="O573" s="36">
        <f>[1]!f_info_custodianfeeratio(A573)</f>
        <v>0.1</v>
      </c>
      <c r="P573" s="37"/>
      <c r="Q573" s="37"/>
      <c r="R573" s="37"/>
      <c r="S573" s="37"/>
    </row>
    <row r="574" spans="1:19" x14ac:dyDescent="0.4">
      <c r="A574" s="9" t="s">
        <v>865</v>
      </c>
      <c r="B574" s="9" t="s">
        <v>3698</v>
      </c>
      <c r="C574" s="9" t="s">
        <v>1895</v>
      </c>
      <c r="D574" s="9" t="s">
        <v>2992</v>
      </c>
      <c r="E574" s="9" t="s">
        <v>1891</v>
      </c>
      <c r="F574" s="32" t="s">
        <v>3694</v>
      </c>
      <c r="G574" s="32" t="s">
        <v>3699</v>
      </c>
      <c r="H574" s="34">
        <v>2.3428</v>
      </c>
      <c r="I574" s="9" t="s">
        <v>693</v>
      </c>
      <c r="J574" s="9" t="str">
        <f>_xlfn.XLOOKUP($I574,ETF指数!$B:$B,ETF指数!D:D)</f>
        <v>港股指数</v>
      </c>
      <c r="K574" s="9" t="str">
        <f>_xlfn.XLOOKUP($I574,ETF指数!$B:$B,ETF指数!E:E)</f>
        <v>医药</v>
      </c>
      <c r="L574" s="9" t="str">
        <f>_xlfn.XLOOKUP($I574,ETF指数!$B:$B,ETF指数!F:F)</f>
        <v>医药</v>
      </c>
      <c r="M574" s="35">
        <f>[1]!f_netasset_total(A574,"",100000000)</f>
        <v>35.882896360100005</v>
      </c>
      <c r="N574" s="36">
        <f>[1]!f_info_managementfeeratio(A574)</f>
        <v>0.15</v>
      </c>
      <c r="O574" s="36">
        <f>[1]!f_info_custodianfeeratio(A574)</f>
        <v>0.05</v>
      </c>
      <c r="P574" s="37"/>
      <c r="Q574" s="37"/>
      <c r="R574" s="37"/>
      <c r="S574" s="37"/>
    </row>
    <row r="575" spans="1:19" x14ac:dyDescent="0.4">
      <c r="A575" s="9" t="s">
        <v>866</v>
      </c>
      <c r="B575" s="9" t="s">
        <v>3700</v>
      </c>
      <c r="C575" s="9" t="s">
        <v>1897</v>
      </c>
      <c r="D575" s="9" t="s">
        <v>1957</v>
      </c>
      <c r="E575" s="9" t="s">
        <v>1891</v>
      </c>
      <c r="F575" s="32" t="s">
        <v>3686</v>
      </c>
      <c r="G575" s="32" t="s">
        <v>3697</v>
      </c>
      <c r="H575" s="34">
        <v>3.0674693999999998</v>
      </c>
      <c r="I575" s="9" t="s">
        <v>740</v>
      </c>
      <c r="J575" s="9" t="str">
        <f>_xlfn.XLOOKUP($I575,ETF指数!$B:$B,ETF指数!D:D)</f>
        <v>行业板块</v>
      </c>
      <c r="K575" s="9" t="str">
        <f>_xlfn.XLOOKUP($I575,ETF指数!$B:$B,ETF指数!E:E)</f>
        <v>科技</v>
      </c>
      <c r="L575" s="9" t="str">
        <f>_xlfn.XLOOKUP($I575,ETF指数!$B:$B,ETF指数!F:F)</f>
        <v>消费电子</v>
      </c>
      <c r="M575" s="35">
        <f>[1]!f_netasset_total(A575,"",100000000)</f>
        <v>5.2026364475999998</v>
      </c>
      <c r="N575" s="36">
        <f>[1]!f_info_managementfeeratio(A575)</f>
        <v>0.5</v>
      </c>
      <c r="O575" s="36">
        <f>[1]!f_info_custodianfeeratio(A575)</f>
        <v>0.1</v>
      </c>
      <c r="P575" s="37"/>
      <c r="Q575" s="37"/>
      <c r="R575" s="37"/>
      <c r="S575" s="37"/>
    </row>
    <row r="576" spans="1:19" x14ac:dyDescent="0.4">
      <c r="A576" s="9" t="s">
        <v>867</v>
      </c>
      <c r="B576" s="9" t="s">
        <v>3701</v>
      </c>
      <c r="C576" s="9" t="s">
        <v>1911</v>
      </c>
      <c r="D576" s="9" t="s">
        <v>3221</v>
      </c>
      <c r="E576" s="9" t="s">
        <v>1891</v>
      </c>
      <c r="F576" s="32" t="s">
        <v>3686</v>
      </c>
      <c r="G576" s="32" t="s">
        <v>3697</v>
      </c>
      <c r="H576" s="34">
        <v>2.2141411</v>
      </c>
      <c r="I576" s="9" t="s">
        <v>868</v>
      </c>
      <c r="J576" s="9" t="str">
        <f>_xlfn.XLOOKUP($I576,ETF指数!$B:$B,ETF指数!D:D)</f>
        <v>行业板块</v>
      </c>
      <c r="K576" s="9" t="str">
        <f>_xlfn.XLOOKUP($I576,ETF指数!$B:$B,ETF指数!E:E)</f>
        <v>消费</v>
      </c>
      <c r="L576" s="9" t="str">
        <f>_xlfn.XLOOKUP($I576,ETF指数!$B:$B,ETF指数!F:F)</f>
        <v>消费</v>
      </c>
      <c r="M576" s="35">
        <f>[1]!f_netasset_total(A576,"",100000000)</f>
        <v>0.57017412719999994</v>
      </c>
      <c r="N576" s="36">
        <f>[1]!f_info_managementfeeratio(A576)</f>
        <v>0.5</v>
      </c>
      <c r="O576" s="36">
        <f>[1]!f_info_custodianfeeratio(A576)</f>
        <v>0.1</v>
      </c>
      <c r="P576" s="37"/>
      <c r="Q576" s="37"/>
      <c r="R576" s="37"/>
      <c r="S576" s="37"/>
    </row>
    <row r="577" spans="1:19" x14ac:dyDescent="0.4">
      <c r="A577" s="9" t="s">
        <v>869</v>
      </c>
      <c r="B577" s="9" t="s">
        <v>3702</v>
      </c>
      <c r="C577" s="9" t="s">
        <v>1898</v>
      </c>
      <c r="D577" s="9" t="s">
        <v>1965</v>
      </c>
      <c r="E577" s="9" t="s">
        <v>1891</v>
      </c>
      <c r="F577" s="32" t="s">
        <v>3703</v>
      </c>
      <c r="G577" s="32" t="s">
        <v>3699</v>
      </c>
      <c r="H577" s="34">
        <v>2.5455399999999999</v>
      </c>
      <c r="I577" s="9" t="s">
        <v>650</v>
      </c>
      <c r="J577" s="9" t="str">
        <f>_xlfn.XLOOKUP($I577,ETF指数!$B:$B,ETF指数!D:D)</f>
        <v>港股指数</v>
      </c>
      <c r="K577" s="9" t="str">
        <f>_xlfn.XLOOKUP($I577,ETF指数!$B:$B,ETF指数!E:E)</f>
        <v>科技</v>
      </c>
      <c r="L577" s="9" t="str">
        <f>_xlfn.XLOOKUP($I577,ETF指数!$B:$B,ETF指数!F:F)</f>
        <v>科技</v>
      </c>
      <c r="M577" s="35">
        <f>[1]!f_netasset_total(A577,"",100000000)</f>
        <v>1.5994451621999999</v>
      </c>
      <c r="N577" s="36">
        <f>[1]!f_info_managementfeeratio(A577)</f>
        <v>0.5</v>
      </c>
      <c r="O577" s="36">
        <f>[1]!f_info_custodianfeeratio(A577)</f>
        <v>0.1</v>
      </c>
      <c r="P577" s="37"/>
      <c r="Q577" s="37"/>
      <c r="R577" s="37"/>
      <c r="S577" s="37"/>
    </row>
    <row r="578" spans="1:19" x14ac:dyDescent="0.4">
      <c r="A578" s="9" t="s">
        <v>870</v>
      </c>
      <c r="B578" s="9" t="s">
        <v>3704</v>
      </c>
      <c r="C578" s="9" t="s">
        <v>1897</v>
      </c>
      <c r="D578" s="9" t="s">
        <v>1957</v>
      </c>
      <c r="E578" s="9" t="s">
        <v>1891</v>
      </c>
      <c r="F578" s="32" t="s">
        <v>3703</v>
      </c>
      <c r="G578" s="32" t="s">
        <v>3705</v>
      </c>
      <c r="H578" s="34">
        <v>3.2665989</v>
      </c>
      <c r="I578" s="9" t="s">
        <v>384</v>
      </c>
      <c r="J578" s="9" t="str">
        <f>_xlfn.XLOOKUP($I578,ETF指数!$B:$B,ETF指数!D:D)</f>
        <v>行业板块</v>
      </c>
      <c r="K578" s="9" t="str">
        <f>_xlfn.XLOOKUP($I578,ETF指数!$B:$B,ETF指数!E:E)</f>
        <v>消费</v>
      </c>
      <c r="L578" s="9" t="str">
        <f>_xlfn.XLOOKUP($I578,ETF指数!$B:$B,ETF指数!F:F)</f>
        <v>家电</v>
      </c>
      <c r="M578" s="35">
        <f>[1]!f_netasset_total(A578,"",100000000)</f>
        <v>1.2524371113999999</v>
      </c>
      <c r="N578" s="36">
        <f>[1]!f_info_managementfeeratio(A578)</f>
        <v>0.5</v>
      </c>
      <c r="O578" s="36">
        <f>[1]!f_info_custodianfeeratio(A578)</f>
        <v>0.1</v>
      </c>
      <c r="P578" s="37"/>
      <c r="Q578" s="37"/>
      <c r="R578" s="37"/>
      <c r="S578" s="37"/>
    </row>
    <row r="579" spans="1:19" x14ac:dyDescent="0.4">
      <c r="A579" s="9" t="s">
        <v>871</v>
      </c>
      <c r="B579" s="9" t="s">
        <v>3706</v>
      </c>
      <c r="C579" s="9" t="s">
        <v>1906</v>
      </c>
      <c r="D579" s="9" t="s">
        <v>2927</v>
      </c>
      <c r="E579" s="9" t="s">
        <v>1891</v>
      </c>
      <c r="F579" s="32" t="s">
        <v>3703</v>
      </c>
      <c r="G579" s="32" t="s">
        <v>3707</v>
      </c>
      <c r="H579" s="34">
        <v>2.9148140100000002</v>
      </c>
      <c r="I579" s="9" t="s">
        <v>872</v>
      </c>
      <c r="J579" s="9" t="str">
        <f>_xlfn.XLOOKUP($I579,ETF指数!$B:$B,ETF指数!D:D)</f>
        <v>行业板块</v>
      </c>
      <c r="K579" s="9" t="str">
        <f>_xlfn.XLOOKUP($I579,ETF指数!$B:$B,ETF指数!E:E)</f>
        <v>科技</v>
      </c>
      <c r="L579" s="9" t="str">
        <f>_xlfn.XLOOKUP($I579,ETF指数!$B:$B,ETF指数!F:F)</f>
        <v>科技</v>
      </c>
      <c r="M579" s="35">
        <f>[1]!f_netasset_total(A579,"",100000000)</f>
        <v>0.52012014090000003</v>
      </c>
      <c r="N579" s="36">
        <f>[1]!f_info_managementfeeratio(A579)</f>
        <v>0.5</v>
      </c>
      <c r="O579" s="36">
        <f>[1]!f_info_custodianfeeratio(A579)</f>
        <v>0.1</v>
      </c>
      <c r="P579" s="37"/>
      <c r="Q579" s="37"/>
      <c r="R579" s="37"/>
      <c r="S579" s="37"/>
    </row>
    <row r="580" spans="1:19" x14ac:dyDescent="0.4">
      <c r="A580" s="9" t="s">
        <v>873</v>
      </c>
      <c r="B580" s="9" t="s">
        <v>3708</v>
      </c>
      <c r="C580" s="9" t="s">
        <v>1911</v>
      </c>
      <c r="D580" s="9" t="s">
        <v>1965</v>
      </c>
      <c r="E580" s="9" t="s">
        <v>1891</v>
      </c>
      <c r="F580" s="32" t="s">
        <v>3709</v>
      </c>
      <c r="G580" s="32" t="s">
        <v>3710</v>
      </c>
      <c r="H580" s="34">
        <v>2.2360899999999999</v>
      </c>
      <c r="I580" s="9" t="s">
        <v>678</v>
      </c>
      <c r="J580" s="9" t="str">
        <f>_xlfn.XLOOKUP($I580,ETF指数!$B:$B,ETF指数!D:D)</f>
        <v>港股指数</v>
      </c>
      <c r="K580" s="9" t="str">
        <f>_xlfn.XLOOKUP($I580,ETF指数!$B:$B,ETF指数!E:E)</f>
        <v>科技</v>
      </c>
      <c r="L580" s="9" t="str">
        <f>_xlfn.XLOOKUP($I580,ETF指数!$B:$B,ETF指数!F:F)</f>
        <v>科技</v>
      </c>
      <c r="M580" s="35">
        <f>[1]!f_netasset_total(A580,"",100000000)</f>
        <v>5.6447121537999996</v>
      </c>
      <c r="N580" s="36">
        <f>[1]!f_info_managementfeeratio(A580)</f>
        <v>0.5</v>
      </c>
      <c r="O580" s="36">
        <f>[1]!f_info_custodianfeeratio(A580)</f>
        <v>0.15</v>
      </c>
      <c r="P580" s="37"/>
      <c r="Q580" s="37"/>
      <c r="R580" s="37"/>
      <c r="S580" s="37"/>
    </row>
    <row r="581" spans="1:19" x14ac:dyDescent="0.4">
      <c r="A581" s="9" t="s">
        <v>874</v>
      </c>
      <c r="B581" s="9" t="s">
        <v>3711</v>
      </c>
      <c r="C581" s="9" t="s">
        <v>1901</v>
      </c>
      <c r="D581" s="9" t="s">
        <v>1973</v>
      </c>
      <c r="E581" s="9" t="s">
        <v>1891</v>
      </c>
      <c r="F581" s="32" t="s">
        <v>3709</v>
      </c>
      <c r="G581" s="32" t="s">
        <v>3712</v>
      </c>
      <c r="H581" s="34">
        <v>7.4657749999999998</v>
      </c>
      <c r="I581" s="9" t="s">
        <v>28</v>
      </c>
      <c r="J581" s="9" t="str">
        <f>_xlfn.XLOOKUP($I581,ETF指数!$B:$B,ETF指数!D:D)</f>
        <v>市场指数</v>
      </c>
      <c r="K581" s="9" t="str">
        <f>_xlfn.XLOOKUP($I581,ETF指数!$B:$B,ETF指数!E:E)</f>
        <v>中盘</v>
      </c>
      <c r="L581" s="9" t="str">
        <f>_xlfn.XLOOKUP($I581,ETF指数!$B:$B,ETF指数!F:F)</f>
        <v>核心</v>
      </c>
      <c r="M581" s="35">
        <f>[1]!f_netasset_total(A581,"",100000000)</f>
        <v>0.85154334290000011</v>
      </c>
      <c r="N581" s="36">
        <f>[1]!f_info_managementfeeratio(A581)</f>
        <v>0.5</v>
      </c>
      <c r="O581" s="36">
        <f>[1]!f_info_custodianfeeratio(A581)</f>
        <v>0.05</v>
      </c>
      <c r="P581" s="37"/>
      <c r="Q581" s="37"/>
      <c r="R581" s="37"/>
      <c r="S581" s="37"/>
    </row>
    <row r="582" spans="1:19" x14ac:dyDescent="0.4">
      <c r="A582" s="9" t="s">
        <v>875</v>
      </c>
      <c r="B582" s="9" t="s">
        <v>3713</v>
      </c>
      <c r="C582" s="9" t="s">
        <v>1899</v>
      </c>
      <c r="D582" s="9" t="s">
        <v>1962</v>
      </c>
      <c r="E582" s="9" t="s">
        <v>1891</v>
      </c>
      <c r="F582" s="32" t="s">
        <v>3695</v>
      </c>
      <c r="G582" s="32" t="s">
        <v>3710</v>
      </c>
      <c r="H582" s="34">
        <v>3.2615699999999999</v>
      </c>
      <c r="I582" s="9" t="s">
        <v>473</v>
      </c>
      <c r="J582" s="9" t="str">
        <f>_xlfn.XLOOKUP($I582,ETF指数!$B:$B,ETF指数!D:D)</f>
        <v>行业板块</v>
      </c>
      <c r="K582" s="9" t="str">
        <f>_xlfn.XLOOKUP($I582,ETF指数!$B:$B,ETF指数!E:E)</f>
        <v>制造</v>
      </c>
      <c r="L582" s="9" t="str">
        <f>_xlfn.XLOOKUP($I582,ETF指数!$B:$B,ETF指数!F:F)</f>
        <v>汽车</v>
      </c>
      <c r="M582" s="35">
        <f>[1]!f_netasset_total(A582,"",100000000)</f>
        <v>0.51563714599999999</v>
      </c>
      <c r="N582" s="36">
        <f>[1]!f_info_managementfeeratio(A582)</f>
        <v>0.15</v>
      </c>
      <c r="O582" s="36">
        <f>[1]!f_info_custodianfeeratio(A582)</f>
        <v>0.05</v>
      </c>
      <c r="P582" s="37"/>
      <c r="Q582" s="37"/>
      <c r="R582" s="37"/>
      <c r="S582" s="37"/>
    </row>
    <row r="583" spans="1:19" x14ac:dyDescent="0.4">
      <c r="A583" s="9" t="s">
        <v>876</v>
      </c>
      <c r="B583" s="9" t="s">
        <v>3714</v>
      </c>
      <c r="C583" s="9" t="s">
        <v>1904</v>
      </c>
      <c r="D583" s="9" t="s">
        <v>2475</v>
      </c>
      <c r="E583" s="9" t="s">
        <v>1891</v>
      </c>
      <c r="F583" s="32" t="s">
        <v>3695</v>
      </c>
      <c r="G583" s="32" t="s">
        <v>3712</v>
      </c>
      <c r="H583" s="34">
        <v>2.59944</v>
      </c>
      <c r="I583" s="9" t="s">
        <v>877</v>
      </c>
      <c r="J583" s="9" t="str">
        <f>_xlfn.XLOOKUP($I583,ETF指数!$B:$B,ETF指数!D:D)</f>
        <v>行业板块</v>
      </c>
      <c r="K583" s="9" t="str">
        <f>_xlfn.XLOOKUP($I583,ETF指数!$B:$B,ETF指数!E:E)</f>
        <v>地产链</v>
      </c>
      <c r="L583" s="9" t="str">
        <f>_xlfn.XLOOKUP($I583,ETF指数!$B:$B,ETF指数!F:F)</f>
        <v>地产</v>
      </c>
      <c r="M583" s="35">
        <f>[1]!f_netasset_total(A583,"",100000000)</f>
        <v>5.0627039256000002</v>
      </c>
      <c r="N583" s="36">
        <f>[1]!f_info_managementfeeratio(A583)</f>
        <v>0.5</v>
      </c>
      <c r="O583" s="36">
        <f>[1]!f_info_custodianfeeratio(A583)</f>
        <v>0.1</v>
      </c>
      <c r="P583" s="37"/>
      <c r="Q583" s="37"/>
      <c r="R583" s="37"/>
      <c r="S583" s="37"/>
    </row>
    <row r="584" spans="1:19" x14ac:dyDescent="0.4">
      <c r="A584" s="9" t="s">
        <v>878</v>
      </c>
      <c r="B584" s="9" t="s">
        <v>3715</v>
      </c>
      <c r="C584" s="9" t="s">
        <v>1910</v>
      </c>
      <c r="D584" s="9" t="s">
        <v>1973</v>
      </c>
      <c r="E584" s="9" t="s">
        <v>1891</v>
      </c>
      <c r="F584" s="32" t="s">
        <v>3689</v>
      </c>
      <c r="G584" s="32" t="s">
        <v>3716</v>
      </c>
      <c r="H584" s="34">
        <v>6.0653600000000001</v>
      </c>
      <c r="I584" s="9" t="s">
        <v>754</v>
      </c>
      <c r="J584" s="9" t="str">
        <f>_xlfn.XLOOKUP($I584,ETF指数!$B:$B,ETF指数!D:D)</f>
        <v>港股指数</v>
      </c>
      <c r="K584" s="9" t="str">
        <f>_xlfn.XLOOKUP($I584,ETF指数!$B:$B,ETF指数!E:E)</f>
        <v>科技</v>
      </c>
      <c r="L584" s="9" t="str">
        <f>_xlfn.XLOOKUP($I584,ETF指数!$B:$B,ETF指数!F:F)</f>
        <v>互联网</v>
      </c>
      <c r="M584" s="35">
        <f>[1]!f_netasset_total(A584,"",100000000)</f>
        <v>41.662386263899997</v>
      </c>
      <c r="N584" s="36">
        <f>[1]!f_info_managementfeeratio(A584)</f>
        <v>0.5</v>
      </c>
      <c r="O584" s="36">
        <f>[1]!f_info_custodianfeeratio(A584)</f>
        <v>0.1</v>
      </c>
      <c r="P584" s="37"/>
      <c r="Q584" s="37"/>
      <c r="R584" s="37"/>
      <c r="S584" s="37"/>
    </row>
    <row r="585" spans="1:19" x14ac:dyDescent="0.4">
      <c r="A585" s="9" t="s">
        <v>879</v>
      </c>
      <c r="B585" s="9" t="s">
        <v>3717</v>
      </c>
      <c r="C585" s="9" t="s">
        <v>1905</v>
      </c>
      <c r="D585" s="9" t="s">
        <v>2989</v>
      </c>
      <c r="E585" s="9" t="s">
        <v>1891</v>
      </c>
      <c r="F585" s="32" t="s">
        <v>3689</v>
      </c>
      <c r="G585" s="32" t="s">
        <v>3716</v>
      </c>
      <c r="H585" s="34">
        <v>3.5895899999999998</v>
      </c>
      <c r="I585" s="9" t="s">
        <v>592</v>
      </c>
      <c r="J585" s="9" t="str">
        <f>_xlfn.XLOOKUP($I585,ETF指数!$B:$B,ETF指数!D:D)</f>
        <v>行业板块</v>
      </c>
      <c r="K585" s="9" t="str">
        <f>_xlfn.XLOOKUP($I585,ETF指数!$B:$B,ETF指数!E:E)</f>
        <v>地产链</v>
      </c>
      <c r="L585" s="9" t="str">
        <f>_xlfn.XLOOKUP($I585,ETF指数!$B:$B,ETF指数!F:F)</f>
        <v>基建</v>
      </c>
      <c r="M585" s="35">
        <f>[1]!f_netasset_total(A585,"",100000000)</f>
        <v>1.2656373829000001</v>
      </c>
      <c r="N585" s="36">
        <f>[1]!f_info_managementfeeratio(A585)</f>
        <v>0.5</v>
      </c>
      <c r="O585" s="36">
        <f>[1]!f_info_custodianfeeratio(A585)</f>
        <v>0.1</v>
      </c>
      <c r="P585" s="37"/>
      <c r="Q585" s="37"/>
      <c r="R585" s="37"/>
      <c r="S585" s="37"/>
    </row>
    <row r="586" spans="1:19" x14ac:dyDescent="0.4">
      <c r="A586" s="9" t="s">
        <v>880</v>
      </c>
      <c r="B586" s="9" t="s">
        <v>3718</v>
      </c>
      <c r="C586" s="9" t="s">
        <v>1895</v>
      </c>
      <c r="D586" s="9" t="s">
        <v>2482</v>
      </c>
      <c r="E586" s="9" t="s">
        <v>1891</v>
      </c>
      <c r="F586" s="32" t="s">
        <v>3719</v>
      </c>
      <c r="G586" s="32" t="s">
        <v>3720</v>
      </c>
      <c r="H586" s="34">
        <v>2.54413</v>
      </c>
      <c r="I586" s="9" t="s">
        <v>881</v>
      </c>
      <c r="J586" s="9" t="str">
        <f>_xlfn.XLOOKUP($I586,ETF指数!$B:$B,ETF指数!D:D)</f>
        <v>港股指数</v>
      </c>
      <c r="K586" s="9" t="str">
        <f>_xlfn.XLOOKUP($I586,ETF指数!$B:$B,ETF指数!E:E)</f>
        <v>大盘</v>
      </c>
      <c r="L586" s="9" t="str">
        <f>_xlfn.XLOOKUP($I586,ETF指数!$B:$B,ETF指数!F:F)</f>
        <v>大盘</v>
      </c>
      <c r="M586" s="35">
        <f>[1]!f_netasset_total(A586,"",100000000)</f>
        <v>1.0585018069000001</v>
      </c>
      <c r="N586" s="36">
        <f>[1]!f_info_managementfeeratio(A586)</f>
        <v>0.15</v>
      </c>
      <c r="O586" s="36">
        <f>[1]!f_info_custodianfeeratio(A586)</f>
        <v>0.05</v>
      </c>
      <c r="P586" s="37"/>
      <c r="Q586" s="37"/>
      <c r="R586" s="37"/>
      <c r="S586" s="37"/>
    </row>
    <row r="587" spans="1:19" x14ac:dyDescent="0.4">
      <c r="A587" s="9" t="s">
        <v>882</v>
      </c>
      <c r="B587" s="9" t="s">
        <v>3721</v>
      </c>
      <c r="C587" s="9" t="s">
        <v>1894</v>
      </c>
      <c r="D587" s="9" t="s">
        <v>2475</v>
      </c>
      <c r="E587" s="9" t="s">
        <v>1891</v>
      </c>
      <c r="F587" s="32" t="s">
        <v>3722</v>
      </c>
      <c r="G587" s="32" t="s">
        <v>3723</v>
      </c>
      <c r="H587" s="34">
        <v>2.9107500000000002</v>
      </c>
      <c r="I587" s="9" t="s">
        <v>665</v>
      </c>
      <c r="J587" s="9" t="str">
        <f>_xlfn.XLOOKUP($I587,ETF指数!$B:$B,ETF指数!D:D)</f>
        <v>主题指数</v>
      </c>
      <c r="K587" s="9" t="str">
        <f>_xlfn.XLOOKUP($I587,ETF指数!$B:$B,ETF指数!E:E)</f>
        <v>ESG</v>
      </c>
      <c r="L587" s="9" t="str">
        <f>_xlfn.XLOOKUP($I587,ETF指数!$B:$B,ETF指数!F:F)</f>
        <v>HS300</v>
      </c>
      <c r="M587" s="35">
        <f>[1]!f_netasset_total(A587,"",100000000)</f>
        <v>0.327330764</v>
      </c>
      <c r="N587" s="36">
        <f>[1]!f_info_managementfeeratio(A587)</f>
        <v>0.5</v>
      </c>
      <c r="O587" s="36">
        <f>[1]!f_info_custodianfeeratio(A587)</f>
        <v>0.1</v>
      </c>
      <c r="P587" s="37"/>
      <c r="Q587" s="37"/>
      <c r="R587" s="37"/>
      <c r="S587" s="37"/>
    </row>
    <row r="588" spans="1:19" x14ac:dyDescent="0.4">
      <c r="A588" s="9" t="s">
        <v>883</v>
      </c>
      <c r="B588" s="9" t="s">
        <v>3724</v>
      </c>
      <c r="C588" s="9" t="s">
        <v>1899</v>
      </c>
      <c r="D588" s="9" t="s">
        <v>1965</v>
      </c>
      <c r="E588" s="9" t="s">
        <v>1891</v>
      </c>
      <c r="F588" s="32" t="s">
        <v>3725</v>
      </c>
      <c r="G588" s="32" t="s">
        <v>3726</v>
      </c>
      <c r="H588" s="34">
        <v>3.79453</v>
      </c>
      <c r="I588" s="9" t="s">
        <v>690</v>
      </c>
      <c r="J588" s="9" t="str">
        <f>_xlfn.XLOOKUP($I588,ETF指数!$B:$B,ETF指数!D:D)</f>
        <v>行业板块</v>
      </c>
      <c r="K588" s="9" t="str">
        <f>_xlfn.XLOOKUP($I588,ETF指数!$B:$B,ETF指数!E:E)</f>
        <v>制造</v>
      </c>
      <c r="L588" s="9" t="str">
        <f>_xlfn.XLOOKUP($I588,ETF指数!$B:$B,ETF指数!F:F)</f>
        <v>电池</v>
      </c>
      <c r="M588" s="35">
        <f>[1]!f_netasset_total(A588,"",100000000)</f>
        <v>10.3341566694</v>
      </c>
      <c r="N588" s="36">
        <f>[1]!f_info_managementfeeratio(A588)</f>
        <v>0.15</v>
      </c>
      <c r="O588" s="36">
        <f>[1]!f_info_custodianfeeratio(A588)</f>
        <v>0.05</v>
      </c>
      <c r="P588" s="37"/>
      <c r="Q588" s="37"/>
      <c r="R588" s="37"/>
      <c r="S588" s="37"/>
    </row>
    <row r="589" spans="1:19" x14ac:dyDescent="0.4">
      <c r="A589" s="9" t="s">
        <v>884</v>
      </c>
      <c r="B589" s="9" t="s">
        <v>3727</v>
      </c>
      <c r="C589" s="9" t="s">
        <v>1901</v>
      </c>
      <c r="D589" s="9" t="s">
        <v>1973</v>
      </c>
      <c r="E589" s="9" t="s">
        <v>1893</v>
      </c>
      <c r="F589" s="32" t="s">
        <v>3725</v>
      </c>
      <c r="G589" s="32" t="s">
        <v>3728</v>
      </c>
      <c r="H589" s="34">
        <v>4.6514899999999999</v>
      </c>
      <c r="I589" s="9" t="s">
        <v>430</v>
      </c>
      <c r="J589" s="9" t="str">
        <f>_xlfn.XLOOKUP($I589,ETF指数!$B:$B,ETF指数!D:D)</f>
        <v>商品指数</v>
      </c>
      <c r="K589" s="9" t="str">
        <f>_xlfn.XLOOKUP($I589,ETF指数!$B:$B,ETF指数!E:E)</f>
        <v>黄金</v>
      </c>
      <c r="L589" s="9">
        <f>_xlfn.XLOOKUP($I589,ETF指数!$B:$B,ETF指数!F:F)</f>
        <v>0</v>
      </c>
      <c r="M589" s="35">
        <f>[1]!f_netasset_total(A589,"",100000000)</f>
        <v>5.6566979579999996</v>
      </c>
      <c r="N589" s="36">
        <f>[1]!f_info_managementfeeratio(A589)</f>
        <v>0.5</v>
      </c>
      <c r="O589" s="36">
        <f>[1]!f_info_custodianfeeratio(A589)</f>
        <v>0.1</v>
      </c>
      <c r="P589" s="37"/>
      <c r="Q589" s="37"/>
      <c r="R589" s="37"/>
      <c r="S589" s="37"/>
    </row>
    <row r="590" spans="1:19" x14ac:dyDescent="0.4">
      <c r="A590" s="9" t="s">
        <v>885</v>
      </c>
      <c r="B590" s="9" t="s">
        <v>3729</v>
      </c>
      <c r="C590" s="9" t="s">
        <v>1895</v>
      </c>
      <c r="D590" s="9" t="s">
        <v>2482</v>
      </c>
      <c r="E590" s="9" t="s">
        <v>1891</v>
      </c>
      <c r="F590" s="32" t="s">
        <v>3725</v>
      </c>
      <c r="G590" s="32" t="s">
        <v>3730</v>
      </c>
      <c r="H590" s="34">
        <v>2.2601</v>
      </c>
      <c r="I590" s="9" t="s">
        <v>886</v>
      </c>
      <c r="J590" s="9" t="str">
        <f>_xlfn.XLOOKUP($I590,ETF指数!$B:$B,ETF指数!D:D)</f>
        <v>港股指数</v>
      </c>
      <c r="K590" s="9" t="str">
        <f>_xlfn.XLOOKUP($I590,ETF指数!$B:$B,ETF指数!E:E)</f>
        <v>科技</v>
      </c>
      <c r="L590" s="9" t="str">
        <f>_xlfn.XLOOKUP($I590,ETF指数!$B:$B,ETF指数!F:F)</f>
        <v>新经济</v>
      </c>
      <c r="M590" s="35">
        <f>[1]!f_netasset_total(A590,"",100000000)</f>
        <v>2.4442819719000002</v>
      </c>
      <c r="N590" s="36">
        <f>[1]!f_info_managementfeeratio(A590)</f>
        <v>0.5</v>
      </c>
      <c r="O590" s="36">
        <f>[1]!f_info_custodianfeeratio(A590)</f>
        <v>0.1</v>
      </c>
      <c r="P590" s="37"/>
      <c r="Q590" s="37"/>
      <c r="R590" s="37"/>
      <c r="S590" s="37"/>
    </row>
    <row r="591" spans="1:19" x14ac:dyDescent="0.4">
      <c r="A591" s="9" t="s">
        <v>887</v>
      </c>
      <c r="B591" s="9" t="s">
        <v>3731</v>
      </c>
      <c r="C591" s="9" t="s">
        <v>1895</v>
      </c>
      <c r="D591" s="9" t="s">
        <v>2475</v>
      </c>
      <c r="E591" s="9" t="s">
        <v>1891</v>
      </c>
      <c r="F591" s="32" t="s">
        <v>3732</v>
      </c>
      <c r="G591" s="32" t="s">
        <v>3733</v>
      </c>
      <c r="H591" s="34">
        <v>2.4051300000000002</v>
      </c>
      <c r="I591" s="9" t="s">
        <v>629</v>
      </c>
      <c r="J591" s="9" t="str">
        <f>_xlfn.XLOOKUP($I591,ETF指数!$B:$B,ETF指数!D:D)</f>
        <v>行业板块</v>
      </c>
      <c r="K591" s="9" t="str">
        <f>_xlfn.XLOOKUP($I591,ETF指数!$B:$B,ETF指数!E:E)</f>
        <v>地产链</v>
      </c>
      <c r="L591" s="9" t="str">
        <f>_xlfn.XLOOKUP($I591,ETF指数!$B:$B,ETF指数!F:F)</f>
        <v>建材</v>
      </c>
      <c r="M591" s="35">
        <f>[1]!f_netasset_total(A591,"",100000000)</f>
        <v>0.54292502619999994</v>
      </c>
      <c r="N591" s="36">
        <f>[1]!f_info_managementfeeratio(A591)</f>
        <v>0.15</v>
      </c>
      <c r="O591" s="36">
        <f>[1]!f_info_custodianfeeratio(A591)</f>
        <v>0.05</v>
      </c>
      <c r="P591" s="37"/>
      <c r="Q591" s="37"/>
      <c r="R591" s="37"/>
      <c r="S591" s="37"/>
    </row>
    <row r="592" spans="1:19" x14ac:dyDescent="0.4">
      <c r="A592" s="9" t="s">
        <v>888</v>
      </c>
      <c r="B592" s="9" t="s">
        <v>3734</v>
      </c>
      <c r="C592" s="9" t="s">
        <v>1904</v>
      </c>
      <c r="D592" s="9" t="s">
        <v>2482</v>
      </c>
      <c r="E592" s="9" t="s">
        <v>1891</v>
      </c>
      <c r="F592" s="32" t="s">
        <v>3735</v>
      </c>
      <c r="G592" s="32" t="s">
        <v>3736</v>
      </c>
      <c r="H592" s="34">
        <v>2.3495499999999998</v>
      </c>
      <c r="I592" s="9" t="s">
        <v>693</v>
      </c>
      <c r="J592" s="9" t="str">
        <f>_xlfn.XLOOKUP($I592,ETF指数!$B:$B,ETF指数!D:D)</f>
        <v>港股指数</v>
      </c>
      <c r="K592" s="9" t="str">
        <f>_xlfn.XLOOKUP($I592,ETF指数!$B:$B,ETF指数!E:E)</f>
        <v>医药</v>
      </c>
      <c r="L592" s="9" t="str">
        <f>_xlfn.XLOOKUP($I592,ETF指数!$B:$B,ETF指数!F:F)</f>
        <v>医药</v>
      </c>
      <c r="M592" s="35">
        <f>[1]!f_netasset_total(A592,"",100000000)</f>
        <v>1.3156091987</v>
      </c>
      <c r="N592" s="36">
        <f>[1]!f_info_managementfeeratio(A592)</f>
        <v>0.5</v>
      </c>
      <c r="O592" s="36">
        <f>[1]!f_info_custodianfeeratio(A592)</f>
        <v>0.1</v>
      </c>
      <c r="P592" s="37"/>
      <c r="Q592" s="37"/>
      <c r="R592" s="37"/>
      <c r="S592" s="37"/>
    </row>
    <row r="593" spans="1:19" x14ac:dyDescent="0.4">
      <c r="A593" s="9" t="s">
        <v>889</v>
      </c>
      <c r="B593" s="9" t="s">
        <v>3737</v>
      </c>
      <c r="C593" s="9" t="s">
        <v>1894</v>
      </c>
      <c r="D593" s="9" t="s">
        <v>1970</v>
      </c>
      <c r="E593" s="9" t="s">
        <v>1891</v>
      </c>
      <c r="F593" s="32" t="s">
        <v>3723</v>
      </c>
      <c r="G593" s="32" t="s">
        <v>3738</v>
      </c>
      <c r="H593" s="34">
        <v>3.1256629299999998</v>
      </c>
      <c r="I593" s="9" t="s">
        <v>890</v>
      </c>
      <c r="J593" s="9" t="str">
        <f>_xlfn.XLOOKUP($I593,ETF指数!$B:$B,ETF指数!D:D)</f>
        <v>风格策略</v>
      </c>
      <c r="K593" s="9" t="str">
        <f>_xlfn.XLOOKUP($I593,ETF指数!$B:$B,ETF指数!E:E)</f>
        <v>成长</v>
      </c>
      <c r="L593" s="9" t="str">
        <f>_xlfn.XLOOKUP($I593,ETF指数!$B:$B,ETF指数!F:F)</f>
        <v>ZZ1000</v>
      </c>
      <c r="M593" s="35">
        <f>[1]!f_netasset_total(A593,"",100000000)</f>
        <v>0.49874704340000003</v>
      </c>
      <c r="N593" s="36">
        <f>[1]!f_info_managementfeeratio(A593)</f>
        <v>0.5</v>
      </c>
      <c r="O593" s="36">
        <f>[1]!f_info_custodianfeeratio(A593)</f>
        <v>0.1</v>
      </c>
      <c r="P593" s="37"/>
      <c r="Q593" s="37"/>
      <c r="R593" s="37"/>
      <c r="S593" s="37"/>
    </row>
    <row r="594" spans="1:19" x14ac:dyDescent="0.4">
      <c r="A594" s="9" t="s">
        <v>891</v>
      </c>
      <c r="B594" s="9" t="s">
        <v>3739</v>
      </c>
      <c r="C594" s="9" t="s">
        <v>1895</v>
      </c>
      <c r="D594" s="9" t="s">
        <v>2482</v>
      </c>
      <c r="E594" s="9" t="s">
        <v>1891</v>
      </c>
      <c r="F594" s="32" t="s">
        <v>3726</v>
      </c>
      <c r="G594" s="32" t="s">
        <v>3740</v>
      </c>
      <c r="H594" s="34">
        <v>2.0075699999999999</v>
      </c>
      <c r="I594" s="9" t="s">
        <v>614</v>
      </c>
      <c r="J594" s="9" t="str">
        <f>_xlfn.XLOOKUP($I594,ETF指数!$B:$B,ETF指数!D:D)</f>
        <v>港股指数</v>
      </c>
      <c r="K594" s="9" t="str">
        <f>_xlfn.XLOOKUP($I594,ETF指数!$B:$B,ETF指数!E:E)</f>
        <v>消费</v>
      </c>
      <c r="L594" s="9" t="str">
        <f>_xlfn.XLOOKUP($I594,ETF指数!$B:$B,ETF指数!F:F)</f>
        <v>消费</v>
      </c>
      <c r="M594" s="35">
        <f>[1]!f_netasset_total(A594,"",100000000)</f>
        <v>4.3874852159</v>
      </c>
      <c r="N594" s="36">
        <f>[1]!f_info_managementfeeratio(A594)</f>
        <v>0.15</v>
      </c>
      <c r="O594" s="36">
        <f>[1]!f_info_custodianfeeratio(A594)</f>
        <v>0.05</v>
      </c>
      <c r="P594" s="37"/>
      <c r="Q594" s="37"/>
      <c r="R594" s="37"/>
      <c r="S594" s="37"/>
    </row>
    <row r="595" spans="1:19" x14ac:dyDescent="0.4">
      <c r="A595" s="9" t="s">
        <v>892</v>
      </c>
      <c r="B595" s="9" t="s">
        <v>3741</v>
      </c>
      <c r="C595" s="9" t="s">
        <v>1911</v>
      </c>
      <c r="D595" s="9" t="s">
        <v>1957</v>
      </c>
      <c r="E595" s="9" t="s">
        <v>1891</v>
      </c>
      <c r="F595" s="32" t="s">
        <v>3733</v>
      </c>
      <c r="G595" s="32" t="s">
        <v>3736</v>
      </c>
      <c r="H595" s="34">
        <v>2.82989866</v>
      </c>
      <c r="I595" s="9" t="s">
        <v>893</v>
      </c>
      <c r="J595" s="9" t="str">
        <f>_xlfn.XLOOKUP($I595,ETF指数!$B:$B,ETF指数!D:D)</f>
        <v>行业板块</v>
      </c>
      <c r="K595" s="9" t="str">
        <f>_xlfn.XLOOKUP($I595,ETF指数!$B:$B,ETF指数!E:E)</f>
        <v>大金融</v>
      </c>
      <c r="L595" s="9" t="str">
        <f>_xlfn.XLOOKUP($I595,ETF指数!$B:$B,ETF指数!F:F)</f>
        <v>银行</v>
      </c>
      <c r="M595" s="35">
        <f>[1]!f_netasset_total(A595,"",100000000)</f>
        <v>1.7103952118999999</v>
      </c>
      <c r="N595" s="36">
        <f>[1]!f_info_managementfeeratio(A595)</f>
        <v>0.5</v>
      </c>
      <c r="O595" s="36">
        <f>[1]!f_info_custodianfeeratio(A595)</f>
        <v>0.1</v>
      </c>
      <c r="P595" s="37"/>
      <c r="Q595" s="37"/>
      <c r="R595" s="37"/>
      <c r="S595" s="37"/>
    </row>
    <row r="596" spans="1:19" x14ac:dyDescent="0.4">
      <c r="A596" s="9" t="s">
        <v>894</v>
      </c>
      <c r="B596" s="9" t="s">
        <v>3742</v>
      </c>
      <c r="C596" s="9" t="s">
        <v>1900</v>
      </c>
      <c r="D596" s="9" t="s">
        <v>1957</v>
      </c>
      <c r="E596" s="9" t="s">
        <v>1893</v>
      </c>
      <c r="F596" s="32" t="s">
        <v>3743</v>
      </c>
      <c r="G596" s="32" t="s">
        <v>3744</v>
      </c>
      <c r="H596" s="34">
        <v>3.71149</v>
      </c>
      <c r="I596" s="9" t="s">
        <v>430</v>
      </c>
      <c r="J596" s="9" t="str">
        <f>_xlfn.XLOOKUP($I596,ETF指数!$B:$B,ETF指数!D:D)</f>
        <v>商品指数</v>
      </c>
      <c r="K596" s="9" t="str">
        <f>_xlfn.XLOOKUP($I596,ETF指数!$B:$B,ETF指数!E:E)</f>
        <v>黄金</v>
      </c>
      <c r="L596" s="9">
        <f>_xlfn.XLOOKUP($I596,ETF指数!$B:$B,ETF指数!F:F)</f>
        <v>0</v>
      </c>
      <c r="M596" s="35">
        <f>[1]!f_netasset_total(A596,"",100000000)</f>
        <v>2.2510624952999998</v>
      </c>
      <c r="N596" s="36">
        <f>[1]!f_info_managementfeeratio(A596)</f>
        <v>0.5</v>
      </c>
      <c r="O596" s="36">
        <f>[1]!f_info_custodianfeeratio(A596)</f>
        <v>0.1</v>
      </c>
      <c r="P596" s="37"/>
      <c r="Q596" s="37"/>
      <c r="R596" s="37"/>
      <c r="S596" s="37"/>
    </row>
    <row r="597" spans="1:19" x14ac:dyDescent="0.4">
      <c r="A597" s="9" t="s">
        <v>895</v>
      </c>
      <c r="B597" s="9" t="s">
        <v>3745</v>
      </c>
      <c r="C597" s="9" t="s">
        <v>1902</v>
      </c>
      <c r="D597" s="9" t="s">
        <v>1965</v>
      </c>
      <c r="E597" s="9" t="s">
        <v>1891</v>
      </c>
      <c r="F597" s="32" t="s">
        <v>3746</v>
      </c>
      <c r="G597" s="32" t="s">
        <v>3747</v>
      </c>
      <c r="H597" s="34">
        <v>6.8273200000000003</v>
      </c>
      <c r="I597" s="9" t="s">
        <v>384</v>
      </c>
      <c r="J597" s="9" t="str">
        <f>_xlfn.XLOOKUP($I597,ETF指数!$B:$B,ETF指数!D:D)</f>
        <v>行业板块</v>
      </c>
      <c r="K597" s="9" t="str">
        <f>_xlfn.XLOOKUP($I597,ETF指数!$B:$B,ETF指数!E:E)</f>
        <v>消费</v>
      </c>
      <c r="L597" s="9" t="str">
        <f>_xlfn.XLOOKUP($I597,ETF指数!$B:$B,ETF指数!F:F)</f>
        <v>家电</v>
      </c>
      <c r="M597" s="35">
        <f>[1]!f_netasset_total(A597,"",100000000)</f>
        <v>4.5199453504000005</v>
      </c>
      <c r="N597" s="36">
        <f>[1]!f_info_managementfeeratio(A597)</f>
        <v>0.5</v>
      </c>
      <c r="O597" s="36">
        <f>[1]!f_info_custodianfeeratio(A597)</f>
        <v>0.1</v>
      </c>
      <c r="P597" s="37"/>
      <c r="Q597" s="37"/>
      <c r="R597" s="37"/>
      <c r="S597" s="37"/>
    </row>
    <row r="598" spans="1:19" x14ac:dyDescent="0.4">
      <c r="A598" s="9" t="s">
        <v>896</v>
      </c>
      <c r="B598" s="9" t="s">
        <v>3748</v>
      </c>
      <c r="C598" s="9" t="s">
        <v>1908</v>
      </c>
      <c r="D598" s="9" t="s">
        <v>2475</v>
      </c>
      <c r="E598" s="9" t="s">
        <v>1891</v>
      </c>
      <c r="F598" s="32" t="s">
        <v>3749</v>
      </c>
      <c r="G598" s="32" t="s">
        <v>3750</v>
      </c>
      <c r="H598" s="34">
        <v>4.0008299999999997</v>
      </c>
      <c r="I598" s="9" t="s">
        <v>464</v>
      </c>
      <c r="J598" s="9" t="str">
        <f>_xlfn.XLOOKUP($I598,ETF指数!$B:$B,ETF指数!D:D)</f>
        <v>行业板块</v>
      </c>
      <c r="K598" s="9" t="str">
        <f>_xlfn.XLOOKUP($I598,ETF指数!$B:$B,ETF指数!E:E)</f>
        <v>制造</v>
      </c>
      <c r="L598" s="9" t="str">
        <f>_xlfn.XLOOKUP($I598,ETF指数!$B:$B,ETF指数!F:F)</f>
        <v>光伏</v>
      </c>
      <c r="M598" s="35">
        <f>[1]!f_netasset_total(A598,"",100000000)</f>
        <v>0.62069310609999995</v>
      </c>
      <c r="N598" s="36">
        <f>[1]!f_info_managementfeeratio(A598)</f>
        <v>0.5</v>
      </c>
      <c r="O598" s="36">
        <f>[1]!f_info_custodianfeeratio(A598)</f>
        <v>0.1</v>
      </c>
      <c r="P598" s="37"/>
      <c r="Q598" s="37"/>
      <c r="R598" s="37"/>
      <c r="S598" s="37"/>
    </row>
    <row r="599" spans="1:19" x14ac:dyDescent="0.4">
      <c r="A599" s="9" t="s">
        <v>897</v>
      </c>
      <c r="B599" s="9" t="s">
        <v>3751</v>
      </c>
      <c r="C599" s="9" t="s">
        <v>1898</v>
      </c>
      <c r="D599" s="9" t="s">
        <v>1957</v>
      </c>
      <c r="E599" s="9" t="s">
        <v>1891</v>
      </c>
      <c r="F599" s="32" t="s">
        <v>3749</v>
      </c>
      <c r="G599" s="32" t="s">
        <v>3752</v>
      </c>
      <c r="H599" s="34">
        <v>3.0392800000000002</v>
      </c>
      <c r="I599" s="9" t="s">
        <v>898</v>
      </c>
      <c r="J599" s="9" t="str">
        <f>_xlfn.XLOOKUP($I599,ETF指数!$B:$B,ETF指数!D:D)</f>
        <v>港股指数</v>
      </c>
      <c r="K599" s="9" t="str">
        <f>_xlfn.XLOOKUP($I599,ETF指数!$B:$B,ETF指数!E:E)</f>
        <v>红利</v>
      </c>
      <c r="L599" s="9" t="str">
        <f>_xlfn.XLOOKUP($I599,ETF指数!$B:$B,ETF指数!F:F)</f>
        <v>红利</v>
      </c>
      <c r="M599" s="35">
        <f>[1]!f_netasset_total(A599,"",100000000)</f>
        <v>14.3746045373</v>
      </c>
      <c r="N599" s="36">
        <f>[1]!f_info_managementfeeratio(A599)</f>
        <v>0.5</v>
      </c>
      <c r="O599" s="36">
        <f>[1]!f_info_custodianfeeratio(A599)</f>
        <v>0.1</v>
      </c>
      <c r="P599" s="37"/>
      <c r="Q599" s="37"/>
      <c r="R599" s="37"/>
      <c r="S599" s="37"/>
    </row>
    <row r="600" spans="1:19" x14ac:dyDescent="0.4">
      <c r="A600" s="9" t="s">
        <v>899</v>
      </c>
      <c r="B600" s="9" t="s">
        <v>3753</v>
      </c>
      <c r="C600" s="9" t="s">
        <v>1900</v>
      </c>
      <c r="D600" s="9" t="s">
        <v>3191</v>
      </c>
      <c r="E600" s="9" t="s">
        <v>1891</v>
      </c>
      <c r="F600" s="32" t="s">
        <v>3754</v>
      </c>
      <c r="G600" s="32" t="s">
        <v>3755</v>
      </c>
      <c r="H600" s="34">
        <v>10.540800279999999</v>
      </c>
      <c r="I600" s="9" t="s">
        <v>900</v>
      </c>
      <c r="J600" s="9" t="str">
        <f>_xlfn.XLOOKUP($I600,ETF指数!$B:$B,ETF指数!D:D)</f>
        <v>行业板块</v>
      </c>
      <c r="K600" s="9" t="str">
        <f>_xlfn.XLOOKUP($I600,ETF指数!$B:$B,ETF指数!E:E)</f>
        <v>公用</v>
      </c>
      <c r="L600" s="9" t="str">
        <f>_xlfn.XLOOKUP($I600,ETF指数!$B:$B,ETF指数!F:F)</f>
        <v>电力</v>
      </c>
      <c r="M600" s="35">
        <f>[1]!f_netasset_total(A600,"",100000000)</f>
        <v>3.3215002819999997</v>
      </c>
      <c r="N600" s="36">
        <f>[1]!f_info_managementfeeratio(A600)</f>
        <v>0.5</v>
      </c>
      <c r="O600" s="36">
        <f>[1]!f_info_custodianfeeratio(A600)</f>
        <v>0.1</v>
      </c>
      <c r="P600" s="37"/>
      <c r="Q600" s="37"/>
      <c r="R600" s="37"/>
      <c r="S600" s="37"/>
    </row>
    <row r="601" spans="1:19" x14ac:dyDescent="0.4">
      <c r="A601" s="9" t="s">
        <v>901</v>
      </c>
      <c r="B601" s="9" t="s">
        <v>3756</v>
      </c>
      <c r="C601" s="9" t="s">
        <v>1898</v>
      </c>
      <c r="D601" s="9" t="s">
        <v>1970</v>
      </c>
      <c r="E601" s="9" t="s">
        <v>1891</v>
      </c>
      <c r="F601" s="32" t="s">
        <v>3757</v>
      </c>
      <c r="G601" s="32" t="s">
        <v>3758</v>
      </c>
      <c r="H601" s="34">
        <v>4.0911820099999998</v>
      </c>
      <c r="I601" s="9" t="s">
        <v>848</v>
      </c>
      <c r="J601" s="9" t="str">
        <f>_xlfn.XLOOKUP($I601,ETF指数!$B:$B,ETF指数!D:D)</f>
        <v>行业板块</v>
      </c>
      <c r="K601" s="9" t="str">
        <f>_xlfn.XLOOKUP($I601,ETF指数!$B:$B,ETF指数!E:E)</f>
        <v>公用</v>
      </c>
      <c r="L601" s="9" t="str">
        <f>_xlfn.XLOOKUP($I601,ETF指数!$B:$B,ETF指数!F:F)</f>
        <v>电力</v>
      </c>
      <c r="M601" s="35">
        <f>[1]!f_netasset_total(A601,"",100000000)</f>
        <v>5.6593514213000002</v>
      </c>
      <c r="N601" s="36">
        <f>[1]!f_info_managementfeeratio(A601)</f>
        <v>0.5</v>
      </c>
      <c r="O601" s="36">
        <f>[1]!f_info_custodianfeeratio(A601)</f>
        <v>0.1</v>
      </c>
      <c r="P601" s="37"/>
      <c r="Q601" s="37"/>
      <c r="R601" s="37"/>
      <c r="S601" s="37"/>
    </row>
    <row r="602" spans="1:19" x14ac:dyDescent="0.4">
      <c r="A602" s="9" t="s">
        <v>902</v>
      </c>
      <c r="B602" s="9" t="s">
        <v>3759</v>
      </c>
      <c r="C602" s="9" t="s">
        <v>1902</v>
      </c>
      <c r="D602" s="9" t="s">
        <v>3156</v>
      </c>
      <c r="E602" s="9" t="s">
        <v>1891</v>
      </c>
      <c r="F602" s="32" t="s">
        <v>3760</v>
      </c>
      <c r="G602" s="32" t="s">
        <v>3761</v>
      </c>
      <c r="H602" s="34">
        <v>2.1889099999999999</v>
      </c>
      <c r="I602" s="9" t="s">
        <v>604</v>
      </c>
      <c r="J602" s="9" t="str">
        <f>_xlfn.XLOOKUP($I602,ETF指数!$B:$B,ETF指数!D:D)</f>
        <v>港股指数</v>
      </c>
      <c r="K602" s="9" t="str">
        <f>_xlfn.XLOOKUP($I602,ETF指数!$B:$B,ETF指数!E:E)</f>
        <v>科技</v>
      </c>
      <c r="L602" s="9" t="str">
        <f>_xlfn.XLOOKUP($I602,ETF指数!$B:$B,ETF指数!F:F)</f>
        <v>科技</v>
      </c>
      <c r="M602" s="35">
        <f>[1]!f_netasset_total(A602,"",100000000)</f>
        <v>43.011186693900001</v>
      </c>
      <c r="N602" s="36">
        <f>[1]!f_info_managementfeeratio(A602)</f>
        <v>0.5</v>
      </c>
      <c r="O602" s="36">
        <f>[1]!f_info_custodianfeeratio(A602)</f>
        <v>0.1</v>
      </c>
      <c r="P602" s="37"/>
      <c r="Q602" s="37"/>
      <c r="R602" s="37"/>
      <c r="S602" s="37"/>
    </row>
    <row r="603" spans="1:19" x14ac:dyDescent="0.4">
      <c r="A603" s="9" t="s">
        <v>903</v>
      </c>
      <c r="B603" s="9" t="s">
        <v>3762</v>
      </c>
      <c r="C603" s="9" t="s">
        <v>1895</v>
      </c>
      <c r="D603" s="9" t="s">
        <v>2475</v>
      </c>
      <c r="E603" s="9" t="s">
        <v>1891</v>
      </c>
      <c r="F603" s="32" t="s">
        <v>3763</v>
      </c>
      <c r="G603" s="32" t="s">
        <v>3764</v>
      </c>
      <c r="H603" s="34">
        <v>3.2723599999999999</v>
      </c>
      <c r="I603" s="9" t="s">
        <v>324</v>
      </c>
      <c r="J603" s="9" t="str">
        <f>_xlfn.XLOOKUP($I603,ETF指数!$B:$B,ETF指数!D:D)</f>
        <v>行业板块</v>
      </c>
      <c r="K603" s="9" t="str">
        <f>_xlfn.XLOOKUP($I603,ETF指数!$B:$B,ETF指数!E:E)</f>
        <v>消费</v>
      </c>
      <c r="L603" s="9" t="str">
        <f>_xlfn.XLOOKUP($I603,ETF指数!$B:$B,ETF指数!F:F)</f>
        <v>消费</v>
      </c>
      <c r="M603" s="35">
        <f>[1]!f_netasset_total(A603,"",100000000)</f>
        <v>1.1058622725</v>
      </c>
      <c r="N603" s="36">
        <f>[1]!f_info_managementfeeratio(A603)</f>
        <v>0.5</v>
      </c>
      <c r="O603" s="36">
        <f>[1]!f_info_custodianfeeratio(A603)</f>
        <v>0.1</v>
      </c>
      <c r="P603" s="37"/>
      <c r="Q603" s="37"/>
      <c r="R603" s="37"/>
      <c r="S603" s="37"/>
    </row>
    <row r="604" spans="1:19" x14ac:dyDescent="0.4">
      <c r="A604" s="9" t="s">
        <v>904</v>
      </c>
      <c r="B604" s="9" t="s">
        <v>3765</v>
      </c>
      <c r="C604" s="9" t="s">
        <v>1899</v>
      </c>
      <c r="D604" s="9" t="s">
        <v>1970</v>
      </c>
      <c r="E604" s="9" t="s">
        <v>1891</v>
      </c>
      <c r="F604" s="32" t="s">
        <v>3763</v>
      </c>
      <c r="G604" s="32" t="s">
        <v>3758</v>
      </c>
      <c r="H604" s="34">
        <v>2.84978</v>
      </c>
      <c r="I604" s="9" t="s">
        <v>587</v>
      </c>
      <c r="J604" s="9" t="str">
        <f>_xlfn.XLOOKUP($I604,ETF指数!$B:$B,ETF指数!D:D)</f>
        <v>行业板块</v>
      </c>
      <c r="K604" s="9" t="str">
        <f>_xlfn.XLOOKUP($I604,ETF指数!$B:$B,ETF指数!E:E)</f>
        <v>医药</v>
      </c>
      <c r="L604" s="9" t="str">
        <f>_xlfn.XLOOKUP($I604,ETF指数!$B:$B,ETF指数!F:F)</f>
        <v>医疗器械</v>
      </c>
      <c r="M604" s="35">
        <f>[1]!f_netasset_total(A604,"",100000000)</f>
        <v>0.70347249540000012</v>
      </c>
      <c r="N604" s="36">
        <f>[1]!f_info_managementfeeratio(A604)</f>
        <v>0.15</v>
      </c>
      <c r="O604" s="36">
        <f>[1]!f_info_custodianfeeratio(A604)</f>
        <v>0.05</v>
      </c>
      <c r="P604" s="37"/>
      <c r="Q604" s="37"/>
      <c r="R604" s="37"/>
      <c r="S604" s="37"/>
    </row>
    <row r="605" spans="1:19" x14ac:dyDescent="0.4">
      <c r="A605" s="9" t="s">
        <v>905</v>
      </c>
      <c r="B605" s="9" t="s">
        <v>3766</v>
      </c>
      <c r="C605" s="9" t="s">
        <v>1899</v>
      </c>
      <c r="D605" s="9" t="s">
        <v>1985</v>
      </c>
      <c r="E605" s="9" t="s">
        <v>1891</v>
      </c>
      <c r="F605" s="32" t="s">
        <v>3763</v>
      </c>
      <c r="G605" s="32" t="s">
        <v>3758</v>
      </c>
      <c r="H605" s="34">
        <v>11.8216</v>
      </c>
      <c r="I605" s="9" t="s">
        <v>906</v>
      </c>
      <c r="J605" s="9" t="str">
        <f>_xlfn.XLOOKUP($I605,ETF指数!$B:$B,ETF指数!D:D)</f>
        <v>行业板块</v>
      </c>
      <c r="K605" s="9" t="str">
        <f>_xlfn.XLOOKUP($I605,ETF指数!$B:$B,ETF指数!E:E)</f>
        <v>科技</v>
      </c>
      <c r="L605" s="9" t="str">
        <f>_xlfn.XLOOKUP($I605,ETF指数!$B:$B,ETF指数!F:F)</f>
        <v>科技</v>
      </c>
      <c r="M605" s="35">
        <f>[1]!f_netasset_total(A605,"",100000000)</f>
        <v>0.61502418910000001</v>
      </c>
      <c r="N605" s="36">
        <f>[1]!f_info_managementfeeratio(A605)</f>
        <v>0.15</v>
      </c>
      <c r="O605" s="36">
        <f>[1]!f_info_custodianfeeratio(A605)</f>
        <v>0.05</v>
      </c>
      <c r="P605" s="37"/>
      <c r="Q605" s="37"/>
      <c r="R605" s="37"/>
      <c r="S605" s="37"/>
    </row>
    <row r="606" spans="1:19" x14ac:dyDescent="0.4">
      <c r="A606" s="9" t="s">
        <v>907</v>
      </c>
      <c r="B606" s="9" t="s">
        <v>3767</v>
      </c>
      <c r="C606" s="9" t="s">
        <v>1911</v>
      </c>
      <c r="D606" s="9" t="s">
        <v>3191</v>
      </c>
      <c r="E606" s="9" t="s">
        <v>1891</v>
      </c>
      <c r="F606" s="32" t="s">
        <v>3768</v>
      </c>
      <c r="G606" s="32" t="s">
        <v>3769</v>
      </c>
      <c r="H606" s="34">
        <v>2.25983</v>
      </c>
      <c r="I606" s="9" t="s">
        <v>908</v>
      </c>
      <c r="J606" s="9" t="str">
        <f>_xlfn.XLOOKUP($I606,ETF指数!$B:$B,ETF指数!D:D)</f>
        <v>行业板块</v>
      </c>
      <c r="K606" s="9" t="str">
        <f>_xlfn.XLOOKUP($I606,ETF指数!$B:$B,ETF指数!E:E)</f>
        <v>医药</v>
      </c>
      <c r="L606" s="9" t="str">
        <f>_xlfn.XLOOKUP($I606,ETF指数!$B:$B,ETF指数!F:F)</f>
        <v>医药</v>
      </c>
      <c r="M606" s="35">
        <f>[1]!f_netasset_total(A606,"",100000000)</f>
        <v>0.39821890530000004</v>
      </c>
      <c r="N606" s="36">
        <f>[1]!f_info_managementfeeratio(A606)</f>
        <v>0.5</v>
      </c>
      <c r="O606" s="36">
        <f>[1]!f_info_custodianfeeratio(A606)</f>
        <v>0.1</v>
      </c>
      <c r="P606" s="37"/>
      <c r="Q606" s="37"/>
      <c r="R606" s="37"/>
      <c r="S606" s="37"/>
    </row>
    <row r="607" spans="1:19" x14ac:dyDescent="0.4">
      <c r="A607" s="9" t="s">
        <v>909</v>
      </c>
      <c r="B607" s="9" t="s">
        <v>3770</v>
      </c>
      <c r="C607" s="9" t="s">
        <v>1905</v>
      </c>
      <c r="D607" s="9" t="s">
        <v>2482</v>
      </c>
      <c r="E607" s="9" t="s">
        <v>1891</v>
      </c>
      <c r="F607" s="32" t="s">
        <v>3768</v>
      </c>
      <c r="G607" s="32" t="s">
        <v>3771</v>
      </c>
      <c r="H607" s="34">
        <v>2.47885</v>
      </c>
      <c r="I607" s="9" t="s">
        <v>910</v>
      </c>
      <c r="J607" s="9" t="str">
        <f>_xlfn.XLOOKUP($I607,ETF指数!$B:$B,ETF指数!D:D)</f>
        <v>海外指数</v>
      </c>
      <c r="K607" s="9" t="str">
        <f>_xlfn.XLOOKUP($I607,ETF指数!$B:$B,ETF指数!E:E)</f>
        <v>美股</v>
      </c>
      <c r="L607" s="9">
        <f>_xlfn.XLOOKUP($I607,ETF指数!$B:$B,ETF指数!F:F)</f>
        <v>0</v>
      </c>
      <c r="M607" s="35">
        <f>[1]!f_netasset_total(A607,"",100000000)</f>
        <v>5.1836945708000002</v>
      </c>
      <c r="N607" s="36">
        <f>[1]!f_info_managementfeeratio(A607)</f>
        <v>0.6</v>
      </c>
      <c r="O607" s="36">
        <f>[1]!f_info_custodianfeeratio(A607)</f>
        <v>0.15</v>
      </c>
      <c r="P607" s="37"/>
      <c r="Q607" s="37"/>
      <c r="R607" s="37"/>
      <c r="S607" s="37"/>
    </row>
    <row r="608" spans="1:19" x14ac:dyDescent="0.4">
      <c r="A608" s="9" t="s">
        <v>911</v>
      </c>
      <c r="B608" s="9" t="s">
        <v>3772</v>
      </c>
      <c r="C608" s="9" t="s">
        <v>1900</v>
      </c>
      <c r="D608" s="9" t="s">
        <v>2989</v>
      </c>
      <c r="E608" s="9" t="s">
        <v>1891</v>
      </c>
      <c r="F608" s="32" t="s">
        <v>3773</v>
      </c>
      <c r="G608" s="32" t="s">
        <v>3774</v>
      </c>
      <c r="H608" s="34">
        <v>13.97248205</v>
      </c>
      <c r="I608" s="9" t="s">
        <v>912</v>
      </c>
      <c r="J608" s="9" t="str">
        <f>_xlfn.XLOOKUP($I608,ETF指数!$B:$B,ETF指数!D:D)</f>
        <v>行业板块</v>
      </c>
      <c r="K608" s="9" t="str">
        <f>_xlfn.XLOOKUP($I608,ETF指数!$B:$B,ETF指数!E:E)</f>
        <v>科技</v>
      </c>
      <c r="L608" s="9" t="str">
        <f>_xlfn.XLOOKUP($I608,ETF指数!$B:$B,ETF指数!F:F)</f>
        <v>科创-信息</v>
      </c>
      <c r="M608" s="35">
        <f>[1]!f_netasset_total(A608,"",100000000)</f>
        <v>2.7682422831000002</v>
      </c>
      <c r="N608" s="36">
        <f>[1]!f_info_managementfeeratio(A608)</f>
        <v>0.5</v>
      </c>
      <c r="O608" s="36">
        <f>[1]!f_info_custodianfeeratio(A608)</f>
        <v>0.1</v>
      </c>
      <c r="P608" s="37"/>
      <c r="Q608" s="37"/>
      <c r="R608" s="37"/>
      <c r="S608" s="37"/>
    </row>
    <row r="609" spans="1:19" x14ac:dyDescent="0.4">
      <c r="A609" s="9" t="s">
        <v>913</v>
      </c>
      <c r="B609" s="9" t="s">
        <v>3775</v>
      </c>
      <c r="C609" s="9" t="s">
        <v>1908</v>
      </c>
      <c r="D609" s="9" t="s">
        <v>3418</v>
      </c>
      <c r="E609" s="9" t="s">
        <v>1891</v>
      </c>
      <c r="F609" s="32" t="s">
        <v>3773</v>
      </c>
      <c r="G609" s="32" t="s">
        <v>3774</v>
      </c>
      <c r="H609" s="34">
        <v>5.9874599999999996</v>
      </c>
      <c r="I609" s="9" t="s">
        <v>912</v>
      </c>
      <c r="J609" s="9" t="str">
        <f>_xlfn.XLOOKUP($I609,ETF指数!$B:$B,ETF指数!D:D)</f>
        <v>行业板块</v>
      </c>
      <c r="K609" s="9" t="str">
        <f>_xlfn.XLOOKUP($I609,ETF指数!$B:$B,ETF指数!E:E)</f>
        <v>科技</v>
      </c>
      <c r="L609" s="9" t="str">
        <f>_xlfn.XLOOKUP($I609,ETF指数!$B:$B,ETF指数!F:F)</f>
        <v>科创-信息</v>
      </c>
      <c r="M609" s="35">
        <f>[1]!f_netasset_total(A609,"",100000000)</f>
        <v>1.3984700919999999</v>
      </c>
      <c r="N609" s="36">
        <f>[1]!f_info_managementfeeratio(A609)</f>
        <v>0.15</v>
      </c>
      <c r="O609" s="36">
        <f>[1]!f_info_custodianfeeratio(A609)</f>
        <v>0.05</v>
      </c>
      <c r="P609" s="37"/>
      <c r="Q609" s="37"/>
      <c r="R609" s="37"/>
      <c r="S609" s="37"/>
    </row>
    <row r="610" spans="1:19" x14ac:dyDescent="0.4">
      <c r="A610" s="9" t="s">
        <v>914</v>
      </c>
      <c r="B610" s="9" t="s">
        <v>3776</v>
      </c>
      <c r="C610" s="9" t="s">
        <v>1919</v>
      </c>
      <c r="D610" s="9" t="s">
        <v>2989</v>
      </c>
      <c r="E610" s="9" t="s">
        <v>1891</v>
      </c>
      <c r="F610" s="32" t="s">
        <v>3769</v>
      </c>
      <c r="G610" s="32" t="s">
        <v>3777</v>
      </c>
      <c r="H610" s="34">
        <v>2.0896908000000001</v>
      </c>
      <c r="I610" s="9" t="s">
        <v>402</v>
      </c>
      <c r="J610" s="9" t="str">
        <f>_xlfn.XLOOKUP($I610,ETF指数!$B:$B,ETF指数!D:D)</f>
        <v>行业板块</v>
      </c>
      <c r="K610" s="9" t="str">
        <f>_xlfn.XLOOKUP($I610,ETF指数!$B:$B,ETF指数!E:E)</f>
        <v>医药</v>
      </c>
      <c r="L610" s="9" t="str">
        <f>_xlfn.XLOOKUP($I610,ETF指数!$B:$B,ETF指数!F:F)</f>
        <v>创新药</v>
      </c>
      <c r="M610" s="35">
        <f>[1]!f_netasset_total(A610,"",100000000)</f>
        <v>0.37325073040000001</v>
      </c>
      <c r="N610" s="36">
        <f>[1]!f_info_managementfeeratio(A610)</f>
        <v>0.3</v>
      </c>
      <c r="O610" s="36">
        <f>[1]!f_info_custodianfeeratio(A610)</f>
        <v>0.1</v>
      </c>
      <c r="P610" s="37"/>
      <c r="Q610" s="37"/>
      <c r="R610" s="37"/>
      <c r="S610" s="37"/>
    </row>
    <row r="611" spans="1:19" x14ac:dyDescent="0.4">
      <c r="A611" s="9" t="s">
        <v>915</v>
      </c>
      <c r="B611" s="9" t="s">
        <v>3778</v>
      </c>
      <c r="C611" s="9" t="s">
        <v>1914</v>
      </c>
      <c r="D611" s="9" t="s">
        <v>2866</v>
      </c>
      <c r="E611" s="9" t="s">
        <v>1891</v>
      </c>
      <c r="F611" s="32" t="s">
        <v>3779</v>
      </c>
      <c r="G611" s="32" t="s">
        <v>3780</v>
      </c>
      <c r="H611" s="34">
        <v>3.2405816000000001</v>
      </c>
      <c r="I611" s="9" t="s">
        <v>667</v>
      </c>
      <c r="J611" s="9" t="str">
        <f>_xlfn.XLOOKUP($I611,ETF指数!$B:$B,ETF指数!D:D)</f>
        <v>市场指数</v>
      </c>
      <c r="K611" s="9" t="str">
        <f>_xlfn.XLOOKUP($I611,ETF指数!$B:$B,ETF指数!E:E)</f>
        <v>双创</v>
      </c>
      <c r="L611" s="9">
        <f>_xlfn.XLOOKUP($I611,ETF指数!$B:$B,ETF指数!F:F)</f>
        <v>0</v>
      </c>
      <c r="M611" s="35">
        <f>[1]!f_netasset_total(A611,"",100000000)</f>
        <v>22.754842889899997</v>
      </c>
      <c r="N611" s="36">
        <f>[1]!f_info_managementfeeratio(A611)</f>
        <v>0.5</v>
      </c>
      <c r="O611" s="36">
        <f>[1]!f_info_custodianfeeratio(A611)</f>
        <v>0.1</v>
      </c>
      <c r="P611" s="37"/>
      <c r="Q611" s="37"/>
      <c r="R611" s="37"/>
      <c r="S611" s="37"/>
    </row>
    <row r="612" spans="1:19" x14ac:dyDescent="0.4">
      <c r="A612" s="9" t="s">
        <v>916</v>
      </c>
      <c r="B612" s="9" t="s">
        <v>3781</v>
      </c>
      <c r="C612" s="9" t="s">
        <v>1894</v>
      </c>
      <c r="D612" s="9" t="s">
        <v>1970</v>
      </c>
      <c r="E612" s="9" t="s">
        <v>1891</v>
      </c>
      <c r="F612" s="32" t="s">
        <v>3782</v>
      </c>
      <c r="G612" s="32" t="s">
        <v>3783</v>
      </c>
      <c r="H612" s="34">
        <v>10.813730509999999</v>
      </c>
      <c r="I612" s="9" t="s">
        <v>917</v>
      </c>
      <c r="J612" s="9" t="str">
        <f>_xlfn.XLOOKUP($I612,ETF指数!$B:$B,ETF指数!D:D)</f>
        <v>风格策略</v>
      </c>
      <c r="K612" s="9" t="str">
        <f>_xlfn.XLOOKUP($I612,ETF指数!$B:$B,ETF指数!E:E)</f>
        <v>价值</v>
      </c>
      <c r="L612" s="9" t="str">
        <f>_xlfn.XLOOKUP($I612,ETF指数!$B:$B,ETF指数!F:F)</f>
        <v>ZZ500</v>
      </c>
      <c r="M612" s="35">
        <f>[1]!f_netasset_total(A612,"",100000000)</f>
        <v>0.37480599439999995</v>
      </c>
      <c r="N612" s="36">
        <f>[1]!f_info_managementfeeratio(A612)</f>
        <v>0.5</v>
      </c>
      <c r="O612" s="36">
        <f>[1]!f_info_custodianfeeratio(A612)</f>
        <v>0.1</v>
      </c>
      <c r="P612" s="37"/>
      <c r="Q612" s="37"/>
      <c r="R612" s="37"/>
      <c r="S612" s="37"/>
    </row>
    <row r="613" spans="1:19" x14ac:dyDescent="0.4">
      <c r="A613" s="9" t="s">
        <v>918</v>
      </c>
      <c r="B613" s="9" t="s">
        <v>3784</v>
      </c>
      <c r="C613" s="9" t="s">
        <v>1933</v>
      </c>
      <c r="D613" s="9" t="s">
        <v>1985</v>
      </c>
      <c r="E613" s="9" t="s">
        <v>1891</v>
      </c>
      <c r="F613" s="32" t="s">
        <v>3785</v>
      </c>
      <c r="G613" s="32" t="s">
        <v>3786</v>
      </c>
      <c r="H613" s="34">
        <v>3.8818600000000001</v>
      </c>
      <c r="I613" s="9" t="s">
        <v>919</v>
      </c>
      <c r="J613" s="9" t="str">
        <f>_xlfn.XLOOKUP($I613,ETF指数!$B:$B,ETF指数!D:D)</f>
        <v>行业板块</v>
      </c>
      <c r="K613" s="9" t="str">
        <f>_xlfn.XLOOKUP($I613,ETF指数!$B:$B,ETF指数!E:E)</f>
        <v>科技</v>
      </c>
      <c r="L613" s="9" t="str">
        <f>_xlfn.XLOOKUP($I613,ETF指数!$B:$B,ETF指数!F:F)</f>
        <v>科技</v>
      </c>
      <c r="M613" s="35">
        <f>[1]!f_netasset_total(A613,"",100000000)</f>
        <v>0.29868926010000002</v>
      </c>
      <c r="N613" s="36">
        <f>[1]!f_info_managementfeeratio(A613)</f>
        <v>0.5</v>
      </c>
      <c r="O613" s="36">
        <f>[1]!f_info_custodianfeeratio(A613)</f>
        <v>0.05</v>
      </c>
      <c r="P613" s="37"/>
      <c r="Q613" s="37"/>
      <c r="R613" s="37"/>
      <c r="S613" s="37"/>
    </row>
    <row r="614" spans="1:19" x14ac:dyDescent="0.4">
      <c r="A614" s="9" t="s">
        <v>920</v>
      </c>
      <c r="B614" s="9" t="s">
        <v>3787</v>
      </c>
      <c r="C614" s="9" t="s">
        <v>1930</v>
      </c>
      <c r="D614" s="9" t="s">
        <v>1957</v>
      </c>
      <c r="E614" s="9" t="s">
        <v>1891</v>
      </c>
      <c r="F614" s="32" t="s">
        <v>3788</v>
      </c>
      <c r="G614" s="32" t="s">
        <v>3786</v>
      </c>
      <c r="H614" s="34">
        <v>5.0741457299999997</v>
      </c>
      <c r="I614" s="9" t="s">
        <v>647</v>
      </c>
      <c r="J614" s="9" t="str">
        <f>_xlfn.XLOOKUP($I614,ETF指数!$B:$B,ETF指数!D:D)</f>
        <v>风格策略</v>
      </c>
      <c r="K614" s="9" t="str">
        <f>_xlfn.XLOOKUP($I614,ETF指数!$B:$B,ETF指数!E:E)</f>
        <v>质量</v>
      </c>
      <c r="L614" s="9" t="str">
        <f>_xlfn.XLOOKUP($I614,ETF指数!$B:$B,ETF指数!F:F)</f>
        <v>多因子</v>
      </c>
      <c r="M614" s="35">
        <f>[1]!f_netasset_total(A614,"",100000000)</f>
        <v>0.1034991752</v>
      </c>
      <c r="N614" s="36">
        <f>[1]!f_info_managementfeeratio(A614)</f>
        <v>0.5</v>
      </c>
      <c r="O614" s="36">
        <f>[1]!f_info_custodianfeeratio(A614)</f>
        <v>0.1</v>
      </c>
      <c r="P614" s="37"/>
      <c r="Q614" s="37"/>
      <c r="R614" s="37"/>
      <c r="S614" s="37"/>
    </row>
    <row r="615" spans="1:19" x14ac:dyDescent="0.4">
      <c r="A615" s="9" t="s">
        <v>921</v>
      </c>
      <c r="B615" s="9" t="s">
        <v>3789</v>
      </c>
      <c r="C615" s="9" t="s">
        <v>1922</v>
      </c>
      <c r="D615" s="9" t="s">
        <v>2866</v>
      </c>
      <c r="E615" s="9" t="s">
        <v>1891</v>
      </c>
      <c r="F615" s="32" t="s">
        <v>3790</v>
      </c>
      <c r="G615" s="32" t="s">
        <v>3791</v>
      </c>
      <c r="H615" s="34">
        <v>4.3988357000000002</v>
      </c>
      <c r="I615" s="9" t="s">
        <v>464</v>
      </c>
      <c r="J615" s="9" t="str">
        <f>_xlfn.XLOOKUP($I615,ETF指数!$B:$B,ETF指数!D:D)</f>
        <v>行业板块</v>
      </c>
      <c r="K615" s="9" t="str">
        <f>_xlfn.XLOOKUP($I615,ETF指数!$B:$B,ETF指数!E:E)</f>
        <v>制造</v>
      </c>
      <c r="L615" s="9" t="str">
        <f>_xlfn.XLOOKUP($I615,ETF指数!$B:$B,ETF指数!F:F)</f>
        <v>光伏</v>
      </c>
      <c r="M615" s="35">
        <f>[1]!f_netasset_total(A615,"",100000000)</f>
        <v>2.5125347975999999</v>
      </c>
      <c r="N615" s="36">
        <f>[1]!f_info_managementfeeratio(A615)</f>
        <v>0.5</v>
      </c>
      <c r="O615" s="36">
        <f>[1]!f_info_custodianfeeratio(A615)</f>
        <v>0.1</v>
      </c>
      <c r="P615" s="37"/>
      <c r="Q615" s="37"/>
      <c r="R615" s="37"/>
      <c r="S615" s="37"/>
    </row>
    <row r="616" spans="1:19" x14ac:dyDescent="0.4">
      <c r="A616" s="9" t="s">
        <v>922</v>
      </c>
      <c r="B616" s="9" t="s">
        <v>3792</v>
      </c>
      <c r="C616" s="9" t="s">
        <v>1901</v>
      </c>
      <c r="D616" s="9" t="s">
        <v>1970</v>
      </c>
      <c r="E616" s="9" t="s">
        <v>1891</v>
      </c>
      <c r="F616" s="32" t="s">
        <v>3793</v>
      </c>
      <c r="G616" s="32" t="s">
        <v>3794</v>
      </c>
      <c r="H616" s="34">
        <v>11.09023</v>
      </c>
      <c r="I616" s="9" t="s">
        <v>772</v>
      </c>
      <c r="J616" s="9" t="str">
        <f>_xlfn.XLOOKUP($I616,ETF指数!$B:$B,ETF指数!D:D)</f>
        <v>港股指数</v>
      </c>
      <c r="K616" s="9" t="str">
        <f>_xlfn.XLOOKUP($I616,ETF指数!$B:$B,ETF指数!E:E)</f>
        <v>医药</v>
      </c>
      <c r="L616" s="9" t="str">
        <f>_xlfn.XLOOKUP($I616,ETF指数!$B:$B,ETF指数!F:F)</f>
        <v>生物</v>
      </c>
      <c r="M616" s="35">
        <f>[1]!f_netasset_total(A616,"",100000000)</f>
        <v>3.6421910104000004</v>
      </c>
      <c r="N616" s="36">
        <f>[1]!f_info_managementfeeratio(A616)</f>
        <v>0.5</v>
      </c>
      <c r="O616" s="36">
        <f>[1]!f_info_custodianfeeratio(A616)</f>
        <v>0.15</v>
      </c>
      <c r="P616" s="37"/>
      <c r="Q616" s="37"/>
      <c r="R616" s="37"/>
      <c r="S616" s="37"/>
    </row>
    <row r="617" spans="1:19" x14ac:dyDescent="0.4">
      <c r="A617" s="9" t="s">
        <v>923</v>
      </c>
      <c r="B617" s="9" t="s">
        <v>3795</v>
      </c>
      <c r="C617" s="9" t="s">
        <v>1894</v>
      </c>
      <c r="D617" s="9" t="s">
        <v>1973</v>
      </c>
      <c r="E617" s="9" t="s">
        <v>1891</v>
      </c>
      <c r="F617" s="32" t="s">
        <v>3794</v>
      </c>
      <c r="G617" s="32" t="s">
        <v>3796</v>
      </c>
      <c r="H617" s="34">
        <v>10.70786687</v>
      </c>
      <c r="I617" s="9" t="s">
        <v>592</v>
      </c>
      <c r="J617" s="9" t="str">
        <f>_xlfn.XLOOKUP($I617,ETF指数!$B:$B,ETF指数!D:D)</f>
        <v>行业板块</v>
      </c>
      <c r="K617" s="9" t="str">
        <f>_xlfn.XLOOKUP($I617,ETF指数!$B:$B,ETF指数!E:E)</f>
        <v>地产链</v>
      </c>
      <c r="L617" s="9" t="str">
        <f>_xlfn.XLOOKUP($I617,ETF指数!$B:$B,ETF指数!F:F)</f>
        <v>基建</v>
      </c>
      <c r="M617" s="35">
        <f>[1]!f_netasset_total(A617,"",100000000)</f>
        <v>1.0615581118999999</v>
      </c>
      <c r="N617" s="36">
        <f>[1]!f_info_managementfeeratio(A617)</f>
        <v>0.5</v>
      </c>
      <c r="O617" s="36">
        <f>[1]!f_info_custodianfeeratio(A617)</f>
        <v>0.1</v>
      </c>
      <c r="P617" s="37"/>
      <c r="Q617" s="37"/>
      <c r="R617" s="37"/>
      <c r="S617" s="37"/>
    </row>
    <row r="618" spans="1:19" x14ac:dyDescent="0.4">
      <c r="A618" s="9" t="s">
        <v>924</v>
      </c>
      <c r="B618" s="9" t="s">
        <v>3797</v>
      </c>
      <c r="C618" s="9" t="s">
        <v>1918</v>
      </c>
      <c r="D618" s="9" t="s">
        <v>1973</v>
      </c>
      <c r="E618" s="9" t="s">
        <v>1891</v>
      </c>
      <c r="F618" s="32" t="s">
        <v>3798</v>
      </c>
      <c r="G618" s="32" t="s">
        <v>3799</v>
      </c>
      <c r="H618" s="34">
        <v>8.4524399999999993</v>
      </c>
      <c r="I618" s="9" t="s">
        <v>57</v>
      </c>
      <c r="J618" s="9" t="str">
        <f>_xlfn.XLOOKUP($I618,ETF指数!$B:$B,ETF指数!D:D)</f>
        <v>市场指数</v>
      </c>
      <c r="K618" s="9" t="str">
        <f>_xlfn.XLOOKUP($I618,ETF指数!$B:$B,ETF指数!E:E)</f>
        <v>小盘</v>
      </c>
      <c r="L618" s="9">
        <f>_xlfn.XLOOKUP($I618,ETF指数!$B:$B,ETF指数!F:F)</f>
        <v>0</v>
      </c>
      <c r="M618" s="35">
        <f>[1]!f_netasset_total(A618,"",100000000)</f>
        <v>5.5611506233000005</v>
      </c>
      <c r="N618" s="36">
        <f>[1]!f_info_managementfeeratio(A618)</f>
        <v>0.5</v>
      </c>
      <c r="O618" s="36">
        <f>[1]!f_info_custodianfeeratio(A618)</f>
        <v>0.1</v>
      </c>
      <c r="P618" s="37"/>
      <c r="Q618" s="37"/>
      <c r="R618" s="37"/>
      <c r="S618" s="37"/>
    </row>
    <row r="619" spans="1:19" x14ac:dyDescent="0.4">
      <c r="A619" s="9" t="s">
        <v>925</v>
      </c>
      <c r="B619" s="9" t="s">
        <v>3800</v>
      </c>
      <c r="C619" s="9" t="s">
        <v>1897</v>
      </c>
      <c r="D619" s="9" t="s">
        <v>1970</v>
      </c>
      <c r="E619" s="9" t="s">
        <v>1891</v>
      </c>
      <c r="F619" s="32" t="s">
        <v>3783</v>
      </c>
      <c r="G619" s="32" t="s">
        <v>3791</v>
      </c>
      <c r="H619" s="34">
        <v>14.468349999999999</v>
      </c>
      <c r="I619" s="9" t="s">
        <v>690</v>
      </c>
      <c r="J619" s="9" t="str">
        <f>_xlfn.XLOOKUP($I619,ETF指数!$B:$B,ETF指数!D:D)</f>
        <v>行业板块</v>
      </c>
      <c r="K619" s="9" t="str">
        <f>_xlfn.XLOOKUP($I619,ETF指数!$B:$B,ETF指数!E:E)</f>
        <v>制造</v>
      </c>
      <c r="L619" s="9" t="str">
        <f>_xlfn.XLOOKUP($I619,ETF指数!$B:$B,ETF指数!F:F)</f>
        <v>电池</v>
      </c>
      <c r="M619" s="35">
        <f>[1]!f_netasset_total(A619,"",100000000)</f>
        <v>6.3258533799999999</v>
      </c>
      <c r="N619" s="36">
        <f>[1]!f_info_managementfeeratio(A619)</f>
        <v>0.5</v>
      </c>
      <c r="O619" s="36">
        <f>[1]!f_info_custodianfeeratio(A619)</f>
        <v>0.1</v>
      </c>
      <c r="P619" s="37"/>
      <c r="Q619" s="37"/>
      <c r="R619" s="37"/>
      <c r="S619" s="37"/>
    </row>
    <row r="620" spans="1:19" x14ac:dyDescent="0.4">
      <c r="A620" s="9" t="s">
        <v>926</v>
      </c>
      <c r="B620" s="9" t="s">
        <v>3801</v>
      </c>
      <c r="C620" s="9" t="s">
        <v>1904</v>
      </c>
      <c r="D620" s="9" t="s">
        <v>2482</v>
      </c>
      <c r="E620" s="9" t="s">
        <v>1891</v>
      </c>
      <c r="F620" s="32" t="s">
        <v>3783</v>
      </c>
      <c r="G620" s="32" t="s">
        <v>3796</v>
      </c>
      <c r="H620" s="34">
        <v>3.3240799999999999</v>
      </c>
      <c r="I620" s="9" t="s">
        <v>848</v>
      </c>
      <c r="J620" s="9" t="str">
        <f>_xlfn.XLOOKUP($I620,ETF指数!$B:$B,ETF指数!D:D)</f>
        <v>行业板块</v>
      </c>
      <c r="K620" s="9" t="str">
        <f>_xlfn.XLOOKUP($I620,ETF指数!$B:$B,ETF指数!E:E)</f>
        <v>公用</v>
      </c>
      <c r="L620" s="9" t="str">
        <f>_xlfn.XLOOKUP($I620,ETF指数!$B:$B,ETF指数!F:F)</f>
        <v>电力</v>
      </c>
      <c r="M620" s="35">
        <f>[1]!f_netasset_total(A620,"",100000000)</f>
        <v>0.52287916460000006</v>
      </c>
      <c r="N620" s="36">
        <f>[1]!f_info_managementfeeratio(A620)</f>
        <v>0.5</v>
      </c>
      <c r="O620" s="36">
        <f>[1]!f_info_custodianfeeratio(A620)</f>
        <v>0.1</v>
      </c>
      <c r="P620" s="37"/>
      <c r="Q620" s="37"/>
      <c r="R620" s="37"/>
      <c r="S620" s="37"/>
    </row>
    <row r="621" spans="1:19" x14ac:dyDescent="0.4">
      <c r="A621" s="9" t="s">
        <v>927</v>
      </c>
      <c r="B621" s="9" t="s">
        <v>3802</v>
      </c>
      <c r="C621" s="9" t="s">
        <v>1903</v>
      </c>
      <c r="D621" s="9" t="s">
        <v>2989</v>
      </c>
      <c r="E621" s="9" t="s">
        <v>1891</v>
      </c>
      <c r="F621" s="32" t="s">
        <v>3783</v>
      </c>
      <c r="G621" s="32" t="s">
        <v>3803</v>
      </c>
      <c r="H621" s="34">
        <v>9.9705300000000001</v>
      </c>
      <c r="I621" s="9" t="s">
        <v>928</v>
      </c>
      <c r="J621" s="9" t="str">
        <f>_xlfn.XLOOKUP($I621,ETF指数!$B:$B,ETF指数!D:D)</f>
        <v>港股指数</v>
      </c>
      <c r="K621" s="9" t="str">
        <f>_xlfn.XLOOKUP($I621,ETF指数!$B:$B,ETF指数!E:E)</f>
        <v>科技</v>
      </c>
      <c r="L621" s="9" t="str">
        <f>_xlfn.XLOOKUP($I621,ETF指数!$B:$B,ETF指数!F:F)</f>
        <v>科技</v>
      </c>
      <c r="M621" s="35">
        <f>[1]!f_netasset_total(A621,"",100000000)</f>
        <v>178.05442030610001</v>
      </c>
      <c r="N621" s="36">
        <f>[1]!f_info_managementfeeratio(A621)</f>
        <v>0.45</v>
      </c>
      <c r="O621" s="36">
        <f>[1]!f_info_custodianfeeratio(A621)</f>
        <v>7.0000000000000007E-2</v>
      </c>
      <c r="P621" s="37"/>
      <c r="Q621" s="37"/>
      <c r="R621" s="37"/>
      <c r="S621" s="37"/>
    </row>
    <row r="622" spans="1:19" x14ac:dyDescent="0.4">
      <c r="A622" s="9" t="s">
        <v>929</v>
      </c>
      <c r="B622" s="9" t="s">
        <v>3804</v>
      </c>
      <c r="C622" s="9" t="s">
        <v>1902</v>
      </c>
      <c r="D622" s="9" t="s">
        <v>1957</v>
      </c>
      <c r="E622" s="9" t="s">
        <v>1891</v>
      </c>
      <c r="F622" s="32" t="s">
        <v>3805</v>
      </c>
      <c r="G622" s="32" t="s">
        <v>3796</v>
      </c>
      <c r="H622" s="34">
        <v>3.0013000000000001</v>
      </c>
      <c r="I622" s="9" t="s">
        <v>930</v>
      </c>
      <c r="J622" s="9" t="str">
        <f>_xlfn.XLOOKUP($I622,ETF指数!$B:$B,ETF指数!D:D)</f>
        <v>港股指数</v>
      </c>
      <c r="K622" s="9" t="str">
        <f>_xlfn.XLOOKUP($I622,ETF指数!$B:$B,ETF指数!E:E)</f>
        <v>医药</v>
      </c>
      <c r="L622" s="9" t="str">
        <f>_xlfn.XLOOKUP($I622,ETF指数!$B:$B,ETF指数!F:F)</f>
        <v>创新药</v>
      </c>
      <c r="M622" s="35">
        <f>[1]!f_netasset_total(A622,"",100000000)</f>
        <v>104.56401270030001</v>
      </c>
      <c r="N622" s="36">
        <f>[1]!f_info_managementfeeratio(A622)</f>
        <v>0.5</v>
      </c>
      <c r="O622" s="36">
        <f>[1]!f_info_custodianfeeratio(A622)</f>
        <v>0.1</v>
      </c>
      <c r="P622" s="37"/>
      <c r="Q622" s="37"/>
      <c r="R622" s="37"/>
      <c r="S622" s="37"/>
    </row>
    <row r="623" spans="1:19" x14ac:dyDescent="0.4">
      <c r="A623" s="9" t="s">
        <v>931</v>
      </c>
      <c r="B623" s="9" t="s">
        <v>3806</v>
      </c>
      <c r="C623" s="9" t="s">
        <v>1896</v>
      </c>
      <c r="D623" s="9" t="s">
        <v>3191</v>
      </c>
      <c r="E623" s="9" t="s">
        <v>1891</v>
      </c>
      <c r="F623" s="32" t="s">
        <v>3805</v>
      </c>
      <c r="G623" s="32" t="s">
        <v>3807</v>
      </c>
      <c r="H623" s="34">
        <v>6.2581358399999996</v>
      </c>
      <c r="I623" s="9" t="s">
        <v>848</v>
      </c>
      <c r="J623" s="9" t="str">
        <f>_xlfn.XLOOKUP($I623,ETF指数!$B:$B,ETF指数!D:D)</f>
        <v>行业板块</v>
      </c>
      <c r="K623" s="9" t="str">
        <f>_xlfn.XLOOKUP($I623,ETF指数!$B:$B,ETF指数!E:E)</f>
        <v>公用</v>
      </c>
      <c r="L623" s="9" t="str">
        <f>_xlfn.XLOOKUP($I623,ETF指数!$B:$B,ETF指数!F:F)</f>
        <v>电力</v>
      </c>
      <c r="M623" s="35">
        <f>[1]!f_netasset_total(A623,"",100000000)</f>
        <v>1.4638221156</v>
      </c>
      <c r="N623" s="36">
        <f>[1]!f_info_managementfeeratio(A623)</f>
        <v>0.5</v>
      </c>
      <c r="O623" s="36">
        <f>[1]!f_info_custodianfeeratio(A623)</f>
        <v>0.1</v>
      </c>
      <c r="P623" s="37"/>
      <c r="Q623" s="37"/>
      <c r="R623" s="37"/>
      <c r="S623" s="37"/>
    </row>
    <row r="624" spans="1:19" x14ac:dyDescent="0.4">
      <c r="A624" s="9" t="s">
        <v>932</v>
      </c>
      <c r="B624" s="9" t="s">
        <v>3808</v>
      </c>
      <c r="C624" s="9" t="s">
        <v>1911</v>
      </c>
      <c r="D624" s="9" t="s">
        <v>2475</v>
      </c>
      <c r="E624" s="9" t="s">
        <v>1891</v>
      </c>
      <c r="F624" s="32" t="s">
        <v>3809</v>
      </c>
      <c r="G624" s="32" t="s">
        <v>3807</v>
      </c>
      <c r="H624" s="34">
        <v>2.50108</v>
      </c>
      <c r="I624" s="9" t="s">
        <v>933</v>
      </c>
      <c r="J624" s="9" t="str">
        <f>_xlfn.XLOOKUP($I624,ETF指数!$B:$B,ETF指数!D:D)</f>
        <v>港股指数</v>
      </c>
      <c r="K624" s="9" t="str">
        <f>_xlfn.XLOOKUP($I624,ETF指数!$B:$B,ETF指数!E:E)</f>
        <v>科技</v>
      </c>
      <c r="L624" s="9" t="str">
        <f>_xlfn.XLOOKUP($I624,ETF指数!$B:$B,ETF指数!F:F)</f>
        <v>互联网</v>
      </c>
      <c r="M624" s="35">
        <f>[1]!f_netasset_total(A624,"",100000000)</f>
        <v>2.7616895068999998</v>
      </c>
      <c r="N624" s="36">
        <f>[1]!f_info_managementfeeratio(A624)</f>
        <v>0.5</v>
      </c>
      <c r="O624" s="36">
        <f>[1]!f_info_custodianfeeratio(A624)</f>
        <v>0.15</v>
      </c>
      <c r="P624" s="37"/>
      <c r="Q624" s="37"/>
      <c r="R624" s="37"/>
      <c r="S624" s="37"/>
    </row>
    <row r="625" spans="1:19" x14ac:dyDescent="0.4">
      <c r="A625" s="9" t="s">
        <v>934</v>
      </c>
      <c r="B625" s="9" t="s">
        <v>3810</v>
      </c>
      <c r="C625" s="9" t="s">
        <v>1899</v>
      </c>
      <c r="D625" s="9" t="s">
        <v>1970</v>
      </c>
      <c r="E625" s="9" t="s">
        <v>1891</v>
      </c>
      <c r="F625" s="32" t="s">
        <v>3811</v>
      </c>
      <c r="G625" s="32" t="s">
        <v>3799</v>
      </c>
      <c r="H625" s="34">
        <v>3.0311300000000001</v>
      </c>
      <c r="I625" s="9" t="s">
        <v>772</v>
      </c>
      <c r="J625" s="9" t="str">
        <f>_xlfn.XLOOKUP($I625,ETF指数!$B:$B,ETF指数!D:D)</f>
        <v>港股指数</v>
      </c>
      <c r="K625" s="9" t="str">
        <f>_xlfn.XLOOKUP($I625,ETF指数!$B:$B,ETF指数!E:E)</f>
        <v>医药</v>
      </c>
      <c r="L625" s="9" t="str">
        <f>_xlfn.XLOOKUP($I625,ETF指数!$B:$B,ETF指数!F:F)</f>
        <v>生物</v>
      </c>
      <c r="M625" s="35">
        <f>[1]!f_netasset_total(A625,"",100000000)</f>
        <v>2.6226516239</v>
      </c>
      <c r="N625" s="36">
        <f>[1]!f_info_managementfeeratio(A625)</f>
        <v>0.15</v>
      </c>
      <c r="O625" s="36">
        <f>[1]!f_info_custodianfeeratio(A625)</f>
        <v>0.05</v>
      </c>
      <c r="P625" s="37"/>
      <c r="Q625" s="37"/>
      <c r="R625" s="37"/>
      <c r="S625" s="37"/>
    </row>
    <row r="626" spans="1:19" x14ac:dyDescent="0.4">
      <c r="A626" s="9" t="s">
        <v>935</v>
      </c>
      <c r="B626" s="9" t="s">
        <v>3812</v>
      </c>
      <c r="C626" s="9" t="s">
        <v>1901</v>
      </c>
      <c r="D626" s="9" t="s">
        <v>2475</v>
      </c>
      <c r="E626" s="9" t="s">
        <v>1891</v>
      </c>
      <c r="F626" s="32" t="s">
        <v>3813</v>
      </c>
      <c r="G626" s="32" t="s">
        <v>3814</v>
      </c>
      <c r="H626" s="34">
        <v>32.651609999999998</v>
      </c>
      <c r="I626" s="9" t="s">
        <v>936</v>
      </c>
      <c r="J626" s="9" t="str">
        <f>_xlfn.XLOOKUP($I626,ETF指数!$B:$B,ETF指数!D:D)</f>
        <v>行业板块</v>
      </c>
      <c r="K626" s="9" t="str">
        <f>_xlfn.XLOOKUP($I626,ETF指数!$B:$B,ETF指数!E:E)</f>
        <v>制造</v>
      </c>
      <c r="L626" s="9" t="str">
        <f>_xlfn.XLOOKUP($I626,ETF指数!$B:$B,ETF指数!F:F)</f>
        <v>新能源</v>
      </c>
      <c r="M626" s="35">
        <f>[1]!f_netasset_total(A626,"",100000000)</f>
        <v>7.2713532036000004</v>
      </c>
      <c r="N626" s="36">
        <f>[1]!f_info_managementfeeratio(A626)</f>
        <v>0.5</v>
      </c>
      <c r="O626" s="36">
        <f>[1]!f_info_custodianfeeratio(A626)</f>
        <v>0.1</v>
      </c>
      <c r="P626" s="37"/>
      <c r="Q626" s="37"/>
      <c r="R626" s="37"/>
      <c r="S626" s="37"/>
    </row>
    <row r="627" spans="1:19" x14ac:dyDescent="0.4">
      <c r="A627" s="9" t="s">
        <v>937</v>
      </c>
      <c r="B627" s="9" t="s">
        <v>3815</v>
      </c>
      <c r="C627" s="9" t="s">
        <v>1902</v>
      </c>
      <c r="D627" s="9" t="s">
        <v>2482</v>
      </c>
      <c r="E627" s="9" t="s">
        <v>1891</v>
      </c>
      <c r="F627" s="32" t="s">
        <v>3813</v>
      </c>
      <c r="G627" s="32" t="s">
        <v>3814</v>
      </c>
      <c r="H627" s="34">
        <v>21.57593</v>
      </c>
      <c r="I627" s="9" t="s">
        <v>936</v>
      </c>
      <c r="J627" s="9" t="str">
        <f>_xlfn.XLOOKUP($I627,ETF指数!$B:$B,ETF指数!D:D)</f>
        <v>行业板块</v>
      </c>
      <c r="K627" s="9" t="str">
        <f>_xlfn.XLOOKUP($I627,ETF指数!$B:$B,ETF指数!E:E)</f>
        <v>制造</v>
      </c>
      <c r="L627" s="9" t="str">
        <f>_xlfn.XLOOKUP($I627,ETF指数!$B:$B,ETF指数!F:F)</f>
        <v>新能源</v>
      </c>
      <c r="M627" s="35">
        <f>[1]!f_netasset_total(A627,"",100000000)</f>
        <v>4.3988731145999997</v>
      </c>
      <c r="N627" s="36">
        <f>[1]!f_info_managementfeeratio(A627)</f>
        <v>0.5</v>
      </c>
      <c r="O627" s="36">
        <f>[1]!f_info_custodianfeeratio(A627)</f>
        <v>0.1</v>
      </c>
      <c r="P627" s="37"/>
      <c r="Q627" s="37"/>
      <c r="R627" s="37"/>
      <c r="S627" s="37"/>
    </row>
    <row r="628" spans="1:19" x14ac:dyDescent="0.4">
      <c r="A628" s="9" t="s">
        <v>938</v>
      </c>
      <c r="B628" s="9" t="s">
        <v>3816</v>
      </c>
      <c r="C628" s="9" t="s">
        <v>1897</v>
      </c>
      <c r="D628" s="9" t="s">
        <v>2475</v>
      </c>
      <c r="E628" s="9" t="s">
        <v>1891</v>
      </c>
      <c r="F628" s="32" t="s">
        <v>3813</v>
      </c>
      <c r="G628" s="32" t="s">
        <v>3814</v>
      </c>
      <c r="H628" s="34">
        <v>29.393170000000001</v>
      </c>
      <c r="I628" s="9" t="s">
        <v>936</v>
      </c>
      <c r="J628" s="9" t="str">
        <f>_xlfn.XLOOKUP($I628,ETF指数!$B:$B,ETF指数!D:D)</f>
        <v>行业板块</v>
      </c>
      <c r="K628" s="9" t="str">
        <f>_xlfn.XLOOKUP($I628,ETF指数!$B:$B,ETF指数!E:E)</f>
        <v>制造</v>
      </c>
      <c r="L628" s="9" t="str">
        <f>_xlfn.XLOOKUP($I628,ETF指数!$B:$B,ETF指数!F:F)</f>
        <v>新能源</v>
      </c>
      <c r="M628" s="35">
        <f>[1]!f_netasset_total(A628,"",100000000)</f>
        <v>6.8019522213999997</v>
      </c>
      <c r="N628" s="36">
        <f>[1]!f_info_managementfeeratio(A628)</f>
        <v>0.5</v>
      </c>
      <c r="O628" s="36">
        <f>[1]!f_info_custodianfeeratio(A628)</f>
        <v>0.1</v>
      </c>
      <c r="P628" s="37"/>
      <c r="Q628" s="37"/>
      <c r="R628" s="37"/>
      <c r="S628" s="37"/>
    </row>
    <row r="629" spans="1:19" x14ac:dyDescent="0.4">
      <c r="A629" s="9" t="s">
        <v>939</v>
      </c>
      <c r="B629" s="9" t="s">
        <v>3817</v>
      </c>
      <c r="C629" s="9" t="s">
        <v>1895</v>
      </c>
      <c r="D629" s="9" t="s">
        <v>1973</v>
      </c>
      <c r="E629" s="9" t="s">
        <v>1891</v>
      </c>
      <c r="F629" s="32" t="s">
        <v>3813</v>
      </c>
      <c r="G629" s="32" t="s">
        <v>3814</v>
      </c>
      <c r="H629" s="34">
        <v>42.737560000000002</v>
      </c>
      <c r="I629" s="9" t="s">
        <v>936</v>
      </c>
      <c r="J629" s="9" t="str">
        <f>_xlfn.XLOOKUP($I629,ETF指数!$B:$B,ETF指数!D:D)</f>
        <v>行业板块</v>
      </c>
      <c r="K629" s="9" t="str">
        <f>_xlfn.XLOOKUP($I629,ETF指数!$B:$B,ETF指数!E:E)</f>
        <v>制造</v>
      </c>
      <c r="L629" s="9" t="str">
        <f>_xlfn.XLOOKUP($I629,ETF指数!$B:$B,ETF指数!F:F)</f>
        <v>新能源</v>
      </c>
      <c r="M629" s="35">
        <f>[1]!f_netasset_total(A629,"",100000000)</f>
        <v>11.105909046199999</v>
      </c>
      <c r="N629" s="36">
        <f>[1]!f_info_managementfeeratio(A629)</f>
        <v>0.5</v>
      </c>
      <c r="O629" s="36">
        <f>[1]!f_info_custodianfeeratio(A629)</f>
        <v>0.1</v>
      </c>
      <c r="P629" s="37"/>
      <c r="Q629" s="37"/>
      <c r="R629" s="37"/>
      <c r="S629" s="37"/>
    </row>
    <row r="630" spans="1:19" x14ac:dyDescent="0.4">
      <c r="A630" s="9" t="s">
        <v>940</v>
      </c>
      <c r="B630" s="9" t="s">
        <v>3818</v>
      </c>
      <c r="C630" s="9" t="s">
        <v>1903</v>
      </c>
      <c r="D630" s="9" t="s">
        <v>3221</v>
      </c>
      <c r="E630" s="9" t="s">
        <v>1891</v>
      </c>
      <c r="F630" s="32" t="s">
        <v>3819</v>
      </c>
      <c r="G630" s="32" t="s">
        <v>3820</v>
      </c>
      <c r="H630" s="34">
        <v>9.5381199999999993</v>
      </c>
      <c r="I630" s="9" t="s">
        <v>936</v>
      </c>
      <c r="J630" s="9" t="str">
        <f>_xlfn.XLOOKUP($I630,ETF指数!$B:$B,ETF指数!D:D)</f>
        <v>行业板块</v>
      </c>
      <c r="K630" s="9" t="str">
        <f>_xlfn.XLOOKUP($I630,ETF指数!$B:$B,ETF指数!E:E)</f>
        <v>制造</v>
      </c>
      <c r="L630" s="9" t="str">
        <f>_xlfn.XLOOKUP($I630,ETF指数!$B:$B,ETF指数!F:F)</f>
        <v>新能源</v>
      </c>
      <c r="M630" s="35">
        <f>[1]!f_netasset_total(A630,"",100000000)</f>
        <v>1.9386073668999999</v>
      </c>
      <c r="N630" s="36">
        <f>[1]!f_info_managementfeeratio(A630)</f>
        <v>0.45</v>
      </c>
      <c r="O630" s="36">
        <f>[1]!f_info_custodianfeeratio(A630)</f>
        <v>0.1</v>
      </c>
      <c r="P630" s="37"/>
      <c r="Q630" s="37"/>
      <c r="R630" s="37"/>
      <c r="S630" s="37"/>
    </row>
    <row r="631" spans="1:19" x14ac:dyDescent="0.4">
      <c r="A631" s="9" t="s">
        <v>941</v>
      </c>
      <c r="B631" s="9" t="s">
        <v>3821</v>
      </c>
      <c r="C631" s="9" t="s">
        <v>1915</v>
      </c>
      <c r="D631" s="9" t="s">
        <v>2482</v>
      </c>
      <c r="E631" s="9" t="s">
        <v>1891</v>
      </c>
      <c r="F631" s="32" t="s">
        <v>3819</v>
      </c>
      <c r="G631" s="32" t="s">
        <v>3820</v>
      </c>
      <c r="H631" s="34">
        <v>5.5142100000000003</v>
      </c>
      <c r="I631" s="9" t="s">
        <v>936</v>
      </c>
      <c r="J631" s="9" t="str">
        <f>_xlfn.XLOOKUP($I631,ETF指数!$B:$B,ETF指数!D:D)</f>
        <v>行业板块</v>
      </c>
      <c r="K631" s="9" t="str">
        <f>_xlfn.XLOOKUP($I631,ETF指数!$B:$B,ETF指数!E:E)</f>
        <v>制造</v>
      </c>
      <c r="L631" s="9" t="str">
        <f>_xlfn.XLOOKUP($I631,ETF指数!$B:$B,ETF指数!F:F)</f>
        <v>新能源</v>
      </c>
      <c r="M631" s="35">
        <f>[1]!f_netasset_total(A631,"",100000000)</f>
        <v>0.93181508870000007</v>
      </c>
      <c r="N631" s="36">
        <f>[1]!f_info_managementfeeratio(A631)</f>
        <v>0.5</v>
      </c>
      <c r="O631" s="36">
        <f>[1]!f_info_custodianfeeratio(A631)</f>
        <v>0.1</v>
      </c>
      <c r="P631" s="37"/>
      <c r="Q631" s="37"/>
      <c r="R631" s="37"/>
      <c r="S631" s="37"/>
    </row>
    <row r="632" spans="1:19" x14ac:dyDescent="0.4">
      <c r="A632" s="9" t="s">
        <v>942</v>
      </c>
      <c r="B632" s="9" t="s">
        <v>3822</v>
      </c>
      <c r="C632" s="9" t="s">
        <v>1899</v>
      </c>
      <c r="D632" s="9" t="s">
        <v>2482</v>
      </c>
      <c r="E632" s="9" t="s">
        <v>1891</v>
      </c>
      <c r="F632" s="32" t="s">
        <v>3819</v>
      </c>
      <c r="G632" s="32" t="s">
        <v>3820</v>
      </c>
      <c r="H632" s="34">
        <v>10.9709</v>
      </c>
      <c r="I632" s="9" t="s">
        <v>936</v>
      </c>
      <c r="J632" s="9" t="str">
        <f>_xlfn.XLOOKUP($I632,ETF指数!$B:$B,ETF指数!D:D)</f>
        <v>行业板块</v>
      </c>
      <c r="K632" s="9" t="str">
        <f>_xlfn.XLOOKUP($I632,ETF指数!$B:$B,ETF指数!E:E)</f>
        <v>制造</v>
      </c>
      <c r="L632" s="9" t="str">
        <f>_xlfn.XLOOKUP($I632,ETF指数!$B:$B,ETF指数!F:F)</f>
        <v>新能源</v>
      </c>
      <c r="M632" s="35">
        <f>[1]!f_netasset_total(A632,"",100000000)</f>
        <v>2.3536430924</v>
      </c>
      <c r="N632" s="36">
        <f>[1]!f_info_managementfeeratio(A632)</f>
        <v>0.5</v>
      </c>
      <c r="O632" s="36">
        <f>[1]!f_info_custodianfeeratio(A632)</f>
        <v>0.1</v>
      </c>
      <c r="P632" s="37"/>
      <c r="Q632" s="37"/>
      <c r="R632" s="37"/>
      <c r="S632" s="37"/>
    </row>
    <row r="633" spans="1:19" x14ac:dyDescent="0.4">
      <c r="A633" s="9" t="s">
        <v>943</v>
      </c>
      <c r="B633" s="9" t="s">
        <v>3823</v>
      </c>
      <c r="C633" s="9" t="s">
        <v>1911</v>
      </c>
      <c r="D633" s="9" t="s">
        <v>2927</v>
      </c>
      <c r="E633" s="9" t="s">
        <v>1891</v>
      </c>
      <c r="F633" s="32" t="s">
        <v>3824</v>
      </c>
      <c r="G633" s="32" t="s">
        <v>3825</v>
      </c>
      <c r="H633" s="34">
        <v>11.7967943</v>
      </c>
      <c r="I633" s="9" t="s">
        <v>936</v>
      </c>
      <c r="J633" s="9" t="str">
        <f>_xlfn.XLOOKUP($I633,ETF指数!$B:$B,ETF指数!D:D)</f>
        <v>行业板块</v>
      </c>
      <c r="K633" s="9" t="str">
        <f>_xlfn.XLOOKUP($I633,ETF指数!$B:$B,ETF指数!E:E)</f>
        <v>制造</v>
      </c>
      <c r="L633" s="9" t="str">
        <f>_xlfn.XLOOKUP($I633,ETF指数!$B:$B,ETF指数!F:F)</f>
        <v>新能源</v>
      </c>
      <c r="M633" s="35">
        <f>[1]!f_netasset_total(A633,"",100000000)</f>
        <v>2.8477876235999999</v>
      </c>
      <c r="N633" s="36">
        <f>[1]!f_info_managementfeeratio(A633)</f>
        <v>0.5</v>
      </c>
      <c r="O633" s="36">
        <f>[1]!f_info_custodianfeeratio(A633)</f>
        <v>0.1</v>
      </c>
      <c r="P633" s="37"/>
      <c r="Q633" s="37"/>
      <c r="R633" s="37"/>
      <c r="S633" s="37"/>
    </row>
    <row r="634" spans="1:19" x14ac:dyDescent="0.4">
      <c r="A634" s="9" t="s">
        <v>944</v>
      </c>
      <c r="B634" s="9" t="s">
        <v>3826</v>
      </c>
      <c r="C634" s="9" t="s">
        <v>1894</v>
      </c>
      <c r="D634" s="9" t="s">
        <v>2475</v>
      </c>
      <c r="E634" s="9" t="s">
        <v>1891</v>
      </c>
      <c r="F634" s="32" t="s">
        <v>3814</v>
      </c>
      <c r="G634" s="32" t="s">
        <v>3827</v>
      </c>
      <c r="H634" s="34">
        <v>2.5412420899999999</v>
      </c>
      <c r="I634" s="9" t="s">
        <v>945</v>
      </c>
      <c r="J634" s="9" t="str">
        <f>_xlfn.XLOOKUP($I634,ETF指数!$B:$B,ETF指数!D:D)</f>
        <v>风格策略</v>
      </c>
      <c r="K634" s="9" t="str">
        <f>_xlfn.XLOOKUP($I634,ETF指数!$B:$B,ETF指数!E:E)</f>
        <v>成长</v>
      </c>
      <c r="L634" s="9" t="str">
        <f>_xlfn.XLOOKUP($I634,ETF指数!$B:$B,ETF指数!F:F)</f>
        <v>ZZ500</v>
      </c>
      <c r="M634" s="35">
        <f>[1]!f_netasset_total(A634,"",100000000)</f>
        <v>0.32154292330000001</v>
      </c>
      <c r="N634" s="36">
        <f>[1]!f_info_managementfeeratio(A634)</f>
        <v>0.5</v>
      </c>
      <c r="O634" s="36">
        <f>[1]!f_info_custodianfeeratio(A634)</f>
        <v>0.1</v>
      </c>
      <c r="P634" s="37"/>
      <c r="Q634" s="37"/>
      <c r="R634" s="37"/>
      <c r="S634" s="37"/>
    </row>
    <row r="635" spans="1:19" x14ac:dyDescent="0.4">
      <c r="A635" s="9" t="s">
        <v>946</v>
      </c>
      <c r="B635" s="9" t="s">
        <v>3828</v>
      </c>
      <c r="C635" s="9" t="s">
        <v>1906</v>
      </c>
      <c r="D635" s="9" t="s">
        <v>2927</v>
      </c>
      <c r="E635" s="9" t="s">
        <v>1891</v>
      </c>
      <c r="F635" s="32" t="s">
        <v>3803</v>
      </c>
      <c r="G635" s="32" t="s">
        <v>3829</v>
      </c>
      <c r="H635" s="34">
        <v>9.4692699999999999</v>
      </c>
      <c r="I635" s="9" t="s">
        <v>947</v>
      </c>
      <c r="J635" s="9" t="str">
        <f>_xlfn.XLOOKUP($I635,ETF指数!$B:$B,ETF指数!D:D)</f>
        <v>行业板块</v>
      </c>
      <c r="K635" s="9" t="str">
        <f>_xlfn.XLOOKUP($I635,ETF指数!$B:$B,ETF指数!E:E)</f>
        <v>医药</v>
      </c>
      <c r="L635" s="9" t="str">
        <f>_xlfn.XLOOKUP($I635,ETF指数!$B:$B,ETF指数!F:F)</f>
        <v>中药</v>
      </c>
      <c r="M635" s="35">
        <f>[1]!f_netasset_total(A635,"",100000000)</f>
        <v>8.0851715306000003</v>
      </c>
      <c r="N635" s="36">
        <f>[1]!f_info_managementfeeratio(A635)</f>
        <v>0.5</v>
      </c>
      <c r="O635" s="36">
        <f>[1]!f_info_custodianfeeratio(A635)</f>
        <v>0.1</v>
      </c>
      <c r="P635" s="37"/>
      <c r="Q635" s="37"/>
      <c r="R635" s="37"/>
      <c r="S635" s="37"/>
    </row>
    <row r="636" spans="1:19" x14ac:dyDescent="0.4">
      <c r="A636" s="9" t="s">
        <v>948</v>
      </c>
      <c r="B636" s="9" t="s">
        <v>3830</v>
      </c>
      <c r="C636" s="9" t="s">
        <v>1904</v>
      </c>
      <c r="D636" s="9" t="s">
        <v>1973</v>
      </c>
      <c r="E636" s="9" t="s">
        <v>1891</v>
      </c>
      <c r="F636" s="32" t="s">
        <v>3803</v>
      </c>
      <c r="G636" s="32" t="s">
        <v>3829</v>
      </c>
      <c r="H636" s="34">
        <v>4.13429</v>
      </c>
      <c r="I636" s="9" t="s">
        <v>947</v>
      </c>
      <c r="J636" s="9" t="str">
        <f>_xlfn.XLOOKUP($I636,ETF指数!$B:$B,ETF指数!D:D)</f>
        <v>行业板块</v>
      </c>
      <c r="K636" s="9" t="str">
        <f>_xlfn.XLOOKUP($I636,ETF指数!$B:$B,ETF指数!E:E)</f>
        <v>医药</v>
      </c>
      <c r="L636" s="9" t="str">
        <f>_xlfn.XLOOKUP($I636,ETF指数!$B:$B,ETF指数!F:F)</f>
        <v>中药</v>
      </c>
      <c r="M636" s="35">
        <f>[1]!f_netasset_total(A636,"",100000000)</f>
        <v>0.6600656077</v>
      </c>
      <c r="N636" s="36">
        <f>[1]!f_info_managementfeeratio(A636)</f>
        <v>0.5</v>
      </c>
      <c r="O636" s="36">
        <f>[1]!f_info_custodianfeeratio(A636)</f>
        <v>0.1</v>
      </c>
      <c r="P636" s="37"/>
      <c r="Q636" s="37"/>
      <c r="R636" s="37"/>
      <c r="S636" s="37"/>
    </row>
    <row r="637" spans="1:19" x14ac:dyDescent="0.4">
      <c r="A637" s="9" t="s">
        <v>949</v>
      </c>
      <c r="B637" s="9" t="s">
        <v>3831</v>
      </c>
      <c r="C637" s="9" t="s">
        <v>1910</v>
      </c>
      <c r="D637" s="9" t="s">
        <v>2475</v>
      </c>
      <c r="E637" s="9" t="s">
        <v>1891</v>
      </c>
      <c r="F637" s="32" t="s">
        <v>3820</v>
      </c>
      <c r="G637" s="32" t="s">
        <v>3832</v>
      </c>
      <c r="H637" s="34">
        <v>7.2036129500000001</v>
      </c>
      <c r="I637" s="9" t="s">
        <v>90</v>
      </c>
      <c r="J637" s="9" t="str">
        <f>_xlfn.XLOOKUP($I637,ETF指数!$B:$B,ETF指数!D:D)</f>
        <v>市场指数</v>
      </c>
      <c r="K637" s="9" t="str">
        <f>_xlfn.XLOOKUP($I637,ETF指数!$B:$B,ETF指数!E:E)</f>
        <v>大盘</v>
      </c>
      <c r="L637" s="9">
        <f>_xlfn.XLOOKUP($I637,ETF指数!$B:$B,ETF指数!F:F)</f>
        <v>0</v>
      </c>
      <c r="M637" s="35">
        <f>[1]!f_netasset_total(A637,"",100000000)</f>
        <v>25.695861359699997</v>
      </c>
      <c r="N637" s="36">
        <f>[1]!f_info_managementfeeratio(A637)</f>
        <v>0.5</v>
      </c>
      <c r="O637" s="36">
        <f>[1]!f_info_custodianfeeratio(A637)</f>
        <v>0.1</v>
      </c>
      <c r="P637" s="37"/>
      <c r="Q637" s="37"/>
      <c r="R637" s="37"/>
      <c r="S637" s="37"/>
    </row>
    <row r="638" spans="1:19" x14ac:dyDescent="0.4">
      <c r="A638" s="9" t="s">
        <v>950</v>
      </c>
      <c r="B638" s="9" t="s">
        <v>3833</v>
      </c>
      <c r="C638" s="9" t="s">
        <v>1908</v>
      </c>
      <c r="D638" s="9" t="s">
        <v>2475</v>
      </c>
      <c r="E638" s="9" t="s">
        <v>1891</v>
      </c>
      <c r="F638" s="32" t="s">
        <v>3820</v>
      </c>
      <c r="G638" s="32" t="s">
        <v>3834</v>
      </c>
      <c r="H638" s="34">
        <v>2.6970100000000001</v>
      </c>
      <c r="I638" s="9" t="s">
        <v>103</v>
      </c>
      <c r="J638" s="9" t="str">
        <f>_xlfn.XLOOKUP($I638,ETF指数!$B:$B,ETF指数!D:D)</f>
        <v>海外指数</v>
      </c>
      <c r="K638" s="9" t="str">
        <f>_xlfn.XLOOKUP($I638,ETF指数!$B:$B,ETF指数!E:E)</f>
        <v>美股</v>
      </c>
      <c r="L638" s="9" t="str">
        <f>_xlfn.XLOOKUP($I638,ETF指数!$B:$B,ETF指数!F:F)</f>
        <v>科技</v>
      </c>
      <c r="M638" s="35">
        <f>[1]!f_netasset_total(A638,"",100000000)</f>
        <v>87.334843718500011</v>
      </c>
      <c r="N638" s="36">
        <f>[1]!f_info_managementfeeratio(A638)</f>
        <v>0.6</v>
      </c>
      <c r="O638" s="36">
        <f>[1]!f_info_custodianfeeratio(A638)</f>
        <v>0.2</v>
      </c>
      <c r="P638" s="37"/>
      <c r="Q638" s="37"/>
      <c r="R638" s="37"/>
      <c r="S638" s="37"/>
    </row>
    <row r="639" spans="1:19" x14ac:dyDescent="0.4">
      <c r="A639" s="9" t="s">
        <v>951</v>
      </c>
      <c r="B639" s="9" t="s">
        <v>3835</v>
      </c>
      <c r="C639" s="9" t="s">
        <v>1916</v>
      </c>
      <c r="D639" s="9" t="s">
        <v>2789</v>
      </c>
      <c r="E639" s="9" t="s">
        <v>1891</v>
      </c>
      <c r="F639" s="32" t="s">
        <v>3820</v>
      </c>
      <c r="G639" s="32" t="s">
        <v>3836</v>
      </c>
      <c r="H639" s="34">
        <v>2.68539298</v>
      </c>
      <c r="I639" s="9" t="s">
        <v>952</v>
      </c>
      <c r="J639" s="9" t="str">
        <f>_xlfn.XLOOKUP($I639,ETF指数!$B:$B,ETF指数!D:D)</f>
        <v>行业板块</v>
      </c>
      <c r="K639" s="9" t="str">
        <f>_xlfn.XLOOKUP($I639,ETF指数!$B:$B,ETF指数!E:E)</f>
        <v>消费</v>
      </c>
      <c r="L639" s="9" t="str">
        <f>_xlfn.XLOOKUP($I639,ETF指数!$B:$B,ETF指数!F:F)</f>
        <v>农业</v>
      </c>
      <c r="M639" s="35">
        <f>[1]!f_netasset_total(A639,"",100000000)</f>
        <v>0.63206900529999999</v>
      </c>
      <c r="N639" s="36">
        <f>[1]!f_info_managementfeeratio(A639)</f>
        <v>0.5</v>
      </c>
      <c r="O639" s="36">
        <f>[1]!f_info_custodianfeeratio(A639)</f>
        <v>0.1</v>
      </c>
      <c r="P639" s="37"/>
      <c r="Q639" s="37"/>
      <c r="R639" s="37"/>
      <c r="S639" s="37"/>
    </row>
    <row r="640" spans="1:19" x14ac:dyDescent="0.4">
      <c r="A640" s="9" t="s">
        <v>953</v>
      </c>
      <c r="B640" s="9" t="s">
        <v>3837</v>
      </c>
      <c r="C640" s="9" t="s">
        <v>1898</v>
      </c>
      <c r="D640" s="9" t="s">
        <v>1970</v>
      </c>
      <c r="E640" s="9" t="s">
        <v>1891</v>
      </c>
      <c r="F640" s="32" t="s">
        <v>3838</v>
      </c>
      <c r="G640" s="32" t="s">
        <v>3839</v>
      </c>
      <c r="H640" s="34">
        <v>7.7319656500000002</v>
      </c>
      <c r="I640" s="9" t="s">
        <v>947</v>
      </c>
      <c r="J640" s="9" t="str">
        <f>_xlfn.XLOOKUP($I640,ETF指数!$B:$B,ETF指数!D:D)</f>
        <v>行业板块</v>
      </c>
      <c r="K640" s="9" t="str">
        <f>_xlfn.XLOOKUP($I640,ETF指数!$B:$B,ETF指数!E:E)</f>
        <v>医药</v>
      </c>
      <c r="L640" s="9" t="str">
        <f>_xlfn.XLOOKUP($I640,ETF指数!$B:$B,ETF指数!F:F)</f>
        <v>中药</v>
      </c>
      <c r="M640" s="35">
        <f>[1]!f_netasset_total(A640,"",100000000)</f>
        <v>0.90376330510000003</v>
      </c>
      <c r="N640" s="36">
        <f>[1]!f_info_managementfeeratio(A640)</f>
        <v>0.5</v>
      </c>
      <c r="O640" s="36">
        <f>[1]!f_info_custodianfeeratio(A640)</f>
        <v>0.1</v>
      </c>
      <c r="P640" s="37"/>
      <c r="Q640" s="37"/>
      <c r="R640" s="37"/>
      <c r="S640" s="37"/>
    </row>
    <row r="641" spans="1:19" x14ac:dyDescent="0.4">
      <c r="A641" s="9" t="s">
        <v>954</v>
      </c>
      <c r="B641" s="9" t="s">
        <v>3840</v>
      </c>
      <c r="C641" s="9" t="s">
        <v>1897</v>
      </c>
      <c r="D641" s="9" t="s">
        <v>1965</v>
      </c>
      <c r="E641" s="9" t="s">
        <v>1891</v>
      </c>
      <c r="F641" s="32" t="s">
        <v>3841</v>
      </c>
      <c r="G641" s="32" t="s">
        <v>3834</v>
      </c>
      <c r="H641" s="34">
        <v>79.494370000000004</v>
      </c>
      <c r="I641" s="9" t="s">
        <v>176</v>
      </c>
      <c r="J641" s="9" t="str">
        <f>_xlfn.XLOOKUP($I641,ETF指数!$B:$B,ETF指数!D:D)</f>
        <v>市场指数</v>
      </c>
      <c r="K641" s="9" t="str">
        <f>_xlfn.XLOOKUP($I641,ETF指数!$B:$B,ETF指数!E:E)</f>
        <v>中盘</v>
      </c>
      <c r="L641" s="9" t="str">
        <f>_xlfn.XLOOKUP($I641,ETF指数!$B:$B,ETF指数!F:F)</f>
        <v>核心</v>
      </c>
      <c r="M641" s="35">
        <f>[1]!f_netasset_total(A641,"",100000000)</f>
        <v>94.073579908799985</v>
      </c>
      <c r="N641" s="36">
        <f>[1]!f_info_managementfeeratio(A641)</f>
        <v>0.15</v>
      </c>
      <c r="O641" s="36">
        <f>[1]!f_info_custodianfeeratio(A641)</f>
        <v>0.05</v>
      </c>
      <c r="P641" s="37"/>
      <c r="Q641" s="37"/>
      <c r="R641" s="37"/>
      <c r="S641" s="37"/>
    </row>
    <row r="642" spans="1:19" x14ac:dyDescent="0.4">
      <c r="A642" s="9" t="s">
        <v>955</v>
      </c>
      <c r="B642" s="9" t="s">
        <v>3842</v>
      </c>
      <c r="C642" s="9" t="s">
        <v>1895</v>
      </c>
      <c r="D642" s="9" t="s">
        <v>2866</v>
      </c>
      <c r="E642" s="9" t="s">
        <v>1891</v>
      </c>
      <c r="F642" s="32" t="s">
        <v>3829</v>
      </c>
      <c r="G642" s="32" t="s">
        <v>3839</v>
      </c>
      <c r="H642" s="34">
        <v>79.242080000000001</v>
      </c>
      <c r="I642" s="9" t="s">
        <v>176</v>
      </c>
      <c r="J642" s="9" t="str">
        <f>_xlfn.XLOOKUP($I642,ETF指数!$B:$B,ETF指数!D:D)</f>
        <v>市场指数</v>
      </c>
      <c r="K642" s="9" t="str">
        <f>_xlfn.XLOOKUP($I642,ETF指数!$B:$B,ETF指数!E:E)</f>
        <v>中盘</v>
      </c>
      <c r="L642" s="9" t="str">
        <f>_xlfn.XLOOKUP($I642,ETF指数!$B:$B,ETF指数!F:F)</f>
        <v>核心</v>
      </c>
      <c r="M642" s="35">
        <f>[1]!f_netasset_total(A642,"",100000000)</f>
        <v>21.306988734800001</v>
      </c>
      <c r="N642" s="36">
        <f>[1]!f_info_managementfeeratio(A642)</f>
        <v>0.15</v>
      </c>
      <c r="O642" s="36">
        <f>[1]!f_info_custodianfeeratio(A642)</f>
        <v>0.05</v>
      </c>
      <c r="P642" s="37"/>
      <c r="Q642" s="37"/>
      <c r="R642" s="37"/>
      <c r="S642" s="37"/>
    </row>
    <row r="643" spans="1:19" x14ac:dyDescent="0.4">
      <c r="A643" s="9" t="s">
        <v>956</v>
      </c>
      <c r="B643" s="9" t="s">
        <v>3843</v>
      </c>
      <c r="C643" s="9" t="s">
        <v>1902</v>
      </c>
      <c r="D643" s="9" t="s">
        <v>1973</v>
      </c>
      <c r="E643" s="9" t="s">
        <v>1891</v>
      </c>
      <c r="F643" s="32" t="s">
        <v>3829</v>
      </c>
      <c r="G643" s="32" t="s">
        <v>3839</v>
      </c>
      <c r="H643" s="34">
        <v>79.967230000000001</v>
      </c>
      <c r="I643" s="9" t="s">
        <v>176</v>
      </c>
      <c r="J643" s="9" t="str">
        <f>_xlfn.XLOOKUP($I643,ETF指数!$B:$B,ETF指数!D:D)</f>
        <v>市场指数</v>
      </c>
      <c r="K643" s="9" t="str">
        <f>_xlfn.XLOOKUP($I643,ETF指数!$B:$B,ETF指数!E:E)</f>
        <v>中盘</v>
      </c>
      <c r="L643" s="9" t="str">
        <f>_xlfn.XLOOKUP($I643,ETF指数!$B:$B,ETF指数!F:F)</f>
        <v>核心</v>
      </c>
      <c r="M643" s="35">
        <f>[1]!f_netasset_total(A643,"",100000000)</f>
        <v>234.11327656490002</v>
      </c>
      <c r="N643" s="36">
        <f>[1]!f_info_managementfeeratio(A643)</f>
        <v>0.15</v>
      </c>
      <c r="O643" s="36">
        <f>[1]!f_info_custodianfeeratio(A643)</f>
        <v>0.05</v>
      </c>
      <c r="P643" s="37"/>
      <c r="Q643" s="37"/>
      <c r="R643" s="37"/>
      <c r="S643" s="37"/>
    </row>
    <row r="644" spans="1:19" x14ac:dyDescent="0.4">
      <c r="A644" s="9" t="s">
        <v>957</v>
      </c>
      <c r="B644" s="9" t="s">
        <v>3844</v>
      </c>
      <c r="C644" s="9" t="s">
        <v>1894</v>
      </c>
      <c r="D644" s="9" t="s">
        <v>1970</v>
      </c>
      <c r="E644" s="9" t="s">
        <v>1891</v>
      </c>
      <c r="F644" s="32" t="s">
        <v>3829</v>
      </c>
      <c r="G644" s="32" t="s">
        <v>3845</v>
      </c>
      <c r="H644" s="34">
        <v>2.2914397100000001</v>
      </c>
      <c r="I644" s="9" t="s">
        <v>958</v>
      </c>
      <c r="J644" s="9" t="str">
        <f>_xlfn.XLOOKUP($I644,ETF指数!$B:$B,ETF指数!D:D)</f>
        <v>风格策略</v>
      </c>
      <c r="K644" s="9" t="str">
        <f>_xlfn.XLOOKUP($I644,ETF指数!$B:$B,ETF指数!E:E)</f>
        <v>价值</v>
      </c>
      <c r="L644" s="9" t="str">
        <f>_xlfn.XLOOKUP($I644,ETF指数!$B:$B,ETF指数!F:F)</f>
        <v>ZZ1000</v>
      </c>
      <c r="M644" s="35">
        <f>[1]!f_netasset_total(A644,"",100000000)</f>
        <v>0.55481804159999992</v>
      </c>
      <c r="N644" s="36">
        <f>[1]!f_info_managementfeeratio(A644)</f>
        <v>0.5</v>
      </c>
      <c r="O644" s="36">
        <f>[1]!f_info_custodianfeeratio(A644)</f>
        <v>0.1</v>
      </c>
      <c r="P644" s="37"/>
      <c r="Q644" s="37"/>
      <c r="R644" s="37"/>
      <c r="S644" s="37"/>
    </row>
    <row r="645" spans="1:19" x14ac:dyDescent="0.4">
      <c r="A645" s="9" t="s">
        <v>959</v>
      </c>
      <c r="B645" s="9" t="s">
        <v>3846</v>
      </c>
      <c r="C645" s="9" t="s">
        <v>1899</v>
      </c>
      <c r="D645" s="9" t="s">
        <v>3156</v>
      </c>
      <c r="E645" s="9" t="s">
        <v>1891</v>
      </c>
      <c r="F645" s="32" t="s">
        <v>3847</v>
      </c>
      <c r="G645" s="32" t="s">
        <v>3836</v>
      </c>
      <c r="H645" s="34">
        <v>36.348990000000001</v>
      </c>
      <c r="I645" s="9" t="s">
        <v>176</v>
      </c>
      <c r="J645" s="9" t="str">
        <f>_xlfn.XLOOKUP($I645,ETF指数!$B:$B,ETF指数!D:D)</f>
        <v>市场指数</v>
      </c>
      <c r="K645" s="9" t="str">
        <f>_xlfn.XLOOKUP($I645,ETF指数!$B:$B,ETF指数!E:E)</f>
        <v>中盘</v>
      </c>
      <c r="L645" s="9" t="str">
        <f>_xlfn.XLOOKUP($I645,ETF指数!$B:$B,ETF指数!F:F)</f>
        <v>核心</v>
      </c>
      <c r="M645" s="35">
        <f>[1]!f_netasset_total(A645,"",100000000)</f>
        <v>2.3117926317999999</v>
      </c>
      <c r="N645" s="36">
        <f>[1]!f_info_managementfeeratio(A645)</f>
        <v>0.15</v>
      </c>
      <c r="O645" s="36">
        <f>[1]!f_info_custodianfeeratio(A645)</f>
        <v>0.05</v>
      </c>
      <c r="P645" s="37"/>
      <c r="Q645" s="37"/>
      <c r="R645" s="37"/>
      <c r="S645" s="37"/>
    </row>
    <row r="646" spans="1:19" x14ac:dyDescent="0.4">
      <c r="A646" s="9" t="s">
        <v>960</v>
      </c>
      <c r="B646" s="9" t="s">
        <v>3848</v>
      </c>
      <c r="C646" s="9" t="s">
        <v>1900</v>
      </c>
      <c r="D646" s="9" t="s">
        <v>3135</v>
      </c>
      <c r="E646" s="9" t="s">
        <v>1891</v>
      </c>
      <c r="F646" s="32" t="s">
        <v>3827</v>
      </c>
      <c r="G646" s="32" t="s">
        <v>3845</v>
      </c>
      <c r="H646" s="34">
        <v>33.090564479999998</v>
      </c>
      <c r="I646" s="9" t="s">
        <v>961</v>
      </c>
      <c r="J646" s="9" t="str">
        <f>_xlfn.XLOOKUP($I646,ETF指数!$B:$B,ETF指数!D:D)</f>
        <v>行业板块</v>
      </c>
      <c r="K646" s="9" t="str">
        <f>_xlfn.XLOOKUP($I646,ETF指数!$B:$B,ETF指数!E:E)</f>
        <v>制造</v>
      </c>
      <c r="L646" s="9" t="str">
        <f>_xlfn.XLOOKUP($I646,ETF指数!$B:$B,ETF指数!F:F)</f>
        <v>军工</v>
      </c>
      <c r="M646" s="35">
        <f>[1]!f_netasset_total(A646,"",100000000)</f>
        <v>11.298043319200001</v>
      </c>
      <c r="N646" s="36">
        <f>[1]!f_info_managementfeeratio(A646)</f>
        <v>0.5</v>
      </c>
      <c r="O646" s="36">
        <f>[1]!f_info_custodianfeeratio(A646)</f>
        <v>0.1</v>
      </c>
      <c r="P646" s="37"/>
      <c r="Q646" s="37"/>
      <c r="R646" s="37"/>
      <c r="S646" s="37"/>
    </row>
    <row r="647" spans="1:19" x14ac:dyDescent="0.4">
      <c r="A647" s="9" t="s">
        <v>962</v>
      </c>
      <c r="B647" s="9" t="s">
        <v>3849</v>
      </c>
      <c r="C647" s="9" t="s">
        <v>1908</v>
      </c>
      <c r="D647" s="9" t="s">
        <v>1985</v>
      </c>
      <c r="E647" s="9" t="s">
        <v>1892</v>
      </c>
      <c r="F647" s="32" t="s">
        <v>3836</v>
      </c>
      <c r="G647" s="32" t="s">
        <v>3850</v>
      </c>
      <c r="H647" s="34">
        <v>79.999999680000002</v>
      </c>
      <c r="I647" s="9" t="s">
        <v>963</v>
      </c>
      <c r="J647" s="9" t="str">
        <f>_xlfn.XLOOKUP($I647,ETF指数!$B:$B,ETF指数!D:D)</f>
        <v>债券指数</v>
      </c>
      <c r="K647" s="9" t="str">
        <f>_xlfn.XLOOKUP($I647,ETF指数!$B:$B,ETF指数!E:E)</f>
        <v>国债</v>
      </c>
      <c r="L647" s="9" t="str">
        <f>_xlfn.XLOOKUP($I647,ETF指数!$B:$B,ETF指数!F:F)</f>
        <v>中短债</v>
      </c>
      <c r="M647" s="35">
        <f>[1]!f_netasset_total(A647,"",100000000)</f>
        <v>51.059142542899998</v>
      </c>
      <c r="N647" s="36">
        <f>[1]!f_info_managementfeeratio(A647)</f>
        <v>0.15</v>
      </c>
      <c r="O647" s="36">
        <f>[1]!f_info_custodianfeeratio(A647)</f>
        <v>0.05</v>
      </c>
      <c r="P647" s="37"/>
      <c r="Q647" s="37"/>
      <c r="R647" s="37"/>
      <c r="S647" s="37"/>
    </row>
    <row r="648" spans="1:19" x14ac:dyDescent="0.4">
      <c r="A648" s="9" t="s">
        <v>964</v>
      </c>
      <c r="B648" s="9" t="s">
        <v>3851</v>
      </c>
      <c r="C648" s="9" t="s">
        <v>1905</v>
      </c>
      <c r="D648" s="9" t="s">
        <v>3623</v>
      </c>
      <c r="E648" s="9" t="s">
        <v>1891</v>
      </c>
      <c r="F648" s="32" t="s">
        <v>3852</v>
      </c>
      <c r="G648" s="32" t="s">
        <v>3853</v>
      </c>
      <c r="H648" s="34">
        <v>3.9537399999999998</v>
      </c>
      <c r="I648" s="9" t="s">
        <v>965</v>
      </c>
      <c r="J648" s="9" t="str">
        <f>_xlfn.XLOOKUP($I648,ETF指数!$B:$B,ETF指数!D:D)</f>
        <v>行业板块</v>
      </c>
      <c r="K648" s="9" t="str">
        <f>_xlfn.XLOOKUP($I648,ETF指数!$B:$B,ETF指数!E:E)</f>
        <v>医药</v>
      </c>
      <c r="L648" s="9" t="str">
        <f>_xlfn.XLOOKUP($I648,ETF指数!$B:$B,ETF指数!F:F)</f>
        <v>生物</v>
      </c>
      <c r="M648" s="35">
        <f>[1]!f_netasset_total(A648,"",100000000)</f>
        <v>0.54947035060000005</v>
      </c>
      <c r="N648" s="36">
        <f>[1]!f_info_managementfeeratio(A648)</f>
        <v>0.5</v>
      </c>
      <c r="O648" s="36">
        <f>[1]!f_info_custodianfeeratio(A648)</f>
        <v>0.1</v>
      </c>
      <c r="P648" s="37"/>
      <c r="Q648" s="37"/>
      <c r="R648" s="37"/>
      <c r="S648" s="37"/>
    </row>
    <row r="649" spans="1:19" x14ac:dyDescent="0.4">
      <c r="A649" s="9" t="s">
        <v>966</v>
      </c>
      <c r="B649" s="9" t="s">
        <v>3854</v>
      </c>
      <c r="C649" s="9" t="s">
        <v>1899</v>
      </c>
      <c r="D649" s="9" t="s">
        <v>1965</v>
      </c>
      <c r="E649" s="9" t="s">
        <v>1891</v>
      </c>
      <c r="F649" s="32" t="s">
        <v>3855</v>
      </c>
      <c r="G649" s="32" t="s">
        <v>3856</v>
      </c>
      <c r="H649" s="34">
        <v>2.8206600000000002</v>
      </c>
      <c r="I649" s="9" t="s">
        <v>967</v>
      </c>
      <c r="J649" s="9" t="str">
        <f>_xlfn.XLOOKUP($I649,ETF指数!$B:$B,ETF指数!D:D)</f>
        <v>海外指数</v>
      </c>
      <c r="K649" s="9" t="str">
        <f>_xlfn.XLOOKUP($I649,ETF指数!$B:$B,ETF指数!E:E)</f>
        <v>美股</v>
      </c>
      <c r="L649" s="9" t="str">
        <f>_xlfn.XLOOKUP($I649,ETF指数!$B:$B,ETF指数!F:F)</f>
        <v>生物</v>
      </c>
      <c r="M649" s="35">
        <f>[1]!f_netasset_total(A649,"",100000000)</f>
        <v>13.4508903094</v>
      </c>
      <c r="N649" s="36">
        <f>[1]!f_info_managementfeeratio(A649)</f>
        <v>0.5</v>
      </c>
      <c r="O649" s="36">
        <f>[1]!f_info_custodianfeeratio(A649)</f>
        <v>0.15</v>
      </c>
      <c r="P649" s="37"/>
      <c r="Q649" s="37"/>
      <c r="R649" s="37"/>
      <c r="S649" s="37"/>
    </row>
    <row r="650" spans="1:19" x14ac:dyDescent="0.4">
      <c r="A650" s="9" t="s">
        <v>968</v>
      </c>
      <c r="B650" s="9" t="s">
        <v>3857</v>
      </c>
      <c r="C650" s="9" t="s">
        <v>1896</v>
      </c>
      <c r="D650" s="9" t="s">
        <v>2482</v>
      </c>
      <c r="E650" s="9" t="s">
        <v>1891</v>
      </c>
      <c r="F650" s="32" t="s">
        <v>3855</v>
      </c>
      <c r="G650" s="32" t="s">
        <v>3858</v>
      </c>
      <c r="H650" s="34">
        <v>36.888129249999999</v>
      </c>
      <c r="I650" s="9" t="s">
        <v>969</v>
      </c>
      <c r="J650" s="9" t="str">
        <f>_xlfn.XLOOKUP($I650,ETF指数!$B:$B,ETF指数!D:D)</f>
        <v>主题指数</v>
      </c>
      <c r="K650" s="9" t="str">
        <f>_xlfn.XLOOKUP($I650,ETF指数!$B:$B,ETF指数!E:E)</f>
        <v>地区</v>
      </c>
      <c r="L650" s="9" t="str">
        <f>_xlfn.XLOOKUP($I650,ETF指数!$B:$B,ETF指数!F:F)</f>
        <v>西南</v>
      </c>
      <c r="M650" s="35">
        <f>[1]!f_netasset_total(A650,"",100000000)</f>
        <v>31.819832954599999</v>
      </c>
      <c r="N650" s="36">
        <f>[1]!f_info_managementfeeratio(A650)</f>
        <v>0.15</v>
      </c>
      <c r="O650" s="36">
        <f>[1]!f_info_custodianfeeratio(A650)</f>
        <v>0.05</v>
      </c>
      <c r="P650" s="37"/>
      <c r="Q650" s="37"/>
      <c r="R650" s="37"/>
      <c r="S650" s="37"/>
    </row>
    <row r="651" spans="1:19" x14ac:dyDescent="0.4">
      <c r="A651" s="9" t="s">
        <v>970</v>
      </c>
      <c r="B651" s="9" t="s">
        <v>3859</v>
      </c>
      <c r="C651" s="9" t="s">
        <v>1911</v>
      </c>
      <c r="D651" s="9" t="s">
        <v>2927</v>
      </c>
      <c r="E651" s="9" t="s">
        <v>1891</v>
      </c>
      <c r="F651" s="32" t="s">
        <v>3860</v>
      </c>
      <c r="G651" s="32" t="s">
        <v>3861</v>
      </c>
      <c r="H651" s="34">
        <v>10.25302289</v>
      </c>
      <c r="I651" s="9" t="s">
        <v>90</v>
      </c>
      <c r="J651" s="9" t="str">
        <f>_xlfn.XLOOKUP($I651,ETF指数!$B:$B,ETF指数!D:D)</f>
        <v>市场指数</v>
      </c>
      <c r="K651" s="9" t="str">
        <f>_xlfn.XLOOKUP($I651,ETF指数!$B:$B,ETF指数!E:E)</f>
        <v>大盘</v>
      </c>
      <c r="L651" s="9">
        <f>_xlfn.XLOOKUP($I651,ETF指数!$B:$B,ETF指数!F:F)</f>
        <v>0</v>
      </c>
      <c r="M651" s="35">
        <f>[1]!f_netasset_total(A651,"",100000000)</f>
        <v>1.0420342864000001</v>
      </c>
      <c r="N651" s="36">
        <f>[1]!f_info_managementfeeratio(A651)</f>
        <v>0.5</v>
      </c>
      <c r="O651" s="36">
        <f>[1]!f_info_custodianfeeratio(A651)</f>
        <v>0.1</v>
      </c>
      <c r="P651" s="37"/>
      <c r="Q651" s="37"/>
      <c r="R651" s="37"/>
      <c r="S651" s="37"/>
    </row>
    <row r="652" spans="1:19" x14ac:dyDescent="0.4">
      <c r="A652" s="9" t="s">
        <v>971</v>
      </c>
      <c r="B652" s="9" t="s">
        <v>3862</v>
      </c>
      <c r="C652" s="9" t="s">
        <v>1917</v>
      </c>
      <c r="D652" s="9" t="s">
        <v>2905</v>
      </c>
      <c r="E652" s="9" t="s">
        <v>1891</v>
      </c>
      <c r="F652" s="32" t="s">
        <v>3863</v>
      </c>
      <c r="G652" s="32" t="s">
        <v>3864</v>
      </c>
      <c r="H652" s="34">
        <v>6.9674445299999999</v>
      </c>
      <c r="I652" s="9" t="s">
        <v>382</v>
      </c>
      <c r="J652" s="9" t="str">
        <f>_xlfn.XLOOKUP($I652,ETF指数!$B:$B,ETF指数!D:D)</f>
        <v>行业板块</v>
      </c>
      <c r="K652" s="9" t="str">
        <f>_xlfn.XLOOKUP($I652,ETF指数!$B:$B,ETF指数!E:E)</f>
        <v>制造</v>
      </c>
      <c r="L652" s="9" t="str">
        <f>_xlfn.XLOOKUP($I652,ETF指数!$B:$B,ETF指数!F:F)</f>
        <v>新能车</v>
      </c>
      <c r="M652" s="35">
        <f>[1]!f_netasset_total(A652,"",100000000)</f>
        <v>8.5152424301000007</v>
      </c>
      <c r="N652" s="36">
        <f>[1]!f_info_managementfeeratio(A652)</f>
        <v>0.5</v>
      </c>
      <c r="O652" s="36">
        <f>[1]!f_info_custodianfeeratio(A652)</f>
        <v>0.05</v>
      </c>
      <c r="P652" s="37"/>
      <c r="Q652" s="37"/>
      <c r="R652" s="37"/>
      <c r="S652" s="37"/>
    </row>
    <row r="653" spans="1:19" x14ac:dyDescent="0.4">
      <c r="A653" s="9" t="s">
        <v>972</v>
      </c>
      <c r="B653" s="9" t="s">
        <v>3865</v>
      </c>
      <c r="C653" s="9" t="s">
        <v>1897</v>
      </c>
      <c r="D653" s="9" t="s">
        <v>3135</v>
      </c>
      <c r="E653" s="9" t="s">
        <v>1892</v>
      </c>
      <c r="F653" s="32" t="s">
        <v>3863</v>
      </c>
      <c r="G653" s="32" t="s">
        <v>3866</v>
      </c>
      <c r="H653" s="34">
        <v>78.483099999999993</v>
      </c>
      <c r="I653" s="9" t="s">
        <v>973</v>
      </c>
      <c r="J653" s="9" t="str">
        <f>_xlfn.XLOOKUP($I653,ETF指数!$B:$B,ETF指数!D:D)</f>
        <v>债券指数</v>
      </c>
      <c r="K653" s="9" t="str">
        <f>_xlfn.XLOOKUP($I653,ETF指数!$B:$B,ETF指数!E:E)</f>
        <v>政金债</v>
      </c>
      <c r="L653" s="9" t="str">
        <f>_xlfn.XLOOKUP($I653,ETF指数!$B:$B,ETF指数!F:F)</f>
        <v>长债</v>
      </c>
      <c r="M653" s="35">
        <f>[1]!f_netasset_total(A653,"",100000000)</f>
        <v>395.20499496879995</v>
      </c>
      <c r="N653" s="36">
        <f>[1]!f_info_managementfeeratio(A653)</f>
        <v>0.15</v>
      </c>
      <c r="O653" s="36">
        <f>[1]!f_info_custodianfeeratio(A653)</f>
        <v>0.05</v>
      </c>
      <c r="P653" s="37"/>
      <c r="Q653" s="37"/>
      <c r="R653" s="37"/>
      <c r="S653" s="37"/>
    </row>
    <row r="654" spans="1:19" x14ac:dyDescent="0.4">
      <c r="A654" s="9" t="s">
        <v>974</v>
      </c>
      <c r="B654" s="9" t="s">
        <v>3867</v>
      </c>
      <c r="C654" s="9" t="s">
        <v>1896</v>
      </c>
      <c r="D654" s="9" t="s">
        <v>3623</v>
      </c>
      <c r="E654" s="9" t="s">
        <v>1892</v>
      </c>
      <c r="F654" s="32" t="s">
        <v>3861</v>
      </c>
      <c r="G654" s="32" t="s">
        <v>3868</v>
      </c>
      <c r="H654" s="34">
        <v>73.693136999999993</v>
      </c>
      <c r="I654" s="9" t="s">
        <v>975</v>
      </c>
      <c r="J654" s="9" t="str">
        <f>_xlfn.XLOOKUP($I654,ETF指数!$B:$B,ETF指数!D:D)</f>
        <v>债券指数</v>
      </c>
      <c r="K654" s="9" t="str">
        <f>_xlfn.XLOOKUP($I654,ETF指数!$B:$B,ETF指数!E:E)</f>
        <v>国债</v>
      </c>
      <c r="L654" s="9" t="str">
        <f>_xlfn.XLOOKUP($I654,ETF指数!$B:$B,ETF指数!F:F)</f>
        <v>中短债</v>
      </c>
      <c r="M654" s="35">
        <f>[1]!f_netasset_total(A654,"",100000000)</f>
        <v>28.664120325599999</v>
      </c>
      <c r="N654" s="36">
        <f>[1]!f_info_managementfeeratio(A654)</f>
        <v>0.15</v>
      </c>
      <c r="O654" s="36">
        <f>[1]!f_info_custodianfeeratio(A654)</f>
        <v>0.05</v>
      </c>
      <c r="P654" s="37"/>
      <c r="Q654" s="37"/>
      <c r="R654" s="37"/>
      <c r="S654" s="37"/>
    </row>
    <row r="655" spans="1:19" x14ac:dyDescent="0.4">
      <c r="A655" s="9" t="s">
        <v>976</v>
      </c>
      <c r="B655" s="9" t="s">
        <v>3869</v>
      </c>
      <c r="C655" s="9" t="s">
        <v>1905</v>
      </c>
      <c r="D655" s="9" t="s">
        <v>3156</v>
      </c>
      <c r="E655" s="9" t="s">
        <v>1891</v>
      </c>
      <c r="F655" s="32" t="s">
        <v>3870</v>
      </c>
      <c r="G655" s="32" t="s">
        <v>3858</v>
      </c>
      <c r="H655" s="34">
        <v>9.8940313799999995</v>
      </c>
      <c r="I655" s="9" t="s">
        <v>977</v>
      </c>
      <c r="J655" s="9" t="str">
        <f>_xlfn.XLOOKUP($I655,ETF指数!$B:$B,ETF指数!D:D)</f>
        <v>主题指数</v>
      </c>
      <c r="K655" s="9" t="str">
        <f>_xlfn.XLOOKUP($I655,ETF指数!$B:$B,ETF指数!E:E)</f>
        <v>ESG</v>
      </c>
      <c r="L655" s="9" t="str">
        <f>_xlfn.XLOOKUP($I655,ETF指数!$B:$B,ETF指数!F:F)</f>
        <v>ESG</v>
      </c>
      <c r="M655" s="35">
        <f>[1]!f_netasset_total(A655,"",100000000)</f>
        <v>0.22920251280000001</v>
      </c>
      <c r="N655" s="36">
        <f>[1]!f_info_managementfeeratio(A655)</f>
        <v>0.5</v>
      </c>
      <c r="O655" s="36">
        <f>[1]!f_info_custodianfeeratio(A655)</f>
        <v>0.1</v>
      </c>
      <c r="P655" s="37"/>
      <c r="Q655" s="37"/>
      <c r="R655" s="37"/>
      <c r="S655" s="37"/>
    </row>
    <row r="656" spans="1:19" x14ac:dyDescent="0.4">
      <c r="A656" s="9" t="s">
        <v>978</v>
      </c>
      <c r="B656" s="9" t="s">
        <v>3871</v>
      </c>
      <c r="C656" s="9" t="s">
        <v>1899</v>
      </c>
      <c r="D656" s="9" t="s">
        <v>2482</v>
      </c>
      <c r="E656" s="9" t="s">
        <v>1891</v>
      </c>
      <c r="F656" s="32" t="s">
        <v>3872</v>
      </c>
      <c r="G656" s="32" t="s">
        <v>3873</v>
      </c>
      <c r="H656" s="34">
        <v>2.43242</v>
      </c>
      <c r="I656" s="9" t="s">
        <v>604</v>
      </c>
      <c r="J656" s="9" t="str">
        <f>_xlfn.XLOOKUP($I656,ETF指数!$B:$B,ETF指数!D:D)</f>
        <v>港股指数</v>
      </c>
      <c r="K656" s="9" t="str">
        <f>_xlfn.XLOOKUP($I656,ETF指数!$B:$B,ETF指数!E:E)</f>
        <v>科技</v>
      </c>
      <c r="L656" s="9" t="str">
        <f>_xlfn.XLOOKUP($I656,ETF指数!$B:$B,ETF指数!F:F)</f>
        <v>科技</v>
      </c>
      <c r="M656" s="35">
        <f>[1]!f_netasset_total(A656,"",100000000)</f>
        <v>35.6204503274</v>
      </c>
      <c r="N656" s="36">
        <f>[1]!f_info_managementfeeratio(A656)</f>
        <v>0.15</v>
      </c>
      <c r="O656" s="36">
        <f>[1]!f_info_custodianfeeratio(A656)</f>
        <v>0.05</v>
      </c>
      <c r="P656" s="37"/>
      <c r="Q656" s="37"/>
      <c r="R656" s="37"/>
      <c r="S656" s="37"/>
    </row>
    <row r="657" spans="1:19" x14ac:dyDescent="0.4">
      <c r="A657" s="9" t="s">
        <v>979</v>
      </c>
      <c r="B657" s="9" t="s">
        <v>3874</v>
      </c>
      <c r="C657" s="9" t="s">
        <v>1904</v>
      </c>
      <c r="D657" s="9" t="s">
        <v>2475</v>
      </c>
      <c r="E657" s="9" t="s">
        <v>1891</v>
      </c>
      <c r="F657" s="32" t="s">
        <v>3864</v>
      </c>
      <c r="G657" s="32" t="s">
        <v>3858</v>
      </c>
      <c r="H657" s="34">
        <v>59.985722760000002</v>
      </c>
      <c r="I657" s="9" t="s">
        <v>980</v>
      </c>
      <c r="J657" s="9" t="str">
        <f>_xlfn.XLOOKUP($I657,ETF指数!$B:$B,ETF指数!D:D)</f>
        <v>风格策略</v>
      </c>
      <c r="K657" s="9" t="str">
        <f>_xlfn.XLOOKUP($I657,ETF指数!$B:$B,ETF指数!E:E)</f>
        <v>成长</v>
      </c>
      <c r="L657" s="9" t="str">
        <f>_xlfn.XLOOKUP($I657,ETF指数!$B:$B,ETF指数!F:F)</f>
        <v>HS300</v>
      </c>
      <c r="M657" s="35">
        <f>[1]!f_netasset_total(A657,"",100000000)</f>
        <v>8.9426204267999996</v>
      </c>
      <c r="N657" s="36">
        <f>[1]!f_info_managementfeeratio(A657)</f>
        <v>0.5</v>
      </c>
      <c r="O657" s="36">
        <f>[1]!f_info_custodianfeeratio(A657)</f>
        <v>0.1</v>
      </c>
      <c r="P657" s="37"/>
      <c r="Q657" s="37"/>
      <c r="R657" s="37"/>
      <c r="S657" s="37"/>
    </row>
    <row r="658" spans="1:19" x14ac:dyDescent="0.4">
      <c r="A658" s="9" t="s">
        <v>981</v>
      </c>
      <c r="B658" s="9" t="s">
        <v>3875</v>
      </c>
      <c r="C658" s="9" t="s">
        <v>1907</v>
      </c>
      <c r="D658" s="9" t="s">
        <v>1962</v>
      </c>
      <c r="E658" s="9" t="s">
        <v>1892</v>
      </c>
      <c r="F658" s="32" t="s">
        <v>3864</v>
      </c>
      <c r="G658" s="32" t="s">
        <v>3876</v>
      </c>
      <c r="H658" s="34">
        <v>6.8260800000000001</v>
      </c>
      <c r="I658" s="9" t="s">
        <v>975</v>
      </c>
      <c r="J658" s="9" t="str">
        <f>_xlfn.XLOOKUP($I658,ETF指数!$B:$B,ETF指数!D:D)</f>
        <v>债券指数</v>
      </c>
      <c r="K658" s="9" t="str">
        <f>_xlfn.XLOOKUP($I658,ETF指数!$B:$B,ETF指数!E:E)</f>
        <v>国债</v>
      </c>
      <c r="L658" s="9" t="str">
        <f>_xlfn.XLOOKUP($I658,ETF指数!$B:$B,ETF指数!F:F)</f>
        <v>中短债</v>
      </c>
      <c r="M658" s="35">
        <f>[1]!f_netasset_total(A658,"",100000000)</f>
        <v>13.8388633927</v>
      </c>
      <c r="N658" s="36">
        <f>[1]!f_info_managementfeeratio(A658)</f>
        <v>0.15</v>
      </c>
      <c r="O658" s="36">
        <f>[1]!f_info_custodianfeeratio(A658)</f>
        <v>0.05</v>
      </c>
      <c r="P658" s="37"/>
      <c r="Q658" s="37"/>
      <c r="R658" s="37"/>
      <c r="S658" s="37"/>
    </row>
    <row r="659" spans="1:19" x14ac:dyDescent="0.4">
      <c r="A659" s="9" t="s">
        <v>982</v>
      </c>
      <c r="B659" s="9" t="s">
        <v>3877</v>
      </c>
      <c r="C659" s="9" t="s">
        <v>1911</v>
      </c>
      <c r="D659" s="9" t="s">
        <v>3878</v>
      </c>
      <c r="E659" s="9" t="s">
        <v>1892</v>
      </c>
      <c r="F659" s="32" t="s">
        <v>3879</v>
      </c>
      <c r="G659" s="32" t="s">
        <v>3880</v>
      </c>
      <c r="H659" s="34">
        <v>4.02867</v>
      </c>
      <c r="I659" s="9" t="s">
        <v>983</v>
      </c>
      <c r="J659" s="9" t="str">
        <f>_xlfn.XLOOKUP($I659,ETF指数!$B:$B,ETF指数!D:D)</f>
        <v>债券指数</v>
      </c>
      <c r="K659" s="9" t="str">
        <f>_xlfn.XLOOKUP($I659,ETF指数!$B:$B,ETF指数!E:E)</f>
        <v>国债</v>
      </c>
      <c r="L659" s="9" t="str">
        <f>_xlfn.XLOOKUP($I659,ETF指数!$B:$B,ETF指数!F:F)</f>
        <v>短债</v>
      </c>
      <c r="M659" s="35">
        <f>[1]!f_netasset_total(A659,"",100000000)</f>
        <v>5.6593248882000005</v>
      </c>
      <c r="N659" s="36">
        <f>[1]!f_info_managementfeeratio(A659)</f>
        <v>0.15</v>
      </c>
      <c r="O659" s="36">
        <f>[1]!f_info_custodianfeeratio(A659)</f>
        <v>0.05</v>
      </c>
      <c r="P659" s="37"/>
      <c r="Q659" s="37"/>
      <c r="R659" s="37"/>
      <c r="S659" s="37"/>
    </row>
    <row r="660" spans="1:19" x14ac:dyDescent="0.4">
      <c r="A660" s="9" t="s">
        <v>984</v>
      </c>
      <c r="B660" s="9" t="s">
        <v>3881</v>
      </c>
      <c r="C660" s="9" t="s">
        <v>1897</v>
      </c>
      <c r="D660" s="9" t="s">
        <v>1962</v>
      </c>
      <c r="E660" s="9" t="s">
        <v>1891</v>
      </c>
      <c r="F660" s="32" t="s">
        <v>3882</v>
      </c>
      <c r="G660" s="32" t="s">
        <v>3883</v>
      </c>
      <c r="H660" s="34">
        <v>10.595128539999999</v>
      </c>
      <c r="I660" s="9" t="s">
        <v>965</v>
      </c>
      <c r="J660" s="9" t="str">
        <f>_xlfn.XLOOKUP($I660,ETF指数!$B:$B,ETF指数!D:D)</f>
        <v>行业板块</v>
      </c>
      <c r="K660" s="9" t="str">
        <f>_xlfn.XLOOKUP($I660,ETF指数!$B:$B,ETF指数!E:E)</f>
        <v>医药</v>
      </c>
      <c r="L660" s="9" t="str">
        <f>_xlfn.XLOOKUP($I660,ETF指数!$B:$B,ETF指数!F:F)</f>
        <v>生物</v>
      </c>
      <c r="M660" s="35">
        <f>[1]!f_netasset_total(A660,"",100000000)</f>
        <v>0.1748107756</v>
      </c>
      <c r="N660" s="36">
        <f>[1]!f_info_managementfeeratio(A660)</f>
        <v>0.5</v>
      </c>
      <c r="O660" s="36">
        <f>[1]!f_info_custodianfeeratio(A660)</f>
        <v>0.1</v>
      </c>
      <c r="P660" s="37"/>
      <c r="Q660" s="37"/>
      <c r="R660" s="37"/>
      <c r="S660" s="37"/>
    </row>
    <row r="661" spans="1:19" x14ac:dyDescent="0.4">
      <c r="A661" s="9" t="s">
        <v>985</v>
      </c>
      <c r="B661" s="9" t="s">
        <v>3884</v>
      </c>
      <c r="C661" s="9" t="s">
        <v>1899</v>
      </c>
      <c r="D661" s="9" t="s">
        <v>2475</v>
      </c>
      <c r="E661" s="9" t="s">
        <v>1891</v>
      </c>
      <c r="F661" s="32" t="s">
        <v>3883</v>
      </c>
      <c r="G661" s="32" t="s">
        <v>3885</v>
      </c>
      <c r="H661" s="34">
        <v>4.3026499999999999</v>
      </c>
      <c r="I661" s="9" t="s">
        <v>947</v>
      </c>
      <c r="J661" s="9" t="str">
        <f>_xlfn.XLOOKUP($I661,ETF指数!$B:$B,ETF指数!D:D)</f>
        <v>行业板块</v>
      </c>
      <c r="K661" s="9" t="str">
        <f>_xlfn.XLOOKUP($I661,ETF指数!$B:$B,ETF指数!E:E)</f>
        <v>医药</v>
      </c>
      <c r="L661" s="9" t="str">
        <f>_xlfn.XLOOKUP($I661,ETF指数!$B:$B,ETF指数!F:F)</f>
        <v>中药</v>
      </c>
      <c r="M661" s="35">
        <f>[1]!f_netasset_total(A661,"",100000000)</f>
        <v>21.4856027268</v>
      </c>
      <c r="N661" s="36">
        <f>[1]!f_info_managementfeeratio(A661)</f>
        <v>0.5</v>
      </c>
      <c r="O661" s="36">
        <f>[1]!f_info_custodianfeeratio(A661)</f>
        <v>0.1</v>
      </c>
      <c r="P661" s="37"/>
      <c r="Q661" s="37"/>
      <c r="R661" s="37"/>
      <c r="S661" s="37"/>
    </row>
    <row r="662" spans="1:19" x14ac:dyDescent="0.4">
      <c r="A662" s="9" t="s">
        <v>986</v>
      </c>
      <c r="B662" s="9" t="s">
        <v>3886</v>
      </c>
      <c r="C662" s="9" t="s">
        <v>1908</v>
      </c>
      <c r="D662" s="9" t="s">
        <v>3191</v>
      </c>
      <c r="E662" s="9" t="s">
        <v>1891</v>
      </c>
      <c r="F662" s="32" t="s">
        <v>3887</v>
      </c>
      <c r="G662" s="32" t="s">
        <v>3888</v>
      </c>
      <c r="H662" s="34">
        <v>15.38302</v>
      </c>
      <c r="I662" s="9" t="s">
        <v>846</v>
      </c>
      <c r="J662" s="9" t="str">
        <f>_xlfn.XLOOKUP($I662,ETF指数!$B:$B,ETF指数!D:D)</f>
        <v>行业板块</v>
      </c>
      <c r="K662" s="9" t="str">
        <f>_xlfn.XLOOKUP($I662,ETF指数!$B:$B,ETF指数!E:E)</f>
        <v>科技</v>
      </c>
      <c r="L662" s="9" t="str">
        <f>_xlfn.XLOOKUP($I662,ETF指数!$B:$B,ETF指数!F:F)</f>
        <v>数字经济</v>
      </c>
      <c r="M662" s="35">
        <f>[1]!f_netasset_total(A662,"",100000000)</f>
        <v>2.1998371179</v>
      </c>
      <c r="N662" s="36">
        <f>[1]!f_info_managementfeeratio(A662)</f>
        <v>0.5</v>
      </c>
      <c r="O662" s="36">
        <f>[1]!f_info_custodianfeeratio(A662)</f>
        <v>0.1</v>
      </c>
      <c r="P662" s="37"/>
      <c r="Q662" s="37"/>
      <c r="R662" s="37"/>
      <c r="S662" s="37"/>
    </row>
    <row r="663" spans="1:19" x14ac:dyDescent="0.4">
      <c r="A663" s="9" t="s">
        <v>987</v>
      </c>
      <c r="B663" s="9" t="s">
        <v>3889</v>
      </c>
      <c r="C663" s="9" t="s">
        <v>1896</v>
      </c>
      <c r="D663" s="9" t="s">
        <v>2482</v>
      </c>
      <c r="E663" s="9" t="s">
        <v>1891</v>
      </c>
      <c r="F663" s="32" t="s">
        <v>3890</v>
      </c>
      <c r="G663" s="32" t="s">
        <v>3891</v>
      </c>
      <c r="H663" s="34">
        <v>4.3292451999999999</v>
      </c>
      <c r="I663" s="9" t="s">
        <v>988</v>
      </c>
      <c r="J663" s="9" t="str">
        <f>_xlfn.XLOOKUP($I663,ETF指数!$B:$B,ETF指数!D:D)</f>
        <v>行业板块</v>
      </c>
      <c r="K663" s="9" t="str">
        <f>_xlfn.XLOOKUP($I663,ETF指数!$B:$B,ETF指数!E:E)</f>
        <v>科技</v>
      </c>
      <c r="L663" s="9" t="str">
        <f>_xlfn.XLOOKUP($I663,ETF指数!$B:$B,ETF指数!F:F)</f>
        <v>科创-材料</v>
      </c>
      <c r="M663" s="35">
        <f>[1]!f_netasset_total(A663,"",100000000)</f>
        <v>2.6671727238999998</v>
      </c>
      <c r="N663" s="36">
        <f>[1]!f_info_managementfeeratio(A663)</f>
        <v>0.5</v>
      </c>
      <c r="O663" s="36">
        <f>[1]!f_info_custodianfeeratio(A663)</f>
        <v>0.1</v>
      </c>
      <c r="P663" s="37"/>
      <c r="Q663" s="37"/>
      <c r="R663" s="37"/>
      <c r="S663" s="37"/>
    </row>
    <row r="664" spans="1:19" x14ac:dyDescent="0.4">
      <c r="A664" s="9" t="s">
        <v>989</v>
      </c>
      <c r="B664" s="9" t="s">
        <v>3892</v>
      </c>
      <c r="C664" s="9" t="s">
        <v>1901</v>
      </c>
      <c r="D664" s="9" t="s">
        <v>3438</v>
      </c>
      <c r="E664" s="9" t="s">
        <v>1891</v>
      </c>
      <c r="F664" s="32" t="s">
        <v>3890</v>
      </c>
      <c r="G664" s="32" t="s">
        <v>3891</v>
      </c>
      <c r="H664" s="34">
        <v>6.9099599999999999</v>
      </c>
      <c r="I664" s="9" t="s">
        <v>988</v>
      </c>
      <c r="J664" s="9" t="str">
        <f>_xlfn.XLOOKUP($I664,ETF指数!$B:$B,ETF指数!D:D)</f>
        <v>行业板块</v>
      </c>
      <c r="K664" s="9" t="str">
        <f>_xlfn.XLOOKUP($I664,ETF指数!$B:$B,ETF指数!E:E)</f>
        <v>科技</v>
      </c>
      <c r="L664" s="9" t="str">
        <f>_xlfn.XLOOKUP($I664,ETF指数!$B:$B,ETF指数!F:F)</f>
        <v>科创-材料</v>
      </c>
      <c r="M664" s="35">
        <f>[1]!f_netasset_total(A664,"",100000000)</f>
        <v>1.5099037137</v>
      </c>
      <c r="N664" s="36">
        <f>[1]!f_info_managementfeeratio(A664)</f>
        <v>0.5</v>
      </c>
      <c r="O664" s="36">
        <f>[1]!f_info_custodianfeeratio(A664)</f>
        <v>0.1</v>
      </c>
      <c r="P664" s="37"/>
      <c r="Q664" s="37"/>
      <c r="R664" s="37"/>
      <c r="S664" s="37"/>
    </row>
    <row r="665" spans="1:19" x14ac:dyDescent="0.4">
      <c r="A665" s="9" t="s">
        <v>990</v>
      </c>
      <c r="B665" s="9" t="s">
        <v>3893</v>
      </c>
      <c r="C665" s="9" t="s">
        <v>1900</v>
      </c>
      <c r="D665" s="9" t="s">
        <v>2927</v>
      </c>
      <c r="E665" s="9" t="s">
        <v>1891</v>
      </c>
      <c r="F665" s="32" t="s">
        <v>3890</v>
      </c>
      <c r="G665" s="32" t="s">
        <v>3891</v>
      </c>
      <c r="H665" s="34">
        <v>3.6689414600000001</v>
      </c>
      <c r="I665" s="9" t="s">
        <v>991</v>
      </c>
      <c r="J665" s="9" t="str">
        <f>_xlfn.XLOOKUP($I665,ETF指数!$B:$B,ETF指数!D:D)</f>
        <v>行业板块</v>
      </c>
      <c r="K665" s="9" t="str">
        <f>_xlfn.XLOOKUP($I665,ETF指数!$B:$B,ETF指数!E:E)</f>
        <v>科技</v>
      </c>
      <c r="L665" s="9" t="str">
        <f>_xlfn.XLOOKUP($I665,ETF指数!$B:$B,ETF指数!F:F)</f>
        <v>科创-半导体</v>
      </c>
      <c r="M665" s="35">
        <f>[1]!f_netasset_total(A665,"",100000000)</f>
        <v>233.9158118663</v>
      </c>
      <c r="N665" s="36">
        <f>[1]!f_info_managementfeeratio(A665)</f>
        <v>0.5</v>
      </c>
      <c r="O665" s="36">
        <f>[1]!f_info_custodianfeeratio(A665)</f>
        <v>0.1</v>
      </c>
      <c r="P665" s="37"/>
      <c r="Q665" s="37"/>
      <c r="R665" s="37"/>
      <c r="S665" s="37"/>
    </row>
    <row r="666" spans="1:19" x14ac:dyDescent="0.4">
      <c r="A666" s="9" t="s">
        <v>992</v>
      </c>
      <c r="B666" s="9" t="s">
        <v>3894</v>
      </c>
      <c r="C666" s="9" t="s">
        <v>1908</v>
      </c>
      <c r="D666" s="9" t="s">
        <v>3191</v>
      </c>
      <c r="E666" s="9" t="s">
        <v>1891</v>
      </c>
      <c r="F666" s="32" t="s">
        <v>3890</v>
      </c>
      <c r="G666" s="32" t="s">
        <v>3891</v>
      </c>
      <c r="H666" s="34">
        <v>3.6139700000000001</v>
      </c>
      <c r="I666" s="9" t="s">
        <v>991</v>
      </c>
      <c r="J666" s="9" t="str">
        <f>_xlfn.XLOOKUP($I666,ETF指数!$B:$B,ETF指数!D:D)</f>
        <v>行业板块</v>
      </c>
      <c r="K666" s="9" t="str">
        <f>_xlfn.XLOOKUP($I666,ETF指数!$B:$B,ETF指数!E:E)</f>
        <v>科技</v>
      </c>
      <c r="L666" s="9" t="str">
        <f>_xlfn.XLOOKUP($I666,ETF指数!$B:$B,ETF指数!F:F)</f>
        <v>科创-半导体</v>
      </c>
      <c r="M666" s="35">
        <f>[1]!f_netasset_total(A666,"",100000000)</f>
        <v>23.675777314899999</v>
      </c>
      <c r="N666" s="36">
        <f>[1]!f_info_managementfeeratio(A666)</f>
        <v>0.15</v>
      </c>
      <c r="O666" s="36">
        <f>[1]!f_info_custodianfeeratio(A666)</f>
        <v>0.05</v>
      </c>
      <c r="P666" s="37"/>
      <c r="Q666" s="37"/>
      <c r="R666" s="37"/>
      <c r="S666" s="37"/>
    </row>
    <row r="667" spans="1:19" x14ac:dyDescent="0.4">
      <c r="A667" s="9" t="s">
        <v>993</v>
      </c>
      <c r="B667" s="9" t="s">
        <v>3895</v>
      </c>
      <c r="C667" s="9" t="s">
        <v>1894</v>
      </c>
      <c r="D667" s="9" t="s">
        <v>2482</v>
      </c>
      <c r="E667" s="9" t="s">
        <v>1891</v>
      </c>
      <c r="F667" s="32" t="s">
        <v>3888</v>
      </c>
      <c r="G667" s="32" t="s">
        <v>3866</v>
      </c>
      <c r="H667" s="34">
        <v>2.0511300000000001</v>
      </c>
      <c r="I667" s="9" t="s">
        <v>910</v>
      </c>
      <c r="J667" s="9" t="str">
        <f>_xlfn.XLOOKUP($I667,ETF指数!$B:$B,ETF指数!D:D)</f>
        <v>海外指数</v>
      </c>
      <c r="K667" s="9" t="str">
        <f>_xlfn.XLOOKUP($I667,ETF指数!$B:$B,ETF指数!E:E)</f>
        <v>美股</v>
      </c>
      <c r="L667" s="9">
        <f>_xlfn.XLOOKUP($I667,ETF指数!$B:$B,ETF指数!F:F)</f>
        <v>0</v>
      </c>
      <c r="M667" s="35">
        <f>[1]!f_netasset_total(A667,"",100000000)</f>
        <v>22.1841781754</v>
      </c>
      <c r="N667" s="36">
        <f>[1]!f_info_managementfeeratio(A667)</f>
        <v>0.6</v>
      </c>
      <c r="O667" s="36">
        <f>[1]!f_info_custodianfeeratio(A667)</f>
        <v>0.15</v>
      </c>
      <c r="P667" s="37"/>
      <c r="Q667" s="37"/>
      <c r="R667" s="37"/>
      <c r="S667" s="37"/>
    </row>
    <row r="668" spans="1:19" x14ac:dyDescent="0.4">
      <c r="A668" s="9" t="s">
        <v>994</v>
      </c>
      <c r="B668" s="9" t="s">
        <v>3896</v>
      </c>
      <c r="C668" s="9" t="s">
        <v>1894</v>
      </c>
      <c r="D668" s="9" t="s">
        <v>2992</v>
      </c>
      <c r="E668" s="9" t="s">
        <v>1891</v>
      </c>
      <c r="F668" s="32" t="s">
        <v>3888</v>
      </c>
      <c r="G668" s="32" t="s">
        <v>3891</v>
      </c>
      <c r="H668" s="34">
        <v>5.1845999999999997</v>
      </c>
      <c r="I668" s="9" t="s">
        <v>995</v>
      </c>
      <c r="J668" s="9" t="str">
        <f>_xlfn.XLOOKUP($I668,ETF指数!$B:$B,ETF指数!D:D)</f>
        <v>行业板块</v>
      </c>
      <c r="K668" s="9" t="str">
        <f>_xlfn.XLOOKUP($I668,ETF指数!$B:$B,ETF指数!E:E)</f>
        <v>制造</v>
      </c>
      <c r="L668" s="9" t="str">
        <f>_xlfn.XLOOKUP($I668,ETF指数!$B:$B,ETF指数!F:F)</f>
        <v>机械</v>
      </c>
      <c r="M668" s="35">
        <f>[1]!f_netasset_total(A668,"",100000000)</f>
        <v>0.82812631120000002</v>
      </c>
      <c r="N668" s="36">
        <f>[1]!f_info_managementfeeratio(A668)</f>
        <v>0.5</v>
      </c>
      <c r="O668" s="36">
        <f>[1]!f_info_custodianfeeratio(A668)</f>
        <v>0.1</v>
      </c>
      <c r="P668" s="37"/>
      <c r="Q668" s="37"/>
      <c r="R668" s="37"/>
      <c r="S668" s="37"/>
    </row>
    <row r="669" spans="1:19" x14ac:dyDescent="0.4">
      <c r="A669" s="9" t="s">
        <v>996</v>
      </c>
      <c r="B669" s="9" t="s">
        <v>3897</v>
      </c>
      <c r="C669" s="9" t="s">
        <v>1905</v>
      </c>
      <c r="D669" s="9" t="s">
        <v>3438</v>
      </c>
      <c r="E669" s="9" t="s">
        <v>1891</v>
      </c>
      <c r="F669" s="32" t="s">
        <v>3888</v>
      </c>
      <c r="G669" s="32" t="s">
        <v>3891</v>
      </c>
      <c r="H669" s="34">
        <v>12.179418999999999</v>
      </c>
      <c r="I669" s="9" t="s">
        <v>995</v>
      </c>
      <c r="J669" s="9" t="str">
        <f>_xlfn.XLOOKUP($I669,ETF指数!$B:$B,ETF指数!D:D)</f>
        <v>行业板块</v>
      </c>
      <c r="K669" s="9" t="str">
        <f>_xlfn.XLOOKUP($I669,ETF指数!$B:$B,ETF指数!E:E)</f>
        <v>制造</v>
      </c>
      <c r="L669" s="9" t="str">
        <f>_xlfn.XLOOKUP($I669,ETF指数!$B:$B,ETF指数!F:F)</f>
        <v>机械</v>
      </c>
      <c r="M669" s="35">
        <f>[1]!f_netasset_total(A669,"",100000000)</f>
        <v>4.5935230020999995</v>
      </c>
      <c r="N669" s="36">
        <f>[1]!f_info_managementfeeratio(A669)</f>
        <v>0.5</v>
      </c>
      <c r="O669" s="36">
        <f>[1]!f_info_custodianfeeratio(A669)</f>
        <v>0.1</v>
      </c>
      <c r="P669" s="37"/>
      <c r="Q669" s="37"/>
      <c r="R669" s="37"/>
      <c r="S669" s="37"/>
    </row>
    <row r="670" spans="1:19" x14ac:dyDescent="0.4">
      <c r="A670" s="9" t="s">
        <v>997</v>
      </c>
      <c r="B670" s="9" t="s">
        <v>3898</v>
      </c>
      <c r="C670" s="9" t="s">
        <v>1902</v>
      </c>
      <c r="D670" s="9" t="s">
        <v>3191</v>
      </c>
      <c r="E670" s="9" t="s">
        <v>1891</v>
      </c>
      <c r="F670" s="32" t="s">
        <v>3899</v>
      </c>
      <c r="G670" s="32" t="s">
        <v>3900</v>
      </c>
      <c r="H670" s="34">
        <v>2.9322499999999998</v>
      </c>
      <c r="I670" s="9" t="s">
        <v>108</v>
      </c>
      <c r="J670" s="9" t="str">
        <f>_xlfn.XLOOKUP($I670,ETF指数!$B:$B,ETF指数!D:D)</f>
        <v>行业板块</v>
      </c>
      <c r="K670" s="9" t="str">
        <f>_xlfn.XLOOKUP($I670,ETF指数!$B:$B,ETF指数!E:E)</f>
        <v>消费</v>
      </c>
      <c r="L670" s="9" t="str">
        <f>_xlfn.XLOOKUP($I670,ETF指数!$B:$B,ETF指数!F:F)</f>
        <v>消费</v>
      </c>
      <c r="M670" s="35">
        <f>[1]!f_netasset_total(A670,"",100000000)</f>
        <v>1.5484679013</v>
      </c>
      <c r="N670" s="36">
        <f>[1]!f_info_managementfeeratio(A670)</f>
        <v>0.5</v>
      </c>
      <c r="O670" s="36">
        <f>[1]!f_info_custodianfeeratio(A670)</f>
        <v>0.1</v>
      </c>
      <c r="P670" s="37"/>
      <c r="Q670" s="37"/>
      <c r="R670" s="37"/>
      <c r="S670" s="37"/>
    </row>
    <row r="671" spans="1:19" x14ac:dyDescent="0.4">
      <c r="A671" s="9" t="s">
        <v>998</v>
      </c>
      <c r="B671" s="9" t="s">
        <v>3901</v>
      </c>
      <c r="C671" s="9" t="s">
        <v>1905</v>
      </c>
      <c r="D671" s="9" t="s">
        <v>2866</v>
      </c>
      <c r="E671" s="9" t="s">
        <v>1891</v>
      </c>
      <c r="F671" s="32" t="s">
        <v>3899</v>
      </c>
      <c r="G671" s="32" t="s">
        <v>3902</v>
      </c>
      <c r="H671" s="34">
        <v>5.0869489999999997</v>
      </c>
      <c r="I671" s="9" t="s">
        <v>999</v>
      </c>
      <c r="J671" s="9" t="str">
        <f>_xlfn.XLOOKUP($I671,ETF指数!$B:$B,ETF指数!D:D)</f>
        <v>行业板块</v>
      </c>
      <c r="K671" s="9" t="str">
        <f>_xlfn.XLOOKUP($I671,ETF指数!$B:$B,ETF指数!E:E)</f>
        <v>周期</v>
      </c>
      <c r="L671" s="9" t="str">
        <f>_xlfn.XLOOKUP($I671,ETF指数!$B:$B,ETF指数!F:F)</f>
        <v>有色</v>
      </c>
      <c r="M671" s="35">
        <f>[1]!f_netasset_total(A671,"",100000000)</f>
        <v>0.7822217092</v>
      </c>
      <c r="N671" s="36">
        <f>[1]!f_info_managementfeeratio(A671)</f>
        <v>0.5</v>
      </c>
      <c r="O671" s="36">
        <f>[1]!f_info_custodianfeeratio(A671)</f>
        <v>0.1</v>
      </c>
      <c r="P671" s="37"/>
      <c r="Q671" s="37"/>
      <c r="R671" s="37"/>
      <c r="S671" s="37"/>
    </row>
    <row r="672" spans="1:19" x14ac:dyDescent="0.4">
      <c r="A672" s="9" t="s">
        <v>1000</v>
      </c>
      <c r="B672" s="9" t="s">
        <v>3903</v>
      </c>
      <c r="C672" s="9" t="s">
        <v>1899</v>
      </c>
      <c r="D672" s="9" t="s">
        <v>1973</v>
      </c>
      <c r="E672" s="9" t="s">
        <v>1891</v>
      </c>
      <c r="F672" s="32" t="s">
        <v>3904</v>
      </c>
      <c r="G672" s="32" t="s">
        <v>3902</v>
      </c>
      <c r="H672" s="34">
        <v>10.450839999999999</v>
      </c>
      <c r="I672" s="9" t="s">
        <v>90</v>
      </c>
      <c r="J672" s="9" t="str">
        <f>_xlfn.XLOOKUP($I672,ETF指数!$B:$B,ETF指数!D:D)</f>
        <v>市场指数</v>
      </c>
      <c r="K672" s="9" t="str">
        <f>_xlfn.XLOOKUP($I672,ETF指数!$B:$B,ETF指数!E:E)</f>
        <v>大盘</v>
      </c>
      <c r="L672" s="9">
        <f>_xlfn.XLOOKUP($I672,ETF指数!$B:$B,ETF指数!F:F)</f>
        <v>0</v>
      </c>
      <c r="M672" s="35">
        <f>[1]!f_netasset_total(A672,"",100000000)</f>
        <v>0.1895511436</v>
      </c>
      <c r="N672" s="36">
        <f>[1]!f_info_managementfeeratio(A672)</f>
        <v>0.15</v>
      </c>
      <c r="O672" s="36">
        <f>[1]!f_info_custodianfeeratio(A672)</f>
        <v>0.05</v>
      </c>
      <c r="P672" s="37"/>
      <c r="Q672" s="37"/>
      <c r="R672" s="37"/>
      <c r="S672" s="37"/>
    </row>
    <row r="673" spans="1:19" x14ac:dyDescent="0.4">
      <c r="A673" s="9" t="s">
        <v>1001</v>
      </c>
      <c r="B673" s="9" t="s">
        <v>3905</v>
      </c>
      <c r="C673" s="9" t="s">
        <v>1925</v>
      </c>
      <c r="D673" s="9" t="s">
        <v>1970</v>
      </c>
      <c r="E673" s="9" t="s">
        <v>1891</v>
      </c>
      <c r="F673" s="32" t="s">
        <v>3891</v>
      </c>
      <c r="G673" s="32" t="s">
        <v>3906</v>
      </c>
      <c r="H673" s="34">
        <v>4.9054599999999997</v>
      </c>
      <c r="I673" s="9" t="s">
        <v>667</v>
      </c>
      <c r="J673" s="9" t="str">
        <f>_xlfn.XLOOKUP($I673,ETF指数!$B:$B,ETF指数!D:D)</f>
        <v>市场指数</v>
      </c>
      <c r="K673" s="9" t="str">
        <f>_xlfn.XLOOKUP($I673,ETF指数!$B:$B,ETF指数!E:E)</f>
        <v>双创</v>
      </c>
      <c r="L673" s="9">
        <f>_xlfn.XLOOKUP($I673,ETF指数!$B:$B,ETF指数!F:F)</f>
        <v>0</v>
      </c>
      <c r="M673" s="35">
        <f>[1]!f_netasset_total(A673,"",100000000)</f>
        <v>14.764473686900001</v>
      </c>
      <c r="N673" s="36">
        <f>[1]!f_info_managementfeeratio(A673)</f>
        <v>0.5</v>
      </c>
      <c r="O673" s="36">
        <f>[1]!f_info_custodianfeeratio(A673)</f>
        <v>0.1</v>
      </c>
      <c r="P673" s="37"/>
      <c r="Q673" s="37"/>
      <c r="R673" s="37"/>
      <c r="S673" s="37"/>
    </row>
    <row r="674" spans="1:19" x14ac:dyDescent="0.4">
      <c r="A674" s="9" t="s">
        <v>1002</v>
      </c>
      <c r="B674" s="9" t="s">
        <v>3907</v>
      </c>
      <c r="C674" s="9" t="s">
        <v>1898</v>
      </c>
      <c r="D674" s="9" t="s">
        <v>2475</v>
      </c>
      <c r="E674" s="9" t="s">
        <v>1891</v>
      </c>
      <c r="F674" s="32" t="s">
        <v>3908</v>
      </c>
      <c r="G674" s="32" t="s">
        <v>3909</v>
      </c>
      <c r="H674" s="34">
        <v>3.54427</v>
      </c>
      <c r="I674" s="9" t="s">
        <v>1003</v>
      </c>
      <c r="J674" s="9" t="str">
        <f>_xlfn.XLOOKUP($I674,ETF指数!$B:$B,ETF指数!D:D)</f>
        <v>海外指数</v>
      </c>
      <c r="K674" s="9" t="str">
        <f>_xlfn.XLOOKUP($I674,ETF指数!$B:$B,ETF指数!E:E)</f>
        <v>亚太</v>
      </c>
      <c r="L674" s="9" t="str">
        <f>_xlfn.XLOOKUP($I674,ETF指数!$B:$B,ETF指数!F:F)</f>
        <v>科技</v>
      </c>
      <c r="M674" s="35">
        <f>[1]!f_netasset_total(A674,"",100000000)</f>
        <v>5.3154607856</v>
      </c>
      <c r="N674" s="36">
        <f>[1]!f_info_managementfeeratio(A674)</f>
        <v>0.8</v>
      </c>
      <c r="O674" s="36">
        <f>[1]!f_info_custodianfeeratio(A674)</f>
        <v>0.15</v>
      </c>
      <c r="P674" s="37"/>
      <c r="Q674" s="37"/>
      <c r="R674" s="37"/>
      <c r="S674" s="37"/>
    </row>
    <row r="675" spans="1:19" x14ac:dyDescent="0.4">
      <c r="A675" s="9" t="s">
        <v>1004</v>
      </c>
      <c r="B675" s="9" t="s">
        <v>3910</v>
      </c>
      <c r="C675" s="9" t="s">
        <v>1897</v>
      </c>
      <c r="D675" s="9" t="s">
        <v>2475</v>
      </c>
      <c r="E675" s="9" t="s">
        <v>1891</v>
      </c>
      <c r="F675" s="32" t="s">
        <v>3911</v>
      </c>
      <c r="G675" s="32" t="s">
        <v>2134</v>
      </c>
      <c r="H675" s="34">
        <v>24.936095900000002</v>
      </c>
      <c r="I675" s="9" t="s">
        <v>90</v>
      </c>
      <c r="J675" s="9" t="str">
        <f>_xlfn.XLOOKUP($I675,ETF指数!$B:$B,ETF指数!D:D)</f>
        <v>市场指数</v>
      </c>
      <c r="K675" s="9" t="str">
        <f>_xlfn.XLOOKUP($I675,ETF指数!$B:$B,ETF指数!E:E)</f>
        <v>大盘</v>
      </c>
      <c r="L675" s="9">
        <f>_xlfn.XLOOKUP($I675,ETF指数!$B:$B,ETF指数!F:F)</f>
        <v>0</v>
      </c>
      <c r="M675" s="35">
        <f>[1]!f_netasset_total(A675,"",100000000)</f>
        <v>1.1906027227</v>
      </c>
      <c r="N675" s="36">
        <f>[1]!f_info_managementfeeratio(A675)</f>
        <v>0.5</v>
      </c>
      <c r="O675" s="36">
        <f>[1]!f_info_custodianfeeratio(A675)</f>
        <v>0.1</v>
      </c>
      <c r="P675" s="37"/>
      <c r="Q675" s="37"/>
      <c r="R675" s="37"/>
      <c r="S675" s="37"/>
    </row>
    <row r="676" spans="1:19" x14ac:dyDescent="0.4">
      <c r="A676" s="9" t="s">
        <v>1005</v>
      </c>
      <c r="B676" s="9" t="s">
        <v>3912</v>
      </c>
      <c r="C676" s="9" t="s">
        <v>1894</v>
      </c>
      <c r="D676" s="9" t="s">
        <v>3878</v>
      </c>
      <c r="E676" s="9" t="s">
        <v>1891</v>
      </c>
      <c r="F676" s="32" t="s">
        <v>3913</v>
      </c>
      <c r="G676" s="32" t="s">
        <v>3914</v>
      </c>
      <c r="H676" s="34">
        <v>5.0308712</v>
      </c>
      <c r="I676" s="9" t="s">
        <v>90</v>
      </c>
      <c r="J676" s="9" t="str">
        <f>_xlfn.XLOOKUP($I676,ETF指数!$B:$B,ETF指数!D:D)</f>
        <v>市场指数</v>
      </c>
      <c r="K676" s="9" t="str">
        <f>_xlfn.XLOOKUP($I676,ETF指数!$B:$B,ETF指数!E:E)</f>
        <v>大盘</v>
      </c>
      <c r="L676" s="9">
        <f>_xlfn.XLOOKUP($I676,ETF指数!$B:$B,ETF指数!F:F)</f>
        <v>0</v>
      </c>
      <c r="M676" s="35">
        <f>[1]!f_netasset_total(A676,"",100000000)</f>
        <v>0.52021288770000007</v>
      </c>
      <c r="N676" s="36">
        <f>[1]!f_info_managementfeeratio(A676)</f>
        <v>0.5</v>
      </c>
      <c r="O676" s="36">
        <f>[1]!f_info_custodianfeeratio(A676)</f>
        <v>0.1</v>
      </c>
      <c r="P676" s="37"/>
      <c r="Q676" s="37"/>
      <c r="R676" s="37"/>
      <c r="S676" s="37"/>
    </row>
    <row r="677" spans="1:19" x14ac:dyDescent="0.4">
      <c r="A677" s="9" t="s">
        <v>1006</v>
      </c>
      <c r="B677" s="9" t="s">
        <v>3915</v>
      </c>
      <c r="C677" s="9" t="s">
        <v>1902</v>
      </c>
      <c r="D677" s="9" t="s">
        <v>2547</v>
      </c>
      <c r="E677" s="9" t="s">
        <v>1891</v>
      </c>
      <c r="F677" s="32" t="s">
        <v>3876</v>
      </c>
      <c r="G677" s="32" t="s">
        <v>3916</v>
      </c>
      <c r="H677" s="34">
        <v>3.7052200000000002</v>
      </c>
      <c r="I677" s="9" t="s">
        <v>1007</v>
      </c>
      <c r="J677" s="9" t="str">
        <f>_xlfn.XLOOKUP($I677,ETF指数!$B:$B,ETF指数!D:D)</f>
        <v>行业板块</v>
      </c>
      <c r="K677" s="9" t="str">
        <f>_xlfn.XLOOKUP($I677,ETF指数!$B:$B,ETF指数!E:E)</f>
        <v>制造</v>
      </c>
      <c r="L677" s="9" t="str">
        <f>_xlfn.XLOOKUP($I677,ETF指数!$B:$B,ETF指数!F:F)</f>
        <v>光伏</v>
      </c>
      <c r="M677" s="35">
        <f>[1]!f_netasset_total(A677,"",100000000)</f>
        <v>1.6601339478999999</v>
      </c>
      <c r="N677" s="36">
        <f>[1]!f_info_managementfeeratio(A677)</f>
        <v>0.5</v>
      </c>
      <c r="O677" s="36">
        <f>[1]!f_info_custodianfeeratio(A677)</f>
        <v>0.1</v>
      </c>
      <c r="P677" s="37"/>
      <c r="Q677" s="37"/>
      <c r="R677" s="37"/>
      <c r="S677" s="37"/>
    </row>
    <row r="678" spans="1:19" x14ac:dyDescent="0.4">
      <c r="A678" s="9" t="s">
        <v>1008</v>
      </c>
      <c r="B678" s="9" t="s">
        <v>3917</v>
      </c>
      <c r="C678" s="9" t="s">
        <v>1911</v>
      </c>
      <c r="D678" s="9" t="s">
        <v>2905</v>
      </c>
      <c r="E678" s="9" t="s">
        <v>1891</v>
      </c>
      <c r="F678" s="32" t="s">
        <v>3918</v>
      </c>
      <c r="G678" s="32" t="s">
        <v>3914</v>
      </c>
      <c r="H678" s="34">
        <v>14.64391</v>
      </c>
      <c r="I678" s="9" t="s">
        <v>176</v>
      </c>
      <c r="J678" s="9" t="str">
        <f>_xlfn.XLOOKUP($I678,ETF指数!$B:$B,ETF指数!D:D)</f>
        <v>市场指数</v>
      </c>
      <c r="K678" s="9" t="str">
        <f>_xlfn.XLOOKUP($I678,ETF指数!$B:$B,ETF指数!E:E)</f>
        <v>中盘</v>
      </c>
      <c r="L678" s="9" t="str">
        <f>_xlfn.XLOOKUP($I678,ETF指数!$B:$B,ETF指数!F:F)</f>
        <v>核心</v>
      </c>
      <c r="M678" s="35">
        <f>[1]!f_netasset_total(A678,"",100000000)</f>
        <v>3.0578682752999997</v>
      </c>
      <c r="N678" s="36">
        <f>[1]!f_info_managementfeeratio(A678)</f>
        <v>0.5</v>
      </c>
      <c r="O678" s="36">
        <f>[1]!f_info_custodianfeeratio(A678)</f>
        <v>0.1</v>
      </c>
      <c r="P678" s="37"/>
      <c r="Q678" s="37"/>
      <c r="R678" s="37"/>
      <c r="S678" s="37"/>
    </row>
    <row r="679" spans="1:19" x14ac:dyDescent="0.4">
      <c r="A679" s="9" t="s">
        <v>1009</v>
      </c>
      <c r="B679" s="9" t="s">
        <v>3919</v>
      </c>
      <c r="C679" s="9" t="s">
        <v>1901</v>
      </c>
      <c r="D679" s="9" t="s">
        <v>2475</v>
      </c>
      <c r="E679" s="9" t="s">
        <v>1891</v>
      </c>
      <c r="F679" s="32" t="s">
        <v>3920</v>
      </c>
      <c r="G679" s="32" t="s">
        <v>3921</v>
      </c>
      <c r="H679" s="34">
        <v>7.1759000000000004</v>
      </c>
      <c r="I679" s="9" t="s">
        <v>1010</v>
      </c>
      <c r="J679" s="9" t="str">
        <f>_xlfn.XLOOKUP($I679,ETF指数!$B:$B,ETF指数!D:D)</f>
        <v>行业板块</v>
      </c>
      <c r="K679" s="9" t="str">
        <f>_xlfn.XLOOKUP($I679,ETF指数!$B:$B,ETF指数!E:E)</f>
        <v>周期</v>
      </c>
      <c r="L679" s="9" t="str">
        <f>_xlfn.XLOOKUP($I679,ETF指数!$B:$B,ETF指数!F:F)</f>
        <v>交运</v>
      </c>
      <c r="M679" s="35">
        <f>[1]!f_netasset_total(A679,"",100000000)</f>
        <v>0.7574781706</v>
      </c>
      <c r="N679" s="36">
        <f>[1]!f_info_managementfeeratio(A679)</f>
        <v>0.5</v>
      </c>
      <c r="O679" s="36">
        <f>[1]!f_info_custodianfeeratio(A679)</f>
        <v>0.1</v>
      </c>
      <c r="P679" s="37"/>
      <c r="Q679" s="37"/>
      <c r="R679" s="37"/>
      <c r="S679" s="37"/>
    </row>
    <row r="680" spans="1:19" x14ac:dyDescent="0.4">
      <c r="A680" s="9" t="s">
        <v>1011</v>
      </c>
      <c r="B680" s="9" t="s">
        <v>3922</v>
      </c>
      <c r="C680" s="9" t="s">
        <v>1898</v>
      </c>
      <c r="D680" s="9" t="s">
        <v>1957</v>
      </c>
      <c r="E680" s="9" t="s">
        <v>1891</v>
      </c>
      <c r="F680" s="32" t="s">
        <v>3920</v>
      </c>
      <c r="G680" s="32" t="s">
        <v>3923</v>
      </c>
      <c r="H680" s="34">
        <v>2.98999645</v>
      </c>
      <c r="I680" s="9" t="s">
        <v>176</v>
      </c>
      <c r="J680" s="9" t="str">
        <f>_xlfn.XLOOKUP($I680,ETF指数!$B:$B,ETF指数!D:D)</f>
        <v>市场指数</v>
      </c>
      <c r="K680" s="9" t="str">
        <f>_xlfn.XLOOKUP($I680,ETF指数!$B:$B,ETF指数!E:E)</f>
        <v>中盘</v>
      </c>
      <c r="L680" s="9" t="str">
        <f>_xlfn.XLOOKUP($I680,ETF指数!$B:$B,ETF指数!F:F)</f>
        <v>核心</v>
      </c>
      <c r="M680" s="35">
        <f>[1]!f_netasset_total(A680,"",100000000)</f>
        <v>0.33386039979999999</v>
      </c>
      <c r="N680" s="36">
        <f>[1]!f_info_managementfeeratio(A680)</f>
        <v>0.7</v>
      </c>
      <c r="O680" s="36">
        <f>[1]!f_info_custodianfeeratio(A680)</f>
        <v>0.1</v>
      </c>
      <c r="P680" s="37"/>
      <c r="Q680" s="37"/>
      <c r="R680" s="37"/>
      <c r="S680" s="37"/>
    </row>
    <row r="681" spans="1:19" x14ac:dyDescent="0.4">
      <c r="A681" s="9" t="s">
        <v>1012</v>
      </c>
      <c r="B681" s="9" t="s">
        <v>3924</v>
      </c>
      <c r="C681" s="9" t="s">
        <v>1900</v>
      </c>
      <c r="D681" s="9" t="s">
        <v>2475</v>
      </c>
      <c r="E681" s="9" t="s">
        <v>1891</v>
      </c>
      <c r="F681" s="32" t="s">
        <v>3925</v>
      </c>
      <c r="G681" s="32" t="s">
        <v>3926</v>
      </c>
      <c r="H681" s="34">
        <v>13.237938919999999</v>
      </c>
      <c r="I681" s="9" t="s">
        <v>59</v>
      </c>
      <c r="J681" s="9" t="str">
        <f>_xlfn.XLOOKUP($I681,ETF指数!$B:$B,ETF指数!D:D)</f>
        <v>市场指数</v>
      </c>
      <c r="K681" s="9" t="str">
        <f>_xlfn.XLOOKUP($I681,ETF指数!$B:$B,ETF指数!E:E)</f>
        <v>创业板</v>
      </c>
      <c r="L681" s="9" t="str">
        <f>_xlfn.XLOOKUP($I681,ETF指数!$B:$B,ETF指数!F:F)</f>
        <v>核心</v>
      </c>
      <c r="M681" s="35">
        <f>[1]!f_netasset_total(A681,"",100000000)</f>
        <v>1.5227130511000002</v>
      </c>
      <c r="N681" s="36">
        <f>[1]!f_info_managementfeeratio(A681)</f>
        <v>0.5</v>
      </c>
      <c r="O681" s="36">
        <f>[1]!f_info_custodianfeeratio(A681)</f>
        <v>0.1</v>
      </c>
      <c r="P681" s="37"/>
      <c r="Q681" s="37"/>
      <c r="R681" s="37"/>
      <c r="S681" s="37"/>
    </row>
    <row r="682" spans="1:19" x14ac:dyDescent="0.4">
      <c r="A682" s="9" t="s">
        <v>1013</v>
      </c>
      <c r="B682" s="9" t="s">
        <v>3927</v>
      </c>
      <c r="C682" s="9" t="s">
        <v>1904</v>
      </c>
      <c r="D682" s="9" t="s">
        <v>2475</v>
      </c>
      <c r="E682" s="9" t="s">
        <v>1891</v>
      </c>
      <c r="F682" s="32" t="s">
        <v>3925</v>
      </c>
      <c r="G682" s="32" t="s">
        <v>3928</v>
      </c>
      <c r="H682" s="34">
        <v>12.50861344</v>
      </c>
      <c r="I682" s="9" t="s">
        <v>176</v>
      </c>
      <c r="J682" s="9" t="str">
        <f>_xlfn.XLOOKUP($I682,ETF指数!$B:$B,ETF指数!D:D)</f>
        <v>市场指数</v>
      </c>
      <c r="K682" s="9" t="str">
        <f>_xlfn.XLOOKUP($I682,ETF指数!$B:$B,ETF指数!E:E)</f>
        <v>中盘</v>
      </c>
      <c r="L682" s="9" t="str">
        <f>_xlfn.XLOOKUP($I682,ETF指数!$B:$B,ETF指数!F:F)</f>
        <v>核心</v>
      </c>
      <c r="M682" s="35">
        <f>[1]!f_netasset_total(A682,"",100000000)</f>
        <v>0.42133934670000001</v>
      </c>
      <c r="N682" s="36">
        <f>[1]!f_info_managementfeeratio(A682)</f>
        <v>0.5</v>
      </c>
      <c r="O682" s="36">
        <f>[1]!f_info_custodianfeeratio(A682)</f>
        <v>0.1</v>
      </c>
      <c r="P682" s="37"/>
      <c r="Q682" s="37"/>
      <c r="R682" s="37"/>
      <c r="S682" s="37"/>
    </row>
    <row r="683" spans="1:19" x14ac:dyDescent="0.4">
      <c r="A683" s="9" t="s">
        <v>1014</v>
      </c>
      <c r="B683" s="9" t="s">
        <v>3929</v>
      </c>
      <c r="C683" s="9" t="s">
        <v>1905</v>
      </c>
      <c r="D683" s="9" t="s">
        <v>3221</v>
      </c>
      <c r="E683" s="9" t="s">
        <v>1891</v>
      </c>
      <c r="F683" s="32" t="s">
        <v>3914</v>
      </c>
      <c r="G683" s="32" t="s">
        <v>3930</v>
      </c>
      <c r="H683" s="34">
        <v>8.7936899999999998</v>
      </c>
      <c r="I683" s="9" t="s">
        <v>1015</v>
      </c>
      <c r="J683" s="9" t="str">
        <f>_xlfn.XLOOKUP($I683,ETF指数!$B:$B,ETF指数!D:D)</f>
        <v>行业板块</v>
      </c>
      <c r="K683" s="9" t="str">
        <f>_xlfn.XLOOKUP($I683,ETF指数!$B:$B,ETF指数!E:E)</f>
        <v>周期</v>
      </c>
      <c r="L683" s="9" t="str">
        <f>_xlfn.XLOOKUP($I683,ETF指数!$B:$B,ETF指数!F:F)</f>
        <v>交运</v>
      </c>
      <c r="M683" s="35">
        <f>[1]!f_netasset_total(A683,"",100000000)</f>
        <v>0.71769847120000008</v>
      </c>
      <c r="N683" s="36">
        <f>[1]!f_info_managementfeeratio(A683)</f>
        <v>0.5</v>
      </c>
      <c r="O683" s="36">
        <f>[1]!f_info_custodianfeeratio(A683)</f>
        <v>0.1</v>
      </c>
      <c r="P683" s="37"/>
      <c r="Q683" s="37"/>
      <c r="R683" s="37"/>
      <c r="S683" s="37"/>
    </row>
    <row r="684" spans="1:19" x14ac:dyDescent="0.4">
      <c r="A684" s="9" t="s">
        <v>1016</v>
      </c>
      <c r="B684" s="9" t="s">
        <v>3931</v>
      </c>
      <c r="C684" s="9" t="s">
        <v>1901</v>
      </c>
      <c r="D684" s="9" t="s">
        <v>1965</v>
      </c>
      <c r="E684" s="9" t="s">
        <v>1891</v>
      </c>
      <c r="F684" s="32" t="s">
        <v>3921</v>
      </c>
      <c r="G684" s="32" t="s">
        <v>3932</v>
      </c>
      <c r="H684" s="34">
        <v>9.8577200000000005</v>
      </c>
      <c r="I684" s="9" t="s">
        <v>453</v>
      </c>
      <c r="J684" s="9" t="str">
        <f>_xlfn.XLOOKUP($I684,ETF指数!$B:$B,ETF指数!D:D)</f>
        <v>市场指数</v>
      </c>
      <c r="K684" s="9" t="str">
        <f>_xlfn.XLOOKUP($I684,ETF指数!$B:$B,ETF指数!E:E)</f>
        <v>科创</v>
      </c>
      <c r="L684" s="9" t="str">
        <f>_xlfn.XLOOKUP($I684,ETF指数!$B:$B,ETF指数!F:F)</f>
        <v>核心</v>
      </c>
      <c r="M684" s="35">
        <f>[1]!f_netasset_total(A684,"",100000000)</f>
        <v>1.1341996730999999</v>
      </c>
      <c r="N684" s="36">
        <f>[1]!f_info_managementfeeratio(A684)</f>
        <v>0.5</v>
      </c>
      <c r="O684" s="36">
        <f>[1]!f_info_custodianfeeratio(A684)</f>
        <v>0.1</v>
      </c>
      <c r="P684" s="37"/>
      <c r="Q684" s="37"/>
      <c r="R684" s="37"/>
      <c r="S684" s="37"/>
    </row>
    <row r="685" spans="1:19" x14ac:dyDescent="0.4">
      <c r="A685" s="9" t="s">
        <v>1017</v>
      </c>
      <c r="B685" s="9" t="s">
        <v>3933</v>
      </c>
      <c r="C685" s="9" t="s">
        <v>1906</v>
      </c>
      <c r="D685" s="9" t="s">
        <v>2989</v>
      </c>
      <c r="E685" s="9" t="s">
        <v>1891</v>
      </c>
      <c r="F685" s="32" t="s">
        <v>3921</v>
      </c>
      <c r="G685" s="32" t="s">
        <v>3934</v>
      </c>
      <c r="H685" s="34">
        <v>10.515140000000001</v>
      </c>
      <c r="I685" s="9" t="s">
        <v>453</v>
      </c>
      <c r="J685" s="9" t="str">
        <f>_xlfn.XLOOKUP($I685,ETF指数!$B:$B,ETF指数!D:D)</f>
        <v>市场指数</v>
      </c>
      <c r="K685" s="9" t="str">
        <f>_xlfn.XLOOKUP($I685,ETF指数!$B:$B,ETF指数!E:E)</f>
        <v>科创</v>
      </c>
      <c r="L685" s="9" t="str">
        <f>_xlfn.XLOOKUP($I685,ETF指数!$B:$B,ETF指数!F:F)</f>
        <v>核心</v>
      </c>
      <c r="M685" s="35">
        <f>[1]!f_netasset_total(A685,"",100000000)</f>
        <v>6.5700579551000002</v>
      </c>
      <c r="N685" s="36">
        <f>[1]!f_info_managementfeeratio(A685)</f>
        <v>1</v>
      </c>
      <c r="O685" s="36">
        <f>[1]!f_info_custodianfeeratio(A685)</f>
        <v>0.1</v>
      </c>
      <c r="P685" s="37"/>
      <c r="Q685" s="37"/>
      <c r="R685" s="37"/>
      <c r="S685" s="37"/>
    </row>
    <row r="686" spans="1:19" x14ac:dyDescent="0.4">
      <c r="A686" s="9" t="s">
        <v>1018</v>
      </c>
      <c r="B686" s="9" t="s">
        <v>3935</v>
      </c>
      <c r="C686" s="9" t="s">
        <v>1901</v>
      </c>
      <c r="D686" s="9" t="s">
        <v>2482</v>
      </c>
      <c r="E686" s="9" t="s">
        <v>1891</v>
      </c>
      <c r="F686" s="32" t="s">
        <v>3936</v>
      </c>
      <c r="G686" s="32" t="s">
        <v>3937</v>
      </c>
      <c r="H686" s="34">
        <v>13.619949999999999</v>
      </c>
      <c r="I686" s="9" t="s">
        <v>1019</v>
      </c>
      <c r="J686" s="9" t="str">
        <f>_xlfn.XLOOKUP($I686,ETF指数!$B:$B,ETF指数!D:D)</f>
        <v>海外指数</v>
      </c>
      <c r="K686" s="9" t="str">
        <f>_xlfn.XLOOKUP($I686,ETF指数!$B:$B,ETF指数!E:E)</f>
        <v>亚太</v>
      </c>
      <c r="L686" s="9">
        <f>_xlfn.XLOOKUP($I686,ETF指数!$B:$B,ETF指数!F:F)</f>
        <v>0</v>
      </c>
      <c r="M686" s="35">
        <f>[1]!f_netasset_total(A686,"",100000000)</f>
        <v>7.7106004300999995</v>
      </c>
      <c r="N686" s="36">
        <f>[1]!f_info_managementfeeratio(A686)</f>
        <v>0.2</v>
      </c>
      <c r="O686" s="36">
        <f>[1]!f_info_custodianfeeratio(A686)</f>
        <v>0.05</v>
      </c>
      <c r="P686" s="37"/>
      <c r="Q686" s="37"/>
      <c r="R686" s="37"/>
      <c r="S686" s="37"/>
    </row>
    <row r="687" spans="1:19" x14ac:dyDescent="0.4">
      <c r="A687" s="9" t="s">
        <v>1020</v>
      </c>
      <c r="B687" s="9" t="s">
        <v>3938</v>
      </c>
      <c r="C687" s="9" t="s">
        <v>1910</v>
      </c>
      <c r="D687" s="9" t="s">
        <v>3135</v>
      </c>
      <c r="E687" s="9" t="s">
        <v>1891</v>
      </c>
      <c r="F687" s="32" t="s">
        <v>3936</v>
      </c>
      <c r="G687" s="32" t="s">
        <v>3939</v>
      </c>
      <c r="H687" s="34">
        <v>4.3229726499999996</v>
      </c>
      <c r="I687" s="9" t="s">
        <v>1021</v>
      </c>
      <c r="J687" s="9" t="str">
        <f>_xlfn.XLOOKUP($I687,ETF指数!$B:$B,ETF指数!D:D)</f>
        <v>行业板块</v>
      </c>
      <c r="K687" s="9" t="str">
        <f>_xlfn.XLOOKUP($I687,ETF指数!$B:$B,ETF指数!E:E)</f>
        <v>制造</v>
      </c>
      <c r="L687" s="9" t="str">
        <f>_xlfn.XLOOKUP($I687,ETF指数!$B:$B,ETF指数!F:F)</f>
        <v>新能源</v>
      </c>
      <c r="M687" s="35">
        <f>[1]!f_netasset_total(A687,"",100000000)</f>
        <v>0.1545848984</v>
      </c>
      <c r="N687" s="36">
        <f>[1]!f_info_managementfeeratio(A687)</f>
        <v>0.5</v>
      </c>
      <c r="O687" s="36">
        <f>[1]!f_info_custodianfeeratio(A687)</f>
        <v>0.1</v>
      </c>
      <c r="P687" s="37"/>
      <c r="Q687" s="37"/>
      <c r="R687" s="37"/>
      <c r="S687" s="37"/>
    </row>
    <row r="688" spans="1:19" x14ac:dyDescent="0.4">
      <c r="A688" s="9" t="s">
        <v>1022</v>
      </c>
      <c r="B688" s="9" t="s">
        <v>3940</v>
      </c>
      <c r="C688" s="9" t="s">
        <v>1906</v>
      </c>
      <c r="D688" s="9" t="s">
        <v>1957</v>
      </c>
      <c r="E688" s="9" t="s">
        <v>1891</v>
      </c>
      <c r="F688" s="32" t="s">
        <v>3941</v>
      </c>
      <c r="G688" s="32" t="s">
        <v>3939</v>
      </c>
      <c r="H688" s="34">
        <v>41.095509999999997</v>
      </c>
      <c r="I688" s="9" t="s">
        <v>165</v>
      </c>
      <c r="J688" s="9" t="str">
        <f>_xlfn.XLOOKUP($I688,ETF指数!$B:$B,ETF指数!D:D)</f>
        <v>市场指数</v>
      </c>
      <c r="K688" s="9" t="str">
        <f>_xlfn.XLOOKUP($I688,ETF指数!$B:$B,ETF指数!E:E)</f>
        <v>创业板</v>
      </c>
      <c r="L688" s="9">
        <f>_xlfn.XLOOKUP($I688,ETF指数!$B:$B,ETF指数!F:F)</f>
        <v>0</v>
      </c>
      <c r="M688" s="35">
        <f>[1]!f_netasset_total(A688,"",100000000)</f>
        <v>16.499513841999999</v>
      </c>
      <c r="N688" s="36">
        <f>[1]!f_info_managementfeeratio(A688)</f>
        <v>0.15</v>
      </c>
      <c r="O688" s="36">
        <f>[1]!f_info_custodianfeeratio(A688)</f>
        <v>0.05</v>
      </c>
      <c r="P688" s="37"/>
      <c r="Q688" s="37"/>
      <c r="R688" s="37"/>
      <c r="S688" s="37"/>
    </row>
    <row r="689" spans="1:19" x14ac:dyDescent="0.4">
      <c r="A689" s="9" t="s">
        <v>1023</v>
      </c>
      <c r="B689" s="9" t="s">
        <v>3942</v>
      </c>
      <c r="C689" s="9" t="s">
        <v>1908</v>
      </c>
      <c r="D689" s="9" t="s">
        <v>2482</v>
      </c>
      <c r="E689" s="9" t="s">
        <v>1891</v>
      </c>
      <c r="F689" s="32" t="s">
        <v>3941</v>
      </c>
      <c r="G689" s="32" t="s">
        <v>3943</v>
      </c>
      <c r="H689" s="34">
        <v>8.3241999999999994</v>
      </c>
      <c r="I689" s="9" t="s">
        <v>80</v>
      </c>
      <c r="J689" s="9" t="str">
        <f>_xlfn.XLOOKUP($I689,ETF指数!$B:$B,ETF指数!D:D)</f>
        <v>市场指数</v>
      </c>
      <c r="K689" s="9" t="str">
        <f>_xlfn.XLOOKUP($I689,ETF指数!$B:$B,ETF指数!E:E)</f>
        <v>大盘</v>
      </c>
      <c r="L689" s="9" t="str">
        <f>_xlfn.XLOOKUP($I689,ETF指数!$B:$B,ETF指数!F:F)</f>
        <v>核心</v>
      </c>
      <c r="M689" s="35">
        <f>[1]!f_netasset_total(A689,"",100000000)</f>
        <v>1.3386969568</v>
      </c>
      <c r="N689" s="36">
        <f>[1]!f_info_managementfeeratio(A689)</f>
        <v>0.5</v>
      </c>
      <c r="O689" s="36">
        <f>[1]!f_info_custodianfeeratio(A689)</f>
        <v>0.1</v>
      </c>
      <c r="P689" s="37"/>
      <c r="Q689" s="37"/>
      <c r="R689" s="37"/>
      <c r="S689" s="37"/>
    </row>
    <row r="690" spans="1:19" x14ac:dyDescent="0.4">
      <c r="A690" s="9" t="s">
        <v>1024</v>
      </c>
      <c r="B690" s="9" t="s">
        <v>3944</v>
      </c>
      <c r="C690" s="9" t="s">
        <v>1903</v>
      </c>
      <c r="D690" s="9" t="s">
        <v>2008</v>
      </c>
      <c r="E690" s="9" t="s">
        <v>1891</v>
      </c>
      <c r="F690" s="32" t="s">
        <v>3909</v>
      </c>
      <c r="G690" s="32" t="s">
        <v>3945</v>
      </c>
      <c r="H690" s="34">
        <v>10.77511675</v>
      </c>
      <c r="I690" s="9" t="s">
        <v>372</v>
      </c>
      <c r="J690" s="9" t="str">
        <f>_xlfn.XLOOKUP($I690,ETF指数!$B:$B,ETF指数!D:D)</f>
        <v>行业板块</v>
      </c>
      <c r="K690" s="9" t="str">
        <f>_xlfn.XLOOKUP($I690,ETF指数!$B:$B,ETF指数!E:E)</f>
        <v>科技</v>
      </c>
      <c r="L690" s="9" t="str">
        <f>_xlfn.XLOOKUP($I690,ETF指数!$B:$B,ETF指数!F:F)</f>
        <v>半导体</v>
      </c>
      <c r="M690" s="35">
        <f>[1]!f_netasset_total(A690,"",100000000)</f>
        <v>3.1377913462000002</v>
      </c>
      <c r="N690" s="36">
        <f>[1]!f_info_managementfeeratio(A690)</f>
        <v>0.45</v>
      </c>
      <c r="O690" s="36">
        <f>[1]!f_info_custodianfeeratio(A690)</f>
        <v>7.0000000000000007E-2</v>
      </c>
      <c r="P690" s="37"/>
      <c r="Q690" s="37"/>
      <c r="R690" s="37"/>
      <c r="S690" s="37"/>
    </row>
    <row r="691" spans="1:19" x14ac:dyDescent="0.4">
      <c r="A691" s="9" t="s">
        <v>1025</v>
      </c>
      <c r="B691" s="9" t="s">
        <v>3946</v>
      </c>
      <c r="C691" s="9" t="s">
        <v>1912</v>
      </c>
      <c r="D691" s="9" t="s">
        <v>1970</v>
      </c>
      <c r="E691" s="9" t="s">
        <v>1891</v>
      </c>
      <c r="F691" s="32" t="s">
        <v>3947</v>
      </c>
      <c r="G691" s="32" t="s">
        <v>3939</v>
      </c>
      <c r="H691" s="34">
        <v>71.200278069999996</v>
      </c>
      <c r="I691" s="9" t="s">
        <v>165</v>
      </c>
      <c r="J691" s="9" t="str">
        <f>_xlfn.XLOOKUP($I691,ETF指数!$B:$B,ETF指数!D:D)</f>
        <v>市场指数</v>
      </c>
      <c r="K691" s="9" t="str">
        <f>_xlfn.XLOOKUP($I691,ETF指数!$B:$B,ETF指数!E:E)</f>
        <v>创业板</v>
      </c>
      <c r="L691" s="9">
        <f>_xlfn.XLOOKUP($I691,ETF指数!$B:$B,ETF指数!F:F)</f>
        <v>0</v>
      </c>
      <c r="M691" s="35">
        <f>[1]!f_netasset_total(A691,"",100000000)</f>
        <v>47.221414168000003</v>
      </c>
      <c r="N691" s="36">
        <f>[1]!f_info_managementfeeratio(A691)</f>
        <v>0.15</v>
      </c>
      <c r="O691" s="36">
        <f>[1]!f_info_custodianfeeratio(A691)</f>
        <v>0.05</v>
      </c>
      <c r="P691" s="37"/>
      <c r="Q691" s="37"/>
      <c r="R691" s="37"/>
      <c r="S691" s="37"/>
    </row>
    <row r="692" spans="1:19" x14ac:dyDescent="0.4">
      <c r="A692" s="9" t="s">
        <v>1026</v>
      </c>
      <c r="B692" s="9" t="s">
        <v>3948</v>
      </c>
      <c r="C692" s="9" t="s">
        <v>1898</v>
      </c>
      <c r="D692" s="9" t="s">
        <v>1970</v>
      </c>
      <c r="E692" s="9" t="s">
        <v>1891</v>
      </c>
      <c r="F692" s="32" t="s">
        <v>3949</v>
      </c>
      <c r="G692" s="32" t="s">
        <v>3950</v>
      </c>
      <c r="H692" s="34">
        <v>2.3036799999999999</v>
      </c>
      <c r="I692" s="9" t="s">
        <v>1027</v>
      </c>
      <c r="J692" s="9" t="str">
        <f>_xlfn.XLOOKUP($I692,ETF指数!$B:$B,ETF指数!D:D)</f>
        <v>港股指数</v>
      </c>
      <c r="K692" s="9" t="str">
        <f>_xlfn.XLOOKUP($I692,ETF指数!$B:$B,ETF指数!E:E)</f>
        <v>大金融</v>
      </c>
      <c r="L692" s="9" t="str">
        <f>_xlfn.XLOOKUP($I692,ETF指数!$B:$B,ETF指数!F:F)</f>
        <v>金融服务</v>
      </c>
      <c r="M692" s="35">
        <f>[1]!f_netasset_total(A692,"",100000000)</f>
        <v>1.2195029897</v>
      </c>
      <c r="N692" s="36">
        <f>[1]!f_info_managementfeeratio(A692)</f>
        <v>0.5</v>
      </c>
      <c r="O692" s="36">
        <f>[1]!f_info_custodianfeeratio(A692)</f>
        <v>0.1</v>
      </c>
      <c r="P692" s="37"/>
      <c r="Q692" s="37"/>
      <c r="R692" s="37"/>
      <c r="S692" s="37"/>
    </row>
    <row r="693" spans="1:19" x14ac:dyDescent="0.4">
      <c r="A693" s="9" t="s">
        <v>1028</v>
      </c>
      <c r="B693" s="9" t="s">
        <v>3951</v>
      </c>
      <c r="C693" s="9" t="s">
        <v>1902</v>
      </c>
      <c r="D693" s="9" t="s">
        <v>3156</v>
      </c>
      <c r="E693" s="9" t="s">
        <v>1891</v>
      </c>
      <c r="F693" s="32" t="s">
        <v>3952</v>
      </c>
      <c r="G693" s="32" t="s">
        <v>3945</v>
      </c>
      <c r="H693" s="34">
        <v>2.3682400000000001</v>
      </c>
      <c r="I693" s="9" t="s">
        <v>667</v>
      </c>
      <c r="J693" s="9" t="str">
        <f>_xlfn.XLOOKUP($I693,ETF指数!$B:$B,ETF指数!D:D)</f>
        <v>市场指数</v>
      </c>
      <c r="K693" s="9" t="str">
        <f>_xlfn.XLOOKUP($I693,ETF指数!$B:$B,ETF指数!E:E)</f>
        <v>双创</v>
      </c>
      <c r="L693" s="9">
        <f>_xlfn.XLOOKUP($I693,ETF指数!$B:$B,ETF指数!F:F)</f>
        <v>0</v>
      </c>
      <c r="M693" s="35">
        <f>[1]!f_netasset_total(A693,"",100000000)</f>
        <v>0.26444895219999998</v>
      </c>
      <c r="N693" s="36">
        <f>[1]!f_info_managementfeeratio(A693)</f>
        <v>0.5</v>
      </c>
      <c r="O693" s="36">
        <f>[1]!f_info_custodianfeeratio(A693)</f>
        <v>0.05</v>
      </c>
      <c r="P693" s="37"/>
      <c r="Q693" s="37"/>
      <c r="R693" s="37"/>
      <c r="S693" s="37"/>
    </row>
    <row r="694" spans="1:19" x14ac:dyDescent="0.4">
      <c r="A694" s="9" t="s">
        <v>1029</v>
      </c>
      <c r="B694" s="9" t="s">
        <v>3953</v>
      </c>
      <c r="C694" s="9" t="s">
        <v>1918</v>
      </c>
      <c r="D694" s="9" t="s">
        <v>2475</v>
      </c>
      <c r="E694" s="9" t="s">
        <v>1891</v>
      </c>
      <c r="F694" s="32" t="s">
        <v>3952</v>
      </c>
      <c r="G694" s="32" t="s">
        <v>3954</v>
      </c>
      <c r="H694" s="34">
        <v>8.8618199999999998</v>
      </c>
      <c r="I694" s="9" t="s">
        <v>980</v>
      </c>
      <c r="J694" s="9" t="str">
        <f>_xlfn.XLOOKUP($I694,ETF指数!$B:$B,ETF指数!D:D)</f>
        <v>风格策略</v>
      </c>
      <c r="K694" s="9" t="str">
        <f>_xlfn.XLOOKUP($I694,ETF指数!$B:$B,ETF指数!E:E)</f>
        <v>成长</v>
      </c>
      <c r="L694" s="9" t="str">
        <f>_xlfn.XLOOKUP($I694,ETF指数!$B:$B,ETF指数!F:F)</f>
        <v>HS300</v>
      </c>
      <c r="M694" s="35">
        <f>[1]!f_netasset_total(A694,"",100000000)</f>
        <v>1.5076706702</v>
      </c>
      <c r="N694" s="36">
        <f>[1]!f_info_managementfeeratio(A694)</f>
        <v>0.5</v>
      </c>
      <c r="O694" s="36">
        <f>[1]!f_info_custodianfeeratio(A694)</f>
        <v>0.1</v>
      </c>
      <c r="P694" s="37"/>
      <c r="Q694" s="37"/>
      <c r="R694" s="37"/>
      <c r="S694" s="37"/>
    </row>
    <row r="695" spans="1:19" x14ac:dyDescent="0.4">
      <c r="A695" s="9" t="s">
        <v>1030</v>
      </c>
      <c r="B695" s="9" t="s">
        <v>3955</v>
      </c>
      <c r="C695" s="9" t="s">
        <v>1900</v>
      </c>
      <c r="D695" s="9" t="s">
        <v>1965</v>
      </c>
      <c r="E695" s="9" t="s">
        <v>1891</v>
      </c>
      <c r="F695" s="32" t="s">
        <v>3956</v>
      </c>
      <c r="G695" s="32" t="s">
        <v>3957</v>
      </c>
      <c r="H695" s="34">
        <v>4.2910063599999999</v>
      </c>
      <c r="I695" s="9" t="s">
        <v>1015</v>
      </c>
      <c r="J695" s="9" t="str">
        <f>_xlfn.XLOOKUP($I695,ETF指数!$B:$B,ETF指数!D:D)</f>
        <v>行业板块</v>
      </c>
      <c r="K695" s="9" t="str">
        <f>_xlfn.XLOOKUP($I695,ETF指数!$B:$B,ETF指数!E:E)</f>
        <v>周期</v>
      </c>
      <c r="L695" s="9" t="str">
        <f>_xlfn.XLOOKUP($I695,ETF指数!$B:$B,ETF指数!F:F)</f>
        <v>交运</v>
      </c>
      <c r="M695" s="35">
        <f>[1]!f_netasset_total(A695,"",100000000)</f>
        <v>0</v>
      </c>
      <c r="N695" s="36">
        <f>[1]!f_info_managementfeeratio(A695)</f>
        <v>0.5</v>
      </c>
      <c r="O695" s="36">
        <f>[1]!f_info_custodianfeeratio(A695)</f>
        <v>0.1</v>
      </c>
      <c r="P695" s="37"/>
      <c r="Q695" s="37"/>
      <c r="R695" s="37"/>
      <c r="S695" s="37"/>
    </row>
    <row r="696" spans="1:19" x14ac:dyDescent="0.4">
      <c r="A696" s="9" t="s">
        <v>1031</v>
      </c>
      <c r="B696" s="9" t="s">
        <v>3958</v>
      </c>
      <c r="C696" s="9" t="s">
        <v>1905</v>
      </c>
      <c r="D696" s="9" t="s">
        <v>3438</v>
      </c>
      <c r="E696" s="9" t="s">
        <v>1891</v>
      </c>
      <c r="F696" s="32" t="s">
        <v>3956</v>
      </c>
      <c r="G696" s="32" t="s">
        <v>3943</v>
      </c>
      <c r="H696" s="34">
        <v>2.3874399999999998</v>
      </c>
      <c r="I696" s="9" t="s">
        <v>900</v>
      </c>
      <c r="J696" s="9" t="str">
        <f>_xlfn.XLOOKUP($I696,ETF指数!$B:$B,ETF指数!D:D)</f>
        <v>行业板块</v>
      </c>
      <c r="K696" s="9" t="str">
        <f>_xlfn.XLOOKUP($I696,ETF指数!$B:$B,ETF指数!E:E)</f>
        <v>公用</v>
      </c>
      <c r="L696" s="9" t="str">
        <f>_xlfn.XLOOKUP($I696,ETF指数!$B:$B,ETF指数!F:F)</f>
        <v>电力</v>
      </c>
      <c r="M696" s="35">
        <f>[1]!f_netasset_total(A696,"",100000000)</f>
        <v>0.96183483480000009</v>
      </c>
      <c r="N696" s="36">
        <f>[1]!f_info_managementfeeratio(A696)</f>
        <v>0.5</v>
      </c>
      <c r="O696" s="36">
        <f>[1]!f_info_custodianfeeratio(A696)</f>
        <v>0.1</v>
      </c>
      <c r="P696" s="37"/>
      <c r="Q696" s="37"/>
      <c r="R696" s="37"/>
      <c r="S696" s="37"/>
    </row>
    <row r="697" spans="1:19" x14ac:dyDescent="0.4">
      <c r="A697" s="9" t="s">
        <v>1032</v>
      </c>
      <c r="B697" s="9" t="s">
        <v>3959</v>
      </c>
      <c r="C697" s="9" t="s">
        <v>1904</v>
      </c>
      <c r="D697" s="9" t="s">
        <v>2475</v>
      </c>
      <c r="E697" s="9" t="s">
        <v>1891</v>
      </c>
      <c r="F697" s="32" t="s">
        <v>3956</v>
      </c>
      <c r="G697" s="32" t="s">
        <v>3950</v>
      </c>
      <c r="H697" s="34">
        <v>3.3429519700000001</v>
      </c>
      <c r="I697" s="9" t="s">
        <v>1033</v>
      </c>
      <c r="J697" s="9" t="str">
        <f>_xlfn.XLOOKUP($I697,ETF指数!$B:$B,ETF指数!D:D)</f>
        <v>风格策略</v>
      </c>
      <c r="K697" s="9" t="str">
        <f>_xlfn.XLOOKUP($I697,ETF指数!$B:$B,ETF指数!E:E)</f>
        <v>价值</v>
      </c>
      <c r="L697" s="9" t="str">
        <f>_xlfn.XLOOKUP($I697,ETF指数!$B:$B,ETF指数!F:F)</f>
        <v>HS300</v>
      </c>
      <c r="M697" s="35">
        <f>[1]!f_netasset_total(A697,"",100000000)</f>
        <v>1.5924212603000001</v>
      </c>
      <c r="N697" s="36">
        <f>[1]!f_info_managementfeeratio(A697)</f>
        <v>0.5</v>
      </c>
      <c r="O697" s="36">
        <f>[1]!f_info_custodianfeeratio(A697)</f>
        <v>0.1</v>
      </c>
      <c r="P697" s="37"/>
      <c r="Q697" s="37"/>
      <c r="R697" s="37"/>
      <c r="S697" s="37"/>
    </row>
    <row r="698" spans="1:19" x14ac:dyDescent="0.4">
      <c r="A698" s="9" t="s">
        <v>1034</v>
      </c>
      <c r="B698" s="9" t="s">
        <v>3960</v>
      </c>
      <c r="C698" s="9" t="s">
        <v>1919</v>
      </c>
      <c r="D698" s="9" t="s">
        <v>1957</v>
      </c>
      <c r="E698" s="9" t="s">
        <v>1891</v>
      </c>
      <c r="F698" s="32" t="s">
        <v>3956</v>
      </c>
      <c r="G698" s="32" t="s">
        <v>3961</v>
      </c>
      <c r="H698" s="34">
        <v>3.46598943</v>
      </c>
      <c r="I698" s="9" t="s">
        <v>1035</v>
      </c>
      <c r="J698" s="9" t="str">
        <f>_xlfn.XLOOKUP($I698,ETF指数!$B:$B,ETF指数!D:D)</f>
        <v>行业板块</v>
      </c>
      <c r="K698" s="9" t="str">
        <f>_xlfn.XLOOKUP($I698,ETF指数!$B:$B,ETF指数!E:E)</f>
        <v>制造</v>
      </c>
      <c r="L698" s="9" t="str">
        <f>_xlfn.XLOOKUP($I698,ETF指数!$B:$B,ETF指数!F:F)</f>
        <v>新能源</v>
      </c>
      <c r="M698" s="35">
        <f>[1]!f_netasset_total(A698,"",100000000)</f>
        <v>0</v>
      </c>
      <c r="N698" s="36">
        <f>[1]!f_info_managementfeeratio(A698)</f>
        <v>0.3</v>
      </c>
      <c r="O698" s="36">
        <f>[1]!f_info_custodianfeeratio(A698)</f>
        <v>0.1</v>
      </c>
      <c r="P698" s="37"/>
      <c r="Q698" s="37"/>
      <c r="R698" s="37"/>
      <c r="S698" s="37"/>
    </row>
    <row r="699" spans="1:19" x14ac:dyDescent="0.4">
      <c r="A699" s="9" t="s">
        <v>1036</v>
      </c>
      <c r="B699" s="9" t="s">
        <v>3962</v>
      </c>
      <c r="C699" s="9" t="s">
        <v>1894</v>
      </c>
      <c r="D699" s="9" t="s">
        <v>3963</v>
      </c>
      <c r="E699" s="9" t="s">
        <v>1891</v>
      </c>
      <c r="F699" s="32" t="s">
        <v>3961</v>
      </c>
      <c r="G699" s="32" t="s">
        <v>3964</v>
      </c>
      <c r="H699" s="34">
        <v>9.0981509299999992</v>
      </c>
      <c r="I699" s="9" t="s">
        <v>1037</v>
      </c>
      <c r="J699" s="9" t="str">
        <f>_xlfn.XLOOKUP($I699,ETF指数!$B:$B,ETF指数!D:D)</f>
        <v>行业板块</v>
      </c>
      <c r="K699" s="9" t="str">
        <f>_xlfn.XLOOKUP($I699,ETF指数!$B:$B,ETF指数!E:E)</f>
        <v>周期</v>
      </c>
      <c r="L699" s="9" t="str">
        <f>_xlfn.XLOOKUP($I699,ETF指数!$B:$B,ETF指数!F:F)</f>
        <v>交运</v>
      </c>
      <c r="M699" s="35">
        <f>[1]!f_netasset_total(A699,"",100000000)</f>
        <v>0.7026091981999999</v>
      </c>
      <c r="N699" s="36">
        <f>[1]!f_info_managementfeeratio(A699)</f>
        <v>0.5</v>
      </c>
      <c r="O699" s="36">
        <f>[1]!f_info_custodianfeeratio(A699)</f>
        <v>0.1</v>
      </c>
      <c r="P699" s="37"/>
      <c r="Q699" s="37"/>
      <c r="R699" s="37"/>
      <c r="S699" s="37"/>
    </row>
    <row r="700" spans="1:19" x14ac:dyDescent="0.4">
      <c r="A700" s="9" t="s">
        <v>1038</v>
      </c>
      <c r="B700" s="9" t="s">
        <v>3965</v>
      </c>
      <c r="C700" s="9" t="s">
        <v>1899</v>
      </c>
      <c r="D700" s="9" t="s">
        <v>1973</v>
      </c>
      <c r="E700" s="9" t="s">
        <v>1891</v>
      </c>
      <c r="F700" s="32" t="s">
        <v>3954</v>
      </c>
      <c r="G700" s="32" t="s">
        <v>3966</v>
      </c>
      <c r="H700" s="34">
        <v>11.38293</v>
      </c>
      <c r="I700" s="9" t="s">
        <v>633</v>
      </c>
      <c r="J700" s="9" t="str">
        <f>_xlfn.XLOOKUP($I700,ETF指数!$B:$B,ETF指数!D:D)</f>
        <v>行业板块</v>
      </c>
      <c r="K700" s="9" t="str">
        <f>_xlfn.XLOOKUP($I700,ETF指数!$B:$B,ETF指数!E:E)</f>
        <v>周期</v>
      </c>
      <c r="L700" s="9" t="str">
        <f>_xlfn.XLOOKUP($I700,ETF指数!$B:$B,ETF指数!F:F)</f>
        <v>有色</v>
      </c>
      <c r="M700" s="35">
        <f>[1]!f_netasset_total(A700,"",100000000)</f>
        <v>3.0142597762999999</v>
      </c>
      <c r="N700" s="36">
        <f>[1]!f_info_managementfeeratio(A700)</f>
        <v>0.5</v>
      </c>
      <c r="O700" s="36">
        <f>[1]!f_info_custodianfeeratio(A700)</f>
        <v>0.1</v>
      </c>
      <c r="P700" s="37"/>
      <c r="Q700" s="37"/>
      <c r="R700" s="37"/>
      <c r="S700" s="37"/>
    </row>
    <row r="701" spans="1:19" x14ac:dyDescent="0.4">
      <c r="A701" s="9" t="s">
        <v>1039</v>
      </c>
      <c r="B701" s="9" t="s">
        <v>3967</v>
      </c>
      <c r="C701" s="9" t="s">
        <v>1908</v>
      </c>
      <c r="D701" s="9" t="s">
        <v>2482</v>
      </c>
      <c r="E701" s="9" t="s">
        <v>1891</v>
      </c>
      <c r="F701" s="32" t="s">
        <v>3968</v>
      </c>
      <c r="G701" s="32" t="s">
        <v>3969</v>
      </c>
      <c r="H701" s="34">
        <v>6.8374800000000002</v>
      </c>
      <c r="I701" s="9" t="s">
        <v>497</v>
      </c>
      <c r="J701" s="9" t="str">
        <f>_xlfn.XLOOKUP($I701,ETF指数!$B:$B,ETF指数!D:D)</f>
        <v>港股指数</v>
      </c>
      <c r="K701" s="9" t="str">
        <f>_xlfn.XLOOKUP($I701,ETF指数!$B:$B,ETF指数!E:E)</f>
        <v>科技</v>
      </c>
      <c r="L701" s="9" t="str">
        <f>_xlfn.XLOOKUP($I701,ETF指数!$B:$B,ETF指数!F:F)</f>
        <v>互联网</v>
      </c>
      <c r="M701" s="35">
        <f>[1]!f_netasset_total(A701,"",100000000)</f>
        <v>8.0009175362999994</v>
      </c>
      <c r="N701" s="36">
        <f>[1]!f_info_managementfeeratio(A701)</f>
        <v>0.5</v>
      </c>
      <c r="O701" s="36">
        <f>[1]!f_info_custodianfeeratio(A701)</f>
        <v>0.15</v>
      </c>
      <c r="P701" s="37"/>
      <c r="Q701" s="37"/>
      <c r="R701" s="37"/>
      <c r="S701" s="37"/>
    </row>
    <row r="702" spans="1:19" x14ac:dyDescent="0.4">
      <c r="A702" s="9" t="s">
        <v>1040</v>
      </c>
      <c r="B702" s="9" t="s">
        <v>3970</v>
      </c>
      <c r="C702" s="9" t="s">
        <v>1935</v>
      </c>
      <c r="D702" s="9" t="s">
        <v>3135</v>
      </c>
      <c r="E702" s="9" t="s">
        <v>1891</v>
      </c>
      <c r="F702" s="32" t="s">
        <v>3971</v>
      </c>
      <c r="G702" s="32" t="s">
        <v>3964</v>
      </c>
      <c r="H702" s="34">
        <v>4.4938599999999997</v>
      </c>
      <c r="I702" s="9" t="s">
        <v>650</v>
      </c>
      <c r="J702" s="9" t="str">
        <f>_xlfn.XLOOKUP($I702,ETF指数!$B:$B,ETF指数!D:D)</f>
        <v>港股指数</v>
      </c>
      <c r="K702" s="9" t="str">
        <f>_xlfn.XLOOKUP($I702,ETF指数!$B:$B,ETF指数!E:E)</f>
        <v>科技</v>
      </c>
      <c r="L702" s="9" t="str">
        <f>_xlfn.XLOOKUP($I702,ETF指数!$B:$B,ETF指数!F:F)</f>
        <v>科技</v>
      </c>
      <c r="M702" s="35">
        <f>[1]!f_netasset_total(A702,"",100000000)</f>
        <v>4.6191609613999995</v>
      </c>
      <c r="N702" s="36">
        <f>[1]!f_info_managementfeeratio(A702)</f>
        <v>0.5</v>
      </c>
      <c r="O702" s="36">
        <f>[1]!f_info_custodianfeeratio(A702)</f>
        <v>0.1</v>
      </c>
      <c r="P702" s="37"/>
      <c r="Q702" s="37"/>
      <c r="R702" s="37"/>
      <c r="S702" s="37"/>
    </row>
    <row r="703" spans="1:19" x14ac:dyDescent="0.4">
      <c r="A703" s="9" t="s">
        <v>1041</v>
      </c>
      <c r="B703" s="9" t="s">
        <v>3972</v>
      </c>
      <c r="C703" s="9" t="s">
        <v>1905</v>
      </c>
      <c r="D703" s="9" t="s">
        <v>2866</v>
      </c>
      <c r="E703" s="9" t="s">
        <v>1891</v>
      </c>
      <c r="F703" s="32" t="s">
        <v>3973</v>
      </c>
      <c r="G703" s="32" t="s">
        <v>3974</v>
      </c>
      <c r="H703" s="34">
        <v>14.58066</v>
      </c>
      <c r="I703" s="9" t="s">
        <v>176</v>
      </c>
      <c r="J703" s="9" t="str">
        <f>_xlfn.XLOOKUP($I703,ETF指数!$B:$B,ETF指数!D:D)</f>
        <v>市场指数</v>
      </c>
      <c r="K703" s="9" t="str">
        <f>_xlfn.XLOOKUP($I703,ETF指数!$B:$B,ETF指数!E:E)</f>
        <v>中盘</v>
      </c>
      <c r="L703" s="9" t="str">
        <f>_xlfn.XLOOKUP($I703,ETF指数!$B:$B,ETF指数!F:F)</f>
        <v>核心</v>
      </c>
      <c r="M703" s="35">
        <f>[1]!f_netasset_total(A703,"",100000000)</f>
        <v>1.1700473825</v>
      </c>
      <c r="N703" s="36">
        <f>[1]!f_info_managementfeeratio(A703)</f>
        <v>1</v>
      </c>
      <c r="O703" s="36">
        <f>[1]!f_info_custodianfeeratio(A703)</f>
        <v>0.1</v>
      </c>
      <c r="P703" s="37"/>
      <c r="Q703" s="37"/>
      <c r="R703" s="37"/>
      <c r="S703" s="37"/>
    </row>
    <row r="704" spans="1:19" x14ac:dyDescent="0.4">
      <c r="A704" s="9" t="s">
        <v>1042</v>
      </c>
      <c r="B704" s="9" t="s">
        <v>3975</v>
      </c>
      <c r="C704" s="9" t="s">
        <v>1896</v>
      </c>
      <c r="D704" s="9" t="s">
        <v>3191</v>
      </c>
      <c r="E704" s="9" t="s">
        <v>1891</v>
      </c>
      <c r="F704" s="32" t="s">
        <v>3964</v>
      </c>
      <c r="G704" s="32" t="s">
        <v>3976</v>
      </c>
      <c r="H704" s="34">
        <v>4.8763399999999999</v>
      </c>
      <c r="I704" s="9" t="s">
        <v>28</v>
      </c>
      <c r="J704" s="9" t="str">
        <f>_xlfn.XLOOKUP($I704,ETF指数!$B:$B,ETF指数!D:D)</f>
        <v>市场指数</v>
      </c>
      <c r="K704" s="9" t="str">
        <f>_xlfn.XLOOKUP($I704,ETF指数!$B:$B,ETF指数!E:E)</f>
        <v>中盘</v>
      </c>
      <c r="L704" s="9" t="str">
        <f>_xlfn.XLOOKUP($I704,ETF指数!$B:$B,ETF指数!F:F)</f>
        <v>核心</v>
      </c>
      <c r="M704" s="35">
        <f>[1]!f_netasset_total(A704,"",100000000)</f>
        <v>0.59968923389999995</v>
      </c>
      <c r="N704" s="36">
        <f>[1]!f_info_managementfeeratio(A704)</f>
        <v>0.5</v>
      </c>
      <c r="O704" s="36">
        <f>[1]!f_info_custodianfeeratio(A704)</f>
        <v>0.1</v>
      </c>
      <c r="P704" s="37"/>
      <c r="Q704" s="37"/>
      <c r="R704" s="37"/>
      <c r="S704" s="37"/>
    </row>
    <row r="705" spans="1:19" x14ac:dyDescent="0.4">
      <c r="A705" s="9" t="s">
        <v>1043</v>
      </c>
      <c r="B705" s="9" t="s">
        <v>3977</v>
      </c>
      <c r="C705" s="9" t="s">
        <v>1900</v>
      </c>
      <c r="D705" s="9" t="s">
        <v>1973</v>
      </c>
      <c r="E705" s="9" t="s">
        <v>1891</v>
      </c>
      <c r="F705" s="32" t="s">
        <v>3978</v>
      </c>
      <c r="G705" s="32" t="s">
        <v>3979</v>
      </c>
      <c r="H705" s="34">
        <v>18.248949660000001</v>
      </c>
      <c r="I705" s="9" t="s">
        <v>1044</v>
      </c>
      <c r="J705" s="9" t="str">
        <f>_xlfn.XLOOKUP($I705,ETF指数!$B:$B,ETF指数!D:D)</f>
        <v>行业板块</v>
      </c>
      <c r="K705" s="9" t="str">
        <f>_xlfn.XLOOKUP($I705,ETF指数!$B:$B,ETF指数!E:E)</f>
        <v>医药</v>
      </c>
      <c r="L705" s="9" t="str">
        <f>_xlfn.XLOOKUP($I705,ETF指数!$B:$B,ETF指数!F:F)</f>
        <v>疫苗</v>
      </c>
      <c r="M705" s="35">
        <f>[1]!f_netasset_total(A705,"",100000000)</f>
        <v>2.7540377057000001</v>
      </c>
      <c r="N705" s="36">
        <f>[1]!f_info_managementfeeratio(A705)</f>
        <v>0.5</v>
      </c>
      <c r="O705" s="36">
        <f>[1]!f_info_custodianfeeratio(A705)</f>
        <v>0.1</v>
      </c>
      <c r="P705" s="37"/>
      <c r="Q705" s="37"/>
      <c r="R705" s="37"/>
      <c r="S705" s="37"/>
    </row>
    <row r="706" spans="1:19" x14ac:dyDescent="0.4">
      <c r="A706" s="9" t="s">
        <v>1045</v>
      </c>
      <c r="B706" s="9" t="s">
        <v>3980</v>
      </c>
      <c r="C706" s="9" t="s">
        <v>1903</v>
      </c>
      <c r="D706" s="9" t="s">
        <v>3191</v>
      </c>
      <c r="E706" s="9" t="s">
        <v>1891</v>
      </c>
      <c r="F706" s="32" t="s">
        <v>3981</v>
      </c>
      <c r="G706" s="32" t="s">
        <v>3982</v>
      </c>
      <c r="H706" s="34">
        <v>18.34952955</v>
      </c>
      <c r="I706" s="9" t="s">
        <v>729</v>
      </c>
      <c r="J706" s="9" t="str">
        <f>_xlfn.XLOOKUP($I706,ETF指数!$B:$B,ETF指数!D:D)</f>
        <v>行业板块</v>
      </c>
      <c r="K706" s="9" t="str">
        <f>_xlfn.XLOOKUP($I706,ETF指数!$B:$B,ETF指数!E:E)</f>
        <v>周期</v>
      </c>
      <c r="L706" s="9" t="str">
        <f>_xlfn.XLOOKUP($I706,ETF指数!$B:$B,ETF指数!F:F)</f>
        <v>稀有金属</v>
      </c>
      <c r="M706" s="35">
        <f>[1]!f_netasset_total(A706,"",100000000)</f>
        <v>5.2755695905</v>
      </c>
      <c r="N706" s="36">
        <f>[1]!f_info_managementfeeratio(A706)</f>
        <v>0.45</v>
      </c>
      <c r="O706" s="36">
        <f>[1]!f_info_custodianfeeratio(A706)</f>
        <v>7.0000000000000007E-2</v>
      </c>
      <c r="P706" s="37"/>
      <c r="Q706" s="37"/>
      <c r="R706" s="37"/>
      <c r="S706" s="37"/>
    </row>
    <row r="707" spans="1:19" x14ac:dyDescent="0.4">
      <c r="A707" s="9" t="s">
        <v>1046</v>
      </c>
      <c r="B707" s="9" t="s">
        <v>3983</v>
      </c>
      <c r="C707" s="9" t="s">
        <v>1895</v>
      </c>
      <c r="D707" s="9" t="s">
        <v>2008</v>
      </c>
      <c r="E707" s="9" t="s">
        <v>1891</v>
      </c>
      <c r="F707" s="32" t="s">
        <v>3981</v>
      </c>
      <c r="G707" s="32" t="s">
        <v>3984</v>
      </c>
      <c r="H707" s="34">
        <v>11.426690000000001</v>
      </c>
      <c r="I707" s="9" t="s">
        <v>28</v>
      </c>
      <c r="J707" s="9" t="str">
        <f>_xlfn.XLOOKUP($I707,ETF指数!$B:$B,ETF指数!D:D)</f>
        <v>市场指数</v>
      </c>
      <c r="K707" s="9" t="str">
        <f>_xlfn.XLOOKUP($I707,ETF指数!$B:$B,ETF指数!E:E)</f>
        <v>中盘</v>
      </c>
      <c r="L707" s="9" t="str">
        <f>_xlfn.XLOOKUP($I707,ETF指数!$B:$B,ETF指数!F:F)</f>
        <v>核心</v>
      </c>
      <c r="M707" s="35">
        <f>[1]!f_netasset_total(A707,"",100000000)</f>
        <v>1.2738388456999998</v>
      </c>
      <c r="N707" s="36">
        <f>[1]!f_info_managementfeeratio(A707)</f>
        <v>0.5</v>
      </c>
      <c r="O707" s="36">
        <f>[1]!f_info_custodianfeeratio(A707)</f>
        <v>0.1</v>
      </c>
      <c r="P707" s="37"/>
      <c r="Q707" s="37"/>
      <c r="R707" s="37"/>
      <c r="S707" s="37"/>
    </row>
    <row r="708" spans="1:19" x14ac:dyDescent="0.4">
      <c r="A708" s="9" t="s">
        <v>1047</v>
      </c>
      <c r="B708" s="9" t="s">
        <v>3985</v>
      </c>
      <c r="C708" s="9" t="s">
        <v>1906</v>
      </c>
      <c r="D708" s="9" t="s">
        <v>3191</v>
      </c>
      <c r="E708" s="9" t="s">
        <v>1891</v>
      </c>
      <c r="F708" s="32" t="s">
        <v>3974</v>
      </c>
      <c r="G708" s="32" t="s">
        <v>3984</v>
      </c>
      <c r="H708" s="34">
        <v>8.0244</v>
      </c>
      <c r="I708" s="9" t="s">
        <v>965</v>
      </c>
      <c r="J708" s="9" t="str">
        <f>_xlfn.XLOOKUP($I708,ETF指数!$B:$B,ETF指数!D:D)</f>
        <v>行业板块</v>
      </c>
      <c r="K708" s="9" t="str">
        <f>_xlfn.XLOOKUP($I708,ETF指数!$B:$B,ETF指数!E:E)</f>
        <v>医药</v>
      </c>
      <c r="L708" s="9" t="str">
        <f>_xlfn.XLOOKUP($I708,ETF指数!$B:$B,ETF指数!F:F)</f>
        <v>生物</v>
      </c>
      <c r="M708" s="35">
        <f>[1]!f_netasset_total(A708,"",100000000)</f>
        <v>1.2073050202</v>
      </c>
      <c r="N708" s="36">
        <f>[1]!f_info_managementfeeratio(A708)</f>
        <v>0.5</v>
      </c>
      <c r="O708" s="36">
        <f>[1]!f_info_custodianfeeratio(A708)</f>
        <v>0.1</v>
      </c>
      <c r="P708" s="37"/>
      <c r="Q708" s="37"/>
      <c r="R708" s="37"/>
      <c r="S708" s="37"/>
    </row>
    <row r="709" spans="1:19" x14ac:dyDescent="0.4">
      <c r="A709" s="9" t="s">
        <v>1048</v>
      </c>
      <c r="B709" s="9" t="s">
        <v>3986</v>
      </c>
      <c r="C709" s="9" t="s">
        <v>1918</v>
      </c>
      <c r="D709" s="9" t="s">
        <v>2475</v>
      </c>
      <c r="E709" s="9" t="s">
        <v>1891</v>
      </c>
      <c r="F709" s="32" t="s">
        <v>3974</v>
      </c>
      <c r="G709" s="32" t="s">
        <v>3984</v>
      </c>
      <c r="H709" s="34">
        <v>13.152329999999999</v>
      </c>
      <c r="I709" s="9" t="s">
        <v>1049</v>
      </c>
      <c r="J709" s="9" t="str">
        <f>_xlfn.XLOOKUP($I709,ETF指数!$B:$B,ETF指数!D:D)</f>
        <v>行业板块</v>
      </c>
      <c r="K709" s="9" t="str">
        <f>_xlfn.XLOOKUP($I709,ETF指数!$B:$B,ETF指数!E:E)</f>
        <v>周期</v>
      </c>
      <c r="L709" s="9" t="str">
        <f>_xlfn.XLOOKUP($I709,ETF指数!$B:$B,ETF指数!F:F)</f>
        <v>有色</v>
      </c>
      <c r="M709" s="35">
        <f>[1]!f_netasset_total(A709,"",100000000)</f>
        <v>5.9524752827</v>
      </c>
      <c r="N709" s="36">
        <f>[1]!f_info_managementfeeratio(A709)</f>
        <v>0.5</v>
      </c>
      <c r="O709" s="36">
        <f>[1]!f_info_custodianfeeratio(A709)</f>
        <v>0.1</v>
      </c>
      <c r="P709" s="37"/>
      <c r="Q709" s="37"/>
      <c r="R709" s="37"/>
      <c r="S709" s="37"/>
    </row>
    <row r="710" spans="1:19" x14ac:dyDescent="0.4">
      <c r="A710" s="9" t="s">
        <v>1050</v>
      </c>
      <c r="B710" s="9" t="s">
        <v>3987</v>
      </c>
      <c r="C710" s="9" t="s">
        <v>1899</v>
      </c>
      <c r="D710" s="9" t="s">
        <v>2989</v>
      </c>
      <c r="E710" s="9" t="s">
        <v>1891</v>
      </c>
      <c r="F710" s="32" t="s">
        <v>3976</v>
      </c>
      <c r="G710" s="32" t="s">
        <v>3988</v>
      </c>
      <c r="H710" s="34">
        <v>8.7486499999999996</v>
      </c>
      <c r="I710" s="9" t="s">
        <v>169</v>
      </c>
      <c r="J710" s="9" t="str">
        <f>_xlfn.XLOOKUP($I710,ETF指数!$B:$B,ETF指数!D:D)</f>
        <v>行业板块</v>
      </c>
      <c r="K710" s="9" t="str">
        <f>_xlfn.XLOOKUP($I710,ETF指数!$B:$B,ETF指数!E:E)</f>
        <v>大金融</v>
      </c>
      <c r="L710" s="9" t="str">
        <f>_xlfn.XLOOKUP($I710,ETF指数!$B:$B,ETF指数!F:F)</f>
        <v>非银</v>
      </c>
      <c r="M710" s="35">
        <f>[1]!f_netasset_total(A710,"",100000000)</f>
        <v>19.1797376753</v>
      </c>
      <c r="N710" s="36">
        <f>[1]!f_info_managementfeeratio(A710)</f>
        <v>0.5</v>
      </c>
      <c r="O710" s="36">
        <f>[1]!f_info_custodianfeeratio(A710)</f>
        <v>0.1</v>
      </c>
      <c r="P710" s="37"/>
      <c r="Q710" s="37"/>
      <c r="R710" s="37"/>
      <c r="S710" s="37"/>
    </row>
    <row r="711" spans="1:19" x14ac:dyDescent="0.4">
      <c r="A711" s="9" t="s">
        <v>1051</v>
      </c>
      <c r="B711" s="9" t="s">
        <v>3989</v>
      </c>
      <c r="C711" s="9" t="s">
        <v>1898</v>
      </c>
      <c r="D711" s="9" t="s">
        <v>1957</v>
      </c>
      <c r="E711" s="9" t="s">
        <v>1891</v>
      </c>
      <c r="F711" s="32" t="s">
        <v>3990</v>
      </c>
      <c r="G711" s="32" t="s">
        <v>3991</v>
      </c>
      <c r="H711" s="34">
        <v>5.7143499999999996</v>
      </c>
      <c r="I711" s="9" t="s">
        <v>103</v>
      </c>
      <c r="J711" s="9" t="str">
        <f>_xlfn.XLOOKUP($I711,ETF指数!$B:$B,ETF指数!D:D)</f>
        <v>海外指数</v>
      </c>
      <c r="K711" s="9" t="str">
        <f>_xlfn.XLOOKUP($I711,ETF指数!$B:$B,ETF指数!E:E)</f>
        <v>美股</v>
      </c>
      <c r="L711" s="9" t="str">
        <f>_xlfn.XLOOKUP($I711,ETF指数!$B:$B,ETF指数!F:F)</f>
        <v>科技</v>
      </c>
      <c r="M711" s="35">
        <f>[1]!f_netasset_total(A711,"",100000000)</f>
        <v>35.042246115300003</v>
      </c>
      <c r="N711" s="36">
        <f>[1]!f_info_managementfeeratio(A711)</f>
        <v>0.8</v>
      </c>
      <c r="O711" s="36">
        <f>[1]!f_info_custodianfeeratio(A711)</f>
        <v>0.2</v>
      </c>
      <c r="P711" s="37"/>
      <c r="Q711" s="37"/>
      <c r="R711" s="37"/>
      <c r="S711" s="37"/>
    </row>
    <row r="712" spans="1:19" x14ac:dyDescent="0.4">
      <c r="A712" s="9" t="s">
        <v>1052</v>
      </c>
      <c r="B712" s="9" t="s">
        <v>3992</v>
      </c>
      <c r="C712" s="9" t="s">
        <v>1897</v>
      </c>
      <c r="D712" s="9" t="s">
        <v>2547</v>
      </c>
      <c r="E712" s="9" t="s">
        <v>1891</v>
      </c>
      <c r="F712" s="32" t="s">
        <v>3993</v>
      </c>
      <c r="G712" s="32" t="s">
        <v>3994</v>
      </c>
      <c r="H712" s="34">
        <v>17.155326930000001</v>
      </c>
      <c r="I712" s="9" t="s">
        <v>1053</v>
      </c>
      <c r="J712" s="9" t="str">
        <f>_xlfn.XLOOKUP($I712,ETF指数!$B:$B,ETF指数!D:D)</f>
        <v>行业板块</v>
      </c>
      <c r="K712" s="9" t="str">
        <f>_xlfn.XLOOKUP($I712,ETF指数!$B:$B,ETF指数!E:E)</f>
        <v>公用</v>
      </c>
      <c r="L712" s="9" t="str">
        <f>_xlfn.XLOOKUP($I712,ETF指数!$B:$B,ETF指数!F:F)</f>
        <v>电力</v>
      </c>
      <c r="M712" s="35">
        <f>[1]!f_netasset_total(A712,"",100000000)</f>
        <v>1.5871678353000001</v>
      </c>
      <c r="N712" s="36">
        <f>[1]!f_info_managementfeeratio(A712)</f>
        <v>0.5</v>
      </c>
      <c r="O712" s="36">
        <f>[1]!f_info_custodianfeeratio(A712)</f>
        <v>0.1</v>
      </c>
      <c r="P712" s="37"/>
      <c r="Q712" s="37"/>
      <c r="R712" s="37"/>
      <c r="S712" s="37"/>
    </row>
    <row r="713" spans="1:19" x14ac:dyDescent="0.4">
      <c r="A713" s="9" t="s">
        <v>1054</v>
      </c>
      <c r="B713" s="9" t="s">
        <v>3995</v>
      </c>
      <c r="C713" s="9" t="s">
        <v>1901</v>
      </c>
      <c r="D713" s="9" t="s">
        <v>2482</v>
      </c>
      <c r="E713" s="9" t="s">
        <v>1891</v>
      </c>
      <c r="F713" s="32" t="s">
        <v>3996</v>
      </c>
      <c r="G713" s="32" t="s">
        <v>3984</v>
      </c>
      <c r="H713" s="34">
        <v>3.8213900000000001</v>
      </c>
      <c r="I713" s="9" t="s">
        <v>108</v>
      </c>
      <c r="J713" s="9" t="str">
        <f>_xlfn.XLOOKUP($I713,ETF指数!$B:$B,ETF指数!D:D)</f>
        <v>行业板块</v>
      </c>
      <c r="K713" s="9" t="str">
        <f>_xlfn.XLOOKUP($I713,ETF指数!$B:$B,ETF指数!E:E)</f>
        <v>消费</v>
      </c>
      <c r="L713" s="9" t="str">
        <f>_xlfn.XLOOKUP($I713,ETF指数!$B:$B,ETF指数!F:F)</f>
        <v>消费</v>
      </c>
      <c r="M713" s="35">
        <f>[1]!f_netasset_total(A713,"",100000000)</f>
        <v>0.86638155010000006</v>
      </c>
      <c r="N713" s="36">
        <f>[1]!f_info_managementfeeratio(A713)</f>
        <v>0.5</v>
      </c>
      <c r="O713" s="36">
        <f>[1]!f_info_custodianfeeratio(A713)</f>
        <v>0.1</v>
      </c>
      <c r="P713" s="37"/>
      <c r="Q713" s="37"/>
      <c r="R713" s="37"/>
      <c r="S713" s="37"/>
    </row>
    <row r="714" spans="1:19" x14ac:dyDescent="0.4">
      <c r="A714" s="9" t="s">
        <v>1055</v>
      </c>
      <c r="B714" s="9" t="s">
        <v>3997</v>
      </c>
      <c r="C714" s="9" t="s">
        <v>1920</v>
      </c>
      <c r="D714" s="9" t="s">
        <v>3070</v>
      </c>
      <c r="E714" s="9" t="s">
        <v>1891</v>
      </c>
      <c r="F714" s="32" t="s">
        <v>3998</v>
      </c>
      <c r="G714" s="32" t="s">
        <v>3999</v>
      </c>
      <c r="H714" s="34">
        <v>2.3296355200000001</v>
      </c>
      <c r="I714" s="9" t="s">
        <v>756</v>
      </c>
      <c r="J714" s="9" t="str">
        <f>_xlfn.XLOOKUP($I714,ETF指数!$B:$B,ETF指数!D:D)</f>
        <v>主题指数</v>
      </c>
      <c r="K714" s="9" t="str">
        <f>_xlfn.XLOOKUP($I714,ETF指数!$B:$B,ETF指数!E:E)</f>
        <v>ESG</v>
      </c>
      <c r="L714" s="9" t="str">
        <f>_xlfn.XLOOKUP($I714,ETF指数!$B:$B,ETF指数!F:F)</f>
        <v>ESG</v>
      </c>
      <c r="M714" s="35">
        <f>[1]!f_netasset_total(A714,"",100000000)</f>
        <v>0.57839513389999997</v>
      </c>
      <c r="N714" s="36">
        <f>[1]!f_info_managementfeeratio(A714)</f>
        <v>0.5</v>
      </c>
      <c r="O714" s="36">
        <f>[1]!f_info_custodianfeeratio(A714)</f>
        <v>0.06</v>
      </c>
      <c r="P714" s="37"/>
      <c r="Q714" s="37"/>
      <c r="R714" s="37"/>
      <c r="S714" s="37"/>
    </row>
    <row r="715" spans="1:19" x14ac:dyDescent="0.4">
      <c r="A715" s="9" t="s">
        <v>1056</v>
      </c>
      <c r="B715" s="9" t="s">
        <v>4000</v>
      </c>
      <c r="C715" s="9" t="s">
        <v>1894</v>
      </c>
      <c r="D715" s="9" t="s">
        <v>3156</v>
      </c>
      <c r="E715" s="9" t="s">
        <v>1891</v>
      </c>
      <c r="F715" s="32" t="s">
        <v>4001</v>
      </c>
      <c r="G715" s="32" t="s">
        <v>4002</v>
      </c>
      <c r="H715" s="34">
        <v>5.2641931900000003</v>
      </c>
      <c r="I715" s="9" t="s">
        <v>1053</v>
      </c>
      <c r="J715" s="9" t="str">
        <f>_xlfn.XLOOKUP($I715,ETF指数!$B:$B,ETF指数!D:D)</f>
        <v>行业板块</v>
      </c>
      <c r="K715" s="9" t="str">
        <f>_xlfn.XLOOKUP($I715,ETF指数!$B:$B,ETF指数!E:E)</f>
        <v>公用</v>
      </c>
      <c r="L715" s="9" t="str">
        <f>_xlfn.XLOOKUP($I715,ETF指数!$B:$B,ETF指数!F:F)</f>
        <v>电力</v>
      </c>
      <c r="M715" s="35">
        <f>[1]!f_netasset_total(A715,"",100000000)</f>
        <v>1.2199957787</v>
      </c>
      <c r="N715" s="36">
        <f>[1]!f_info_managementfeeratio(A715)</f>
        <v>0.5</v>
      </c>
      <c r="O715" s="36">
        <f>[1]!f_info_custodianfeeratio(A715)</f>
        <v>0.1</v>
      </c>
      <c r="P715" s="37"/>
      <c r="Q715" s="37"/>
      <c r="R715" s="37"/>
      <c r="S715" s="37"/>
    </row>
    <row r="716" spans="1:19" x14ac:dyDescent="0.4">
      <c r="A716" s="9" t="s">
        <v>1057</v>
      </c>
      <c r="B716" s="9" t="s">
        <v>4003</v>
      </c>
      <c r="C716" s="9" t="s">
        <v>1911</v>
      </c>
      <c r="D716" s="9" t="s">
        <v>2764</v>
      </c>
      <c r="E716" s="9" t="s">
        <v>1891</v>
      </c>
      <c r="F716" s="32" t="s">
        <v>3988</v>
      </c>
      <c r="G716" s="32" t="s">
        <v>4004</v>
      </c>
      <c r="H716" s="34">
        <v>3.0869200000000001</v>
      </c>
      <c r="I716" s="9" t="s">
        <v>1044</v>
      </c>
      <c r="J716" s="9" t="str">
        <f>_xlfn.XLOOKUP($I716,ETF指数!$B:$B,ETF指数!D:D)</f>
        <v>行业板块</v>
      </c>
      <c r="K716" s="9" t="str">
        <f>_xlfn.XLOOKUP($I716,ETF指数!$B:$B,ETF指数!E:E)</f>
        <v>医药</v>
      </c>
      <c r="L716" s="9" t="str">
        <f>_xlfn.XLOOKUP($I716,ETF指数!$B:$B,ETF指数!F:F)</f>
        <v>疫苗</v>
      </c>
      <c r="M716" s="35">
        <f>[1]!f_netasset_total(A716,"",100000000)</f>
        <v>0.19932459350000001</v>
      </c>
      <c r="N716" s="36">
        <f>[1]!f_info_managementfeeratio(A716)</f>
        <v>0.5</v>
      </c>
      <c r="O716" s="36">
        <f>[1]!f_info_custodianfeeratio(A716)</f>
        <v>0.1</v>
      </c>
      <c r="P716" s="37"/>
      <c r="Q716" s="37"/>
      <c r="R716" s="37"/>
      <c r="S716" s="37"/>
    </row>
    <row r="717" spans="1:19" x14ac:dyDescent="0.4">
      <c r="A717" s="9" t="s">
        <v>1058</v>
      </c>
      <c r="B717" s="9" t="s">
        <v>4005</v>
      </c>
      <c r="C717" s="9" t="s">
        <v>1914</v>
      </c>
      <c r="D717" s="9" t="s">
        <v>3418</v>
      </c>
      <c r="E717" s="9" t="s">
        <v>1891</v>
      </c>
      <c r="F717" s="32" t="s">
        <v>3988</v>
      </c>
      <c r="G717" s="32" t="s">
        <v>4006</v>
      </c>
      <c r="H717" s="34">
        <v>2.8142487900000002</v>
      </c>
      <c r="I717" s="9" t="s">
        <v>176</v>
      </c>
      <c r="J717" s="9" t="str">
        <f>_xlfn.XLOOKUP($I717,ETF指数!$B:$B,ETF指数!D:D)</f>
        <v>市场指数</v>
      </c>
      <c r="K717" s="9" t="str">
        <f>_xlfn.XLOOKUP($I717,ETF指数!$B:$B,ETF指数!E:E)</f>
        <v>中盘</v>
      </c>
      <c r="L717" s="9" t="str">
        <f>_xlfn.XLOOKUP($I717,ETF指数!$B:$B,ETF指数!F:F)</f>
        <v>核心</v>
      </c>
      <c r="M717" s="35">
        <f>[1]!f_netasset_total(A717,"",100000000)</f>
        <v>0.16238322630000002</v>
      </c>
      <c r="N717" s="36">
        <f>[1]!f_info_managementfeeratio(A717)</f>
        <v>0.5</v>
      </c>
      <c r="O717" s="36">
        <f>[1]!f_info_custodianfeeratio(A717)</f>
        <v>0.1</v>
      </c>
      <c r="P717" s="37"/>
      <c r="Q717" s="37"/>
      <c r="R717" s="37"/>
      <c r="S717" s="37"/>
    </row>
    <row r="718" spans="1:19" x14ac:dyDescent="0.4">
      <c r="A718" s="9" t="s">
        <v>1059</v>
      </c>
      <c r="B718" s="9" t="s">
        <v>4007</v>
      </c>
      <c r="C718" s="9" t="s">
        <v>1896</v>
      </c>
      <c r="D718" s="9" t="s">
        <v>1962</v>
      </c>
      <c r="E718" s="9" t="s">
        <v>1891</v>
      </c>
      <c r="F718" s="32" t="s">
        <v>4008</v>
      </c>
      <c r="G718" s="32" t="s">
        <v>4006</v>
      </c>
      <c r="H718" s="34">
        <v>3.7987113099999998</v>
      </c>
      <c r="I718" s="9" t="s">
        <v>108</v>
      </c>
      <c r="J718" s="9" t="str">
        <f>_xlfn.XLOOKUP($I718,ETF指数!$B:$B,ETF指数!D:D)</f>
        <v>行业板块</v>
      </c>
      <c r="K718" s="9" t="str">
        <f>_xlfn.XLOOKUP($I718,ETF指数!$B:$B,ETF指数!E:E)</f>
        <v>消费</v>
      </c>
      <c r="L718" s="9" t="str">
        <f>_xlfn.XLOOKUP($I718,ETF指数!$B:$B,ETF指数!F:F)</f>
        <v>消费</v>
      </c>
      <c r="M718" s="35">
        <f>[1]!f_netasset_total(A718,"",100000000)</f>
        <v>0.91625267160000001</v>
      </c>
      <c r="N718" s="36">
        <f>[1]!f_info_managementfeeratio(A718)</f>
        <v>0.5</v>
      </c>
      <c r="O718" s="36">
        <f>[1]!f_info_custodianfeeratio(A718)</f>
        <v>0.1</v>
      </c>
      <c r="P718" s="37"/>
      <c r="Q718" s="37"/>
      <c r="R718" s="37"/>
      <c r="S718" s="37"/>
    </row>
    <row r="719" spans="1:19" x14ac:dyDescent="0.4">
      <c r="A719" s="9" t="s">
        <v>1060</v>
      </c>
      <c r="B719" s="9" t="s">
        <v>4009</v>
      </c>
      <c r="C719" s="9" t="s">
        <v>1901</v>
      </c>
      <c r="D719" s="9" t="s">
        <v>2482</v>
      </c>
      <c r="E719" s="9" t="s">
        <v>1891</v>
      </c>
      <c r="F719" s="32" t="s">
        <v>4008</v>
      </c>
      <c r="G719" s="32" t="s">
        <v>4010</v>
      </c>
      <c r="H719" s="34">
        <v>4.2073400000000003</v>
      </c>
      <c r="I719" s="9" t="s">
        <v>910</v>
      </c>
      <c r="J719" s="9" t="str">
        <f>_xlfn.XLOOKUP($I719,ETF指数!$B:$B,ETF指数!D:D)</f>
        <v>海外指数</v>
      </c>
      <c r="K719" s="9" t="str">
        <f>_xlfn.XLOOKUP($I719,ETF指数!$B:$B,ETF指数!E:E)</f>
        <v>美股</v>
      </c>
      <c r="L719" s="9">
        <f>_xlfn.XLOOKUP($I719,ETF指数!$B:$B,ETF指数!F:F)</f>
        <v>0</v>
      </c>
      <c r="M719" s="35">
        <f>[1]!f_netasset_total(A719,"",100000000)</f>
        <v>37.842679315300003</v>
      </c>
      <c r="N719" s="36">
        <f>[1]!f_info_managementfeeratio(A719)</f>
        <v>0.6</v>
      </c>
      <c r="O719" s="36">
        <f>[1]!f_info_custodianfeeratio(A719)</f>
        <v>0.15</v>
      </c>
      <c r="P719" s="37"/>
      <c r="Q719" s="37"/>
      <c r="R719" s="37"/>
      <c r="S719" s="37"/>
    </row>
    <row r="720" spans="1:19" x14ac:dyDescent="0.4">
      <c r="A720" s="9" t="s">
        <v>1061</v>
      </c>
      <c r="B720" s="9" t="s">
        <v>4011</v>
      </c>
      <c r="C720" s="9" t="s">
        <v>1897</v>
      </c>
      <c r="D720" s="9" t="s">
        <v>2482</v>
      </c>
      <c r="E720" s="9" t="s">
        <v>1891</v>
      </c>
      <c r="F720" s="32" t="s">
        <v>4008</v>
      </c>
      <c r="G720" s="32" t="s">
        <v>4012</v>
      </c>
      <c r="H720" s="34">
        <v>13.76501142</v>
      </c>
      <c r="I720" s="9" t="s">
        <v>59</v>
      </c>
      <c r="J720" s="9" t="str">
        <f>_xlfn.XLOOKUP($I720,ETF指数!$B:$B,ETF指数!D:D)</f>
        <v>市场指数</v>
      </c>
      <c r="K720" s="9" t="str">
        <f>_xlfn.XLOOKUP($I720,ETF指数!$B:$B,ETF指数!E:E)</f>
        <v>创业板</v>
      </c>
      <c r="L720" s="9" t="str">
        <f>_xlfn.XLOOKUP($I720,ETF指数!$B:$B,ETF指数!F:F)</f>
        <v>核心</v>
      </c>
      <c r="M720" s="35">
        <f>[1]!f_netasset_total(A720,"",100000000)</f>
        <v>2.2866508369999998</v>
      </c>
      <c r="N720" s="36">
        <f>[1]!f_info_managementfeeratio(A720)</f>
        <v>0.7</v>
      </c>
      <c r="O720" s="36">
        <f>[1]!f_info_custodianfeeratio(A720)</f>
        <v>0.1</v>
      </c>
      <c r="P720" s="37"/>
      <c r="Q720" s="37"/>
      <c r="R720" s="37"/>
      <c r="S720" s="37"/>
    </row>
    <row r="721" spans="1:19" x14ac:dyDescent="0.4">
      <c r="A721" s="9" t="s">
        <v>1062</v>
      </c>
      <c r="B721" s="9" t="s">
        <v>4013</v>
      </c>
      <c r="C721" s="9" t="s">
        <v>1911</v>
      </c>
      <c r="D721" s="9" t="s">
        <v>4014</v>
      </c>
      <c r="E721" s="9" t="s">
        <v>1891</v>
      </c>
      <c r="F721" s="32" t="s">
        <v>4004</v>
      </c>
      <c r="G721" s="32" t="s">
        <v>4015</v>
      </c>
      <c r="H721" s="34">
        <v>3.7665600000000001</v>
      </c>
      <c r="I721" s="9" t="s">
        <v>28</v>
      </c>
      <c r="J721" s="9" t="str">
        <f>_xlfn.XLOOKUP($I721,ETF指数!$B:$B,ETF指数!D:D)</f>
        <v>市场指数</v>
      </c>
      <c r="K721" s="9" t="str">
        <f>_xlfn.XLOOKUP($I721,ETF指数!$B:$B,ETF指数!E:E)</f>
        <v>中盘</v>
      </c>
      <c r="L721" s="9" t="str">
        <f>_xlfn.XLOOKUP($I721,ETF指数!$B:$B,ETF指数!F:F)</f>
        <v>核心</v>
      </c>
      <c r="M721" s="35">
        <f>[1]!f_netasset_total(A721,"",100000000)</f>
        <v>0.75136109439999998</v>
      </c>
      <c r="N721" s="36">
        <f>[1]!f_info_managementfeeratio(A721)</f>
        <v>0.5</v>
      </c>
      <c r="O721" s="36">
        <f>[1]!f_info_custodianfeeratio(A721)</f>
        <v>0.1</v>
      </c>
      <c r="P721" s="37"/>
      <c r="Q721" s="37"/>
      <c r="R721" s="37"/>
      <c r="S721" s="37"/>
    </row>
    <row r="722" spans="1:19" x14ac:dyDescent="0.4">
      <c r="A722" s="9" t="s">
        <v>1063</v>
      </c>
      <c r="B722" s="9" t="s">
        <v>4016</v>
      </c>
      <c r="C722" s="9" t="s">
        <v>1899</v>
      </c>
      <c r="D722" s="9" t="s">
        <v>2475</v>
      </c>
      <c r="E722" s="9" t="s">
        <v>1891</v>
      </c>
      <c r="F722" s="32" t="s">
        <v>4017</v>
      </c>
      <c r="G722" s="32" t="s">
        <v>4018</v>
      </c>
      <c r="H722" s="34">
        <v>2.44136</v>
      </c>
      <c r="I722" s="9" t="s">
        <v>103</v>
      </c>
      <c r="J722" s="9" t="str">
        <f>_xlfn.XLOOKUP($I722,ETF指数!$B:$B,ETF指数!D:D)</f>
        <v>海外指数</v>
      </c>
      <c r="K722" s="9" t="str">
        <f>_xlfn.XLOOKUP($I722,ETF指数!$B:$B,ETF指数!E:E)</f>
        <v>美股</v>
      </c>
      <c r="L722" s="9" t="str">
        <f>_xlfn.XLOOKUP($I722,ETF指数!$B:$B,ETF指数!F:F)</f>
        <v>科技</v>
      </c>
      <c r="M722" s="35">
        <f>[1]!f_netasset_total(A722,"",100000000)</f>
        <v>26.316883540599999</v>
      </c>
      <c r="N722" s="36">
        <f>[1]!f_info_managementfeeratio(A722)</f>
        <v>0.5</v>
      </c>
      <c r="O722" s="36">
        <f>[1]!f_info_custodianfeeratio(A722)</f>
        <v>0.15</v>
      </c>
      <c r="P722" s="37"/>
      <c r="Q722" s="37"/>
      <c r="R722" s="37"/>
      <c r="S722" s="37"/>
    </row>
    <row r="723" spans="1:19" x14ac:dyDescent="0.4">
      <c r="A723" s="9" t="s">
        <v>1064</v>
      </c>
      <c r="B723" s="9" t="s">
        <v>4019</v>
      </c>
      <c r="C723" s="9" t="s">
        <v>1903</v>
      </c>
      <c r="D723" s="9" t="s">
        <v>2905</v>
      </c>
      <c r="E723" s="9" t="s">
        <v>1891</v>
      </c>
      <c r="F723" s="32" t="s">
        <v>4017</v>
      </c>
      <c r="G723" s="32" t="s">
        <v>4020</v>
      </c>
      <c r="H723" s="34">
        <v>5.6626200000000004</v>
      </c>
      <c r="I723" s="9" t="s">
        <v>1065</v>
      </c>
      <c r="J723" s="9" t="str">
        <f>_xlfn.XLOOKUP($I723,ETF指数!$B:$B,ETF指数!D:D)</f>
        <v>港股指数</v>
      </c>
      <c r="K723" s="9" t="str">
        <f>_xlfn.XLOOKUP($I723,ETF指数!$B:$B,ETF指数!E:E)</f>
        <v>红利</v>
      </c>
      <c r="L723" s="9" t="str">
        <f>_xlfn.XLOOKUP($I723,ETF指数!$B:$B,ETF指数!F:F)</f>
        <v>质量</v>
      </c>
      <c r="M723" s="35">
        <f>[1]!f_netasset_total(A723,"",100000000)</f>
        <v>57.916014197299994</v>
      </c>
      <c r="N723" s="36">
        <f>[1]!f_info_managementfeeratio(A723)</f>
        <v>0.45</v>
      </c>
      <c r="O723" s="36">
        <f>[1]!f_info_custodianfeeratio(A723)</f>
        <v>7.0000000000000007E-2</v>
      </c>
      <c r="P723" s="37"/>
      <c r="Q723" s="37"/>
      <c r="R723" s="37"/>
      <c r="S723" s="37"/>
    </row>
    <row r="724" spans="1:19" x14ac:dyDescent="0.4">
      <c r="A724" s="9" t="s">
        <v>1066</v>
      </c>
      <c r="B724" s="9" t="s">
        <v>4021</v>
      </c>
      <c r="C724" s="9" t="s">
        <v>1895</v>
      </c>
      <c r="D724" s="9" t="s">
        <v>2989</v>
      </c>
      <c r="E724" s="9" t="s">
        <v>1891</v>
      </c>
      <c r="F724" s="32" t="s">
        <v>4006</v>
      </c>
      <c r="G724" s="32" t="s">
        <v>4012</v>
      </c>
      <c r="H724" s="34">
        <v>2.3689100000000001</v>
      </c>
      <c r="I724" s="9" t="s">
        <v>1053</v>
      </c>
      <c r="J724" s="9" t="str">
        <f>_xlfn.XLOOKUP($I724,ETF指数!$B:$B,ETF指数!D:D)</f>
        <v>行业板块</v>
      </c>
      <c r="K724" s="9" t="str">
        <f>_xlfn.XLOOKUP($I724,ETF指数!$B:$B,ETF指数!E:E)</f>
        <v>公用</v>
      </c>
      <c r="L724" s="9" t="str">
        <f>_xlfn.XLOOKUP($I724,ETF指数!$B:$B,ETF指数!F:F)</f>
        <v>电力</v>
      </c>
      <c r="M724" s="35">
        <f>[1]!f_netasset_total(A724,"",100000000)</f>
        <v>0.8419863754000001</v>
      </c>
      <c r="N724" s="36">
        <f>[1]!f_info_managementfeeratio(A724)</f>
        <v>0.5</v>
      </c>
      <c r="O724" s="36">
        <f>[1]!f_info_custodianfeeratio(A724)</f>
        <v>0.1</v>
      </c>
      <c r="P724" s="37"/>
      <c r="Q724" s="37"/>
      <c r="R724" s="37"/>
      <c r="S724" s="37"/>
    </row>
    <row r="725" spans="1:19" x14ac:dyDescent="0.4">
      <c r="A725" s="9" t="s">
        <v>1067</v>
      </c>
      <c r="B725" s="9" t="s">
        <v>4022</v>
      </c>
      <c r="C725" s="9" t="s">
        <v>1904</v>
      </c>
      <c r="D725" s="9" t="s">
        <v>2482</v>
      </c>
      <c r="E725" s="9" t="s">
        <v>1891</v>
      </c>
      <c r="F725" s="32" t="s">
        <v>4023</v>
      </c>
      <c r="G725" s="32" t="s">
        <v>4024</v>
      </c>
      <c r="H725" s="34">
        <v>5.85018919</v>
      </c>
      <c r="I725" s="9" t="s">
        <v>1068</v>
      </c>
      <c r="J725" s="9" t="str">
        <f>_xlfn.XLOOKUP($I725,ETF指数!$B:$B,ETF指数!D:D)</f>
        <v>风格策略</v>
      </c>
      <c r="K725" s="9" t="str">
        <f>_xlfn.XLOOKUP($I725,ETF指数!$B:$B,ETF指数!E:E)</f>
        <v>价值</v>
      </c>
      <c r="L725" s="9" t="str">
        <f>_xlfn.XLOOKUP($I725,ETF指数!$B:$B,ETF指数!F:F)</f>
        <v>ZZ500</v>
      </c>
      <c r="M725" s="35">
        <f>[1]!f_netasset_total(A725,"",100000000)</f>
        <v>0.1482115879</v>
      </c>
      <c r="N725" s="36">
        <f>[1]!f_info_managementfeeratio(A725)</f>
        <v>0.5</v>
      </c>
      <c r="O725" s="36">
        <f>[1]!f_info_custodianfeeratio(A725)</f>
        <v>0.1</v>
      </c>
      <c r="P725" s="37"/>
      <c r="Q725" s="37"/>
      <c r="R725" s="37"/>
      <c r="S725" s="37"/>
    </row>
    <row r="726" spans="1:19" x14ac:dyDescent="0.4">
      <c r="A726" s="9" t="s">
        <v>1069</v>
      </c>
      <c r="B726" s="9" t="s">
        <v>4025</v>
      </c>
      <c r="C726" s="9" t="s">
        <v>1912</v>
      </c>
      <c r="D726" s="9" t="s">
        <v>3135</v>
      </c>
      <c r="E726" s="9" t="s">
        <v>1891</v>
      </c>
      <c r="F726" s="32" t="s">
        <v>4012</v>
      </c>
      <c r="G726" s="32" t="s">
        <v>4020</v>
      </c>
      <c r="H726" s="34">
        <v>6.4704100000000002</v>
      </c>
      <c r="I726" s="9" t="s">
        <v>1070</v>
      </c>
      <c r="J726" s="9" t="str">
        <f>_xlfn.XLOOKUP($I726,ETF指数!$B:$B,ETF指数!D:D)</f>
        <v>港股指数</v>
      </c>
      <c r="K726" s="9" t="str">
        <f>_xlfn.XLOOKUP($I726,ETF指数!$B:$B,ETF指数!E:E)</f>
        <v>消费</v>
      </c>
      <c r="L726" s="9" t="str">
        <f>_xlfn.XLOOKUP($I726,ETF指数!$B:$B,ETF指数!F:F)</f>
        <v>消费</v>
      </c>
      <c r="M726" s="35">
        <f>[1]!f_netasset_total(A726,"",100000000)</f>
        <v>13.8341612368</v>
      </c>
      <c r="N726" s="36">
        <f>[1]!f_info_managementfeeratio(A726)</f>
        <v>0.5</v>
      </c>
      <c r="O726" s="36">
        <f>[1]!f_info_custodianfeeratio(A726)</f>
        <v>0.15</v>
      </c>
      <c r="P726" s="37"/>
      <c r="Q726" s="37"/>
      <c r="R726" s="37"/>
      <c r="S726" s="37"/>
    </row>
    <row r="727" spans="1:19" x14ac:dyDescent="0.4">
      <c r="A727" s="9" t="s">
        <v>1071</v>
      </c>
      <c r="B727" s="9" t="s">
        <v>4026</v>
      </c>
      <c r="C727" s="9" t="s">
        <v>1911</v>
      </c>
      <c r="D727" s="9" t="s">
        <v>1965</v>
      </c>
      <c r="E727" s="9" t="s">
        <v>1891</v>
      </c>
      <c r="F727" s="32" t="s">
        <v>4012</v>
      </c>
      <c r="G727" s="32" t="s">
        <v>4027</v>
      </c>
      <c r="H727" s="34">
        <v>2.3972699999999998</v>
      </c>
      <c r="I727" s="9" t="s">
        <v>103</v>
      </c>
      <c r="J727" s="9" t="str">
        <f>_xlfn.XLOOKUP($I727,ETF指数!$B:$B,ETF指数!D:D)</f>
        <v>海外指数</v>
      </c>
      <c r="K727" s="9" t="str">
        <f>_xlfn.XLOOKUP($I727,ETF指数!$B:$B,ETF指数!E:E)</f>
        <v>美股</v>
      </c>
      <c r="L727" s="9" t="str">
        <f>_xlfn.XLOOKUP($I727,ETF指数!$B:$B,ETF指数!F:F)</f>
        <v>科技</v>
      </c>
      <c r="M727" s="35">
        <f>[1]!f_netasset_total(A727,"",100000000)</f>
        <v>44.512831102900002</v>
      </c>
      <c r="N727" s="36">
        <f>[1]!f_info_managementfeeratio(A727)</f>
        <v>0.5</v>
      </c>
      <c r="O727" s="36">
        <f>[1]!f_info_custodianfeeratio(A727)</f>
        <v>0.15</v>
      </c>
      <c r="P727" s="37"/>
      <c r="Q727" s="37"/>
      <c r="R727" s="37"/>
      <c r="S727" s="37"/>
    </row>
    <row r="728" spans="1:19" x14ac:dyDescent="0.4">
      <c r="A728" s="9" t="s">
        <v>1072</v>
      </c>
      <c r="B728" s="9" t="s">
        <v>4028</v>
      </c>
      <c r="C728" s="9" t="s">
        <v>1901</v>
      </c>
      <c r="D728" s="9" t="s">
        <v>3438</v>
      </c>
      <c r="E728" s="9" t="s">
        <v>1891</v>
      </c>
      <c r="F728" s="32" t="s">
        <v>4029</v>
      </c>
      <c r="G728" s="32" t="s">
        <v>4020</v>
      </c>
      <c r="H728" s="34">
        <v>5.1810299999999998</v>
      </c>
      <c r="I728" s="9" t="s">
        <v>665</v>
      </c>
      <c r="J728" s="9" t="str">
        <f>_xlfn.XLOOKUP($I728,ETF指数!$B:$B,ETF指数!D:D)</f>
        <v>主题指数</v>
      </c>
      <c r="K728" s="9" t="str">
        <f>_xlfn.XLOOKUP($I728,ETF指数!$B:$B,ETF指数!E:E)</f>
        <v>ESG</v>
      </c>
      <c r="L728" s="9" t="str">
        <f>_xlfn.XLOOKUP($I728,ETF指数!$B:$B,ETF指数!F:F)</f>
        <v>HS300</v>
      </c>
      <c r="M728" s="35">
        <f>[1]!f_netasset_total(A728,"",100000000)</f>
        <v>0.28178545420000001</v>
      </c>
      <c r="N728" s="36">
        <f>[1]!f_info_managementfeeratio(A728)</f>
        <v>0.5</v>
      </c>
      <c r="O728" s="36">
        <f>[1]!f_info_custodianfeeratio(A728)</f>
        <v>0.1</v>
      </c>
      <c r="P728" s="37"/>
      <c r="Q728" s="37"/>
      <c r="R728" s="37"/>
      <c r="S728" s="37"/>
    </row>
    <row r="729" spans="1:19" x14ac:dyDescent="0.4">
      <c r="A729" s="9" t="s">
        <v>1073</v>
      </c>
      <c r="B729" s="9" t="s">
        <v>4030</v>
      </c>
      <c r="C729" s="9" t="s">
        <v>1920</v>
      </c>
      <c r="D729" s="9" t="s">
        <v>3135</v>
      </c>
      <c r="E729" s="9" t="s">
        <v>1891</v>
      </c>
      <c r="F729" s="32" t="s">
        <v>4031</v>
      </c>
      <c r="G729" s="32" t="s">
        <v>4032</v>
      </c>
      <c r="H729" s="34">
        <v>2.1969406899999999</v>
      </c>
      <c r="I729" s="9" t="s">
        <v>324</v>
      </c>
      <c r="J729" s="9" t="str">
        <f>_xlfn.XLOOKUP($I729,ETF指数!$B:$B,ETF指数!D:D)</f>
        <v>行业板块</v>
      </c>
      <c r="K729" s="9" t="str">
        <f>_xlfn.XLOOKUP($I729,ETF指数!$B:$B,ETF指数!E:E)</f>
        <v>消费</v>
      </c>
      <c r="L729" s="9" t="str">
        <f>_xlfn.XLOOKUP($I729,ETF指数!$B:$B,ETF指数!F:F)</f>
        <v>消费</v>
      </c>
      <c r="M729" s="35">
        <f>[1]!f_netasset_total(A729,"",100000000)</f>
        <v>0.83010273359999998</v>
      </c>
      <c r="N729" s="36">
        <f>[1]!f_info_managementfeeratio(A729)</f>
        <v>0.5</v>
      </c>
      <c r="O729" s="36">
        <f>[1]!f_info_custodianfeeratio(A729)</f>
        <v>0.1</v>
      </c>
      <c r="P729" s="37"/>
      <c r="Q729" s="37"/>
      <c r="R729" s="37"/>
      <c r="S729" s="37"/>
    </row>
    <row r="730" spans="1:19" x14ac:dyDescent="0.4">
      <c r="A730" s="9" t="s">
        <v>1074</v>
      </c>
      <c r="B730" s="9" t="s">
        <v>4033</v>
      </c>
      <c r="C730" s="9" t="s">
        <v>1906</v>
      </c>
      <c r="D730" s="9" t="s">
        <v>2866</v>
      </c>
      <c r="E730" s="9" t="s">
        <v>1891</v>
      </c>
      <c r="F730" s="32" t="s">
        <v>4018</v>
      </c>
      <c r="G730" s="32" t="s">
        <v>2043</v>
      </c>
      <c r="H730" s="34">
        <v>6.1798000000000002</v>
      </c>
      <c r="I730" s="9" t="s">
        <v>1075</v>
      </c>
      <c r="J730" s="9" t="str">
        <f>_xlfn.XLOOKUP($I730,ETF指数!$B:$B,ETF指数!D:D)</f>
        <v>行业板块</v>
      </c>
      <c r="K730" s="9" t="str">
        <f>_xlfn.XLOOKUP($I730,ETF指数!$B:$B,ETF指数!E:E)</f>
        <v>周期</v>
      </c>
      <c r="L730" s="9" t="str">
        <f>_xlfn.XLOOKUP($I730,ETF指数!$B:$B,ETF指数!F:F)</f>
        <v>油气</v>
      </c>
      <c r="M730" s="35">
        <f>[1]!f_netasset_total(A730,"",100000000)</f>
        <v>0.80356822629999991</v>
      </c>
      <c r="N730" s="36">
        <f>[1]!f_info_managementfeeratio(A730)</f>
        <v>0.5</v>
      </c>
      <c r="O730" s="36">
        <f>[1]!f_info_custodianfeeratio(A730)</f>
        <v>0.1</v>
      </c>
      <c r="P730" s="37"/>
      <c r="Q730" s="37"/>
      <c r="R730" s="37"/>
      <c r="S730" s="37"/>
    </row>
    <row r="731" spans="1:19" x14ac:dyDescent="0.4">
      <c r="A731" s="9" t="s">
        <v>1076</v>
      </c>
      <c r="B731" s="9" t="s">
        <v>4034</v>
      </c>
      <c r="C731" s="9" t="s">
        <v>1897</v>
      </c>
      <c r="D731" s="9" t="s">
        <v>1965</v>
      </c>
      <c r="E731" s="9" t="s">
        <v>1891</v>
      </c>
      <c r="F731" s="32" t="s">
        <v>4035</v>
      </c>
      <c r="G731" s="32" t="s">
        <v>4036</v>
      </c>
      <c r="H731" s="34">
        <v>2.6511900000000002</v>
      </c>
      <c r="I731" s="9" t="s">
        <v>1077</v>
      </c>
      <c r="J731" s="9" t="str">
        <f>_xlfn.XLOOKUP($I731,ETF指数!$B:$B,ETF指数!D:D)</f>
        <v>港股指数</v>
      </c>
      <c r="K731" s="9" t="str">
        <f>_xlfn.XLOOKUP($I731,ETF指数!$B:$B,ETF指数!E:E)</f>
        <v>红利</v>
      </c>
      <c r="L731" s="9" t="str">
        <f>_xlfn.XLOOKUP($I731,ETF指数!$B:$B,ETF指数!F:F)</f>
        <v>低波</v>
      </c>
      <c r="M731" s="35">
        <f>[1]!f_netasset_total(A731,"",100000000)</f>
        <v>11.7803636457</v>
      </c>
      <c r="N731" s="36">
        <f>[1]!f_info_managementfeeratio(A731)</f>
        <v>0.5</v>
      </c>
      <c r="O731" s="36">
        <f>[1]!f_info_custodianfeeratio(A731)</f>
        <v>0.1</v>
      </c>
      <c r="P731" s="37"/>
      <c r="Q731" s="37"/>
      <c r="R731" s="37"/>
      <c r="S731" s="37"/>
    </row>
    <row r="732" spans="1:19" x14ac:dyDescent="0.4">
      <c r="A732" s="9" t="s">
        <v>1078</v>
      </c>
      <c r="B732" s="9" t="s">
        <v>4037</v>
      </c>
      <c r="C732" s="9" t="s">
        <v>1896</v>
      </c>
      <c r="D732" s="9" t="s">
        <v>3156</v>
      </c>
      <c r="E732" s="9" t="s">
        <v>1891</v>
      </c>
      <c r="F732" s="32" t="s">
        <v>4035</v>
      </c>
      <c r="G732" s="32" t="s">
        <v>4038</v>
      </c>
      <c r="H732" s="34">
        <v>2.733778</v>
      </c>
      <c r="I732" s="9" t="s">
        <v>103</v>
      </c>
      <c r="J732" s="9" t="str">
        <f>_xlfn.XLOOKUP($I732,ETF指数!$B:$B,ETF指数!D:D)</f>
        <v>海外指数</v>
      </c>
      <c r="K732" s="9" t="str">
        <f>_xlfn.XLOOKUP($I732,ETF指数!$B:$B,ETF指数!E:E)</f>
        <v>美股</v>
      </c>
      <c r="L732" s="9" t="str">
        <f>_xlfn.XLOOKUP($I732,ETF指数!$B:$B,ETF指数!F:F)</f>
        <v>科技</v>
      </c>
      <c r="M732" s="35">
        <f>[1]!f_netasset_total(A732,"",100000000)</f>
        <v>18.346048060000001</v>
      </c>
      <c r="N732" s="36">
        <f>[1]!f_info_managementfeeratio(A732)</f>
        <v>0.5</v>
      </c>
      <c r="O732" s="36">
        <f>[1]!f_info_custodianfeeratio(A732)</f>
        <v>0.15</v>
      </c>
      <c r="P732" s="37"/>
      <c r="Q732" s="37"/>
      <c r="R732" s="37"/>
      <c r="S732" s="37"/>
    </row>
    <row r="733" spans="1:19" x14ac:dyDescent="0.4">
      <c r="A733" s="9" t="s">
        <v>1079</v>
      </c>
      <c r="B733" s="9" t="s">
        <v>4039</v>
      </c>
      <c r="C733" s="9" t="s">
        <v>1917</v>
      </c>
      <c r="D733" s="9" t="s">
        <v>2905</v>
      </c>
      <c r="E733" s="9" t="s">
        <v>1891</v>
      </c>
      <c r="F733" s="32" t="s">
        <v>4020</v>
      </c>
      <c r="G733" s="32" t="s">
        <v>4032</v>
      </c>
      <c r="H733" s="34">
        <v>2.9959099999999999</v>
      </c>
      <c r="I733" s="9" t="s">
        <v>684</v>
      </c>
      <c r="J733" s="9" t="str">
        <f>_xlfn.XLOOKUP($I733,ETF指数!$B:$B,ETF指数!D:D)</f>
        <v>行业板块</v>
      </c>
      <c r="K733" s="9" t="str">
        <f>_xlfn.XLOOKUP($I733,ETF指数!$B:$B,ETF指数!E:E)</f>
        <v>医药</v>
      </c>
      <c r="L733" s="9" t="str">
        <f>_xlfn.XLOOKUP($I733,ETF指数!$B:$B,ETF指数!F:F)</f>
        <v>创新药</v>
      </c>
      <c r="M733" s="35">
        <f>[1]!f_netasset_total(A733,"",100000000)</f>
        <v>2.0700368875999997</v>
      </c>
      <c r="N733" s="36">
        <f>[1]!f_info_managementfeeratio(A733)</f>
        <v>0.5</v>
      </c>
      <c r="O733" s="36">
        <f>[1]!f_info_custodianfeeratio(A733)</f>
        <v>0.05</v>
      </c>
      <c r="P733" s="37"/>
      <c r="Q733" s="37"/>
      <c r="R733" s="37"/>
      <c r="S733" s="37"/>
    </row>
    <row r="734" spans="1:19" x14ac:dyDescent="0.4">
      <c r="A734" s="9" t="s">
        <v>1080</v>
      </c>
      <c r="B734" s="9" t="s">
        <v>4040</v>
      </c>
      <c r="C734" s="9" t="s">
        <v>1900</v>
      </c>
      <c r="D734" s="9" t="s">
        <v>2989</v>
      </c>
      <c r="E734" s="9" t="s">
        <v>1891</v>
      </c>
      <c r="F734" s="32" t="s">
        <v>4041</v>
      </c>
      <c r="G734" s="32" t="s">
        <v>4042</v>
      </c>
      <c r="H734" s="34">
        <v>4.2279262700000002</v>
      </c>
      <c r="I734" s="9" t="s">
        <v>1081</v>
      </c>
      <c r="J734" s="9" t="str">
        <f>_xlfn.XLOOKUP($I734,ETF指数!$B:$B,ETF指数!D:D)</f>
        <v>行业板块</v>
      </c>
      <c r="K734" s="9" t="str">
        <f>_xlfn.XLOOKUP($I734,ETF指数!$B:$B,ETF指数!E:E)</f>
        <v>科技</v>
      </c>
      <c r="L734" s="9" t="str">
        <f>_xlfn.XLOOKUP($I734,ETF指数!$B:$B,ETF指数!F:F)</f>
        <v>通信</v>
      </c>
      <c r="M734" s="35">
        <f>[1]!f_netasset_total(A734,"",100000000)</f>
        <v>1.1845938481</v>
      </c>
      <c r="N734" s="36">
        <f>[1]!f_info_managementfeeratio(A734)</f>
        <v>0.5</v>
      </c>
      <c r="O734" s="36">
        <f>[1]!f_info_custodianfeeratio(A734)</f>
        <v>0.1</v>
      </c>
      <c r="P734" s="37"/>
      <c r="Q734" s="37"/>
      <c r="R734" s="37"/>
      <c r="S734" s="37"/>
    </row>
    <row r="735" spans="1:19" x14ac:dyDescent="0.4">
      <c r="A735" s="9" t="s">
        <v>1082</v>
      </c>
      <c r="B735" s="9" t="s">
        <v>4043</v>
      </c>
      <c r="C735" s="9" t="s">
        <v>1901</v>
      </c>
      <c r="D735" s="9" t="s">
        <v>3438</v>
      </c>
      <c r="E735" s="9" t="s">
        <v>1891</v>
      </c>
      <c r="F735" s="32" t="s">
        <v>4041</v>
      </c>
      <c r="G735" s="32" t="s">
        <v>4044</v>
      </c>
      <c r="H735" s="34">
        <v>2.78003</v>
      </c>
      <c r="I735" s="9" t="s">
        <v>848</v>
      </c>
      <c r="J735" s="9" t="str">
        <f>_xlfn.XLOOKUP($I735,ETF指数!$B:$B,ETF指数!D:D)</f>
        <v>行业板块</v>
      </c>
      <c r="K735" s="9" t="str">
        <f>_xlfn.XLOOKUP($I735,ETF指数!$B:$B,ETF指数!E:E)</f>
        <v>公用</v>
      </c>
      <c r="L735" s="9" t="str">
        <f>_xlfn.XLOOKUP($I735,ETF指数!$B:$B,ETF指数!F:F)</f>
        <v>电力</v>
      </c>
      <c r="M735" s="35">
        <f>[1]!f_netasset_total(A735,"",100000000)</f>
        <v>0.54780459920000002</v>
      </c>
      <c r="N735" s="36">
        <f>[1]!f_info_managementfeeratio(A735)</f>
        <v>0.5</v>
      </c>
      <c r="O735" s="36">
        <f>[1]!f_info_custodianfeeratio(A735)</f>
        <v>0.1</v>
      </c>
      <c r="P735" s="37"/>
      <c r="Q735" s="37"/>
      <c r="R735" s="37"/>
      <c r="S735" s="37"/>
    </row>
    <row r="736" spans="1:19" x14ac:dyDescent="0.4">
      <c r="A736" s="9" t="s">
        <v>1083</v>
      </c>
      <c r="B736" s="9" t="s">
        <v>4045</v>
      </c>
      <c r="C736" s="9" t="s">
        <v>1917</v>
      </c>
      <c r="D736" s="9" t="s">
        <v>3221</v>
      </c>
      <c r="E736" s="9" t="s">
        <v>1891</v>
      </c>
      <c r="F736" s="32" t="s">
        <v>4046</v>
      </c>
      <c r="G736" s="32" t="s">
        <v>4047</v>
      </c>
      <c r="H736" s="34">
        <v>3.9741399999999998</v>
      </c>
      <c r="I736" s="9" t="s">
        <v>792</v>
      </c>
      <c r="J736" s="9" t="str">
        <f>_xlfn.XLOOKUP($I736,ETF指数!$B:$B,ETF指数!D:D)</f>
        <v>行业板块</v>
      </c>
      <c r="K736" s="9" t="str">
        <f>_xlfn.XLOOKUP($I736,ETF指数!$B:$B,ETF指数!E:E)</f>
        <v>大金融</v>
      </c>
      <c r="L736" s="9" t="str">
        <f>_xlfn.XLOOKUP($I736,ETF指数!$B:$B,ETF指数!F:F)</f>
        <v>非银</v>
      </c>
      <c r="M736" s="35">
        <f>[1]!f_netasset_total(A736,"",100000000)</f>
        <v>3.8568651342</v>
      </c>
      <c r="N736" s="36">
        <f>[1]!f_info_managementfeeratio(A736)</f>
        <v>0.5</v>
      </c>
      <c r="O736" s="36">
        <f>[1]!f_info_custodianfeeratio(A736)</f>
        <v>0.05</v>
      </c>
      <c r="P736" s="37"/>
      <c r="Q736" s="37"/>
      <c r="R736" s="37"/>
      <c r="S736" s="37"/>
    </row>
    <row r="737" spans="1:19" x14ac:dyDescent="0.4">
      <c r="A737" s="9" t="s">
        <v>1084</v>
      </c>
      <c r="B737" s="9" t="s">
        <v>4048</v>
      </c>
      <c r="C737" s="9" t="s">
        <v>1924</v>
      </c>
      <c r="D737" s="9" t="s">
        <v>1973</v>
      </c>
      <c r="E737" s="9" t="s">
        <v>1891</v>
      </c>
      <c r="F737" s="32" t="s">
        <v>4049</v>
      </c>
      <c r="G737" s="32" t="s">
        <v>4047</v>
      </c>
      <c r="H737" s="34">
        <v>2.7913000000000001</v>
      </c>
      <c r="I737" s="9" t="s">
        <v>1033</v>
      </c>
      <c r="J737" s="9" t="str">
        <f>_xlfn.XLOOKUP($I737,ETF指数!$B:$B,ETF指数!D:D)</f>
        <v>风格策略</v>
      </c>
      <c r="K737" s="9" t="str">
        <f>_xlfn.XLOOKUP($I737,ETF指数!$B:$B,ETF指数!E:E)</f>
        <v>价值</v>
      </c>
      <c r="L737" s="9" t="str">
        <f>_xlfn.XLOOKUP($I737,ETF指数!$B:$B,ETF指数!F:F)</f>
        <v>HS300</v>
      </c>
      <c r="M737" s="35">
        <f>[1]!f_netasset_total(A737,"",100000000)</f>
        <v>1.5513993562999999</v>
      </c>
      <c r="N737" s="36">
        <f>[1]!f_info_managementfeeratio(A737)</f>
        <v>0.5</v>
      </c>
      <c r="O737" s="36">
        <f>[1]!f_info_custodianfeeratio(A737)</f>
        <v>0.1</v>
      </c>
      <c r="P737" s="37"/>
      <c r="Q737" s="37"/>
      <c r="R737" s="37"/>
      <c r="S737" s="37"/>
    </row>
    <row r="738" spans="1:19" x14ac:dyDescent="0.4">
      <c r="A738" s="9" t="s">
        <v>1085</v>
      </c>
      <c r="B738" s="9" t="s">
        <v>4050</v>
      </c>
      <c r="C738" s="9" t="s">
        <v>1898</v>
      </c>
      <c r="D738" s="9" t="s">
        <v>2927</v>
      </c>
      <c r="E738" s="9" t="s">
        <v>1891</v>
      </c>
      <c r="F738" s="32" t="s">
        <v>4051</v>
      </c>
      <c r="G738" s="32" t="s">
        <v>4052</v>
      </c>
      <c r="H738" s="34">
        <v>19.998706680000002</v>
      </c>
      <c r="I738" s="9" t="s">
        <v>1086</v>
      </c>
      <c r="J738" s="9" t="str">
        <f>_xlfn.XLOOKUP($I738,ETF指数!$B:$B,ETF指数!D:D)</f>
        <v>风格策略</v>
      </c>
      <c r="K738" s="9" t="str">
        <f>_xlfn.XLOOKUP($I738,ETF指数!$B:$B,ETF指数!E:E)</f>
        <v>红利</v>
      </c>
      <c r="L738" s="9" t="str">
        <f>_xlfn.XLOOKUP($I738,ETF指数!$B:$B,ETF指数!F:F)</f>
        <v>央国企</v>
      </c>
      <c r="M738" s="35">
        <f>[1]!f_netasset_total(A738,"",100000000)</f>
        <v>5.7735724704999996</v>
      </c>
      <c r="N738" s="36">
        <f>[1]!f_info_managementfeeratio(A738)</f>
        <v>0.5</v>
      </c>
      <c r="O738" s="36">
        <f>[1]!f_info_custodianfeeratio(A738)</f>
        <v>0.1</v>
      </c>
      <c r="P738" s="37"/>
      <c r="Q738" s="37"/>
      <c r="R738" s="37"/>
      <c r="S738" s="37"/>
    </row>
    <row r="739" spans="1:19" x14ac:dyDescent="0.4">
      <c r="A739" s="9" t="s">
        <v>1087</v>
      </c>
      <c r="B739" s="9" t="s">
        <v>4053</v>
      </c>
      <c r="C739" s="9" t="s">
        <v>1925</v>
      </c>
      <c r="D739" s="9" t="s">
        <v>2482</v>
      </c>
      <c r="E739" s="9" t="s">
        <v>1892</v>
      </c>
      <c r="F739" s="32" t="s">
        <v>4054</v>
      </c>
      <c r="G739" s="32" t="s">
        <v>4055</v>
      </c>
      <c r="H739" s="34">
        <v>2.91812</v>
      </c>
      <c r="I739" s="9" t="s">
        <v>1088</v>
      </c>
      <c r="J739" s="9" t="str">
        <f>_xlfn.XLOOKUP($I739,ETF指数!$B:$B,ETF指数!D:D)</f>
        <v>债券指数</v>
      </c>
      <c r="K739" s="9" t="str">
        <f>_xlfn.XLOOKUP($I739,ETF指数!$B:$B,ETF指数!E:E)</f>
        <v>国债</v>
      </c>
      <c r="L739" s="9" t="str">
        <f>_xlfn.XLOOKUP($I739,ETF指数!$B:$B,ETF指数!F:F)</f>
        <v>超长债</v>
      </c>
      <c r="M739" s="35">
        <f>[1]!f_netasset_total(A739,"",100000000)</f>
        <v>176.52418083509997</v>
      </c>
      <c r="N739" s="36">
        <f>[1]!f_info_managementfeeratio(A739)</f>
        <v>0.15</v>
      </c>
      <c r="O739" s="36">
        <f>[1]!f_info_custodianfeeratio(A739)</f>
        <v>0.05</v>
      </c>
      <c r="P739" s="37"/>
      <c r="Q739" s="37"/>
      <c r="R739" s="37"/>
      <c r="S739" s="37"/>
    </row>
    <row r="740" spans="1:19" x14ac:dyDescent="0.4">
      <c r="A740" s="9" t="s">
        <v>1089</v>
      </c>
      <c r="B740" s="9" t="s">
        <v>4056</v>
      </c>
      <c r="C740" s="9" t="s">
        <v>1895</v>
      </c>
      <c r="D740" s="9" t="s">
        <v>3135</v>
      </c>
      <c r="E740" s="9" t="s">
        <v>1891</v>
      </c>
      <c r="F740" s="32" t="s">
        <v>4057</v>
      </c>
      <c r="G740" s="32" t="s">
        <v>4058</v>
      </c>
      <c r="H740" s="34">
        <v>2.9643700000000002</v>
      </c>
      <c r="I740" s="9" t="s">
        <v>500</v>
      </c>
      <c r="J740" s="9" t="str">
        <f>_xlfn.XLOOKUP($I740,ETF指数!$B:$B,ETF指数!D:D)</f>
        <v>行业板块</v>
      </c>
      <c r="K740" s="9" t="str">
        <f>_xlfn.XLOOKUP($I740,ETF指数!$B:$B,ETF指数!E:E)</f>
        <v>科技</v>
      </c>
      <c r="L740" s="9" t="str">
        <f>_xlfn.XLOOKUP($I740,ETF指数!$B:$B,ETF指数!F:F)</f>
        <v>软件</v>
      </c>
      <c r="M740" s="35">
        <f>[1]!f_netasset_total(A740,"",100000000)</f>
        <v>1.4066764605000002</v>
      </c>
      <c r="N740" s="36">
        <f>[1]!f_info_managementfeeratio(A740)</f>
        <v>0.5</v>
      </c>
      <c r="O740" s="36">
        <f>[1]!f_info_custodianfeeratio(A740)</f>
        <v>0.1</v>
      </c>
      <c r="P740" s="37"/>
      <c r="Q740" s="37"/>
      <c r="R740" s="37"/>
      <c r="S740" s="37"/>
    </row>
    <row r="741" spans="1:19" x14ac:dyDescent="0.4">
      <c r="A741" s="9" t="s">
        <v>1090</v>
      </c>
      <c r="B741" s="9" t="s">
        <v>4059</v>
      </c>
      <c r="C741" s="9" t="s">
        <v>1899</v>
      </c>
      <c r="D741" s="9" t="s">
        <v>2475</v>
      </c>
      <c r="E741" s="9" t="s">
        <v>1891</v>
      </c>
      <c r="F741" s="32" t="s">
        <v>4060</v>
      </c>
      <c r="G741" s="32" t="s">
        <v>4061</v>
      </c>
      <c r="H741" s="34">
        <v>19.999394460000001</v>
      </c>
      <c r="I741" s="9" t="s">
        <v>1091</v>
      </c>
      <c r="J741" s="9" t="str">
        <f>_xlfn.XLOOKUP($I741,ETF指数!$B:$B,ETF指数!D:D)</f>
        <v>风格策略</v>
      </c>
      <c r="K741" s="9" t="str">
        <f>_xlfn.XLOOKUP($I741,ETF指数!$B:$B,ETF指数!E:E)</f>
        <v>红利</v>
      </c>
      <c r="L741" s="9" t="str">
        <f>_xlfn.XLOOKUP($I741,ETF指数!$B:$B,ETF指数!F:F)</f>
        <v>央国企</v>
      </c>
      <c r="M741" s="35">
        <f>[1]!f_netasset_total(A741,"",100000000)</f>
        <v>3.2442494900000001</v>
      </c>
      <c r="N741" s="36">
        <f>[1]!f_info_managementfeeratio(A741)</f>
        <v>0.5</v>
      </c>
      <c r="O741" s="36">
        <f>[1]!f_info_custodianfeeratio(A741)</f>
        <v>0.1</v>
      </c>
      <c r="P741" s="37"/>
      <c r="Q741" s="37"/>
      <c r="R741" s="37"/>
      <c r="S741" s="37"/>
    </row>
    <row r="742" spans="1:19" x14ac:dyDescent="0.4">
      <c r="A742" s="9" t="s">
        <v>1092</v>
      </c>
      <c r="B742" s="9" t="s">
        <v>4062</v>
      </c>
      <c r="C742" s="9" t="s">
        <v>1902</v>
      </c>
      <c r="D742" s="9" t="s">
        <v>1973</v>
      </c>
      <c r="E742" s="9" t="s">
        <v>1891</v>
      </c>
      <c r="F742" s="32" t="s">
        <v>4060</v>
      </c>
      <c r="G742" s="32" t="s">
        <v>4061</v>
      </c>
      <c r="H742" s="34">
        <v>19.999779060000002</v>
      </c>
      <c r="I742" s="9" t="s">
        <v>1091</v>
      </c>
      <c r="J742" s="9" t="str">
        <f>_xlfn.XLOOKUP($I742,ETF指数!$B:$B,ETF指数!D:D)</f>
        <v>风格策略</v>
      </c>
      <c r="K742" s="9" t="str">
        <f>_xlfn.XLOOKUP($I742,ETF指数!$B:$B,ETF指数!E:E)</f>
        <v>红利</v>
      </c>
      <c r="L742" s="9" t="str">
        <f>_xlfn.XLOOKUP($I742,ETF指数!$B:$B,ETF指数!F:F)</f>
        <v>央国企</v>
      </c>
      <c r="M742" s="35">
        <f>[1]!f_netasset_total(A742,"",100000000)</f>
        <v>10.218517653400001</v>
      </c>
      <c r="N742" s="36">
        <f>[1]!f_info_managementfeeratio(A742)</f>
        <v>0.5</v>
      </c>
      <c r="O742" s="36">
        <f>[1]!f_info_custodianfeeratio(A742)</f>
        <v>0.05</v>
      </c>
      <c r="P742" s="37"/>
      <c r="Q742" s="37"/>
      <c r="R742" s="37"/>
      <c r="S742" s="37"/>
    </row>
    <row r="743" spans="1:19" x14ac:dyDescent="0.4">
      <c r="A743" s="9" t="s">
        <v>1093</v>
      </c>
      <c r="B743" s="9" t="s">
        <v>4063</v>
      </c>
      <c r="C743" s="9" t="s">
        <v>1911</v>
      </c>
      <c r="D743" s="9" t="s">
        <v>2989</v>
      </c>
      <c r="E743" s="9" t="s">
        <v>1891</v>
      </c>
      <c r="F743" s="32" t="s">
        <v>4060</v>
      </c>
      <c r="G743" s="32" t="s">
        <v>4061</v>
      </c>
      <c r="H743" s="34">
        <v>19.99985247</v>
      </c>
      <c r="I743" s="9" t="s">
        <v>1091</v>
      </c>
      <c r="J743" s="9" t="str">
        <f>_xlfn.XLOOKUP($I743,ETF指数!$B:$B,ETF指数!D:D)</f>
        <v>风格策略</v>
      </c>
      <c r="K743" s="9" t="str">
        <f>_xlfn.XLOOKUP($I743,ETF指数!$B:$B,ETF指数!E:E)</f>
        <v>红利</v>
      </c>
      <c r="L743" s="9" t="str">
        <f>_xlfn.XLOOKUP($I743,ETF指数!$B:$B,ETF指数!F:F)</f>
        <v>央国企</v>
      </c>
      <c r="M743" s="35">
        <f>[1]!f_netasset_total(A743,"",100000000)</f>
        <v>0.94275499109999994</v>
      </c>
      <c r="N743" s="36">
        <f>[1]!f_info_managementfeeratio(A743)</f>
        <v>0.5</v>
      </c>
      <c r="O743" s="36">
        <f>[1]!f_info_custodianfeeratio(A743)</f>
        <v>0.1</v>
      </c>
      <c r="P743" s="37"/>
      <c r="Q743" s="37"/>
      <c r="R743" s="37"/>
      <c r="S743" s="37"/>
    </row>
    <row r="744" spans="1:19" x14ac:dyDescent="0.4">
      <c r="A744" s="9" t="s">
        <v>1094</v>
      </c>
      <c r="B744" s="9" t="s">
        <v>4064</v>
      </c>
      <c r="C744" s="9" t="s">
        <v>1895</v>
      </c>
      <c r="D744" s="9" t="s">
        <v>2866</v>
      </c>
      <c r="E744" s="9" t="s">
        <v>1891</v>
      </c>
      <c r="F744" s="32" t="s">
        <v>4065</v>
      </c>
      <c r="G744" s="32" t="s">
        <v>4066</v>
      </c>
      <c r="H744" s="34">
        <v>2.4306899999999998</v>
      </c>
      <c r="I744" s="9" t="s">
        <v>863</v>
      </c>
      <c r="J744" s="9" t="str">
        <f>_xlfn.XLOOKUP($I744,ETF指数!$B:$B,ETF指数!D:D)</f>
        <v>行业板块</v>
      </c>
      <c r="K744" s="9" t="str">
        <f>_xlfn.XLOOKUP($I744,ETF指数!$B:$B,ETF指数!E:E)</f>
        <v>科技</v>
      </c>
      <c r="L744" s="9" t="str">
        <f>_xlfn.XLOOKUP($I744,ETF指数!$B:$B,ETF指数!F:F)</f>
        <v>信息</v>
      </c>
      <c r="M744" s="35">
        <f>[1]!f_netasset_total(A744,"",100000000)</f>
        <v>0.63147162320000005</v>
      </c>
      <c r="N744" s="36">
        <f>[1]!f_info_managementfeeratio(A744)</f>
        <v>0.5</v>
      </c>
      <c r="O744" s="36">
        <f>[1]!f_info_custodianfeeratio(A744)</f>
        <v>0.1</v>
      </c>
      <c r="P744" s="37"/>
      <c r="Q744" s="37"/>
      <c r="R744" s="37"/>
      <c r="S744" s="37"/>
    </row>
    <row r="745" spans="1:19" x14ac:dyDescent="0.4">
      <c r="A745" s="9" t="s">
        <v>1095</v>
      </c>
      <c r="B745" s="9" t="s">
        <v>4067</v>
      </c>
      <c r="C745" s="9" t="s">
        <v>1895</v>
      </c>
      <c r="D745" s="9" t="s">
        <v>3191</v>
      </c>
      <c r="E745" s="9" t="s">
        <v>1891</v>
      </c>
      <c r="F745" s="32" t="s">
        <v>4065</v>
      </c>
      <c r="G745" s="32" t="s">
        <v>4066</v>
      </c>
      <c r="H745" s="34">
        <v>2.4984099999999998</v>
      </c>
      <c r="I745" s="9" t="s">
        <v>754</v>
      </c>
      <c r="J745" s="9" t="str">
        <f>_xlfn.XLOOKUP($I745,ETF指数!$B:$B,ETF指数!D:D)</f>
        <v>港股指数</v>
      </c>
      <c r="K745" s="9" t="str">
        <f>_xlfn.XLOOKUP($I745,ETF指数!$B:$B,ETF指数!E:E)</f>
        <v>科技</v>
      </c>
      <c r="L745" s="9" t="str">
        <f>_xlfn.XLOOKUP($I745,ETF指数!$B:$B,ETF指数!F:F)</f>
        <v>互联网</v>
      </c>
      <c r="M745" s="35">
        <f>[1]!f_netasset_total(A745,"",100000000)</f>
        <v>5.8601100626999996</v>
      </c>
      <c r="N745" s="36">
        <f>[1]!f_info_managementfeeratio(A745)</f>
        <v>0.5</v>
      </c>
      <c r="O745" s="36">
        <f>[1]!f_info_custodianfeeratio(A745)</f>
        <v>0.1</v>
      </c>
      <c r="P745" s="37"/>
      <c r="Q745" s="37"/>
      <c r="R745" s="37"/>
      <c r="S745" s="37"/>
    </row>
    <row r="746" spans="1:19" x14ac:dyDescent="0.4">
      <c r="A746" s="9" t="s">
        <v>1096</v>
      </c>
      <c r="B746" s="9" t="s">
        <v>4068</v>
      </c>
      <c r="C746" s="9" t="s">
        <v>1900</v>
      </c>
      <c r="D746" s="9" t="s">
        <v>2482</v>
      </c>
      <c r="E746" s="9" t="s">
        <v>1891</v>
      </c>
      <c r="F746" s="32" t="s">
        <v>4065</v>
      </c>
      <c r="G746" s="32" t="s">
        <v>4069</v>
      </c>
      <c r="H746" s="34">
        <v>2.6497799999999998</v>
      </c>
      <c r="I746" s="9" t="s">
        <v>103</v>
      </c>
      <c r="J746" s="9" t="str">
        <f>_xlfn.XLOOKUP($I746,ETF指数!$B:$B,ETF指数!D:D)</f>
        <v>海外指数</v>
      </c>
      <c r="K746" s="9" t="str">
        <f>_xlfn.XLOOKUP($I746,ETF指数!$B:$B,ETF指数!E:E)</f>
        <v>美股</v>
      </c>
      <c r="L746" s="9" t="str">
        <f>_xlfn.XLOOKUP($I746,ETF指数!$B:$B,ETF指数!F:F)</f>
        <v>科技</v>
      </c>
      <c r="M746" s="35">
        <f>[1]!f_netasset_total(A746,"",100000000)</f>
        <v>69.056826247100005</v>
      </c>
      <c r="N746" s="36">
        <f>[1]!f_info_managementfeeratio(A746)</f>
        <v>0.5</v>
      </c>
      <c r="O746" s="36">
        <f>[1]!f_info_custodianfeeratio(A746)</f>
        <v>0.1</v>
      </c>
      <c r="P746" s="37"/>
      <c r="Q746" s="37"/>
      <c r="R746" s="37"/>
      <c r="S746" s="37"/>
    </row>
    <row r="747" spans="1:19" x14ac:dyDescent="0.4">
      <c r="A747" s="9" t="s">
        <v>1097</v>
      </c>
      <c r="B747" s="9" t="s">
        <v>4070</v>
      </c>
      <c r="C747" s="9" t="s">
        <v>1902</v>
      </c>
      <c r="D747" s="9" t="s">
        <v>2482</v>
      </c>
      <c r="E747" s="9" t="s">
        <v>1891</v>
      </c>
      <c r="F747" s="32" t="s">
        <v>4071</v>
      </c>
      <c r="G747" s="32" t="s">
        <v>4072</v>
      </c>
      <c r="H747" s="34">
        <v>5.6192200000000003</v>
      </c>
      <c r="I747" s="9" t="s">
        <v>1081</v>
      </c>
      <c r="J747" s="9" t="str">
        <f>_xlfn.XLOOKUP($I747,ETF指数!$B:$B,ETF指数!D:D)</f>
        <v>行业板块</v>
      </c>
      <c r="K747" s="9" t="str">
        <f>_xlfn.XLOOKUP($I747,ETF指数!$B:$B,ETF指数!E:E)</f>
        <v>科技</v>
      </c>
      <c r="L747" s="9" t="str">
        <f>_xlfn.XLOOKUP($I747,ETF指数!$B:$B,ETF指数!F:F)</f>
        <v>通信</v>
      </c>
      <c r="M747" s="35">
        <f>[1]!f_netasset_total(A747,"",100000000)</f>
        <v>0.44640528520000006</v>
      </c>
      <c r="N747" s="36">
        <f>[1]!f_info_managementfeeratio(A747)</f>
        <v>0.5</v>
      </c>
      <c r="O747" s="36">
        <f>[1]!f_info_custodianfeeratio(A747)</f>
        <v>0.1</v>
      </c>
      <c r="P747" s="37"/>
      <c r="Q747" s="37"/>
      <c r="R747" s="37"/>
      <c r="S747" s="37"/>
    </row>
    <row r="748" spans="1:19" x14ac:dyDescent="0.4">
      <c r="A748" s="9" t="s">
        <v>1098</v>
      </c>
      <c r="B748" s="9" t="s">
        <v>4073</v>
      </c>
      <c r="C748" s="9" t="s">
        <v>1897</v>
      </c>
      <c r="D748" s="9" t="s">
        <v>2008</v>
      </c>
      <c r="E748" s="9" t="s">
        <v>1891</v>
      </c>
      <c r="F748" s="32" t="s">
        <v>4069</v>
      </c>
      <c r="G748" s="32" t="s">
        <v>4074</v>
      </c>
      <c r="H748" s="34">
        <v>3.0752299999999999</v>
      </c>
      <c r="I748" s="9" t="s">
        <v>1099</v>
      </c>
      <c r="J748" s="9" t="str">
        <f>_xlfn.XLOOKUP($I748,ETF指数!$B:$B,ETF指数!D:D)</f>
        <v>港股指数</v>
      </c>
      <c r="K748" s="9" t="str">
        <f>_xlfn.XLOOKUP($I748,ETF指数!$B:$B,ETF指数!E:E)</f>
        <v>医药</v>
      </c>
      <c r="L748" s="9" t="str">
        <f>_xlfn.XLOOKUP($I748,ETF指数!$B:$B,ETF指数!F:F)</f>
        <v>医药</v>
      </c>
      <c r="M748" s="35">
        <f>[1]!f_netasset_total(A748,"",100000000)</f>
        <v>17.804786034900001</v>
      </c>
      <c r="N748" s="36">
        <f>[1]!f_info_managementfeeratio(A748)</f>
        <v>0.5</v>
      </c>
      <c r="O748" s="36">
        <f>[1]!f_info_custodianfeeratio(A748)</f>
        <v>0.1</v>
      </c>
      <c r="P748" s="37"/>
      <c r="Q748" s="37"/>
      <c r="R748" s="37"/>
      <c r="S748" s="37"/>
    </row>
    <row r="749" spans="1:19" x14ac:dyDescent="0.4">
      <c r="A749" s="9" t="s">
        <v>1100</v>
      </c>
      <c r="B749" s="9" t="s">
        <v>4075</v>
      </c>
      <c r="C749" s="9" t="s">
        <v>1899</v>
      </c>
      <c r="D749" s="9" t="s">
        <v>2905</v>
      </c>
      <c r="E749" s="9" t="s">
        <v>1891</v>
      </c>
      <c r="F749" s="32" t="s">
        <v>4076</v>
      </c>
      <c r="G749" s="32" t="s">
        <v>4077</v>
      </c>
      <c r="H749" s="34">
        <v>4.7543199999999999</v>
      </c>
      <c r="I749" s="9" t="s">
        <v>1101</v>
      </c>
      <c r="J749" s="9" t="str">
        <f>_xlfn.XLOOKUP($I749,ETF指数!$B:$B,ETF指数!D:D)</f>
        <v>风格策略</v>
      </c>
      <c r="K749" s="9" t="str">
        <f>_xlfn.XLOOKUP($I749,ETF指数!$B:$B,ETF指数!E:E)</f>
        <v>价值</v>
      </c>
      <c r="L749" s="9" t="str">
        <f>_xlfn.XLOOKUP($I749,ETF指数!$B:$B,ETF指数!F:F)</f>
        <v>ZZ800</v>
      </c>
      <c r="M749" s="35">
        <f>[1]!f_netasset_total(A749,"",100000000)</f>
        <v>0.33388309770000002</v>
      </c>
      <c r="N749" s="36">
        <f>[1]!f_info_managementfeeratio(A749)</f>
        <v>0.5</v>
      </c>
      <c r="O749" s="36">
        <f>[1]!f_info_custodianfeeratio(A749)</f>
        <v>0.1</v>
      </c>
      <c r="P749" s="37"/>
      <c r="Q749" s="37"/>
      <c r="R749" s="37"/>
      <c r="S749" s="37"/>
    </row>
    <row r="750" spans="1:19" x14ac:dyDescent="0.4">
      <c r="A750" s="9" t="s">
        <v>1102</v>
      </c>
      <c r="B750" s="9" t="s">
        <v>4078</v>
      </c>
      <c r="C750" s="9" t="s">
        <v>1911</v>
      </c>
      <c r="D750" s="9" t="s">
        <v>2866</v>
      </c>
      <c r="E750" s="9" t="s">
        <v>1891</v>
      </c>
      <c r="F750" s="32" t="s">
        <v>4072</v>
      </c>
      <c r="G750" s="32" t="s">
        <v>4079</v>
      </c>
      <c r="H750" s="34">
        <v>2.7515200000000002</v>
      </c>
      <c r="I750" s="9" t="s">
        <v>999</v>
      </c>
      <c r="J750" s="9" t="str">
        <f>_xlfn.XLOOKUP($I750,ETF指数!$B:$B,ETF指数!D:D)</f>
        <v>行业板块</v>
      </c>
      <c r="K750" s="9" t="str">
        <f>_xlfn.XLOOKUP($I750,ETF指数!$B:$B,ETF指数!E:E)</f>
        <v>周期</v>
      </c>
      <c r="L750" s="9" t="str">
        <f>_xlfn.XLOOKUP($I750,ETF指数!$B:$B,ETF指数!F:F)</f>
        <v>有色</v>
      </c>
      <c r="M750" s="35">
        <f>[1]!f_netasset_total(A750,"",100000000)</f>
        <v>0.14103574329999999</v>
      </c>
      <c r="N750" s="36">
        <f>[1]!f_info_managementfeeratio(A750)</f>
        <v>0.5</v>
      </c>
      <c r="O750" s="36">
        <f>[1]!f_info_custodianfeeratio(A750)</f>
        <v>0.1</v>
      </c>
      <c r="P750" s="37"/>
      <c r="Q750" s="37"/>
      <c r="R750" s="37"/>
      <c r="S750" s="37"/>
    </row>
    <row r="751" spans="1:19" x14ac:dyDescent="0.4">
      <c r="A751" s="9" t="s">
        <v>1103</v>
      </c>
      <c r="B751" s="9" t="s">
        <v>4080</v>
      </c>
      <c r="C751" s="9" t="s">
        <v>1901</v>
      </c>
      <c r="D751" s="9" t="s">
        <v>1973</v>
      </c>
      <c r="E751" s="9" t="s">
        <v>1891</v>
      </c>
      <c r="F751" s="32" t="s">
        <v>4072</v>
      </c>
      <c r="G751" s="32" t="s">
        <v>4079</v>
      </c>
      <c r="H751" s="34">
        <v>19.99995492</v>
      </c>
      <c r="I751" s="9" t="s">
        <v>1104</v>
      </c>
      <c r="J751" s="9" t="str">
        <f>_xlfn.XLOOKUP($I751,ETF指数!$B:$B,ETF指数!D:D)</f>
        <v>主题指数</v>
      </c>
      <c r="K751" s="9" t="str">
        <f>_xlfn.XLOOKUP($I751,ETF指数!$B:$B,ETF指数!E:E)</f>
        <v>央国企</v>
      </c>
      <c r="L751" s="9" t="str">
        <f>_xlfn.XLOOKUP($I751,ETF指数!$B:$B,ETF指数!F:F)</f>
        <v>科技</v>
      </c>
      <c r="M751" s="35">
        <f>[1]!f_netasset_total(A751,"",100000000)</f>
        <v>13.559122668299999</v>
      </c>
      <c r="N751" s="36">
        <f>[1]!f_info_managementfeeratio(A751)</f>
        <v>0.5</v>
      </c>
      <c r="O751" s="36">
        <f>[1]!f_info_custodianfeeratio(A751)</f>
        <v>0.1</v>
      </c>
      <c r="P751" s="37"/>
      <c r="Q751" s="37"/>
      <c r="R751" s="37"/>
      <c r="S751" s="37"/>
    </row>
    <row r="752" spans="1:19" x14ac:dyDescent="0.4">
      <c r="A752" s="9" t="s">
        <v>1105</v>
      </c>
      <c r="B752" s="9" t="s">
        <v>4081</v>
      </c>
      <c r="C752" s="9" t="s">
        <v>1895</v>
      </c>
      <c r="D752" s="9" t="s">
        <v>2482</v>
      </c>
      <c r="E752" s="9" t="s">
        <v>1891</v>
      </c>
      <c r="F752" s="32" t="s">
        <v>4072</v>
      </c>
      <c r="G752" s="32" t="s">
        <v>4079</v>
      </c>
      <c r="H752" s="34">
        <v>12.32208</v>
      </c>
      <c r="I752" s="9" t="s">
        <v>1104</v>
      </c>
      <c r="J752" s="9" t="str">
        <f>_xlfn.XLOOKUP($I752,ETF指数!$B:$B,ETF指数!D:D)</f>
        <v>主题指数</v>
      </c>
      <c r="K752" s="9" t="str">
        <f>_xlfn.XLOOKUP($I752,ETF指数!$B:$B,ETF指数!E:E)</f>
        <v>央国企</v>
      </c>
      <c r="L752" s="9" t="str">
        <f>_xlfn.XLOOKUP($I752,ETF指数!$B:$B,ETF指数!F:F)</f>
        <v>科技</v>
      </c>
      <c r="M752" s="35">
        <f>[1]!f_netasset_total(A752,"",100000000)</f>
        <v>2.5749541119999999</v>
      </c>
      <c r="N752" s="36">
        <f>[1]!f_info_managementfeeratio(A752)</f>
        <v>0.5</v>
      </c>
      <c r="O752" s="36">
        <f>[1]!f_info_custodianfeeratio(A752)</f>
        <v>0.1</v>
      </c>
      <c r="P752" s="37"/>
      <c r="Q752" s="37"/>
      <c r="R752" s="37"/>
      <c r="S752" s="37"/>
    </row>
    <row r="753" spans="1:19" x14ac:dyDescent="0.4">
      <c r="A753" s="9" t="s">
        <v>1106</v>
      </c>
      <c r="B753" s="9" t="s">
        <v>4082</v>
      </c>
      <c r="C753" s="9" t="s">
        <v>1906</v>
      </c>
      <c r="D753" s="9" t="s">
        <v>1973</v>
      </c>
      <c r="E753" s="9" t="s">
        <v>1891</v>
      </c>
      <c r="F753" s="32" t="s">
        <v>4072</v>
      </c>
      <c r="G753" s="32" t="s">
        <v>4083</v>
      </c>
      <c r="H753" s="34">
        <v>2.9748999999999999</v>
      </c>
      <c r="I753" s="9" t="s">
        <v>80</v>
      </c>
      <c r="J753" s="9" t="str">
        <f>_xlfn.XLOOKUP($I753,ETF指数!$B:$B,ETF指数!D:D)</f>
        <v>市场指数</v>
      </c>
      <c r="K753" s="9" t="str">
        <f>_xlfn.XLOOKUP($I753,ETF指数!$B:$B,ETF指数!E:E)</f>
        <v>大盘</v>
      </c>
      <c r="L753" s="9" t="str">
        <f>_xlfn.XLOOKUP($I753,ETF指数!$B:$B,ETF指数!F:F)</f>
        <v>核心</v>
      </c>
      <c r="M753" s="35">
        <f>[1]!f_netasset_total(A753,"",100000000)</f>
        <v>37.216596536700003</v>
      </c>
      <c r="N753" s="36">
        <f>[1]!f_info_managementfeeratio(A753)</f>
        <v>0.15</v>
      </c>
      <c r="O753" s="36">
        <f>[1]!f_info_custodianfeeratio(A753)</f>
        <v>0.05</v>
      </c>
      <c r="P753" s="37"/>
      <c r="Q753" s="37"/>
      <c r="R753" s="37"/>
      <c r="S753" s="37"/>
    </row>
    <row r="754" spans="1:19" x14ac:dyDescent="0.4">
      <c r="A754" s="9" t="s">
        <v>1107</v>
      </c>
      <c r="B754" s="9" t="s">
        <v>4084</v>
      </c>
      <c r="C754" s="9" t="s">
        <v>1904</v>
      </c>
      <c r="D754" s="9" t="s">
        <v>2475</v>
      </c>
      <c r="E754" s="9" t="s">
        <v>1891</v>
      </c>
      <c r="F754" s="32" t="s">
        <v>4085</v>
      </c>
      <c r="G754" s="32" t="s">
        <v>4079</v>
      </c>
      <c r="H754" s="34">
        <v>15.870943410000001</v>
      </c>
      <c r="I754" s="9" t="s">
        <v>1104</v>
      </c>
      <c r="J754" s="9" t="str">
        <f>_xlfn.XLOOKUP($I754,ETF指数!$B:$B,ETF指数!D:D)</f>
        <v>主题指数</v>
      </c>
      <c r="K754" s="9" t="str">
        <f>_xlfn.XLOOKUP($I754,ETF指数!$B:$B,ETF指数!E:E)</f>
        <v>央国企</v>
      </c>
      <c r="L754" s="9" t="str">
        <f>_xlfn.XLOOKUP($I754,ETF指数!$B:$B,ETF指数!F:F)</f>
        <v>科技</v>
      </c>
      <c r="M754" s="35">
        <f>[1]!f_netasset_total(A754,"",100000000)</f>
        <v>2.3824272199000003</v>
      </c>
      <c r="N754" s="36">
        <f>[1]!f_info_managementfeeratio(A754)</f>
        <v>0.5</v>
      </c>
      <c r="O754" s="36">
        <f>[1]!f_info_custodianfeeratio(A754)</f>
        <v>0.1</v>
      </c>
      <c r="P754" s="37"/>
      <c r="Q754" s="37"/>
      <c r="R754" s="37"/>
      <c r="S754" s="37"/>
    </row>
    <row r="755" spans="1:19" x14ac:dyDescent="0.4">
      <c r="A755" s="9" t="s">
        <v>1108</v>
      </c>
      <c r="B755" s="9" t="s">
        <v>4086</v>
      </c>
      <c r="C755" s="9" t="s">
        <v>1908</v>
      </c>
      <c r="D755" s="9" t="s">
        <v>2482</v>
      </c>
      <c r="E755" s="9" t="s">
        <v>1891</v>
      </c>
      <c r="F755" s="32" t="s">
        <v>4087</v>
      </c>
      <c r="G755" s="32" t="s">
        <v>4088</v>
      </c>
      <c r="H755" s="34">
        <v>2.79413</v>
      </c>
      <c r="I755" s="9" t="s">
        <v>505</v>
      </c>
      <c r="J755" s="9" t="str">
        <f>_xlfn.XLOOKUP($I755,ETF指数!$B:$B,ETF指数!D:D)</f>
        <v>行业板块</v>
      </c>
      <c r="K755" s="9" t="str">
        <f>_xlfn.XLOOKUP($I755,ETF指数!$B:$B,ETF指数!E:E)</f>
        <v>医药</v>
      </c>
      <c r="L755" s="9" t="str">
        <f>_xlfn.XLOOKUP($I755,ETF指数!$B:$B,ETF指数!F:F)</f>
        <v>医药</v>
      </c>
      <c r="M755" s="35">
        <f>[1]!f_netasset_total(A755,"",100000000)</f>
        <v>0.42252784409999994</v>
      </c>
      <c r="N755" s="36">
        <f>[1]!f_info_managementfeeratio(A755)</f>
        <v>0.5</v>
      </c>
      <c r="O755" s="36">
        <f>[1]!f_info_custodianfeeratio(A755)</f>
        <v>0.1</v>
      </c>
      <c r="P755" s="37"/>
      <c r="Q755" s="37"/>
      <c r="R755" s="37"/>
      <c r="S755" s="37"/>
    </row>
    <row r="756" spans="1:19" x14ac:dyDescent="0.4">
      <c r="A756" s="9" t="s">
        <v>1109</v>
      </c>
      <c r="B756" s="9" t="s">
        <v>4089</v>
      </c>
      <c r="C756" s="9" t="s">
        <v>1895</v>
      </c>
      <c r="D756" s="9" t="s">
        <v>2927</v>
      </c>
      <c r="E756" s="9" t="s">
        <v>1891</v>
      </c>
      <c r="F756" s="32" t="s">
        <v>4090</v>
      </c>
      <c r="G756" s="32" t="s">
        <v>4091</v>
      </c>
      <c r="H756" s="34">
        <v>2.54189</v>
      </c>
      <c r="I756" s="9" t="s">
        <v>1110</v>
      </c>
      <c r="J756" s="9" t="str">
        <f>_xlfn.XLOOKUP($I756,ETF指数!$B:$B,ETF指数!D:D)</f>
        <v>行业板块</v>
      </c>
      <c r="K756" s="9" t="str">
        <f>_xlfn.XLOOKUP($I756,ETF指数!$B:$B,ETF指数!E:E)</f>
        <v>科技</v>
      </c>
      <c r="L756" s="9" t="str">
        <f>_xlfn.XLOOKUP($I756,ETF指数!$B:$B,ETF指数!F:F)</f>
        <v>通信</v>
      </c>
      <c r="M756" s="35">
        <f>[1]!f_netasset_total(A756,"",100000000)</f>
        <v>1.9480199183000002</v>
      </c>
      <c r="N756" s="36">
        <f>[1]!f_info_managementfeeratio(A756)</f>
        <v>0.5</v>
      </c>
      <c r="O756" s="36">
        <f>[1]!f_info_custodianfeeratio(A756)</f>
        <v>0.1</v>
      </c>
      <c r="P756" s="37"/>
      <c r="Q756" s="37"/>
      <c r="R756" s="37"/>
      <c r="S756" s="37"/>
    </row>
    <row r="757" spans="1:19" x14ac:dyDescent="0.4">
      <c r="A757" s="9" t="s">
        <v>1111</v>
      </c>
      <c r="B757" s="9" t="s">
        <v>4092</v>
      </c>
      <c r="C757" s="9" t="s">
        <v>1895</v>
      </c>
      <c r="D757" s="9" t="s">
        <v>2482</v>
      </c>
      <c r="E757" s="9" t="s">
        <v>1891</v>
      </c>
      <c r="F757" s="32" t="s">
        <v>4093</v>
      </c>
      <c r="G757" s="32" t="s">
        <v>4094</v>
      </c>
      <c r="H757" s="34">
        <v>2.9580000000000002</v>
      </c>
      <c r="I757" s="9" t="s">
        <v>90</v>
      </c>
      <c r="J757" s="9" t="str">
        <f>_xlfn.XLOOKUP($I757,ETF指数!$B:$B,ETF指数!D:D)</f>
        <v>市场指数</v>
      </c>
      <c r="K757" s="9" t="str">
        <f>_xlfn.XLOOKUP($I757,ETF指数!$B:$B,ETF指数!E:E)</f>
        <v>大盘</v>
      </c>
      <c r="L757" s="9">
        <f>_xlfn.XLOOKUP($I757,ETF指数!$B:$B,ETF指数!F:F)</f>
        <v>0</v>
      </c>
      <c r="M757" s="35">
        <f>[1]!f_netasset_total(A757,"",100000000)</f>
        <v>0.65626745949999998</v>
      </c>
      <c r="N757" s="36">
        <f>[1]!f_info_managementfeeratio(A757)</f>
        <v>0.15</v>
      </c>
      <c r="O757" s="36">
        <f>[1]!f_info_custodianfeeratio(A757)</f>
        <v>0.05</v>
      </c>
      <c r="P757" s="37"/>
      <c r="Q757" s="37"/>
      <c r="R757" s="37"/>
      <c r="S757" s="37"/>
    </row>
    <row r="758" spans="1:19" x14ac:dyDescent="0.4">
      <c r="A758" s="9" t="s">
        <v>1112</v>
      </c>
      <c r="B758" s="9" t="s">
        <v>4095</v>
      </c>
      <c r="C758" s="9" t="s">
        <v>1915</v>
      </c>
      <c r="D758" s="9" t="s">
        <v>1970</v>
      </c>
      <c r="E758" s="9" t="s">
        <v>1891</v>
      </c>
      <c r="F758" s="32" t="s">
        <v>4096</v>
      </c>
      <c r="G758" s="32" t="s">
        <v>4097</v>
      </c>
      <c r="H758" s="34">
        <v>3.97532</v>
      </c>
      <c r="I758" s="9" t="s">
        <v>103</v>
      </c>
      <c r="J758" s="9" t="str">
        <f>_xlfn.XLOOKUP($I758,ETF指数!$B:$B,ETF指数!D:D)</f>
        <v>海外指数</v>
      </c>
      <c r="K758" s="9" t="str">
        <f>_xlfn.XLOOKUP($I758,ETF指数!$B:$B,ETF指数!E:E)</f>
        <v>美股</v>
      </c>
      <c r="L758" s="9" t="str">
        <f>_xlfn.XLOOKUP($I758,ETF指数!$B:$B,ETF指数!F:F)</f>
        <v>科技</v>
      </c>
      <c r="M758" s="35">
        <f>[1]!f_netasset_total(A758,"",100000000)</f>
        <v>57.669043401400003</v>
      </c>
      <c r="N758" s="36">
        <f>[1]!f_info_managementfeeratio(A758)</f>
        <v>0.8</v>
      </c>
      <c r="O758" s="36">
        <f>[1]!f_info_custodianfeeratio(A758)</f>
        <v>0.2</v>
      </c>
      <c r="P758" s="37"/>
      <c r="Q758" s="37"/>
      <c r="R758" s="37"/>
      <c r="S758" s="37"/>
    </row>
    <row r="759" spans="1:19" x14ac:dyDescent="0.4">
      <c r="A759" s="9" t="s">
        <v>1113</v>
      </c>
      <c r="B759" s="9" t="s">
        <v>4098</v>
      </c>
      <c r="C759" s="9" t="s">
        <v>1902</v>
      </c>
      <c r="D759" s="9" t="s">
        <v>2475</v>
      </c>
      <c r="E759" s="9" t="s">
        <v>1891</v>
      </c>
      <c r="F759" s="32" t="s">
        <v>4091</v>
      </c>
      <c r="G759" s="32" t="s">
        <v>4099</v>
      </c>
      <c r="H759" s="34">
        <v>6.1923599999999999</v>
      </c>
      <c r="I759" s="9" t="s">
        <v>1114</v>
      </c>
      <c r="J759" s="9" t="str">
        <f>_xlfn.XLOOKUP($I759,ETF指数!$B:$B,ETF指数!D:D)</f>
        <v>行业板块</v>
      </c>
      <c r="K759" s="9" t="str">
        <f>_xlfn.XLOOKUP($I759,ETF指数!$B:$B,ETF指数!E:E)</f>
        <v>制造</v>
      </c>
      <c r="L759" s="9" t="str">
        <f>_xlfn.XLOOKUP($I759,ETF指数!$B:$B,ETF指数!F:F)</f>
        <v>汽车</v>
      </c>
      <c r="M759" s="35">
        <f>[1]!f_netasset_total(A759,"",100000000)</f>
        <v>0.81585575709999991</v>
      </c>
      <c r="N759" s="36">
        <f>[1]!f_info_managementfeeratio(A759)</f>
        <v>0.5</v>
      </c>
      <c r="O759" s="36">
        <f>[1]!f_info_custodianfeeratio(A759)</f>
        <v>0.1</v>
      </c>
      <c r="P759" s="37"/>
      <c r="Q759" s="37"/>
      <c r="R759" s="37"/>
      <c r="S759" s="37"/>
    </row>
    <row r="760" spans="1:19" x14ac:dyDescent="0.4">
      <c r="A760" s="9" t="s">
        <v>1115</v>
      </c>
      <c r="B760" s="9" t="s">
        <v>4100</v>
      </c>
      <c r="C760" s="9" t="s">
        <v>1905</v>
      </c>
      <c r="D760" s="9" t="s">
        <v>2905</v>
      </c>
      <c r="E760" s="9" t="s">
        <v>1891</v>
      </c>
      <c r="F760" s="32" t="s">
        <v>4094</v>
      </c>
      <c r="G760" s="32" t="s">
        <v>4101</v>
      </c>
      <c r="H760" s="34">
        <v>13.44538</v>
      </c>
      <c r="I760" s="9" t="s">
        <v>1116</v>
      </c>
      <c r="J760" s="9" t="str">
        <f>_xlfn.XLOOKUP($I760,ETF指数!$B:$B,ETF指数!D:D)</f>
        <v>行业板块</v>
      </c>
      <c r="K760" s="9" t="str">
        <f>_xlfn.XLOOKUP($I760,ETF指数!$B:$B,ETF指数!E:E)</f>
        <v>科技</v>
      </c>
      <c r="L760" s="9" t="str">
        <f>_xlfn.XLOOKUP($I760,ETF指数!$B:$B,ETF指数!F:F)</f>
        <v>半导体</v>
      </c>
      <c r="M760" s="35">
        <f>[1]!f_netasset_total(A760,"",100000000)</f>
        <v>20.997093404899999</v>
      </c>
      <c r="N760" s="36">
        <f>[1]!f_info_managementfeeratio(A760)</f>
        <v>0.5</v>
      </c>
      <c r="O760" s="36">
        <f>[1]!f_info_custodianfeeratio(A760)</f>
        <v>0.1</v>
      </c>
      <c r="P760" s="37"/>
      <c r="Q760" s="37"/>
      <c r="R760" s="37"/>
      <c r="S760" s="37"/>
    </row>
    <row r="761" spans="1:19" x14ac:dyDescent="0.4">
      <c r="A761" s="9" t="s">
        <v>1117</v>
      </c>
      <c r="B761" s="9" t="s">
        <v>4102</v>
      </c>
      <c r="C761" s="9" t="s">
        <v>1899</v>
      </c>
      <c r="D761" s="9" t="s">
        <v>1973</v>
      </c>
      <c r="E761" s="9" t="s">
        <v>1891</v>
      </c>
      <c r="F761" s="32" t="s">
        <v>4094</v>
      </c>
      <c r="G761" s="32" t="s">
        <v>4103</v>
      </c>
      <c r="H761" s="34">
        <v>9.6148299999999995</v>
      </c>
      <c r="I761" s="9" t="s">
        <v>28</v>
      </c>
      <c r="J761" s="9" t="str">
        <f>_xlfn.XLOOKUP($I761,ETF指数!$B:$B,ETF指数!D:D)</f>
        <v>市场指数</v>
      </c>
      <c r="K761" s="9" t="str">
        <f>_xlfn.XLOOKUP($I761,ETF指数!$B:$B,ETF指数!E:E)</f>
        <v>中盘</v>
      </c>
      <c r="L761" s="9" t="str">
        <f>_xlfn.XLOOKUP($I761,ETF指数!$B:$B,ETF指数!F:F)</f>
        <v>核心</v>
      </c>
      <c r="M761" s="35">
        <f>[1]!f_netasset_total(A761,"",100000000)</f>
        <v>0.3740956996</v>
      </c>
      <c r="N761" s="36">
        <f>[1]!f_info_managementfeeratio(A761)</f>
        <v>0.8</v>
      </c>
      <c r="O761" s="36">
        <f>[1]!f_info_custodianfeeratio(A761)</f>
        <v>0.1</v>
      </c>
      <c r="P761" s="37"/>
      <c r="Q761" s="37"/>
      <c r="R761" s="37"/>
      <c r="S761" s="37"/>
    </row>
    <row r="762" spans="1:19" x14ac:dyDescent="0.4">
      <c r="A762" s="9" t="s">
        <v>1118</v>
      </c>
      <c r="B762" s="9" t="s">
        <v>4104</v>
      </c>
      <c r="C762" s="9" t="s">
        <v>1912</v>
      </c>
      <c r="D762" s="9" t="s">
        <v>2482</v>
      </c>
      <c r="E762" s="9" t="s">
        <v>1891</v>
      </c>
      <c r="F762" s="32" t="s">
        <v>4094</v>
      </c>
      <c r="G762" s="32" t="s">
        <v>4105</v>
      </c>
      <c r="H762" s="34">
        <v>4.5354299999999999</v>
      </c>
      <c r="I762" s="9" t="s">
        <v>1119</v>
      </c>
      <c r="J762" s="9" t="str">
        <f>_xlfn.XLOOKUP($I762,ETF指数!$B:$B,ETF指数!D:D)</f>
        <v>海外指数</v>
      </c>
      <c r="K762" s="9" t="str">
        <f>_xlfn.XLOOKUP($I762,ETF指数!$B:$B,ETF指数!E:E)</f>
        <v>美股</v>
      </c>
      <c r="L762" s="9" t="str">
        <f>_xlfn.XLOOKUP($I762,ETF指数!$B:$B,ETF指数!F:F)</f>
        <v>科技</v>
      </c>
      <c r="M762" s="35">
        <f>[1]!f_netasset_total(A762,"",100000000)</f>
        <v>82.198958168100006</v>
      </c>
      <c r="N762" s="36">
        <f>[1]!f_info_managementfeeratio(A762)</f>
        <v>0.8</v>
      </c>
      <c r="O762" s="36">
        <f>[1]!f_info_custodianfeeratio(A762)</f>
        <v>0.2</v>
      </c>
      <c r="P762" s="37"/>
      <c r="Q762" s="37"/>
      <c r="R762" s="37"/>
      <c r="S762" s="37"/>
    </row>
    <row r="763" spans="1:19" x14ac:dyDescent="0.4">
      <c r="A763" s="9" t="s">
        <v>1120</v>
      </c>
      <c r="B763" s="9" t="s">
        <v>4106</v>
      </c>
      <c r="C763" s="9" t="s">
        <v>1906</v>
      </c>
      <c r="D763" s="9" t="s">
        <v>2905</v>
      </c>
      <c r="E763" s="9" t="s">
        <v>1891</v>
      </c>
      <c r="F763" s="32" t="s">
        <v>4107</v>
      </c>
      <c r="G763" s="32" t="s">
        <v>4108</v>
      </c>
      <c r="H763" s="34">
        <v>5.4491500000000004</v>
      </c>
      <c r="I763" s="9" t="s">
        <v>1121</v>
      </c>
      <c r="J763" s="9" t="str">
        <f>_xlfn.XLOOKUP($I763,ETF指数!$B:$B,ETF指数!D:D)</f>
        <v>行业板块</v>
      </c>
      <c r="K763" s="9" t="str">
        <f>_xlfn.XLOOKUP($I763,ETF指数!$B:$B,ETF指数!E:E)</f>
        <v>消费</v>
      </c>
      <c r="L763" s="9" t="str">
        <f>_xlfn.XLOOKUP($I763,ETF指数!$B:$B,ETF指数!F:F)</f>
        <v>粮食</v>
      </c>
      <c r="M763" s="35">
        <f>[1]!f_netasset_total(A763,"",100000000)</f>
        <v>1.8871049987999999</v>
      </c>
      <c r="N763" s="36">
        <f>[1]!f_info_managementfeeratio(A763)</f>
        <v>0.5</v>
      </c>
      <c r="O763" s="36">
        <f>[1]!f_info_custodianfeeratio(A763)</f>
        <v>0.1</v>
      </c>
      <c r="P763" s="37"/>
      <c r="Q763" s="37"/>
      <c r="R763" s="37"/>
      <c r="S763" s="37"/>
    </row>
    <row r="764" spans="1:19" x14ac:dyDescent="0.4">
      <c r="A764" s="9" t="s">
        <v>1122</v>
      </c>
      <c r="B764" s="9" t="s">
        <v>4109</v>
      </c>
      <c r="C764" s="9" t="s">
        <v>1903</v>
      </c>
      <c r="D764" s="9" t="s">
        <v>2482</v>
      </c>
      <c r="E764" s="9" t="s">
        <v>1891</v>
      </c>
      <c r="F764" s="32" t="s">
        <v>4101</v>
      </c>
      <c r="G764" s="32" t="s">
        <v>4110</v>
      </c>
      <c r="H764" s="34">
        <v>19.999720379999999</v>
      </c>
      <c r="I764" s="9" t="s">
        <v>1123</v>
      </c>
      <c r="J764" s="9" t="str">
        <f>_xlfn.XLOOKUP($I764,ETF指数!$B:$B,ETF指数!D:D)</f>
        <v>行业板块</v>
      </c>
      <c r="K764" s="9" t="str">
        <f>_xlfn.XLOOKUP($I764,ETF指数!$B:$B,ETF指数!E:E)</f>
        <v>公用</v>
      </c>
      <c r="L764" s="9" t="str">
        <f>_xlfn.XLOOKUP($I764,ETF指数!$B:$B,ETF指数!F:F)</f>
        <v>公用</v>
      </c>
      <c r="M764" s="35">
        <f>[1]!f_netasset_total(A764,"",100000000)</f>
        <v>0.83219109180000006</v>
      </c>
      <c r="N764" s="36">
        <f>[1]!f_info_managementfeeratio(A764)</f>
        <v>0.5</v>
      </c>
      <c r="O764" s="36">
        <f>[1]!f_info_custodianfeeratio(A764)</f>
        <v>0.1</v>
      </c>
      <c r="P764" s="37"/>
      <c r="Q764" s="37"/>
      <c r="R764" s="37"/>
      <c r="S764" s="37"/>
    </row>
    <row r="765" spans="1:19" x14ac:dyDescent="0.4">
      <c r="A765" s="9" t="s">
        <v>1124</v>
      </c>
      <c r="B765" s="9" t="s">
        <v>4111</v>
      </c>
      <c r="C765" s="9" t="s">
        <v>1896</v>
      </c>
      <c r="D765" s="9" t="s">
        <v>2475</v>
      </c>
      <c r="E765" s="9" t="s">
        <v>1891</v>
      </c>
      <c r="F765" s="32" t="s">
        <v>4101</v>
      </c>
      <c r="G765" s="32" t="s">
        <v>4110</v>
      </c>
      <c r="H765" s="34">
        <v>19.999316260000001</v>
      </c>
      <c r="I765" s="9" t="s">
        <v>1123</v>
      </c>
      <c r="J765" s="9" t="str">
        <f>_xlfn.XLOOKUP($I765,ETF指数!$B:$B,ETF指数!D:D)</f>
        <v>行业板块</v>
      </c>
      <c r="K765" s="9" t="str">
        <f>_xlfn.XLOOKUP($I765,ETF指数!$B:$B,ETF指数!E:E)</f>
        <v>公用</v>
      </c>
      <c r="L765" s="9" t="str">
        <f>_xlfn.XLOOKUP($I765,ETF指数!$B:$B,ETF指数!F:F)</f>
        <v>公用</v>
      </c>
      <c r="M765" s="35">
        <f>[1]!f_netasset_total(A765,"",100000000)</f>
        <v>0.51548787730000001</v>
      </c>
      <c r="N765" s="36">
        <f>[1]!f_info_managementfeeratio(A765)</f>
        <v>0.5</v>
      </c>
      <c r="O765" s="36">
        <f>[1]!f_info_custodianfeeratio(A765)</f>
        <v>0.1</v>
      </c>
      <c r="P765" s="37"/>
      <c r="Q765" s="37"/>
      <c r="R765" s="37"/>
      <c r="S765" s="37"/>
    </row>
    <row r="766" spans="1:19" x14ac:dyDescent="0.4">
      <c r="A766" s="9" t="s">
        <v>1125</v>
      </c>
      <c r="B766" s="9" t="s">
        <v>4112</v>
      </c>
      <c r="C766" s="9" t="s">
        <v>1900</v>
      </c>
      <c r="D766" s="9" t="s">
        <v>1965</v>
      </c>
      <c r="E766" s="9" t="s">
        <v>1891</v>
      </c>
      <c r="F766" s="32" t="s">
        <v>4101</v>
      </c>
      <c r="G766" s="32" t="s">
        <v>4110</v>
      </c>
      <c r="H766" s="34">
        <v>19.99974503</v>
      </c>
      <c r="I766" s="9" t="s">
        <v>1123</v>
      </c>
      <c r="J766" s="9" t="str">
        <f>_xlfn.XLOOKUP($I766,ETF指数!$B:$B,ETF指数!D:D)</f>
        <v>行业板块</v>
      </c>
      <c r="K766" s="9" t="str">
        <f>_xlfn.XLOOKUP($I766,ETF指数!$B:$B,ETF指数!E:E)</f>
        <v>公用</v>
      </c>
      <c r="L766" s="9" t="str">
        <f>_xlfn.XLOOKUP($I766,ETF指数!$B:$B,ETF指数!F:F)</f>
        <v>公用</v>
      </c>
      <c r="M766" s="35">
        <f>[1]!f_netasset_total(A766,"",100000000)</f>
        <v>1.4032314178999998</v>
      </c>
      <c r="N766" s="36">
        <f>[1]!f_info_managementfeeratio(A766)</f>
        <v>0.5</v>
      </c>
      <c r="O766" s="36">
        <f>[1]!f_info_custodianfeeratio(A766)</f>
        <v>0.1</v>
      </c>
      <c r="P766" s="37"/>
      <c r="Q766" s="37"/>
      <c r="R766" s="37"/>
      <c r="S766" s="37"/>
    </row>
    <row r="767" spans="1:19" x14ac:dyDescent="0.4">
      <c r="A767" s="9" t="s">
        <v>1126</v>
      </c>
      <c r="B767" s="9" t="s">
        <v>4113</v>
      </c>
      <c r="C767" s="9" t="s">
        <v>1901</v>
      </c>
      <c r="D767" s="9" t="s">
        <v>1965</v>
      </c>
      <c r="E767" s="9" t="s">
        <v>1891</v>
      </c>
      <c r="F767" s="32" t="s">
        <v>4097</v>
      </c>
      <c r="G767" s="32" t="s">
        <v>4114</v>
      </c>
      <c r="H767" s="34">
        <v>2.4643289300000002</v>
      </c>
      <c r="I767" s="9" t="s">
        <v>1127</v>
      </c>
      <c r="J767" s="9" t="str">
        <f>_xlfn.XLOOKUP($I767,ETF指数!$B:$B,ETF指数!D:D)</f>
        <v>行业板块</v>
      </c>
      <c r="K767" s="9" t="str">
        <f>_xlfn.XLOOKUP($I767,ETF指数!$B:$B,ETF指数!E:E)</f>
        <v>科技</v>
      </c>
      <c r="L767" s="9" t="str">
        <f>_xlfn.XLOOKUP($I767,ETF指数!$B:$B,ETF指数!F:F)</f>
        <v>通信</v>
      </c>
      <c r="M767" s="35">
        <f>[1]!f_netasset_total(A767,"",100000000)</f>
        <v>0.89277853810000007</v>
      </c>
      <c r="N767" s="36">
        <f>[1]!f_info_managementfeeratio(A767)</f>
        <v>0.5</v>
      </c>
      <c r="O767" s="36">
        <f>[1]!f_info_custodianfeeratio(A767)</f>
        <v>0.1</v>
      </c>
      <c r="P767" s="37"/>
      <c r="Q767" s="37"/>
      <c r="R767" s="37"/>
      <c r="S767" s="37"/>
    </row>
    <row r="768" spans="1:19" x14ac:dyDescent="0.4">
      <c r="A768" s="9" t="s">
        <v>1128</v>
      </c>
      <c r="B768" s="9" t="s">
        <v>4115</v>
      </c>
      <c r="C768" s="9" t="s">
        <v>1894</v>
      </c>
      <c r="D768" s="9" t="s">
        <v>2475</v>
      </c>
      <c r="E768" s="9" t="s">
        <v>1891</v>
      </c>
      <c r="F768" s="32" t="s">
        <v>4103</v>
      </c>
      <c r="G768" s="32" t="s">
        <v>4116</v>
      </c>
      <c r="H768" s="34">
        <v>2.6011322899999998</v>
      </c>
      <c r="I768" s="9" t="s">
        <v>1129</v>
      </c>
      <c r="J768" s="9" t="str">
        <f>_xlfn.XLOOKUP($I768,ETF指数!$B:$B,ETF指数!D:D)</f>
        <v>风格策略</v>
      </c>
      <c r="K768" s="9" t="str">
        <f>_xlfn.XLOOKUP($I768,ETF指数!$B:$B,ETF指数!E:E)</f>
        <v>价值</v>
      </c>
      <c r="L768" s="9" t="str">
        <f>_xlfn.XLOOKUP($I768,ETF指数!$B:$B,ETF指数!F:F)</f>
        <v>HS300</v>
      </c>
      <c r="M768" s="35">
        <f>[1]!f_netasset_total(A768,"",100000000)</f>
        <v>1.3113119489</v>
      </c>
      <c r="N768" s="36">
        <f>[1]!f_info_managementfeeratio(A768)</f>
        <v>0.5</v>
      </c>
      <c r="O768" s="36">
        <f>[1]!f_info_custodianfeeratio(A768)</f>
        <v>0.1</v>
      </c>
      <c r="P768" s="37"/>
      <c r="Q768" s="37"/>
      <c r="R768" s="37"/>
      <c r="S768" s="37"/>
    </row>
    <row r="769" spans="1:19" x14ac:dyDescent="0.4">
      <c r="A769" s="9" t="s">
        <v>1130</v>
      </c>
      <c r="B769" s="9" t="s">
        <v>4117</v>
      </c>
      <c r="C769" s="9" t="s">
        <v>1902</v>
      </c>
      <c r="D769" s="9" t="s">
        <v>1965</v>
      </c>
      <c r="E769" s="9" t="s">
        <v>1891</v>
      </c>
      <c r="F769" s="32" t="s">
        <v>4118</v>
      </c>
      <c r="G769" s="32" t="s">
        <v>4119</v>
      </c>
      <c r="H769" s="34">
        <v>8.4612499999999997</v>
      </c>
      <c r="I769" s="9" t="s">
        <v>1070</v>
      </c>
      <c r="J769" s="9" t="str">
        <f>_xlfn.XLOOKUP($I769,ETF指数!$B:$B,ETF指数!D:D)</f>
        <v>港股指数</v>
      </c>
      <c r="K769" s="9" t="str">
        <f>_xlfn.XLOOKUP($I769,ETF指数!$B:$B,ETF指数!E:E)</f>
        <v>消费</v>
      </c>
      <c r="L769" s="9" t="str">
        <f>_xlfn.XLOOKUP($I769,ETF指数!$B:$B,ETF指数!F:F)</f>
        <v>消费</v>
      </c>
      <c r="M769" s="35">
        <f>[1]!f_netasset_total(A769,"",100000000)</f>
        <v>15.5146885573</v>
      </c>
      <c r="N769" s="36">
        <f>[1]!f_info_managementfeeratio(A769)</f>
        <v>0.5</v>
      </c>
      <c r="O769" s="36">
        <f>[1]!f_info_custodianfeeratio(A769)</f>
        <v>0.1</v>
      </c>
      <c r="P769" s="37"/>
      <c r="Q769" s="37"/>
      <c r="R769" s="37"/>
      <c r="S769" s="37"/>
    </row>
    <row r="770" spans="1:19" x14ac:dyDescent="0.4">
      <c r="A770" s="9" t="s">
        <v>1131</v>
      </c>
      <c r="B770" s="9" t="s">
        <v>4120</v>
      </c>
      <c r="C770" s="9" t="s">
        <v>1895</v>
      </c>
      <c r="D770" s="9" t="s">
        <v>2475</v>
      </c>
      <c r="E770" s="9" t="s">
        <v>1891</v>
      </c>
      <c r="F770" s="32" t="s">
        <v>4121</v>
      </c>
      <c r="G770" s="32" t="s">
        <v>4122</v>
      </c>
      <c r="H770" s="34">
        <v>2.1280399999999999</v>
      </c>
      <c r="I770" s="9" t="s">
        <v>103</v>
      </c>
      <c r="J770" s="9" t="str">
        <f>_xlfn.XLOOKUP($I770,ETF指数!$B:$B,ETF指数!D:D)</f>
        <v>海外指数</v>
      </c>
      <c r="K770" s="9" t="str">
        <f>_xlfn.XLOOKUP($I770,ETF指数!$B:$B,ETF指数!E:E)</f>
        <v>美股</v>
      </c>
      <c r="L770" s="9" t="str">
        <f>_xlfn.XLOOKUP($I770,ETF指数!$B:$B,ETF指数!F:F)</f>
        <v>科技</v>
      </c>
      <c r="M770" s="35">
        <f>[1]!f_netasset_total(A770,"",100000000)</f>
        <v>26.445342246100001</v>
      </c>
      <c r="N770" s="36">
        <f>[1]!f_info_managementfeeratio(A770)</f>
        <v>0.5</v>
      </c>
      <c r="O770" s="36">
        <f>[1]!f_info_custodianfeeratio(A770)</f>
        <v>0.1</v>
      </c>
      <c r="P770" s="37"/>
      <c r="Q770" s="37"/>
      <c r="R770" s="37"/>
      <c r="S770" s="37"/>
    </row>
    <row r="771" spans="1:19" x14ac:dyDescent="0.4">
      <c r="A771" s="9" t="s">
        <v>1132</v>
      </c>
      <c r="B771" s="9" t="s">
        <v>4123</v>
      </c>
      <c r="C771" s="9" t="s">
        <v>1894</v>
      </c>
      <c r="D771" s="9" t="s">
        <v>1965</v>
      </c>
      <c r="E771" s="9" t="s">
        <v>1891</v>
      </c>
      <c r="F771" s="32" t="s">
        <v>4124</v>
      </c>
      <c r="G771" s="32" t="s">
        <v>4125</v>
      </c>
      <c r="H771" s="34">
        <v>2.1099199999999998</v>
      </c>
      <c r="I771" s="9" t="s">
        <v>1133</v>
      </c>
      <c r="J771" s="9" t="str">
        <f>_xlfn.XLOOKUP($I771,ETF指数!$B:$B,ETF指数!D:D)</f>
        <v>主题指数</v>
      </c>
      <c r="K771" s="9" t="str">
        <f>_xlfn.XLOOKUP($I771,ETF指数!$B:$B,ETF指数!E:E)</f>
        <v>央国企</v>
      </c>
      <c r="L771" s="9" t="str">
        <f>_xlfn.XLOOKUP($I771,ETF指数!$B:$B,ETF指数!F:F)</f>
        <v>央国企</v>
      </c>
      <c r="M771" s="35">
        <f>[1]!f_netasset_total(A771,"",100000000)</f>
        <v>0.50231928840000006</v>
      </c>
      <c r="N771" s="36">
        <f>[1]!f_info_managementfeeratio(A771)</f>
        <v>0.5</v>
      </c>
      <c r="O771" s="36">
        <f>[1]!f_info_custodianfeeratio(A771)</f>
        <v>0.15</v>
      </c>
      <c r="P771" s="37"/>
      <c r="Q771" s="37"/>
      <c r="R771" s="37"/>
      <c r="S771" s="37"/>
    </row>
    <row r="772" spans="1:19" x14ac:dyDescent="0.4">
      <c r="A772" s="9" t="s">
        <v>1134</v>
      </c>
      <c r="B772" s="9" t="s">
        <v>4126</v>
      </c>
      <c r="C772" s="9" t="s">
        <v>1911</v>
      </c>
      <c r="D772" s="9" t="s">
        <v>4127</v>
      </c>
      <c r="E772" s="9" t="s">
        <v>1891</v>
      </c>
      <c r="F772" s="32" t="s">
        <v>4124</v>
      </c>
      <c r="G772" s="32" t="s">
        <v>4125</v>
      </c>
      <c r="H772" s="34">
        <v>3.1311</v>
      </c>
      <c r="I772" s="9" t="s">
        <v>1135</v>
      </c>
      <c r="J772" s="9" t="str">
        <f>_xlfn.XLOOKUP($I772,ETF指数!$B:$B,ETF指数!D:D)</f>
        <v>行业板块</v>
      </c>
      <c r="K772" s="9" t="str">
        <f>_xlfn.XLOOKUP($I772,ETF指数!$B:$B,ETF指数!E:E)</f>
        <v>科技</v>
      </c>
      <c r="L772" s="9" t="str">
        <f>_xlfn.XLOOKUP($I772,ETF指数!$B:$B,ETF指数!F:F)</f>
        <v>半导体</v>
      </c>
      <c r="M772" s="35">
        <f>[1]!f_netasset_total(A772,"",100000000)</f>
        <v>8.0743119710000002</v>
      </c>
      <c r="N772" s="36">
        <f>[1]!f_info_managementfeeratio(A772)</f>
        <v>0.5</v>
      </c>
      <c r="O772" s="36">
        <f>[1]!f_info_custodianfeeratio(A772)</f>
        <v>0.1</v>
      </c>
      <c r="P772" s="37"/>
      <c r="Q772" s="37"/>
      <c r="R772" s="37"/>
      <c r="S772" s="37"/>
    </row>
    <row r="773" spans="1:19" x14ac:dyDescent="0.4">
      <c r="A773" s="9" t="s">
        <v>1136</v>
      </c>
      <c r="B773" s="9" t="s">
        <v>4128</v>
      </c>
      <c r="C773" s="9" t="s">
        <v>1905</v>
      </c>
      <c r="D773" s="9" t="s">
        <v>2482</v>
      </c>
      <c r="E773" s="9" t="s">
        <v>1891</v>
      </c>
      <c r="F773" s="32" t="s">
        <v>4119</v>
      </c>
      <c r="G773" s="32" t="s">
        <v>4129</v>
      </c>
      <c r="H773" s="34">
        <v>2.0114700000000001</v>
      </c>
      <c r="I773" s="9" t="s">
        <v>1133</v>
      </c>
      <c r="J773" s="9" t="str">
        <f>_xlfn.XLOOKUP($I773,ETF指数!$B:$B,ETF指数!D:D)</f>
        <v>主题指数</v>
      </c>
      <c r="K773" s="9" t="str">
        <f>_xlfn.XLOOKUP($I773,ETF指数!$B:$B,ETF指数!E:E)</f>
        <v>央国企</v>
      </c>
      <c r="L773" s="9" t="str">
        <f>_xlfn.XLOOKUP($I773,ETF指数!$B:$B,ETF指数!F:F)</f>
        <v>央国企</v>
      </c>
      <c r="M773" s="35">
        <f>[1]!f_netasset_total(A773,"",100000000)</f>
        <v>1.9028451956000001</v>
      </c>
      <c r="N773" s="36">
        <f>[1]!f_info_managementfeeratio(A773)</f>
        <v>0.5</v>
      </c>
      <c r="O773" s="36">
        <f>[1]!f_info_custodianfeeratio(A773)</f>
        <v>0.15</v>
      </c>
      <c r="P773" s="37"/>
      <c r="Q773" s="37"/>
      <c r="R773" s="37"/>
      <c r="S773" s="37"/>
    </row>
    <row r="774" spans="1:19" x14ac:dyDescent="0.4">
      <c r="A774" s="9" t="s">
        <v>1137</v>
      </c>
      <c r="B774" s="9" t="s">
        <v>4130</v>
      </c>
      <c r="C774" s="9" t="s">
        <v>1895</v>
      </c>
      <c r="D774" s="9" t="s">
        <v>3221</v>
      </c>
      <c r="E774" s="9" t="s">
        <v>1891</v>
      </c>
      <c r="F774" s="32" t="s">
        <v>4119</v>
      </c>
      <c r="G774" s="32" t="s">
        <v>4129</v>
      </c>
      <c r="H774" s="34">
        <v>14.93791</v>
      </c>
      <c r="I774" s="9" t="s">
        <v>1138</v>
      </c>
      <c r="J774" s="9" t="str">
        <f>_xlfn.XLOOKUP($I774,ETF指数!$B:$B,ETF指数!D:D)</f>
        <v>风格策略</v>
      </c>
      <c r="K774" s="9" t="str">
        <f>_xlfn.XLOOKUP($I774,ETF指数!$B:$B,ETF指数!E:E)</f>
        <v>成长</v>
      </c>
      <c r="L774" s="9" t="str">
        <f>_xlfn.XLOOKUP($I774,ETF指数!$B:$B,ETF指数!F:F)</f>
        <v>科创</v>
      </c>
      <c r="M774" s="35">
        <f>[1]!f_netasset_total(A774,"",100000000)</f>
        <v>3.0431552901000001</v>
      </c>
      <c r="N774" s="36">
        <f>[1]!f_info_managementfeeratio(A774)</f>
        <v>0.5</v>
      </c>
      <c r="O774" s="36">
        <f>[1]!f_info_custodianfeeratio(A774)</f>
        <v>0.1</v>
      </c>
      <c r="P774" s="37"/>
      <c r="Q774" s="37"/>
      <c r="R774" s="37"/>
      <c r="S774" s="37"/>
    </row>
    <row r="775" spans="1:19" x14ac:dyDescent="0.4">
      <c r="A775" s="9" t="s">
        <v>1139</v>
      </c>
      <c r="B775" s="9" t="s">
        <v>4131</v>
      </c>
      <c r="C775" s="9" t="s">
        <v>1902</v>
      </c>
      <c r="D775" s="9" t="s">
        <v>2482</v>
      </c>
      <c r="E775" s="9" t="s">
        <v>1891</v>
      </c>
      <c r="F775" s="32" t="s">
        <v>4119</v>
      </c>
      <c r="G775" s="32" t="s">
        <v>4129</v>
      </c>
      <c r="H775" s="34">
        <v>7.3975799999999996</v>
      </c>
      <c r="I775" s="9" t="s">
        <v>1138</v>
      </c>
      <c r="J775" s="9" t="str">
        <f>_xlfn.XLOOKUP($I775,ETF指数!$B:$B,ETF指数!D:D)</f>
        <v>风格策略</v>
      </c>
      <c r="K775" s="9" t="str">
        <f>_xlfn.XLOOKUP($I775,ETF指数!$B:$B,ETF指数!E:E)</f>
        <v>成长</v>
      </c>
      <c r="L775" s="9" t="str">
        <f>_xlfn.XLOOKUP($I775,ETF指数!$B:$B,ETF指数!F:F)</f>
        <v>科创</v>
      </c>
      <c r="M775" s="35">
        <f>[1]!f_netasset_total(A775,"",100000000)</f>
        <v>2.0267508608</v>
      </c>
      <c r="N775" s="36">
        <f>[1]!f_info_managementfeeratio(A775)</f>
        <v>0.5</v>
      </c>
      <c r="O775" s="36">
        <f>[1]!f_info_custodianfeeratio(A775)</f>
        <v>0.1</v>
      </c>
      <c r="P775" s="37"/>
      <c r="Q775" s="37"/>
      <c r="R775" s="37"/>
      <c r="S775" s="37"/>
    </row>
    <row r="776" spans="1:19" x14ac:dyDescent="0.4">
      <c r="A776" s="9" t="s">
        <v>1140</v>
      </c>
      <c r="B776" s="9" t="s">
        <v>4132</v>
      </c>
      <c r="C776" s="9" t="s">
        <v>1904</v>
      </c>
      <c r="D776" s="9" t="s">
        <v>2482</v>
      </c>
      <c r="E776" s="9" t="s">
        <v>1891</v>
      </c>
      <c r="F776" s="32" t="s">
        <v>4119</v>
      </c>
      <c r="G776" s="32" t="s">
        <v>4133</v>
      </c>
      <c r="H776" s="34">
        <v>2.4573100000000001</v>
      </c>
      <c r="I776" s="9" t="s">
        <v>321</v>
      </c>
      <c r="J776" s="9" t="str">
        <f>_xlfn.XLOOKUP($I776,ETF指数!$B:$B,ETF指数!D:D)</f>
        <v>市场指数</v>
      </c>
      <c r="K776" s="9" t="str">
        <f>_xlfn.XLOOKUP($I776,ETF指数!$B:$B,ETF指数!E:E)</f>
        <v>大盘</v>
      </c>
      <c r="L776" s="9">
        <f>_xlfn.XLOOKUP($I776,ETF指数!$B:$B,ETF指数!F:F)</f>
        <v>0</v>
      </c>
      <c r="M776" s="35">
        <f>[1]!f_netasset_total(A776,"",100000000)</f>
        <v>0.15896122330000001</v>
      </c>
      <c r="N776" s="36">
        <f>[1]!f_info_managementfeeratio(A776)</f>
        <v>0.5</v>
      </c>
      <c r="O776" s="36">
        <f>[1]!f_info_custodianfeeratio(A776)</f>
        <v>0.1</v>
      </c>
      <c r="P776" s="37"/>
      <c r="Q776" s="37"/>
      <c r="R776" s="37"/>
      <c r="S776" s="37"/>
    </row>
    <row r="777" spans="1:19" x14ac:dyDescent="0.4">
      <c r="A777" s="9" t="s">
        <v>1141</v>
      </c>
      <c r="B777" s="9" t="s">
        <v>4134</v>
      </c>
      <c r="C777" s="9" t="s">
        <v>1925</v>
      </c>
      <c r="D777" s="9" t="s">
        <v>1957</v>
      </c>
      <c r="E777" s="9" t="s">
        <v>1891</v>
      </c>
      <c r="F777" s="32" t="s">
        <v>4122</v>
      </c>
      <c r="G777" s="32" t="s">
        <v>4135</v>
      </c>
      <c r="H777" s="34">
        <v>2.9136700000000002</v>
      </c>
      <c r="I777" s="9" t="s">
        <v>1142</v>
      </c>
      <c r="J777" s="9" t="str">
        <f>_xlfn.XLOOKUP($I777,ETF指数!$B:$B,ETF指数!D:D)</f>
        <v>风格策略</v>
      </c>
      <c r="K777" s="9" t="str">
        <f>_xlfn.XLOOKUP($I777,ETF指数!$B:$B,ETF指数!E:E)</f>
        <v>红利</v>
      </c>
      <c r="L777" s="9" t="str">
        <f>_xlfn.XLOOKUP($I777,ETF指数!$B:$B,ETF指数!F:F)</f>
        <v>央国企</v>
      </c>
      <c r="M777" s="35">
        <f>[1]!f_netasset_total(A777,"",100000000)</f>
        <v>0.64210556860000001</v>
      </c>
      <c r="N777" s="36">
        <f>[1]!f_info_managementfeeratio(A777)</f>
        <v>0.5</v>
      </c>
      <c r="O777" s="36">
        <f>[1]!f_info_custodianfeeratio(A777)</f>
        <v>0.1</v>
      </c>
      <c r="P777" s="37"/>
      <c r="Q777" s="37"/>
      <c r="R777" s="37"/>
      <c r="S777" s="37"/>
    </row>
    <row r="778" spans="1:19" x14ac:dyDescent="0.4">
      <c r="A778" s="9" t="s">
        <v>1143</v>
      </c>
      <c r="B778" s="9" t="s">
        <v>4136</v>
      </c>
      <c r="C778" s="9" t="s">
        <v>1907</v>
      </c>
      <c r="D778" s="9" t="s">
        <v>2482</v>
      </c>
      <c r="E778" s="9" t="s">
        <v>1891</v>
      </c>
      <c r="F778" s="32" t="s">
        <v>4122</v>
      </c>
      <c r="G778" s="32" t="s">
        <v>4137</v>
      </c>
      <c r="H778" s="34">
        <v>11.132199999999999</v>
      </c>
      <c r="I778" s="9" t="s">
        <v>57</v>
      </c>
      <c r="J778" s="9" t="str">
        <f>_xlfn.XLOOKUP($I778,ETF指数!$B:$B,ETF指数!D:D)</f>
        <v>市场指数</v>
      </c>
      <c r="K778" s="9" t="str">
        <f>_xlfn.XLOOKUP($I778,ETF指数!$B:$B,ETF指数!E:E)</f>
        <v>小盘</v>
      </c>
      <c r="L778" s="9">
        <f>_xlfn.XLOOKUP($I778,ETF指数!$B:$B,ETF指数!F:F)</f>
        <v>0</v>
      </c>
      <c r="M778" s="35">
        <f>[1]!f_netasset_total(A778,"",100000000)</f>
        <v>0.18517847309999999</v>
      </c>
      <c r="N778" s="36">
        <f>[1]!f_info_managementfeeratio(A778)</f>
        <v>0.5</v>
      </c>
      <c r="O778" s="36">
        <f>[1]!f_info_custodianfeeratio(A778)</f>
        <v>0.1</v>
      </c>
      <c r="P778" s="37"/>
      <c r="Q778" s="37"/>
      <c r="R778" s="37"/>
      <c r="S778" s="37"/>
    </row>
    <row r="779" spans="1:19" x14ac:dyDescent="0.4">
      <c r="A779" s="9" t="s">
        <v>1144</v>
      </c>
      <c r="B779" s="9" t="s">
        <v>4138</v>
      </c>
      <c r="C779" s="9" t="s">
        <v>1903</v>
      </c>
      <c r="D779" s="9" t="s">
        <v>2482</v>
      </c>
      <c r="E779" s="9" t="s">
        <v>1891</v>
      </c>
      <c r="F779" s="32" t="s">
        <v>4129</v>
      </c>
      <c r="G779" s="32" t="s">
        <v>4139</v>
      </c>
      <c r="H779" s="34">
        <v>3.0384767400000001</v>
      </c>
      <c r="I779" s="9" t="s">
        <v>176</v>
      </c>
      <c r="J779" s="9" t="str">
        <f>_xlfn.XLOOKUP($I779,ETF指数!$B:$B,ETF指数!D:D)</f>
        <v>市场指数</v>
      </c>
      <c r="K779" s="9" t="str">
        <f>_xlfn.XLOOKUP($I779,ETF指数!$B:$B,ETF指数!E:E)</f>
        <v>中盘</v>
      </c>
      <c r="L779" s="9" t="str">
        <f>_xlfn.XLOOKUP($I779,ETF指数!$B:$B,ETF指数!F:F)</f>
        <v>核心</v>
      </c>
      <c r="M779" s="35">
        <f>[1]!f_netasset_total(A779,"",100000000)</f>
        <v>0.42214904289999999</v>
      </c>
      <c r="N779" s="36">
        <f>[1]!f_info_managementfeeratio(A779)</f>
        <v>0.5</v>
      </c>
      <c r="O779" s="36">
        <f>[1]!f_info_custodianfeeratio(A779)</f>
        <v>0.1</v>
      </c>
      <c r="P779" s="37"/>
      <c r="Q779" s="37"/>
      <c r="R779" s="37"/>
      <c r="S779" s="37"/>
    </row>
    <row r="780" spans="1:19" x14ac:dyDescent="0.4">
      <c r="A780" s="9" t="s">
        <v>1145</v>
      </c>
      <c r="B780" s="9" t="s">
        <v>4140</v>
      </c>
      <c r="C780" s="9" t="s">
        <v>1906</v>
      </c>
      <c r="D780" s="9" t="s">
        <v>2482</v>
      </c>
      <c r="E780" s="9" t="s">
        <v>1891</v>
      </c>
      <c r="F780" s="32" t="s">
        <v>4125</v>
      </c>
      <c r="G780" s="32" t="s">
        <v>4141</v>
      </c>
      <c r="H780" s="34">
        <v>2.0571000000000002</v>
      </c>
      <c r="I780" s="9" t="s">
        <v>176</v>
      </c>
      <c r="J780" s="9" t="str">
        <f>_xlfn.XLOOKUP($I780,ETF指数!$B:$B,ETF指数!D:D)</f>
        <v>市场指数</v>
      </c>
      <c r="K780" s="9" t="str">
        <f>_xlfn.XLOOKUP($I780,ETF指数!$B:$B,ETF指数!E:E)</f>
        <v>中盘</v>
      </c>
      <c r="L780" s="9" t="str">
        <f>_xlfn.XLOOKUP($I780,ETF指数!$B:$B,ETF指数!F:F)</f>
        <v>核心</v>
      </c>
      <c r="M780" s="35">
        <f>[1]!f_netasset_total(A780,"",100000000)</f>
        <v>0.15459578669999999</v>
      </c>
      <c r="N780" s="36">
        <f>[1]!f_info_managementfeeratio(A780)</f>
        <v>0.8</v>
      </c>
      <c r="O780" s="36">
        <f>[1]!f_info_custodianfeeratio(A780)</f>
        <v>0.15</v>
      </c>
      <c r="P780" s="37"/>
      <c r="Q780" s="37"/>
      <c r="R780" s="37"/>
      <c r="S780" s="37"/>
    </row>
    <row r="781" spans="1:19" x14ac:dyDescent="0.4">
      <c r="A781" s="9" t="s">
        <v>1146</v>
      </c>
      <c r="B781" s="9" t="s">
        <v>4142</v>
      </c>
      <c r="C781" s="9" t="s">
        <v>1894</v>
      </c>
      <c r="D781" s="9" t="s">
        <v>1965</v>
      </c>
      <c r="E781" s="9" t="s">
        <v>1891</v>
      </c>
      <c r="F781" s="32" t="s">
        <v>4133</v>
      </c>
      <c r="G781" s="32" t="s">
        <v>4143</v>
      </c>
      <c r="H781" s="34">
        <v>2.0949671799999998</v>
      </c>
      <c r="I781" s="9" t="s">
        <v>1147</v>
      </c>
      <c r="J781" s="9" t="str">
        <f>_xlfn.XLOOKUP($I781,ETF指数!$B:$B,ETF指数!D:D)</f>
        <v>风格策略</v>
      </c>
      <c r="K781" s="9" t="str">
        <f>_xlfn.XLOOKUP($I781,ETF指数!$B:$B,ETF指数!E:E)</f>
        <v>成长</v>
      </c>
      <c r="L781" s="9" t="str">
        <f>_xlfn.XLOOKUP($I781,ETF指数!$B:$B,ETF指数!F:F)</f>
        <v>HS300</v>
      </c>
      <c r="M781" s="35">
        <f>[1]!f_netasset_total(A781,"",100000000)</f>
        <v>0.60774816040000001</v>
      </c>
      <c r="N781" s="36">
        <f>[1]!f_info_managementfeeratio(A781)</f>
        <v>0.5</v>
      </c>
      <c r="O781" s="36">
        <f>[1]!f_info_custodianfeeratio(A781)</f>
        <v>0.1</v>
      </c>
      <c r="P781" s="37"/>
      <c r="Q781" s="37"/>
      <c r="R781" s="37"/>
      <c r="S781" s="37"/>
    </row>
    <row r="782" spans="1:19" x14ac:dyDescent="0.4">
      <c r="A782" s="9" t="s">
        <v>1148</v>
      </c>
      <c r="B782" s="9" t="s">
        <v>4144</v>
      </c>
      <c r="C782" s="9" t="s">
        <v>1894</v>
      </c>
      <c r="D782" s="9" t="s">
        <v>2482</v>
      </c>
      <c r="E782" s="9" t="s">
        <v>1891</v>
      </c>
      <c r="F782" s="32" t="s">
        <v>4135</v>
      </c>
      <c r="G782" s="32" t="s">
        <v>4145</v>
      </c>
      <c r="H782" s="34">
        <v>3.1087400000000001</v>
      </c>
      <c r="I782" s="9" t="s">
        <v>1149</v>
      </c>
      <c r="J782" s="9" t="str">
        <f>_xlfn.XLOOKUP($I782,ETF指数!$B:$B,ETF指数!D:D)</f>
        <v>市场指数</v>
      </c>
      <c r="K782" s="9" t="str">
        <f>_xlfn.XLOOKUP($I782,ETF指数!$B:$B,ETF指数!E:E)</f>
        <v>小盘</v>
      </c>
      <c r="L782" s="9" t="str">
        <f>_xlfn.XLOOKUP($I782,ETF指数!$B:$B,ETF指数!F:F)</f>
        <v>核心</v>
      </c>
      <c r="M782" s="35">
        <f>[1]!f_netasset_total(A782,"",100000000)</f>
        <v>1.2532176399999999</v>
      </c>
      <c r="N782" s="36">
        <f>[1]!f_info_managementfeeratio(A782)</f>
        <v>0.5</v>
      </c>
      <c r="O782" s="36">
        <f>[1]!f_info_custodianfeeratio(A782)</f>
        <v>0.1</v>
      </c>
      <c r="P782" s="37"/>
      <c r="Q782" s="37"/>
      <c r="R782" s="37"/>
      <c r="S782" s="37"/>
    </row>
    <row r="783" spans="1:19" x14ac:dyDescent="0.4">
      <c r="A783" s="9" t="s">
        <v>1150</v>
      </c>
      <c r="B783" s="9" t="s">
        <v>4146</v>
      </c>
      <c r="C783" s="9" t="s">
        <v>1898</v>
      </c>
      <c r="D783" s="9" t="s">
        <v>2482</v>
      </c>
      <c r="E783" s="9" t="s">
        <v>1891</v>
      </c>
      <c r="F783" s="32" t="s">
        <v>4135</v>
      </c>
      <c r="G783" s="32" t="s">
        <v>4145</v>
      </c>
      <c r="H783" s="34">
        <v>5.8867399999999996</v>
      </c>
      <c r="I783" s="9" t="s">
        <v>1149</v>
      </c>
      <c r="J783" s="9" t="str">
        <f>_xlfn.XLOOKUP($I783,ETF指数!$B:$B,ETF指数!D:D)</f>
        <v>市场指数</v>
      </c>
      <c r="K783" s="9" t="str">
        <f>_xlfn.XLOOKUP($I783,ETF指数!$B:$B,ETF指数!E:E)</f>
        <v>小盘</v>
      </c>
      <c r="L783" s="9" t="str">
        <f>_xlfn.XLOOKUP($I783,ETF指数!$B:$B,ETF指数!F:F)</f>
        <v>核心</v>
      </c>
      <c r="M783" s="35">
        <f>[1]!f_netasset_total(A783,"",100000000)</f>
        <v>18.609201001799999</v>
      </c>
      <c r="N783" s="36">
        <f>[1]!f_info_managementfeeratio(A783)</f>
        <v>0.5</v>
      </c>
      <c r="O783" s="36">
        <f>[1]!f_info_custodianfeeratio(A783)</f>
        <v>0.1</v>
      </c>
      <c r="P783" s="37"/>
      <c r="Q783" s="37"/>
      <c r="R783" s="37"/>
      <c r="S783" s="37"/>
    </row>
    <row r="784" spans="1:19" x14ac:dyDescent="0.4">
      <c r="A784" s="9" t="s">
        <v>1151</v>
      </c>
      <c r="B784" s="9" t="s">
        <v>4147</v>
      </c>
      <c r="C784" s="9" t="s">
        <v>1902</v>
      </c>
      <c r="D784" s="9" t="s">
        <v>4148</v>
      </c>
      <c r="E784" s="9" t="s">
        <v>1891</v>
      </c>
      <c r="F784" s="32" t="s">
        <v>4135</v>
      </c>
      <c r="G784" s="32" t="s">
        <v>4149</v>
      </c>
      <c r="H784" s="34">
        <v>2.1766399999999999</v>
      </c>
      <c r="I784" s="9" t="s">
        <v>259</v>
      </c>
      <c r="J784" s="9" t="str">
        <f>_xlfn.XLOOKUP($I784,ETF指数!$B:$B,ETF指数!D:D)</f>
        <v>行业板块</v>
      </c>
      <c r="K784" s="9" t="str">
        <f>_xlfn.XLOOKUP($I784,ETF指数!$B:$B,ETF指数!E:E)</f>
        <v>医药</v>
      </c>
      <c r="L784" s="9" t="str">
        <f>_xlfn.XLOOKUP($I784,ETF指数!$B:$B,ETF指数!F:F)</f>
        <v>医药</v>
      </c>
      <c r="M784" s="35">
        <f>[1]!f_netasset_total(A784,"",100000000)</f>
        <v>16.8835944916</v>
      </c>
      <c r="N784" s="36">
        <f>[1]!f_info_managementfeeratio(A784)</f>
        <v>0.5</v>
      </c>
      <c r="O784" s="36">
        <f>[1]!f_info_custodianfeeratio(A784)</f>
        <v>0.05</v>
      </c>
      <c r="P784" s="37"/>
      <c r="Q784" s="37"/>
      <c r="R784" s="37"/>
      <c r="S784" s="37"/>
    </row>
    <row r="785" spans="1:19" x14ac:dyDescent="0.4">
      <c r="A785" s="9" t="s">
        <v>1152</v>
      </c>
      <c r="B785" s="9" t="s">
        <v>4150</v>
      </c>
      <c r="C785" s="9" t="s">
        <v>1896</v>
      </c>
      <c r="D785" s="9" t="s">
        <v>1973</v>
      </c>
      <c r="E785" s="9" t="s">
        <v>1891</v>
      </c>
      <c r="F785" s="32" t="s">
        <v>4135</v>
      </c>
      <c r="G785" s="32" t="s">
        <v>4149</v>
      </c>
      <c r="H785" s="34">
        <v>26.608359</v>
      </c>
      <c r="I785" s="9" t="s">
        <v>1153</v>
      </c>
      <c r="J785" s="9" t="str">
        <f>_xlfn.XLOOKUP($I785,ETF指数!$B:$B,ETF指数!D:D)</f>
        <v>市场指数</v>
      </c>
      <c r="K785" s="9" t="str">
        <f>_xlfn.XLOOKUP($I785,ETF指数!$B:$B,ETF指数!E:E)</f>
        <v>科创</v>
      </c>
      <c r="L785" s="9">
        <f>_xlfn.XLOOKUP($I785,ETF指数!$B:$B,ETF指数!F:F)</f>
        <v>0</v>
      </c>
      <c r="M785" s="35">
        <f>[1]!f_netasset_total(A785,"",100000000)</f>
        <v>62.685816210799999</v>
      </c>
      <c r="N785" s="36">
        <f>[1]!f_info_managementfeeratio(A785)</f>
        <v>0.15</v>
      </c>
      <c r="O785" s="36">
        <f>[1]!f_info_custodianfeeratio(A785)</f>
        <v>0.05</v>
      </c>
      <c r="P785" s="37"/>
      <c r="Q785" s="37"/>
      <c r="R785" s="37"/>
      <c r="S785" s="37"/>
    </row>
    <row r="786" spans="1:19" x14ac:dyDescent="0.4">
      <c r="A786" s="9" t="s">
        <v>1154</v>
      </c>
      <c r="B786" s="9" t="s">
        <v>4151</v>
      </c>
      <c r="C786" s="9" t="s">
        <v>1905</v>
      </c>
      <c r="D786" s="9" t="s">
        <v>2927</v>
      </c>
      <c r="E786" s="9" t="s">
        <v>1891</v>
      </c>
      <c r="F786" s="32" t="s">
        <v>4135</v>
      </c>
      <c r="G786" s="32" t="s">
        <v>4149</v>
      </c>
      <c r="H786" s="34">
        <v>14.91811</v>
      </c>
      <c r="I786" s="9" t="s">
        <v>1153</v>
      </c>
      <c r="J786" s="9" t="str">
        <f>_xlfn.XLOOKUP($I786,ETF指数!$B:$B,ETF指数!D:D)</f>
        <v>市场指数</v>
      </c>
      <c r="K786" s="9" t="str">
        <f>_xlfn.XLOOKUP($I786,ETF指数!$B:$B,ETF指数!E:E)</f>
        <v>科创</v>
      </c>
      <c r="L786" s="9">
        <f>_xlfn.XLOOKUP($I786,ETF指数!$B:$B,ETF指数!F:F)</f>
        <v>0</v>
      </c>
      <c r="M786" s="35">
        <f>[1]!f_netasset_total(A786,"",100000000)</f>
        <v>10.5391579062</v>
      </c>
      <c r="N786" s="36">
        <f>[1]!f_info_managementfeeratio(A786)</f>
        <v>0.15</v>
      </c>
      <c r="O786" s="36">
        <f>[1]!f_info_custodianfeeratio(A786)</f>
        <v>0.05</v>
      </c>
      <c r="P786" s="37"/>
      <c r="Q786" s="37"/>
      <c r="R786" s="37"/>
      <c r="S786" s="37"/>
    </row>
    <row r="787" spans="1:19" x14ac:dyDescent="0.4">
      <c r="A787" s="9" t="s">
        <v>1155</v>
      </c>
      <c r="B787" s="9" t="s">
        <v>4152</v>
      </c>
      <c r="C787" s="9" t="s">
        <v>1904</v>
      </c>
      <c r="D787" s="9" t="s">
        <v>1973</v>
      </c>
      <c r="E787" s="9" t="s">
        <v>1891</v>
      </c>
      <c r="F787" s="32" t="s">
        <v>4135</v>
      </c>
      <c r="G787" s="32" t="s">
        <v>4149</v>
      </c>
      <c r="H787" s="34">
        <v>13.57616314</v>
      </c>
      <c r="I787" s="9" t="s">
        <v>1153</v>
      </c>
      <c r="J787" s="9" t="str">
        <f>_xlfn.XLOOKUP($I787,ETF指数!$B:$B,ETF指数!D:D)</f>
        <v>市场指数</v>
      </c>
      <c r="K787" s="9" t="str">
        <f>_xlfn.XLOOKUP($I787,ETF指数!$B:$B,ETF指数!E:E)</f>
        <v>科创</v>
      </c>
      <c r="L787" s="9">
        <f>_xlfn.XLOOKUP($I787,ETF指数!$B:$B,ETF指数!F:F)</f>
        <v>0</v>
      </c>
      <c r="M787" s="35">
        <f>[1]!f_netasset_total(A787,"",100000000)</f>
        <v>34.489003719599999</v>
      </c>
      <c r="N787" s="36">
        <f>[1]!f_info_managementfeeratio(A787)</f>
        <v>0.15</v>
      </c>
      <c r="O787" s="36">
        <f>[1]!f_info_custodianfeeratio(A787)</f>
        <v>0.05</v>
      </c>
      <c r="P787" s="37"/>
      <c r="Q787" s="37"/>
      <c r="R787" s="37"/>
      <c r="S787" s="37"/>
    </row>
    <row r="788" spans="1:19" x14ac:dyDescent="0.4">
      <c r="A788" s="9" t="s">
        <v>1156</v>
      </c>
      <c r="B788" s="9" t="s">
        <v>4153</v>
      </c>
      <c r="C788" s="9" t="s">
        <v>1906</v>
      </c>
      <c r="D788" s="9" t="s">
        <v>2905</v>
      </c>
      <c r="E788" s="9" t="s">
        <v>1891</v>
      </c>
      <c r="F788" s="32" t="s">
        <v>4135</v>
      </c>
      <c r="G788" s="32" t="s">
        <v>4149</v>
      </c>
      <c r="H788" s="34">
        <v>14.401975</v>
      </c>
      <c r="I788" s="9" t="s">
        <v>1153</v>
      </c>
      <c r="J788" s="9" t="str">
        <f>_xlfn.XLOOKUP($I788,ETF指数!$B:$B,ETF指数!D:D)</f>
        <v>市场指数</v>
      </c>
      <c r="K788" s="9" t="str">
        <f>_xlfn.XLOOKUP($I788,ETF指数!$B:$B,ETF指数!E:E)</f>
        <v>科创</v>
      </c>
      <c r="L788" s="9">
        <f>_xlfn.XLOOKUP($I788,ETF指数!$B:$B,ETF指数!F:F)</f>
        <v>0</v>
      </c>
      <c r="M788" s="35">
        <f>[1]!f_netasset_total(A788,"",100000000)</f>
        <v>49.572147548400004</v>
      </c>
      <c r="N788" s="36">
        <f>[1]!f_info_managementfeeratio(A788)</f>
        <v>0.15</v>
      </c>
      <c r="O788" s="36">
        <f>[1]!f_info_custodianfeeratio(A788)</f>
        <v>0.05</v>
      </c>
      <c r="P788" s="37"/>
      <c r="Q788" s="37"/>
      <c r="R788" s="37"/>
      <c r="S788" s="37"/>
    </row>
    <row r="789" spans="1:19" x14ac:dyDescent="0.4">
      <c r="A789" s="9" t="s">
        <v>1157</v>
      </c>
      <c r="B789" s="9" t="s">
        <v>4154</v>
      </c>
      <c r="C789" s="9" t="s">
        <v>1908</v>
      </c>
      <c r="D789" s="9" t="s">
        <v>2905</v>
      </c>
      <c r="E789" s="9" t="s">
        <v>1891</v>
      </c>
      <c r="F789" s="32" t="s">
        <v>4135</v>
      </c>
      <c r="G789" s="32" t="s">
        <v>4155</v>
      </c>
      <c r="H789" s="34">
        <v>2.8156500000000002</v>
      </c>
      <c r="I789" s="9" t="s">
        <v>1142</v>
      </c>
      <c r="J789" s="9" t="str">
        <f>_xlfn.XLOOKUP($I789,ETF指数!$B:$B,ETF指数!D:D)</f>
        <v>风格策略</v>
      </c>
      <c r="K789" s="9" t="str">
        <f>_xlfn.XLOOKUP($I789,ETF指数!$B:$B,ETF指数!E:E)</f>
        <v>红利</v>
      </c>
      <c r="L789" s="9" t="str">
        <f>_xlfn.XLOOKUP($I789,ETF指数!$B:$B,ETF指数!F:F)</f>
        <v>央国企</v>
      </c>
      <c r="M789" s="35">
        <f>[1]!f_netasset_total(A789,"",100000000)</f>
        <v>0.55148563070000001</v>
      </c>
      <c r="N789" s="36">
        <f>[1]!f_info_managementfeeratio(A789)</f>
        <v>0.5</v>
      </c>
      <c r="O789" s="36">
        <f>[1]!f_info_custodianfeeratio(A789)</f>
        <v>0.1</v>
      </c>
      <c r="P789" s="37"/>
      <c r="Q789" s="37"/>
      <c r="R789" s="37"/>
      <c r="S789" s="37"/>
    </row>
    <row r="790" spans="1:19" x14ac:dyDescent="0.4">
      <c r="A790" s="9" t="s">
        <v>1158</v>
      </c>
      <c r="B790" s="9" t="s">
        <v>4156</v>
      </c>
      <c r="C790" s="9" t="s">
        <v>1901</v>
      </c>
      <c r="D790" s="9" t="s">
        <v>1973</v>
      </c>
      <c r="E790" s="9" t="s">
        <v>1891</v>
      </c>
      <c r="F790" s="32" t="s">
        <v>4137</v>
      </c>
      <c r="G790" s="32" t="s">
        <v>4157</v>
      </c>
      <c r="H790" s="34">
        <v>2.6060400000000001</v>
      </c>
      <c r="I790" s="9" t="s">
        <v>1149</v>
      </c>
      <c r="J790" s="9" t="str">
        <f>_xlfn.XLOOKUP($I790,ETF指数!$B:$B,ETF指数!D:D)</f>
        <v>市场指数</v>
      </c>
      <c r="K790" s="9" t="str">
        <f>_xlfn.XLOOKUP($I790,ETF指数!$B:$B,ETF指数!E:E)</f>
        <v>小盘</v>
      </c>
      <c r="L790" s="9" t="str">
        <f>_xlfn.XLOOKUP($I790,ETF指数!$B:$B,ETF指数!F:F)</f>
        <v>核心</v>
      </c>
      <c r="M790" s="35">
        <f>[1]!f_netasset_total(A790,"",100000000)</f>
        <v>4.6745003189999998</v>
      </c>
      <c r="N790" s="36">
        <f>[1]!f_info_managementfeeratio(A790)</f>
        <v>0.15</v>
      </c>
      <c r="O790" s="36">
        <f>[1]!f_info_custodianfeeratio(A790)</f>
        <v>0.05</v>
      </c>
      <c r="P790" s="37"/>
      <c r="Q790" s="37"/>
      <c r="R790" s="37"/>
      <c r="S790" s="37"/>
    </row>
    <row r="791" spans="1:19" x14ac:dyDescent="0.4">
      <c r="A791" s="9" t="s">
        <v>1159</v>
      </c>
      <c r="B791" s="9" t="s">
        <v>4158</v>
      </c>
      <c r="C791" s="9" t="s">
        <v>1902</v>
      </c>
      <c r="D791" s="9" t="s">
        <v>2482</v>
      </c>
      <c r="E791" s="9" t="s">
        <v>1891</v>
      </c>
      <c r="F791" s="32" t="s">
        <v>4159</v>
      </c>
      <c r="G791" s="32" t="s">
        <v>4157</v>
      </c>
      <c r="H791" s="34">
        <v>3.12717</v>
      </c>
      <c r="I791" s="9" t="s">
        <v>1149</v>
      </c>
      <c r="J791" s="9" t="str">
        <f>_xlfn.XLOOKUP($I791,ETF指数!$B:$B,ETF指数!D:D)</f>
        <v>市场指数</v>
      </c>
      <c r="K791" s="9" t="str">
        <f>_xlfn.XLOOKUP($I791,ETF指数!$B:$B,ETF指数!E:E)</f>
        <v>小盘</v>
      </c>
      <c r="L791" s="9" t="str">
        <f>_xlfn.XLOOKUP($I791,ETF指数!$B:$B,ETF指数!F:F)</f>
        <v>核心</v>
      </c>
      <c r="M791" s="35">
        <f>[1]!f_netasset_total(A791,"",100000000)</f>
        <v>0.52420615719999997</v>
      </c>
      <c r="N791" s="36">
        <f>[1]!f_info_managementfeeratio(A791)</f>
        <v>0.5</v>
      </c>
      <c r="O791" s="36">
        <f>[1]!f_info_custodianfeeratio(A791)</f>
        <v>0.1</v>
      </c>
      <c r="P791" s="37"/>
      <c r="Q791" s="37"/>
      <c r="R791" s="37"/>
      <c r="S791" s="37"/>
    </row>
    <row r="792" spans="1:19" x14ac:dyDescent="0.4">
      <c r="A792" s="9" t="s">
        <v>1160</v>
      </c>
      <c r="B792" s="9" t="s">
        <v>4160</v>
      </c>
      <c r="C792" s="9" t="s">
        <v>1895</v>
      </c>
      <c r="D792" s="9" t="s">
        <v>2866</v>
      </c>
      <c r="E792" s="9" t="s">
        <v>1891</v>
      </c>
      <c r="F792" s="32" t="s">
        <v>4161</v>
      </c>
      <c r="G792" s="32" t="s">
        <v>4155</v>
      </c>
      <c r="H792" s="34">
        <v>8.1151300000000006</v>
      </c>
      <c r="I792" s="9" t="s">
        <v>1149</v>
      </c>
      <c r="J792" s="9" t="str">
        <f>_xlfn.XLOOKUP($I792,ETF指数!$B:$B,ETF指数!D:D)</f>
        <v>市场指数</v>
      </c>
      <c r="K792" s="9" t="str">
        <f>_xlfn.XLOOKUP($I792,ETF指数!$B:$B,ETF指数!E:E)</f>
        <v>小盘</v>
      </c>
      <c r="L792" s="9" t="str">
        <f>_xlfn.XLOOKUP($I792,ETF指数!$B:$B,ETF指数!F:F)</f>
        <v>核心</v>
      </c>
      <c r="M792" s="35">
        <f>[1]!f_netasset_total(A792,"",100000000)</f>
        <v>0.600162368</v>
      </c>
      <c r="N792" s="36">
        <f>[1]!f_info_managementfeeratio(A792)</f>
        <v>0.15</v>
      </c>
      <c r="O792" s="36">
        <f>[1]!f_info_custodianfeeratio(A792)</f>
        <v>0.05</v>
      </c>
      <c r="P792" s="37"/>
      <c r="Q792" s="37"/>
      <c r="R792" s="37"/>
      <c r="S792" s="37"/>
    </row>
    <row r="793" spans="1:19" x14ac:dyDescent="0.4">
      <c r="A793" s="9" t="s">
        <v>1161</v>
      </c>
      <c r="B793" s="9" t="s">
        <v>4162</v>
      </c>
      <c r="C793" s="9" t="s">
        <v>1899</v>
      </c>
      <c r="D793" s="9" t="s">
        <v>2482</v>
      </c>
      <c r="E793" s="9" t="s">
        <v>1891</v>
      </c>
      <c r="F793" s="32" t="s">
        <v>4161</v>
      </c>
      <c r="G793" s="32" t="s">
        <v>4155</v>
      </c>
      <c r="H793" s="34">
        <v>12.13208</v>
      </c>
      <c r="I793" s="9" t="s">
        <v>1149</v>
      </c>
      <c r="J793" s="9" t="str">
        <f>_xlfn.XLOOKUP($I793,ETF指数!$B:$B,ETF指数!D:D)</f>
        <v>市场指数</v>
      </c>
      <c r="K793" s="9" t="str">
        <f>_xlfn.XLOOKUP($I793,ETF指数!$B:$B,ETF指数!E:E)</f>
        <v>小盘</v>
      </c>
      <c r="L793" s="9" t="str">
        <f>_xlfn.XLOOKUP($I793,ETF指数!$B:$B,ETF指数!F:F)</f>
        <v>核心</v>
      </c>
      <c r="M793" s="35">
        <f>[1]!f_netasset_total(A793,"",100000000)</f>
        <v>0.54944641650000003</v>
      </c>
      <c r="N793" s="36">
        <f>[1]!f_info_managementfeeratio(A793)</f>
        <v>0.5</v>
      </c>
      <c r="O793" s="36">
        <f>[1]!f_info_custodianfeeratio(A793)</f>
        <v>0.1</v>
      </c>
      <c r="P793" s="37"/>
      <c r="Q793" s="37"/>
      <c r="R793" s="37"/>
      <c r="S793" s="37"/>
    </row>
    <row r="794" spans="1:19" x14ac:dyDescent="0.4">
      <c r="A794" s="9" t="s">
        <v>1162</v>
      </c>
      <c r="B794" s="9" t="s">
        <v>4163</v>
      </c>
      <c r="C794" s="9" t="s">
        <v>1905</v>
      </c>
      <c r="D794" s="9" t="s">
        <v>2989</v>
      </c>
      <c r="E794" s="9" t="s">
        <v>1891</v>
      </c>
      <c r="F794" s="32" t="s">
        <v>4161</v>
      </c>
      <c r="G794" s="32" t="s">
        <v>4155</v>
      </c>
      <c r="H794" s="34">
        <v>6.0035600000000002</v>
      </c>
      <c r="I794" s="9" t="s">
        <v>1149</v>
      </c>
      <c r="J794" s="9" t="str">
        <f>_xlfn.XLOOKUP($I794,ETF指数!$B:$B,ETF指数!D:D)</f>
        <v>市场指数</v>
      </c>
      <c r="K794" s="9" t="str">
        <f>_xlfn.XLOOKUP($I794,ETF指数!$B:$B,ETF指数!E:E)</f>
        <v>小盘</v>
      </c>
      <c r="L794" s="9" t="str">
        <f>_xlfn.XLOOKUP($I794,ETF指数!$B:$B,ETF指数!F:F)</f>
        <v>核心</v>
      </c>
      <c r="M794" s="35">
        <f>[1]!f_netasset_total(A794,"",100000000)</f>
        <v>0.13288199519999999</v>
      </c>
      <c r="N794" s="36">
        <f>[1]!f_info_managementfeeratio(A794)</f>
        <v>0.5</v>
      </c>
      <c r="O794" s="36">
        <f>[1]!f_info_custodianfeeratio(A794)</f>
        <v>0.1</v>
      </c>
      <c r="P794" s="37"/>
      <c r="Q794" s="37"/>
      <c r="R794" s="37"/>
      <c r="S794" s="37"/>
    </row>
    <row r="795" spans="1:19" x14ac:dyDescent="0.4">
      <c r="A795" s="9" t="s">
        <v>1163</v>
      </c>
      <c r="B795" s="9" t="s">
        <v>4164</v>
      </c>
      <c r="C795" s="9" t="s">
        <v>1900</v>
      </c>
      <c r="D795" s="9" t="s">
        <v>2927</v>
      </c>
      <c r="E795" s="9" t="s">
        <v>1891</v>
      </c>
      <c r="F795" s="32" t="s">
        <v>4145</v>
      </c>
      <c r="G795" s="32" t="s">
        <v>4139</v>
      </c>
      <c r="H795" s="34">
        <v>4.90959579</v>
      </c>
      <c r="I795" s="9" t="s">
        <v>1149</v>
      </c>
      <c r="J795" s="9" t="str">
        <f>_xlfn.XLOOKUP($I795,ETF指数!$B:$B,ETF指数!D:D)</f>
        <v>市场指数</v>
      </c>
      <c r="K795" s="9" t="str">
        <f>_xlfn.XLOOKUP($I795,ETF指数!$B:$B,ETF指数!E:E)</f>
        <v>小盘</v>
      </c>
      <c r="L795" s="9" t="str">
        <f>_xlfn.XLOOKUP($I795,ETF指数!$B:$B,ETF指数!F:F)</f>
        <v>核心</v>
      </c>
      <c r="M795" s="35">
        <f>[1]!f_netasset_total(A795,"",100000000)</f>
        <v>0.18919178960000002</v>
      </c>
      <c r="N795" s="36">
        <f>[1]!f_info_managementfeeratio(A795)</f>
        <v>0.15</v>
      </c>
      <c r="O795" s="36">
        <f>[1]!f_info_custodianfeeratio(A795)</f>
        <v>0.05</v>
      </c>
      <c r="P795" s="37"/>
      <c r="Q795" s="37"/>
      <c r="R795" s="37"/>
      <c r="S795" s="37"/>
    </row>
    <row r="796" spans="1:19" x14ac:dyDescent="0.4">
      <c r="A796" s="9" t="s">
        <v>1164</v>
      </c>
      <c r="B796" s="9" t="s">
        <v>4165</v>
      </c>
      <c r="C796" s="9" t="s">
        <v>1897</v>
      </c>
      <c r="D796" s="9" t="s">
        <v>1962</v>
      </c>
      <c r="E796" s="9" t="s">
        <v>1891</v>
      </c>
      <c r="F796" s="32" t="s">
        <v>4145</v>
      </c>
      <c r="G796" s="32" t="s">
        <v>4139</v>
      </c>
      <c r="H796" s="34">
        <v>3.3929383299999998</v>
      </c>
      <c r="I796" s="9" t="s">
        <v>1165</v>
      </c>
      <c r="J796" s="9" t="str">
        <f>_xlfn.XLOOKUP($I796,ETF指数!$B:$B,ETF指数!D:D)</f>
        <v>行业板块</v>
      </c>
      <c r="K796" s="9" t="str">
        <f>_xlfn.XLOOKUP($I796,ETF指数!$B:$B,ETF指数!E:E)</f>
        <v>科技</v>
      </c>
      <c r="L796" s="9" t="str">
        <f>_xlfn.XLOOKUP($I796,ETF指数!$B:$B,ETF指数!F:F)</f>
        <v>信息</v>
      </c>
      <c r="M796" s="35">
        <f>[1]!f_netasset_total(A796,"",100000000)</f>
        <v>0.54331607630000001</v>
      </c>
      <c r="N796" s="36">
        <f>[1]!f_info_managementfeeratio(A796)</f>
        <v>0.5</v>
      </c>
      <c r="O796" s="36">
        <f>[1]!f_info_custodianfeeratio(A796)</f>
        <v>0.1</v>
      </c>
      <c r="P796" s="37"/>
      <c r="Q796" s="37"/>
      <c r="R796" s="37"/>
      <c r="S796" s="37"/>
    </row>
    <row r="797" spans="1:19" x14ac:dyDescent="0.4">
      <c r="A797" s="9" t="s">
        <v>1166</v>
      </c>
      <c r="B797" s="9" t="s">
        <v>4166</v>
      </c>
      <c r="C797" s="9" t="s">
        <v>1902</v>
      </c>
      <c r="D797" s="9" t="s">
        <v>3156</v>
      </c>
      <c r="E797" s="9" t="s">
        <v>1891</v>
      </c>
      <c r="F797" s="32" t="s">
        <v>4167</v>
      </c>
      <c r="G797" s="32" t="s">
        <v>4168</v>
      </c>
      <c r="H797" s="34">
        <v>2.8655300000000001</v>
      </c>
      <c r="I797" s="9" t="s">
        <v>1165</v>
      </c>
      <c r="J797" s="9" t="str">
        <f>_xlfn.XLOOKUP($I797,ETF指数!$B:$B,ETF指数!D:D)</f>
        <v>行业板块</v>
      </c>
      <c r="K797" s="9" t="str">
        <f>_xlfn.XLOOKUP($I797,ETF指数!$B:$B,ETF指数!E:E)</f>
        <v>科技</v>
      </c>
      <c r="L797" s="9" t="str">
        <f>_xlfn.XLOOKUP($I797,ETF指数!$B:$B,ETF指数!F:F)</f>
        <v>信息</v>
      </c>
      <c r="M797" s="35">
        <f>[1]!f_netasset_total(A797,"",100000000)</f>
        <v>0.79796627269999998</v>
      </c>
      <c r="N797" s="36">
        <f>[1]!f_info_managementfeeratio(A797)</f>
        <v>0.5</v>
      </c>
      <c r="O797" s="36">
        <f>[1]!f_info_custodianfeeratio(A797)</f>
        <v>0.1</v>
      </c>
      <c r="P797" s="37"/>
      <c r="Q797" s="37"/>
      <c r="R797" s="37"/>
      <c r="S797" s="37"/>
    </row>
    <row r="798" spans="1:19" x14ac:dyDescent="0.4">
      <c r="A798" s="9" t="s">
        <v>1167</v>
      </c>
      <c r="B798" s="9" t="s">
        <v>4169</v>
      </c>
      <c r="C798" s="9" t="s">
        <v>1895</v>
      </c>
      <c r="D798" s="9" t="s">
        <v>1973</v>
      </c>
      <c r="E798" s="9" t="s">
        <v>1891</v>
      </c>
      <c r="F798" s="32" t="s">
        <v>4167</v>
      </c>
      <c r="G798" s="32" t="s">
        <v>4168</v>
      </c>
      <c r="H798" s="34">
        <v>2.1549800000000001</v>
      </c>
      <c r="I798" s="9" t="s">
        <v>1165</v>
      </c>
      <c r="J798" s="9" t="str">
        <f>_xlfn.XLOOKUP($I798,ETF指数!$B:$B,ETF指数!D:D)</f>
        <v>行业板块</v>
      </c>
      <c r="K798" s="9" t="str">
        <f>_xlfn.XLOOKUP($I798,ETF指数!$B:$B,ETF指数!E:E)</f>
        <v>科技</v>
      </c>
      <c r="L798" s="9" t="str">
        <f>_xlfn.XLOOKUP($I798,ETF指数!$B:$B,ETF指数!F:F)</f>
        <v>信息</v>
      </c>
      <c r="M798" s="35">
        <f>[1]!f_netasset_total(A798,"",100000000)</f>
        <v>1.6540356537000001</v>
      </c>
      <c r="N798" s="36">
        <f>[1]!f_info_managementfeeratio(A798)</f>
        <v>0.5</v>
      </c>
      <c r="O798" s="36">
        <f>[1]!f_info_custodianfeeratio(A798)</f>
        <v>0.1</v>
      </c>
      <c r="P798" s="37"/>
      <c r="Q798" s="37"/>
      <c r="R798" s="37"/>
      <c r="S798" s="37"/>
    </row>
    <row r="799" spans="1:19" x14ac:dyDescent="0.4">
      <c r="A799" s="9" t="s">
        <v>1168</v>
      </c>
      <c r="B799" s="9" t="s">
        <v>4170</v>
      </c>
      <c r="C799" s="9" t="s">
        <v>1905</v>
      </c>
      <c r="D799" s="9" t="s">
        <v>3438</v>
      </c>
      <c r="E799" s="9" t="s">
        <v>1891</v>
      </c>
      <c r="F799" s="32" t="s">
        <v>4167</v>
      </c>
      <c r="G799" s="32" t="s">
        <v>4171</v>
      </c>
      <c r="H799" s="34">
        <v>3.5162900000000001</v>
      </c>
      <c r="I799" s="9" t="s">
        <v>1165</v>
      </c>
      <c r="J799" s="9" t="str">
        <f>_xlfn.XLOOKUP($I799,ETF指数!$B:$B,ETF指数!D:D)</f>
        <v>行业板块</v>
      </c>
      <c r="K799" s="9" t="str">
        <f>_xlfn.XLOOKUP($I799,ETF指数!$B:$B,ETF指数!E:E)</f>
        <v>科技</v>
      </c>
      <c r="L799" s="9" t="str">
        <f>_xlfn.XLOOKUP($I799,ETF指数!$B:$B,ETF指数!F:F)</f>
        <v>信息</v>
      </c>
      <c r="M799" s="35">
        <f>[1]!f_netasset_total(A799,"",100000000)</f>
        <v>0.79608028730000002</v>
      </c>
      <c r="N799" s="36">
        <f>[1]!f_info_managementfeeratio(A799)</f>
        <v>0.5</v>
      </c>
      <c r="O799" s="36">
        <f>[1]!f_info_custodianfeeratio(A799)</f>
        <v>0.1</v>
      </c>
      <c r="P799" s="37"/>
      <c r="Q799" s="37"/>
      <c r="R799" s="37"/>
      <c r="S799" s="37"/>
    </row>
    <row r="800" spans="1:19" x14ac:dyDescent="0.4">
      <c r="A800" s="9" t="s">
        <v>1169</v>
      </c>
      <c r="B800" s="9" t="s">
        <v>4172</v>
      </c>
      <c r="C800" s="9" t="s">
        <v>1894</v>
      </c>
      <c r="D800" s="9" t="s">
        <v>2482</v>
      </c>
      <c r="E800" s="9" t="s">
        <v>1891</v>
      </c>
      <c r="F800" s="32" t="s">
        <v>4141</v>
      </c>
      <c r="G800" s="32" t="s">
        <v>4173</v>
      </c>
      <c r="H800" s="34">
        <v>2.0893600000000001</v>
      </c>
      <c r="I800" s="9" t="s">
        <v>1170</v>
      </c>
      <c r="J800" s="9" t="str">
        <f>_xlfn.XLOOKUP($I800,ETF指数!$B:$B,ETF指数!D:D)</f>
        <v>港股指数</v>
      </c>
      <c r="K800" s="9" t="str">
        <f>_xlfn.XLOOKUP($I800,ETF指数!$B:$B,ETF指数!E:E)</f>
        <v>大金融</v>
      </c>
      <c r="L800" s="9" t="str">
        <f>_xlfn.XLOOKUP($I800,ETF指数!$B:$B,ETF指数!F:F)</f>
        <v>金融</v>
      </c>
      <c r="M800" s="35">
        <f>[1]!f_netasset_total(A800,"",100000000)</f>
        <v>6.0248741724999997</v>
      </c>
      <c r="N800" s="36">
        <f>[1]!f_info_managementfeeratio(A800)</f>
        <v>0.5</v>
      </c>
      <c r="O800" s="36">
        <f>[1]!f_info_custodianfeeratio(A800)</f>
        <v>0.1</v>
      </c>
      <c r="P800" s="37"/>
      <c r="Q800" s="37"/>
      <c r="R800" s="37"/>
      <c r="S800" s="37"/>
    </row>
    <row r="801" spans="1:19" x14ac:dyDescent="0.4">
      <c r="A801" s="9" t="s">
        <v>1171</v>
      </c>
      <c r="B801" s="9" t="s">
        <v>4174</v>
      </c>
      <c r="C801" s="9" t="s">
        <v>1910</v>
      </c>
      <c r="D801" s="9" t="s">
        <v>2475</v>
      </c>
      <c r="E801" s="9" t="s">
        <v>1891</v>
      </c>
      <c r="F801" s="32" t="s">
        <v>4175</v>
      </c>
      <c r="G801" s="32" t="s">
        <v>4176</v>
      </c>
      <c r="H801" s="34">
        <v>2.8798610099999999</v>
      </c>
      <c r="I801" s="9" t="s">
        <v>1172</v>
      </c>
      <c r="J801" s="9" t="str">
        <f>_xlfn.XLOOKUP($I801,ETF指数!$B:$B,ETF指数!D:D)</f>
        <v>行业板块</v>
      </c>
      <c r="K801" s="9" t="str">
        <f>_xlfn.XLOOKUP($I801,ETF指数!$B:$B,ETF指数!E:E)</f>
        <v>科技</v>
      </c>
      <c r="L801" s="9" t="str">
        <f>_xlfn.XLOOKUP($I801,ETF指数!$B:$B,ETF指数!F:F)</f>
        <v>信息</v>
      </c>
      <c r="M801" s="35">
        <f>[1]!f_netasset_total(A801,"",100000000)</f>
        <v>0.61727166710000003</v>
      </c>
      <c r="N801" s="36">
        <f>[1]!f_info_managementfeeratio(A801)</f>
        <v>0.5</v>
      </c>
      <c r="O801" s="36">
        <f>[1]!f_info_custodianfeeratio(A801)</f>
        <v>0.1</v>
      </c>
      <c r="P801" s="37"/>
      <c r="Q801" s="37"/>
      <c r="R801" s="37"/>
      <c r="S801" s="37"/>
    </row>
    <row r="802" spans="1:19" x14ac:dyDescent="0.4">
      <c r="A802" s="9" t="s">
        <v>1173</v>
      </c>
      <c r="B802" s="9" t="s">
        <v>4177</v>
      </c>
      <c r="C802" s="9" t="s">
        <v>1899</v>
      </c>
      <c r="D802" s="9" t="s">
        <v>2482</v>
      </c>
      <c r="E802" s="9" t="s">
        <v>1891</v>
      </c>
      <c r="F802" s="32" t="s">
        <v>4175</v>
      </c>
      <c r="G802" s="32" t="s">
        <v>4178</v>
      </c>
      <c r="H802" s="34">
        <v>3.3756200000000001</v>
      </c>
      <c r="I802" s="9" t="s">
        <v>348</v>
      </c>
      <c r="J802" s="9" t="str">
        <f>_xlfn.XLOOKUP($I802,ETF指数!$B:$B,ETF指数!D:D)</f>
        <v>风格策略</v>
      </c>
      <c r="K802" s="9" t="str">
        <f>_xlfn.XLOOKUP($I802,ETF指数!$B:$B,ETF指数!E:E)</f>
        <v>红利</v>
      </c>
      <c r="L802" s="9" t="str">
        <f>_xlfn.XLOOKUP($I802,ETF指数!$B:$B,ETF指数!F:F)</f>
        <v>红利</v>
      </c>
      <c r="M802" s="35">
        <f>[1]!f_netasset_total(A802,"",100000000)</f>
        <v>0.67268731290000006</v>
      </c>
      <c r="N802" s="36">
        <f>[1]!f_info_managementfeeratio(A802)</f>
        <v>0.5</v>
      </c>
      <c r="O802" s="36">
        <f>[1]!f_info_custodianfeeratio(A802)</f>
        <v>0.1</v>
      </c>
      <c r="P802" s="37"/>
      <c r="Q802" s="37"/>
      <c r="R802" s="37"/>
      <c r="S802" s="37"/>
    </row>
    <row r="803" spans="1:19" x14ac:dyDescent="0.4">
      <c r="A803" s="9" t="s">
        <v>1174</v>
      </c>
      <c r="B803" s="9" t="s">
        <v>4179</v>
      </c>
      <c r="C803" s="9" t="s">
        <v>1897</v>
      </c>
      <c r="D803" s="9" t="s">
        <v>2905</v>
      </c>
      <c r="E803" s="9" t="s">
        <v>1891</v>
      </c>
      <c r="F803" s="32" t="s">
        <v>4168</v>
      </c>
      <c r="G803" s="32" t="s">
        <v>4180</v>
      </c>
      <c r="H803" s="34">
        <v>8.2345882699999997</v>
      </c>
      <c r="I803" s="9" t="s">
        <v>1149</v>
      </c>
      <c r="J803" s="9" t="str">
        <f>_xlfn.XLOOKUP($I803,ETF指数!$B:$B,ETF指数!D:D)</f>
        <v>市场指数</v>
      </c>
      <c r="K803" s="9" t="str">
        <f>_xlfn.XLOOKUP($I803,ETF指数!$B:$B,ETF指数!E:E)</f>
        <v>小盘</v>
      </c>
      <c r="L803" s="9" t="str">
        <f>_xlfn.XLOOKUP($I803,ETF指数!$B:$B,ETF指数!F:F)</f>
        <v>核心</v>
      </c>
      <c r="M803" s="35">
        <f>[1]!f_netasset_total(A803,"",100000000)</f>
        <v>0.21866643320000001</v>
      </c>
      <c r="N803" s="36">
        <f>[1]!f_info_managementfeeratio(A803)</f>
        <v>0.5</v>
      </c>
      <c r="O803" s="36">
        <f>[1]!f_info_custodianfeeratio(A803)</f>
        <v>0.1</v>
      </c>
      <c r="P803" s="37"/>
      <c r="Q803" s="37"/>
      <c r="R803" s="37"/>
      <c r="S803" s="37"/>
    </row>
    <row r="804" spans="1:19" x14ac:dyDescent="0.4">
      <c r="A804" s="9" t="s">
        <v>1175</v>
      </c>
      <c r="B804" s="9" t="s">
        <v>4181</v>
      </c>
      <c r="C804" s="9" t="s">
        <v>1894</v>
      </c>
      <c r="D804" s="9" t="s">
        <v>2989</v>
      </c>
      <c r="E804" s="9" t="s">
        <v>1891</v>
      </c>
      <c r="F804" s="32" t="s">
        <v>4182</v>
      </c>
      <c r="G804" s="32" t="s">
        <v>4180</v>
      </c>
      <c r="H804" s="34">
        <v>2.2966299999999999</v>
      </c>
      <c r="I804" s="9" t="s">
        <v>1116</v>
      </c>
      <c r="J804" s="9" t="str">
        <f>_xlfn.XLOOKUP($I804,ETF指数!$B:$B,ETF指数!D:D)</f>
        <v>行业板块</v>
      </c>
      <c r="K804" s="9" t="str">
        <f>_xlfn.XLOOKUP($I804,ETF指数!$B:$B,ETF指数!E:E)</f>
        <v>科技</v>
      </c>
      <c r="L804" s="9" t="str">
        <f>_xlfn.XLOOKUP($I804,ETF指数!$B:$B,ETF指数!F:F)</f>
        <v>半导体</v>
      </c>
      <c r="M804" s="35">
        <f>[1]!f_netasset_total(A804,"",100000000)</f>
        <v>3.4156967458999996</v>
      </c>
      <c r="N804" s="36">
        <f>[1]!f_info_managementfeeratio(A804)</f>
        <v>0.5</v>
      </c>
      <c r="O804" s="36">
        <f>[1]!f_info_custodianfeeratio(A804)</f>
        <v>0.1</v>
      </c>
      <c r="P804" s="37"/>
      <c r="Q804" s="37"/>
      <c r="R804" s="37"/>
      <c r="S804" s="37"/>
    </row>
    <row r="805" spans="1:19" x14ac:dyDescent="0.4">
      <c r="A805" s="9" t="s">
        <v>1176</v>
      </c>
      <c r="B805" s="9" t="s">
        <v>4183</v>
      </c>
      <c r="C805" s="9" t="s">
        <v>1905</v>
      </c>
      <c r="D805" s="9" t="s">
        <v>2989</v>
      </c>
      <c r="E805" s="9" t="s">
        <v>1891</v>
      </c>
      <c r="F805" s="32" t="s">
        <v>4173</v>
      </c>
      <c r="G805" s="32" t="s">
        <v>4184</v>
      </c>
      <c r="H805" s="34">
        <v>4.0628000000000002</v>
      </c>
      <c r="I805" s="9" t="s">
        <v>1177</v>
      </c>
      <c r="J805" s="9" t="str">
        <f>_xlfn.XLOOKUP($I805,ETF指数!$B:$B,ETF指数!D:D)</f>
        <v>行业板块</v>
      </c>
      <c r="K805" s="9" t="str">
        <f>_xlfn.XLOOKUP($I805,ETF指数!$B:$B,ETF指数!E:E)</f>
        <v>科技</v>
      </c>
      <c r="L805" s="9" t="str">
        <f>_xlfn.XLOOKUP($I805,ETF指数!$B:$B,ETF指数!F:F)</f>
        <v>半导体</v>
      </c>
      <c r="M805" s="35">
        <f>[1]!f_netasset_total(A805,"",100000000)</f>
        <v>1.4408217247999999</v>
      </c>
      <c r="N805" s="36">
        <f>[1]!f_info_managementfeeratio(A805)</f>
        <v>0.5</v>
      </c>
      <c r="O805" s="36">
        <f>[1]!f_info_custodianfeeratio(A805)</f>
        <v>0.1</v>
      </c>
      <c r="P805" s="37"/>
      <c r="Q805" s="37"/>
      <c r="R805" s="37"/>
      <c r="S805" s="37"/>
    </row>
    <row r="806" spans="1:19" x14ac:dyDescent="0.4">
      <c r="A806" s="9" t="s">
        <v>1178</v>
      </c>
      <c r="B806" s="9" t="s">
        <v>4185</v>
      </c>
      <c r="C806" s="9" t="s">
        <v>1902</v>
      </c>
      <c r="D806" s="9" t="s">
        <v>2482</v>
      </c>
      <c r="E806" s="9" t="s">
        <v>1891</v>
      </c>
      <c r="F806" s="32" t="s">
        <v>4180</v>
      </c>
      <c r="G806" s="32" t="s">
        <v>4186</v>
      </c>
      <c r="H806" s="34">
        <v>4.52752</v>
      </c>
      <c r="I806" s="9" t="s">
        <v>1179</v>
      </c>
      <c r="J806" s="9" t="str">
        <f>_xlfn.XLOOKUP($I806,ETF指数!$B:$B,ETF指数!D:D)</f>
        <v>行业板块</v>
      </c>
      <c r="K806" s="9" t="str">
        <f>_xlfn.XLOOKUP($I806,ETF指数!$B:$B,ETF指数!E:E)</f>
        <v>制造</v>
      </c>
      <c r="L806" s="9" t="str">
        <f>_xlfn.XLOOKUP($I806,ETF指数!$B:$B,ETF指数!F:F)</f>
        <v>机械</v>
      </c>
      <c r="M806" s="35">
        <f>[1]!f_netasset_total(A806,"",100000000)</f>
        <v>1.5725193018999999</v>
      </c>
      <c r="N806" s="36">
        <f>[1]!f_info_managementfeeratio(A806)</f>
        <v>0.5</v>
      </c>
      <c r="O806" s="36">
        <f>[1]!f_info_custodianfeeratio(A806)</f>
        <v>0.1</v>
      </c>
      <c r="P806" s="37"/>
      <c r="Q806" s="37"/>
      <c r="R806" s="37"/>
      <c r="S806" s="37"/>
    </row>
    <row r="807" spans="1:19" x14ac:dyDescent="0.4">
      <c r="A807" s="9" t="s">
        <v>1180</v>
      </c>
      <c r="B807" s="9" t="s">
        <v>4187</v>
      </c>
      <c r="C807" s="9" t="s">
        <v>1918</v>
      </c>
      <c r="D807" s="9" t="s">
        <v>1973</v>
      </c>
      <c r="E807" s="9" t="s">
        <v>1891</v>
      </c>
      <c r="F807" s="32" t="s">
        <v>4180</v>
      </c>
      <c r="G807" s="32" t="s">
        <v>4188</v>
      </c>
      <c r="H807" s="34">
        <v>3.2107600000000001</v>
      </c>
      <c r="I807" s="9" t="s">
        <v>1181</v>
      </c>
      <c r="J807" s="9" t="str">
        <f>_xlfn.XLOOKUP($I807,ETF指数!$B:$B,ETF指数!D:D)</f>
        <v>市场指数</v>
      </c>
      <c r="K807" s="9" t="str">
        <f>_xlfn.XLOOKUP($I807,ETF指数!$B:$B,ETF指数!E:E)</f>
        <v>创业板</v>
      </c>
      <c r="L807" s="9">
        <f>_xlfn.XLOOKUP($I807,ETF指数!$B:$B,ETF指数!F:F)</f>
        <v>0</v>
      </c>
      <c r="M807" s="35">
        <f>[1]!f_netasset_total(A807,"",100000000)</f>
        <v>2.5215535981000001</v>
      </c>
      <c r="N807" s="36">
        <f>[1]!f_info_managementfeeratio(A807)</f>
        <v>0.5</v>
      </c>
      <c r="O807" s="36">
        <f>[1]!f_info_custodianfeeratio(A807)</f>
        <v>0.1</v>
      </c>
      <c r="P807" s="37"/>
      <c r="Q807" s="37"/>
      <c r="R807" s="37"/>
      <c r="S807" s="37"/>
    </row>
    <row r="808" spans="1:19" x14ac:dyDescent="0.4">
      <c r="A808" s="9" t="s">
        <v>1182</v>
      </c>
      <c r="B808" s="9" t="s">
        <v>4189</v>
      </c>
      <c r="C808" s="9" t="s">
        <v>1903</v>
      </c>
      <c r="D808" s="9" t="s">
        <v>1985</v>
      </c>
      <c r="E808" s="9" t="s">
        <v>1891</v>
      </c>
      <c r="F808" s="32" t="s">
        <v>4190</v>
      </c>
      <c r="G808" s="32" t="s">
        <v>4188</v>
      </c>
      <c r="H808" s="34">
        <v>2.53144737</v>
      </c>
      <c r="I808" s="9" t="s">
        <v>770</v>
      </c>
      <c r="J808" s="9" t="str">
        <f>_xlfn.XLOOKUP($I808,ETF指数!$B:$B,ETF指数!D:D)</f>
        <v>行业板块</v>
      </c>
      <c r="K808" s="9" t="str">
        <f>_xlfn.XLOOKUP($I808,ETF指数!$B:$B,ETF指数!E:E)</f>
        <v>消费</v>
      </c>
      <c r="L808" s="9" t="str">
        <f>_xlfn.XLOOKUP($I808,ETF指数!$B:$B,ETF指数!F:F)</f>
        <v>消费</v>
      </c>
      <c r="M808" s="35">
        <f>[1]!f_netasset_total(A808,"",100000000)</f>
        <v>1.4596701409999999</v>
      </c>
      <c r="N808" s="36">
        <f>[1]!f_info_managementfeeratio(A808)</f>
        <v>0.5</v>
      </c>
      <c r="O808" s="36">
        <f>[1]!f_info_custodianfeeratio(A808)</f>
        <v>7.0000000000000007E-2</v>
      </c>
      <c r="P808" s="37"/>
      <c r="Q808" s="37"/>
      <c r="R808" s="37"/>
      <c r="S808" s="37"/>
    </row>
    <row r="809" spans="1:19" x14ac:dyDescent="0.4">
      <c r="A809" s="9" t="s">
        <v>1183</v>
      </c>
      <c r="B809" s="9" t="s">
        <v>4191</v>
      </c>
      <c r="C809" s="9" t="s">
        <v>1905</v>
      </c>
      <c r="D809" s="9" t="s">
        <v>3438</v>
      </c>
      <c r="E809" s="9" t="s">
        <v>1891</v>
      </c>
      <c r="F809" s="32" t="s">
        <v>4192</v>
      </c>
      <c r="G809" s="32" t="s">
        <v>4188</v>
      </c>
      <c r="H809" s="34">
        <v>2.7614800000000002</v>
      </c>
      <c r="I809" s="9" t="s">
        <v>1184</v>
      </c>
      <c r="J809" s="9" t="str">
        <f>_xlfn.XLOOKUP($I809,ETF指数!$B:$B,ETF指数!D:D)</f>
        <v>行业板块</v>
      </c>
      <c r="K809" s="9" t="str">
        <f>_xlfn.XLOOKUP($I809,ETF指数!$B:$B,ETF指数!E:E)</f>
        <v>周期</v>
      </c>
      <c r="L809" s="9" t="str">
        <f>_xlfn.XLOOKUP($I809,ETF指数!$B:$B,ETF指数!F:F)</f>
        <v>油气</v>
      </c>
      <c r="M809" s="35">
        <f>[1]!f_netasset_total(A809,"",100000000)</f>
        <v>1.0057221109000001</v>
      </c>
      <c r="N809" s="36">
        <f>[1]!f_info_managementfeeratio(A809)</f>
        <v>0.5</v>
      </c>
      <c r="O809" s="36">
        <f>[1]!f_info_custodianfeeratio(A809)</f>
        <v>0.1</v>
      </c>
      <c r="P809" s="37"/>
      <c r="Q809" s="37"/>
      <c r="R809" s="37"/>
      <c r="S809" s="37"/>
    </row>
    <row r="810" spans="1:19" x14ac:dyDescent="0.4">
      <c r="A810" s="9" t="s">
        <v>1185</v>
      </c>
      <c r="B810" s="9" t="s">
        <v>4193</v>
      </c>
      <c r="C810" s="9" t="s">
        <v>1926</v>
      </c>
      <c r="D810" s="9" t="s">
        <v>1970</v>
      </c>
      <c r="E810" s="9" t="s">
        <v>1891</v>
      </c>
      <c r="F810" s="32" t="s">
        <v>4194</v>
      </c>
      <c r="G810" s="32" t="s">
        <v>4195</v>
      </c>
      <c r="H810" s="34">
        <v>3.3890400000000001</v>
      </c>
      <c r="I810" s="9" t="s">
        <v>1186</v>
      </c>
      <c r="J810" s="9" t="str">
        <f>_xlfn.XLOOKUP($I810,ETF指数!$B:$B,ETF指数!D:D)</f>
        <v>行业板块</v>
      </c>
      <c r="K810" s="9" t="str">
        <f>_xlfn.XLOOKUP($I810,ETF指数!$B:$B,ETF指数!E:E)</f>
        <v>周期</v>
      </c>
      <c r="L810" s="9" t="str">
        <f>_xlfn.XLOOKUP($I810,ETF指数!$B:$B,ETF指数!F:F)</f>
        <v>黄金</v>
      </c>
      <c r="M810" s="35">
        <f>[1]!f_netasset_total(A810,"",100000000)</f>
        <v>30.209932634400001</v>
      </c>
      <c r="N810" s="36">
        <f>[1]!f_info_managementfeeratio(A810)</f>
        <v>0.5</v>
      </c>
      <c r="O810" s="36">
        <f>[1]!f_info_custodianfeeratio(A810)</f>
        <v>0.1</v>
      </c>
      <c r="P810" s="37"/>
      <c r="Q810" s="37"/>
      <c r="R810" s="37"/>
      <c r="S810" s="37"/>
    </row>
    <row r="811" spans="1:19" x14ac:dyDescent="0.4">
      <c r="A811" s="9" t="s">
        <v>1187</v>
      </c>
      <c r="B811" s="9" t="s">
        <v>4196</v>
      </c>
      <c r="C811" s="9" t="s">
        <v>1897</v>
      </c>
      <c r="D811" s="9" t="s">
        <v>2482</v>
      </c>
      <c r="E811" s="9" t="s">
        <v>1891</v>
      </c>
      <c r="F811" s="32" t="s">
        <v>4197</v>
      </c>
      <c r="G811" s="32" t="s">
        <v>4198</v>
      </c>
      <c r="H811" s="34">
        <v>2.3767100000000001</v>
      </c>
      <c r="I811" s="9" t="s">
        <v>103</v>
      </c>
      <c r="J811" s="9" t="str">
        <f>_xlfn.XLOOKUP($I811,ETF指数!$B:$B,ETF指数!D:D)</f>
        <v>海外指数</v>
      </c>
      <c r="K811" s="9" t="str">
        <f>_xlfn.XLOOKUP($I811,ETF指数!$B:$B,ETF指数!E:E)</f>
        <v>美股</v>
      </c>
      <c r="L811" s="9" t="str">
        <f>_xlfn.XLOOKUP($I811,ETF指数!$B:$B,ETF指数!F:F)</f>
        <v>科技</v>
      </c>
      <c r="M811" s="35">
        <f>[1]!f_netasset_total(A811,"",100000000)</f>
        <v>15.3189706617</v>
      </c>
      <c r="N811" s="36">
        <f>[1]!f_info_managementfeeratio(A811)</f>
        <v>0.5</v>
      </c>
      <c r="O811" s="36">
        <f>[1]!f_info_custodianfeeratio(A811)</f>
        <v>0.1</v>
      </c>
      <c r="P811" s="37"/>
      <c r="Q811" s="37"/>
      <c r="R811" s="37"/>
      <c r="S811" s="37"/>
    </row>
    <row r="812" spans="1:19" x14ac:dyDescent="0.4">
      <c r="A812" s="9" t="s">
        <v>1188</v>
      </c>
      <c r="B812" s="9" t="s">
        <v>4199</v>
      </c>
      <c r="C812" s="9" t="s">
        <v>1898</v>
      </c>
      <c r="D812" s="9" t="s">
        <v>2482</v>
      </c>
      <c r="E812" s="9" t="s">
        <v>1891</v>
      </c>
      <c r="F812" s="32" t="s">
        <v>4186</v>
      </c>
      <c r="G812" s="32" t="s">
        <v>4200</v>
      </c>
      <c r="H812" s="34">
        <v>6.3542100000000001</v>
      </c>
      <c r="I812" s="9" t="s">
        <v>1189</v>
      </c>
      <c r="J812" s="9" t="str">
        <f>_xlfn.XLOOKUP($I812,ETF指数!$B:$B,ETF指数!D:D)</f>
        <v>市场指数</v>
      </c>
      <c r="K812" s="9" t="str">
        <f>_xlfn.XLOOKUP($I812,ETF指数!$B:$B,ETF指数!E:E)</f>
        <v>其他</v>
      </c>
      <c r="L812" s="9" t="str">
        <f>_xlfn.XLOOKUP($I812,ETF指数!$B:$B,ETF指数!F:F)</f>
        <v>全A</v>
      </c>
      <c r="M812" s="35">
        <f>[1]!f_netasset_total(A812,"",100000000)</f>
        <v>1.1509940590999999</v>
      </c>
      <c r="N812" s="36">
        <f>[1]!f_info_managementfeeratio(A812)</f>
        <v>0.5</v>
      </c>
      <c r="O812" s="36">
        <f>[1]!f_info_custodianfeeratio(A812)</f>
        <v>0.1</v>
      </c>
      <c r="P812" s="37"/>
      <c r="Q812" s="37"/>
      <c r="R812" s="37"/>
      <c r="S812" s="37"/>
    </row>
    <row r="813" spans="1:19" x14ac:dyDescent="0.4">
      <c r="A813" s="9" t="s">
        <v>1190</v>
      </c>
      <c r="B813" s="9" t="s">
        <v>4201</v>
      </c>
      <c r="C813" s="9" t="s">
        <v>1900</v>
      </c>
      <c r="D813" s="9" t="s">
        <v>2482</v>
      </c>
      <c r="E813" s="9" t="s">
        <v>1891</v>
      </c>
      <c r="F813" s="32" t="s">
        <v>4195</v>
      </c>
      <c r="G813" s="32" t="s">
        <v>4202</v>
      </c>
      <c r="H813" s="34">
        <v>2.3431000000000002</v>
      </c>
      <c r="I813" s="9" t="s">
        <v>1191</v>
      </c>
      <c r="J813" s="9" t="str">
        <f>_xlfn.XLOOKUP($I813,ETF指数!$B:$B,ETF指数!D:D)</f>
        <v>海外指数</v>
      </c>
      <c r="K813" s="9" t="str">
        <f>_xlfn.XLOOKUP($I813,ETF指数!$B:$B,ETF指数!E:E)</f>
        <v>美股</v>
      </c>
      <c r="L813" s="9" t="str">
        <f>_xlfn.XLOOKUP($I813,ETF指数!$B:$B,ETF指数!F:F)</f>
        <v>周期</v>
      </c>
      <c r="M813" s="35">
        <f>[1]!f_netasset_total(A813,"",100000000)</f>
        <v>10.864317885</v>
      </c>
      <c r="N813" s="36">
        <f>[1]!f_info_managementfeeratio(A813)</f>
        <v>0.5</v>
      </c>
      <c r="O813" s="36">
        <f>[1]!f_info_custodianfeeratio(A813)</f>
        <v>0.1</v>
      </c>
      <c r="P813" s="37"/>
      <c r="Q813" s="37"/>
      <c r="R813" s="37"/>
      <c r="S813" s="37"/>
    </row>
    <row r="814" spans="1:19" x14ac:dyDescent="0.4">
      <c r="A814" s="9" t="s">
        <v>1192</v>
      </c>
      <c r="B814" s="9" t="s">
        <v>4203</v>
      </c>
      <c r="C814" s="9" t="s">
        <v>1896</v>
      </c>
      <c r="D814" s="9" t="s">
        <v>2927</v>
      </c>
      <c r="E814" s="9" t="s">
        <v>1891</v>
      </c>
      <c r="F814" s="32" t="s">
        <v>4198</v>
      </c>
      <c r="G814" s="32" t="s">
        <v>4204</v>
      </c>
      <c r="H814" s="34">
        <v>2.7295579000000001</v>
      </c>
      <c r="I814" s="9" t="s">
        <v>176</v>
      </c>
      <c r="J814" s="9" t="str">
        <f>_xlfn.XLOOKUP($I814,ETF指数!$B:$B,ETF指数!D:D)</f>
        <v>市场指数</v>
      </c>
      <c r="K814" s="9" t="str">
        <f>_xlfn.XLOOKUP($I814,ETF指数!$B:$B,ETF指数!E:E)</f>
        <v>中盘</v>
      </c>
      <c r="L814" s="9" t="str">
        <f>_xlfn.XLOOKUP($I814,ETF指数!$B:$B,ETF指数!F:F)</f>
        <v>核心</v>
      </c>
      <c r="M814" s="35">
        <f>[1]!f_netasset_total(A814,"",100000000)</f>
        <v>0.1236270988</v>
      </c>
      <c r="N814" s="36">
        <f>[1]!f_info_managementfeeratio(A814)</f>
        <v>0.5</v>
      </c>
      <c r="O814" s="36">
        <f>[1]!f_info_custodianfeeratio(A814)</f>
        <v>0.1</v>
      </c>
      <c r="P814" s="37"/>
      <c r="Q814" s="37"/>
      <c r="R814" s="37"/>
      <c r="S814" s="37"/>
    </row>
    <row r="815" spans="1:19" x14ac:dyDescent="0.4">
      <c r="A815" s="9" t="s">
        <v>1193</v>
      </c>
      <c r="B815" s="9" t="s">
        <v>4205</v>
      </c>
      <c r="C815" s="9" t="s">
        <v>1895</v>
      </c>
      <c r="D815" s="9" t="s">
        <v>1965</v>
      </c>
      <c r="E815" s="9" t="s">
        <v>1891</v>
      </c>
      <c r="F815" s="32" t="s">
        <v>4206</v>
      </c>
      <c r="G815" s="32" t="s">
        <v>4207</v>
      </c>
      <c r="H815" s="34">
        <v>2.3289200000000001</v>
      </c>
      <c r="I815" s="9" t="s">
        <v>1194</v>
      </c>
      <c r="J815" s="9" t="str">
        <f>_xlfn.XLOOKUP($I815,ETF指数!$B:$B,ETF指数!D:D)</f>
        <v>海外指数</v>
      </c>
      <c r="K815" s="9" t="str">
        <f>_xlfn.XLOOKUP($I815,ETF指数!$B:$B,ETF指数!E:E)</f>
        <v>美股</v>
      </c>
      <c r="L815" s="9" t="str">
        <f>_xlfn.XLOOKUP($I815,ETF指数!$B:$B,ETF指数!F:F)</f>
        <v>大盘</v>
      </c>
      <c r="M815" s="35">
        <f>[1]!f_netasset_total(A815,"",100000000)</f>
        <v>20.421970525199999</v>
      </c>
      <c r="N815" s="36">
        <f>[1]!f_info_managementfeeratio(A815)</f>
        <v>0.5</v>
      </c>
      <c r="O815" s="36">
        <f>[1]!f_info_custodianfeeratio(A815)</f>
        <v>0.1</v>
      </c>
      <c r="P815" s="37"/>
      <c r="Q815" s="37"/>
      <c r="R815" s="37"/>
      <c r="S815" s="37"/>
    </row>
    <row r="816" spans="1:19" x14ac:dyDescent="0.4">
      <c r="A816" s="9" t="s">
        <v>1195</v>
      </c>
      <c r="B816" s="9" t="s">
        <v>4208</v>
      </c>
      <c r="C816" s="9" t="s">
        <v>1905</v>
      </c>
      <c r="D816" s="9" t="s">
        <v>3438</v>
      </c>
      <c r="E816" s="9" t="s">
        <v>1891</v>
      </c>
      <c r="F816" s="32" t="s">
        <v>4209</v>
      </c>
      <c r="G816" s="32" t="s">
        <v>4210</v>
      </c>
      <c r="H816" s="34">
        <v>2.4491000000000001</v>
      </c>
      <c r="I816" s="9" t="s">
        <v>761</v>
      </c>
      <c r="J816" s="9" t="str">
        <f>_xlfn.XLOOKUP($I816,ETF指数!$B:$B,ETF指数!D:D)</f>
        <v>行业板块</v>
      </c>
      <c r="K816" s="9" t="str">
        <f>_xlfn.XLOOKUP($I816,ETF指数!$B:$B,ETF指数!E:E)</f>
        <v>制造</v>
      </c>
      <c r="L816" s="9" t="str">
        <f>_xlfn.XLOOKUP($I816,ETF指数!$B:$B,ETF指数!F:F)</f>
        <v>机器人</v>
      </c>
      <c r="M816" s="35">
        <f>[1]!f_netasset_total(A816,"",100000000)</f>
        <v>3.4093182808999996</v>
      </c>
      <c r="N816" s="36">
        <f>[1]!f_info_managementfeeratio(A816)</f>
        <v>0.5</v>
      </c>
      <c r="O816" s="36">
        <f>[1]!f_info_custodianfeeratio(A816)</f>
        <v>0.1</v>
      </c>
      <c r="P816" s="37"/>
      <c r="Q816" s="37"/>
      <c r="R816" s="37"/>
      <c r="S816" s="37"/>
    </row>
    <row r="817" spans="1:19" x14ac:dyDescent="0.4">
      <c r="A817" s="9" t="s">
        <v>1196</v>
      </c>
      <c r="B817" s="9" t="s">
        <v>4211</v>
      </c>
      <c r="C817" s="9" t="s">
        <v>1895</v>
      </c>
      <c r="D817" s="9" t="s">
        <v>2482</v>
      </c>
      <c r="E817" s="9" t="s">
        <v>1891</v>
      </c>
      <c r="F817" s="32" t="s">
        <v>4209</v>
      </c>
      <c r="G817" s="32" t="s">
        <v>4210</v>
      </c>
      <c r="H817" s="34">
        <v>5.53254</v>
      </c>
      <c r="I817" s="9" t="s">
        <v>1153</v>
      </c>
      <c r="J817" s="9" t="str">
        <f>_xlfn.XLOOKUP($I817,ETF指数!$B:$B,ETF指数!D:D)</f>
        <v>市场指数</v>
      </c>
      <c r="K817" s="9" t="str">
        <f>_xlfn.XLOOKUP($I817,ETF指数!$B:$B,ETF指数!E:E)</f>
        <v>科创</v>
      </c>
      <c r="L817" s="9">
        <f>_xlfn.XLOOKUP($I817,ETF指数!$B:$B,ETF指数!F:F)</f>
        <v>0</v>
      </c>
      <c r="M817" s="35">
        <f>[1]!f_netasset_total(A817,"",100000000)</f>
        <v>2.6467070230999998</v>
      </c>
      <c r="N817" s="36">
        <f>[1]!f_info_managementfeeratio(A817)</f>
        <v>0.15</v>
      </c>
      <c r="O817" s="36">
        <f>[1]!f_info_custodianfeeratio(A817)</f>
        <v>0.05</v>
      </c>
      <c r="P817" s="37"/>
      <c r="Q817" s="37"/>
      <c r="R817" s="37"/>
      <c r="S817" s="37"/>
    </row>
    <row r="818" spans="1:19" x14ac:dyDescent="0.4">
      <c r="A818" s="9" t="s">
        <v>1197</v>
      </c>
      <c r="B818" s="9" t="s">
        <v>4212</v>
      </c>
      <c r="C818" s="9" t="s">
        <v>1894</v>
      </c>
      <c r="D818" s="9" t="s">
        <v>1957</v>
      </c>
      <c r="E818" s="9" t="s">
        <v>1891</v>
      </c>
      <c r="F818" s="32" t="s">
        <v>4209</v>
      </c>
      <c r="G818" s="32" t="s">
        <v>4210</v>
      </c>
      <c r="H818" s="34">
        <v>38.948770000000003</v>
      </c>
      <c r="I818" s="9" t="s">
        <v>1153</v>
      </c>
      <c r="J818" s="9" t="str">
        <f>_xlfn.XLOOKUP($I818,ETF指数!$B:$B,ETF指数!D:D)</f>
        <v>市场指数</v>
      </c>
      <c r="K818" s="9" t="str">
        <f>_xlfn.XLOOKUP($I818,ETF指数!$B:$B,ETF指数!E:E)</f>
        <v>科创</v>
      </c>
      <c r="L818" s="9">
        <f>_xlfn.XLOOKUP($I818,ETF指数!$B:$B,ETF指数!F:F)</f>
        <v>0</v>
      </c>
      <c r="M818" s="35">
        <f>[1]!f_netasset_total(A818,"",100000000)</f>
        <v>33.896778145300004</v>
      </c>
      <c r="N818" s="36">
        <f>[1]!f_info_managementfeeratio(A818)</f>
        <v>0.15</v>
      </c>
      <c r="O818" s="36">
        <f>[1]!f_info_custodianfeeratio(A818)</f>
        <v>0.05</v>
      </c>
      <c r="P818" s="37"/>
      <c r="Q818" s="37"/>
      <c r="R818" s="37"/>
      <c r="S818" s="37"/>
    </row>
    <row r="819" spans="1:19" x14ac:dyDescent="0.4">
      <c r="A819" s="9" t="s">
        <v>1198</v>
      </c>
      <c r="B819" s="9" t="s">
        <v>4213</v>
      </c>
      <c r="C819" s="9" t="s">
        <v>1898</v>
      </c>
      <c r="D819" s="9" t="s">
        <v>2475</v>
      </c>
      <c r="E819" s="9" t="s">
        <v>1891</v>
      </c>
      <c r="F819" s="32" t="s">
        <v>4209</v>
      </c>
      <c r="G819" s="32" t="s">
        <v>4210</v>
      </c>
      <c r="H819" s="34">
        <v>10.593680000000001</v>
      </c>
      <c r="I819" s="9" t="s">
        <v>1153</v>
      </c>
      <c r="J819" s="9" t="str">
        <f>_xlfn.XLOOKUP($I819,ETF指数!$B:$B,ETF指数!D:D)</f>
        <v>市场指数</v>
      </c>
      <c r="K819" s="9" t="str">
        <f>_xlfn.XLOOKUP($I819,ETF指数!$B:$B,ETF指数!E:E)</f>
        <v>科创</v>
      </c>
      <c r="L819" s="9">
        <f>_xlfn.XLOOKUP($I819,ETF指数!$B:$B,ETF指数!F:F)</f>
        <v>0</v>
      </c>
      <c r="M819" s="35">
        <f>[1]!f_netasset_total(A819,"",100000000)</f>
        <v>2.3896003083999999</v>
      </c>
      <c r="N819" s="36">
        <f>[1]!f_info_managementfeeratio(A819)</f>
        <v>0.5</v>
      </c>
      <c r="O819" s="36">
        <f>[1]!f_info_custodianfeeratio(A819)</f>
        <v>0.1</v>
      </c>
      <c r="P819" s="37"/>
      <c r="Q819" s="37"/>
      <c r="R819" s="37"/>
      <c r="S819" s="37"/>
    </row>
    <row r="820" spans="1:19" x14ac:dyDescent="0.4">
      <c r="A820" s="9" t="s">
        <v>1199</v>
      </c>
      <c r="B820" s="9" t="s">
        <v>4214</v>
      </c>
      <c r="C820" s="9" t="s">
        <v>1903</v>
      </c>
      <c r="D820" s="9" t="s">
        <v>1970</v>
      </c>
      <c r="E820" s="9" t="s">
        <v>1891</v>
      </c>
      <c r="F820" s="32" t="s">
        <v>4215</v>
      </c>
      <c r="G820" s="32" t="s">
        <v>4216</v>
      </c>
      <c r="H820" s="34">
        <v>2.1817159500000001</v>
      </c>
      <c r="I820" s="9" t="s">
        <v>57</v>
      </c>
      <c r="J820" s="9" t="str">
        <f>_xlfn.XLOOKUP($I820,ETF指数!$B:$B,ETF指数!D:D)</f>
        <v>市场指数</v>
      </c>
      <c r="K820" s="9" t="str">
        <f>_xlfn.XLOOKUP($I820,ETF指数!$B:$B,ETF指数!E:E)</f>
        <v>小盘</v>
      </c>
      <c r="L820" s="9">
        <f>_xlfn.XLOOKUP($I820,ETF指数!$B:$B,ETF指数!F:F)</f>
        <v>0</v>
      </c>
      <c r="M820" s="35">
        <f>[1]!f_netasset_total(A820,"",100000000)</f>
        <v>0.43104321070000001</v>
      </c>
      <c r="N820" s="36">
        <f>[1]!f_info_managementfeeratio(A820)</f>
        <v>0.45</v>
      </c>
      <c r="O820" s="36">
        <f>[1]!f_info_custodianfeeratio(A820)</f>
        <v>7.0000000000000007E-2</v>
      </c>
      <c r="P820" s="37"/>
      <c r="Q820" s="37"/>
      <c r="R820" s="37"/>
      <c r="S820" s="37"/>
    </row>
    <row r="821" spans="1:19" x14ac:dyDescent="0.4">
      <c r="A821" s="9" t="s">
        <v>1200</v>
      </c>
      <c r="B821" s="9" t="s">
        <v>4217</v>
      </c>
      <c r="C821" s="9" t="s">
        <v>1912</v>
      </c>
      <c r="D821" s="9" t="s">
        <v>4014</v>
      </c>
      <c r="E821" s="9" t="s">
        <v>1891</v>
      </c>
      <c r="F821" s="32" t="s">
        <v>4215</v>
      </c>
      <c r="G821" s="32" t="s">
        <v>4216</v>
      </c>
      <c r="H821" s="34">
        <v>4.41392206</v>
      </c>
      <c r="I821" s="9" t="s">
        <v>707</v>
      </c>
      <c r="J821" s="9" t="str">
        <f>_xlfn.XLOOKUP($I821,ETF指数!$B:$B,ETF指数!D:D)</f>
        <v>行业板块</v>
      </c>
      <c r="K821" s="9" t="str">
        <f>_xlfn.XLOOKUP($I821,ETF指数!$B:$B,ETF指数!E:E)</f>
        <v>科技</v>
      </c>
      <c r="L821" s="9" t="str">
        <f>_xlfn.XLOOKUP($I821,ETF指数!$B:$B,ETF指数!F:F)</f>
        <v>半导体</v>
      </c>
      <c r="M821" s="35">
        <f>[1]!f_netasset_total(A821,"",100000000)</f>
        <v>1.3156335632</v>
      </c>
      <c r="N821" s="36">
        <f>[1]!f_info_managementfeeratio(A821)</f>
        <v>0.5</v>
      </c>
      <c r="O821" s="36">
        <f>[1]!f_info_custodianfeeratio(A821)</f>
        <v>0.1</v>
      </c>
      <c r="P821" s="37"/>
      <c r="Q821" s="37"/>
      <c r="R821" s="37"/>
      <c r="S821" s="37"/>
    </row>
    <row r="822" spans="1:19" x14ac:dyDescent="0.4">
      <c r="A822" s="9" t="s">
        <v>1201</v>
      </c>
      <c r="B822" s="9" t="s">
        <v>4218</v>
      </c>
      <c r="C822" s="9" t="s">
        <v>1902</v>
      </c>
      <c r="D822" s="9" t="s">
        <v>1965</v>
      </c>
      <c r="E822" s="9" t="s">
        <v>1891</v>
      </c>
      <c r="F822" s="32" t="s">
        <v>4204</v>
      </c>
      <c r="G822" s="32" t="s">
        <v>4219</v>
      </c>
      <c r="H822" s="34">
        <v>2.3383799999999999</v>
      </c>
      <c r="I822" s="9" t="s">
        <v>1202</v>
      </c>
      <c r="J822" s="9" t="str">
        <f>_xlfn.XLOOKUP($I822,ETF指数!$B:$B,ETF指数!D:D)</f>
        <v>港股指数</v>
      </c>
      <c r="K822" s="9" t="str">
        <f>_xlfn.XLOOKUP($I822,ETF指数!$B:$B,ETF指数!E:E)</f>
        <v>大金融</v>
      </c>
      <c r="L822" s="9" t="str">
        <f>_xlfn.XLOOKUP($I822,ETF指数!$B:$B,ETF指数!F:F)</f>
        <v>非银</v>
      </c>
      <c r="M822" s="35">
        <f>[1]!f_netasset_total(A822,"",100000000)</f>
        <v>14.482821281400001</v>
      </c>
      <c r="N822" s="36">
        <f>[1]!f_info_managementfeeratio(A822)</f>
        <v>0.5</v>
      </c>
      <c r="O822" s="36">
        <f>[1]!f_info_custodianfeeratio(A822)</f>
        <v>0.1</v>
      </c>
      <c r="P822" s="37"/>
      <c r="Q822" s="37"/>
      <c r="R822" s="37"/>
      <c r="S822" s="37"/>
    </row>
    <row r="823" spans="1:19" x14ac:dyDescent="0.4">
      <c r="A823" s="9" t="s">
        <v>1203</v>
      </c>
      <c r="B823" s="9" t="s">
        <v>4220</v>
      </c>
      <c r="C823" s="9" t="s">
        <v>1898</v>
      </c>
      <c r="D823" s="9" t="s">
        <v>1965</v>
      </c>
      <c r="E823" s="9" t="s">
        <v>1891</v>
      </c>
      <c r="F823" s="32" t="s">
        <v>4202</v>
      </c>
      <c r="G823" s="32" t="s">
        <v>4221</v>
      </c>
      <c r="H823" s="34">
        <v>2.5835499999999998</v>
      </c>
      <c r="I823" s="9" t="s">
        <v>1204</v>
      </c>
      <c r="J823" s="9" t="str">
        <f>_xlfn.XLOOKUP($I823,ETF指数!$B:$B,ETF指数!D:D)</f>
        <v>海外指数</v>
      </c>
      <c r="K823" s="9" t="str">
        <f>_xlfn.XLOOKUP($I823,ETF指数!$B:$B,ETF指数!E:E)</f>
        <v>亚太</v>
      </c>
      <c r="L823" s="9" t="str">
        <f>_xlfn.XLOOKUP($I823,ETF指数!$B:$B,ETF指数!F:F)</f>
        <v>科技</v>
      </c>
      <c r="M823" s="35">
        <f>[1]!f_netasset_total(A823,"",100000000)</f>
        <v>20.1615694742</v>
      </c>
      <c r="N823" s="36">
        <f>[1]!f_info_managementfeeratio(A823)</f>
        <v>0.4</v>
      </c>
      <c r="O823" s="36">
        <f>[1]!f_info_custodianfeeratio(A823)</f>
        <v>0.1</v>
      </c>
      <c r="P823" s="37"/>
      <c r="Q823" s="37"/>
      <c r="R823" s="37"/>
      <c r="S823" s="37"/>
    </row>
    <row r="824" spans="1:19" x14ac:dyDescent="0.4">
      <c r="A824" s="9" t="s">
        <v>1205</v>
      </c>
      <c r="B824" s="9" t="s">
        <v>4222</v>
      </c>
      <c r="C824" s="9" t="s">
        <v>1897</v>
      </c>
      <c r="D824" s="9" t="s">
        <v>2482</v>
      </c>
      <c r="E824" s="9" t="s">
        <v>1891</v>
      </c>
      <c r="F824" s="32" t="s">
        <v>4216</v>
      </c>
      <c r="G824" s="32" t="s">
        <v>4223</v>
      </c>
      <c r="H824" s="34">
        <v>2.1474600000000001</v>
      </c>
      <c r="I824" s="9" t="s">
        <v>1191</v>
      </c>
      <c r="J824" s="9" t="str">
        <f>_xlfn.XLOOKUP($I824,ETF指数!$B:$B,ETF指数!D:D)</f>
        <v>海外指数</v>
      </c>
      <c r="K824" s="9" t="str">
        <f>_xlfn.XLOOKUP($I824,ETF指数!$B:$B,ETF指数!E:E)</f>
        <v>美股</v>
      </c>
      <c r="L824" s="9" t="str">
        <f>_xlfn.XLOOKUP($I824,ETF指数!$B:$B,ETF指数!F:F)</f>
        <v>周期</v>
      </c>
      <c r="M824" s="35">
        <f>[1]!f_netasset_total(A824,"",100000000)</f>
        <v>7.0727591017</v>
      </c>
      <c r="N824" s="36">
        <f>[1]!f_info_managementfeeratio(A824)</f>
        <v>0.5</v>
      </c>
      <c r="O824" s="36">
        <f>[1]!f_info_custodianfeeratio(A824)</f>
        <v>0.1</v>
      </c>
      <c r="P824" s="37"/>
      <c r="Q824" s="37"/>
      <c r="R824" s="37"/>
      <c r="S824" s="37"/>
    </row>
    <row r="825" spans="1:19" x14ac:dyDescent="0.4">
      <c r="A825" s="9" t="s">
        <v>1206</v>
      </c>
      <c r="B825" s="9" t="s">
        <v>4224</v>
      </c>
      <c r="C825" s="9" t="s">
        <v>1908</v>
      </c>
      <c r="D825" s="9" t="s">
        <v>2927</v>
      </c>
      <c r="E825" s="9" t="s">
        <v>1891</v>
      </c>
      <c r="F825" s="32" t="s">
        <v>4225</v>
      </c>
      <c r="G825" s="32" t="s">
        <v>4226</v>
      </c>
      <c r="H825" s="34">
        <v>3.4335599999999999</v>
      </c>
      <c r="I825" s="9" t="s">
        <v>1207</v>
      </c>
      <c r="J825" s="9" t="str">
        <f>_xlfn.XLOOKUP($I825,ETF指数!$B:$B,ETF指数!D:D)</f>
        <v>行业板块</v>
      </c>
      <c r="K825" s="9" t="str">
        <f>_xlfn.XLOOKUP($I825,ETF指数!$B:$B,ETF指数!E:E)</f>
        <v>科技</v>
      </c>
      <c r="L825" s="9" t="str">
        <f>_xlfn.XLOOKUP($I825,ETF指数!$B:$B,ETF指数!F:F)</f>
        <v>软件</v>
      </c>
      <c r="M825" s="35">
        <f>[1]!f_netasset_total(A825,"",100000000)</f>
        <v>1.1021645604000001</v>
      </c>
      <c r="N825" s="36">
        <f>[1]!f_info_managementfeeratio(A825)</f>
        <v>0.5</v>
      </c>
      <c r="O825" s="36">
        <f>[1]!f_info_custodianfeeratio(A825)</f>
        <v>0.1</v>
      </c>
      <c r="P825" s="37"/>
      <c r="Q825" s="37"/>
      <c r="R825" s="37"/>
      <c r="S825" s="37"/>
    </row>
    <row r="826" spans="1:19" x14ac:dyDescent="0.4">
      <c r="A826" s="9" t="s">
        <v>1208</v>
      </c>
      <c r="B826" s="9" t="s">
        <v>4227</v>
      </c>
      <c r="C826" s="9" t="s">
        <v>1899</v>
      </c>
      <c r="D826" s="9" t="s">
        <v>1973</v>
      </c>
      <c r="E826" s="9" t="s">
        <v>1891</v>
      </c>
      <c r="F826" s="32" t="s">
        <v>4228</v>
      </c>
      <c r="G826" s="32" t="s">
        <v>4221</v>
      </c>
      <c r="H826" s="34">
        <v>4.6479799999999996</v>
      </c>
      <c r="I826" s="9" t="s">
        <v>53</v>
      </c>
      <c r="J826" s="9" t="str">
        <f>_xlfn.XLOOKUP($I826,ETF指数!$B:$B,ETF指数!D:D)</f>
        <v>市场指数</v>
      </c>
      <c r="K826" s="9" t="str">
        <f>_xlfn.XLOOKUP($I826,ETF指数!$B:$B,ETF指数!E:E)</f>
        <v>其他</v>
      </c>
      <c r="L826" s="9" t="str">
        <f>_xlfn.XLOOKUP($I826,ETF指数!$B:$B,ETF指数!F:F)</f>
        <v>上证</v>
      </c>
      <c r="M826" s="35">
        <f>[1]!f_netasset_total(A826,"",100000000)</f>
        <v>3.3585206081000001</v>
      </c>
      <c r="N826" s="36">
        <f>[1]!f_info_managementfeeratio(A826)</f>
        <v>0.5</v>
      </c>
      <c r="O826" s="36">
        <f>[1]!f_info_custodianfeeratio(A826)</f>
        <v>0.1</v>
      </c>
      <c r="P826" s="37"/>
      <c r="Q826" s="37"/>
      <c r="R826" s="37"/>
      <c r="S826" s="37"/>
    </row>
    <row r="827" spans="1:19" x14ac:dyDescent="0.4">
      <c r="A827" s="9" t="s">
        <v>1209</v>
      </c>
      <c r="B827" s="9" t="s">
        <v>4229</v>
      </c>
      <c r="C827" s="9" t="s">
        <v>1900</v>
      </c>
      <c r="D827" s="9" t="s">
        <v>1965</v>
      </c>
      <c r="E827" s="9" t="s">
        <v>1891</v>
      </c>
      <c r="F827" s="32" t="s">
        <v>4230</v>
      </c>
      <c r="G827" s="32" t="s">
        <v>4221</v>
      </c>
      <c r="H827" s="34">
        <v>2.1920099999999998</v>
      </c>
      <c r="I827" s="9" t="s">
        <v>90</v>
      </c>
      <c r="J827" s="9" t="str">
        <f>_xlfn.XLOOKUP($I827,ETF指数!$B:$B,ETF指数!D:D)</f>
        <v>市场指数</v>
      </c>
      <c r="K827" s="9" t="str">
        <f>_xlfn.XLOOKUP($I827,ETF指数!$B:$B,ETF指数!E:E)</f>
        <v>大盘</v>
      </c>
      <c r="L827" s="9">
        <f>_xlfn.XLOOKUP($I827,ETF指数!$B:$B,ETF指数!F:F)</f>
        <v>0</v>
      </c>
      <c r="M827" s="35">
        <f>[1]!f_netasset_total(A827,"",100000000)</f>
        <v>0.34435761110000002</v>
      </c>
      <c r="N827" s="36">
        <f>[1]!f_info_managementfeeratio(A827)</f>
        <v>0.15</v>
      </c>
      <c r="O827" s="36">
        <f>[1]!f_info_custodianfeeratio(A827)</f>
        <v>0.05</v>
      </c>
      <c r="P827" s="37"/>
      <c r="Q827" s="37"/>
      <c r="R827" s="37"/>
      <c r="S827" s="37"/>
    </row>
    <row r="828" spans="1:19" x14ac:dyDescent="0.4">
      <c r="A828" s="9" t="s">
        <v>1210</v>
      </c>
      <c r="B828" s="9" t="s">
        <v>4231</v>
      </c>
      <c r="C828" s="9" t="s">
        <v>1896</v>
      </c>
      <c r="D828" s="9" t="s">
        <v>2482</v>
      </c>
      <c r="E828" s="9" t="s">
        <v>1891</v>
      </c>
      <c r="F828" s="32" t="s">
        <v>4230</v>
      </c>
      <c r="G828" s="32" t="s">
        <v>4232</v>
      </c>
      <c r="H828" s="34">
        <v>2.32091</v>
      </c>
      <c r="I828" s="9" t="s">
        <v>57</v>
      </c>
      <c r="J828" s="9" t="str">
        <f>_xlfn.XLOOKUP($I828,ETF指数!$B:$B,ETF指数!D:D)</f>
        <v>市场指数</v>
      </c>
      <c r="K828" s="9" t="str">
        <f>_xlfn.XLOOKUP($I828,ETF指数!$B:$B,ETF指数!E:E)</f>
        <v>小盘</v>
      </c>
      <c r="L828" s="9">
        <f>_xlfn.XLOOKUP($I828,ETF指数!$B:$B,ETF指数!F:F)</f>
        <v>0</v>
      </c>
      <c r="M828" s="35">
        <f>[1]!f_netasset_total(A828,"",100000000)</f>
        <v>0.11018082050000001</v>
      </c>
      <c r="N828" s="36">
        <f>[1]!f_info_managementfeeratio(A828)</f>
        <v>0.15</v>
      </c>
      <c r="O828" s="36">
        <f>[1]!f_info_custodianfeeratio(A828)</f>
        <v>0.05</v>
      </c>
      <c r="P828" s="37"/>
      <c r="Q828" s="37"/>
      <c r="R828" s="37"/>
      <c r="S828" s="37"/>
    </row>
    <row r="829" spans="1:19" x14ac:dyDescent="0.4">
      <c r="A829" s="9" t="s">
        <v>1211</v>
      </c>
      <c r="B829" s="9" t="s">
        <v>4233</v>
      </c>
      <c r="C829" s="9" t="s">
        <v>1919</v>
      </c>
      <c r="D829" s="9" t="s">
        <v>2905</v>
      </c>
      <c r="E829" s="9" t="s">
        <v>1891</v>
      </c>
      <c r="F829" s="32" t="s">
        <v>4230</v>
      </c>
      <c r="G829" s="32" t="s">
        <v>4234</v>
      </c>
      <c r="H829" s="34">
        <v>13.63359</v>
      </c>
      <c r="I829" s="9" t="s">
        <v>1212</v>
      </c>
      <c r="J829" s="9" t="str">
        <f>_xlfn.XLOOKUP($I829,ETF指数!$B:$B,ETF指数!D:D)</f>
        <v>港股指数</v>
      </c>
      <c r="K829" s="9" t="str">
        <f>_xlfn.XLOOKUP($I829,ETF指数!$B:$B,ETF指数!E:E)</f>
        <v>红利</v>
      </c>
      <c r="L829" s="9" t="str">
        <f>_xlfn.XLOOKUP($I829,ETF指数!$B:$B,ETF指数!F:F)</f>
        <v>低波</v>
      </c>
      <c r="M829" s="35">
        <f>[1]!f_netasset_total(A829,"",100000000)</f>
        <v>94.515346755699994</v>
      </c>
      <c r="N829" s="36">
        <f>[1]!f_info_managementfeeratio(A829)</f>
        <v>0.5</v>
      </c>
      <c r="O829" s="36">
        <f>[1]!f_info_custodianfeeratio(A829)</f>
        <v>0.1</v>
      </c>
      <c r="P829" s="37"/>
      <c r="Q829" s="37"/>
      <c r="R829" s="37"/>
      <c r="S829" s="37"/>
    </row>
    <row r="830" spans="1:19" x14ac:dyDescent="0.4">
      <c r="A830" s="9" t="s">
        <v>1213</v>
      </c>
      <c r="B830" s="9" t="s">
        <v>4235</v>
      </c>
      <c r="C830" s="9" t="s">
        <v>1894</v>
      </c>
      <c r="D830" s="9" t="s">
        <v>2482</v>
      </c>
      <c r="E830" s="9" t="s">
        <v>1891</v>
      </c>
      <c r="F830" s="32" t="s">
        <v>4230</v>
      </c>
      <c r="G830" s="32" t="s">
        <v>4226</v>
      </c>
      <c r="H830" s="34">
        <v>2.0793743999999998</v>
      </c>
      <c r="I830" s="9" t="s">
        <v>587</v>
      </c>
      <c r="J830" s="9" t="str">
        <f>_xlfn.XLOOKUP($I830,ETF指数!$B:$B,ETF指数!D:D)</f>
        <v>行业板块</v>
      </c>
      <c r="K830" s="9" t="str">
        <f>_xlfn.XLOOKUP($I830,ETF指数!$B:$B,ETF指数!E:E)</f>
        <v>医药</v>
      </c>
      <c r="L830" s="9" t="str">
        <f>_xlfn.XLOOKUP($I830,ETF指数!$B:$B,ETF指数!F:F)</f>
        <v>医疗器械</v>
      </c>
      <c r="M830" s="35">
        <f>[1]!f_netasset_total(A830,"",100000000)</f>
        <v>0.62802197810000004</v>
      </c>
      <c r="N830" s="36">
        <f>[1]!f_info_managementfeeratio(A830)</f>
        <v>0.5</v>
      </c>
      <c r="O830" s="36">
        <f>[1]!f_info_custodianfeeratio(A830)</f>
        <v>0.1</v>
      </c>
      <c r="P830" s="37"/>
      <c r="Q830" s="37"/>
      <c r="R830" s="37"/>
      <c r="S830" s="37"/>
    </row>
    <row r="831" spans="1:19" x14ac:dyDescent="0.4">
      <c r="A831" s="9" t="s">
        <v>1214</v>
      </c>
      <c r="B831" s="9" t="s">
        <v>4236</v>
      </c>
      <c r="C831" s="9" t="s">
        <v>1914</v>
      </c>
      <c r="D831" s="9" t="s">
        <v>2866</v>
      </c>
      <c r="E831" s="9" t="s">
        <v>1891</v>
      </c>
      <c r="F831" s="32" t="s">
        <v>4230</v>
      </c>
      <c r="G831" s="32" t="s">
        <v>4226</v>
      </c>
      <c r="H831" s="34">
        <v>2.7050800000000002</v>
      </c>
      <c r="I831" s="9" t="s">
        <v>422</v>
      </c>
      <c r="J831" s="9" t="str">
        <f>_xlfn.XLOOKUP($I831,ETF指数!$B:$B,ETF指数!D:D)</f>
        <v>风格策略</v>
      </c>
      <c r="K831" s="9" t="str">
        <f>_xlfn.XLOOKUP($I831,ETF指数!$B:$B,ETF指数!E:E)</f>
        <v>红利</v>
      </c>
      <c r="L831" s="9" t="str">
        <f>_xlfn.XLOOKUP($I831,ETF指数!$B:$B,ETF指数!F:F)</f>
        <v>低波</v>
      </c>
      <c r="M831" s="35">
        <f>[1]!f_netasset_total(A831,"",100000000)</f>
        <v>36.021812075700005</v>
      </c>
      <c r="N831" s="36">
        <f>[1]!f_info_managementfeeratio(A831)</f>
        <v>0.5</v>
      </c>
      <c r="O831" s="36">
        <f>[1]!f_info_custodianfeeratio(A831)</f>
        <v>0.1</v>
      </c>
      <c r="P831" s="37"/>
      <c r="Q831" s="37"/>
      <c r="R831" s="37"/>
      <c r="S831" s="37"/>
    </row>
    <row r="832" spans="1:19" x14ac:dyDescent="0.4">
      <c r="A832" s="9" t="s">
        <v>1215</v>
      </c>
      <c r="B832" s="9" t="s">
        <v>4237</v>
      </c>
      <c r="C832" s="9" t="s">
        <v>1895</v>
      </c>
      <c r="D832" s="9" t="s">
        <v>2866</v>
      </c>
      <c r="E832" s="9" t="s">
        <v>1891</v>
      </c>
      <c r="F832" s="32" t="s">
        <v>4238</v>
      </c>
      <c r="G832" s="32" t="s">
        <v>4226</v>
      </c>
      <c r="H832" s="34">
        <v>26.008489999999998</v>
      </c>
      <c r="I832" s="9" t="s">
        <v>1216</v>
      </c>
      <c r="J832" s="9" t="str">
        <f>_xlfn.XLOOKUP($I832,ETF指数!$B:$B,ETF指数!D:D)</f>
        <v>市场指数</v>
      </c>
      <c r="K832" s="9" t="str">
        <f>_xlfn.XLOOKUP($I832,ETF指数!$B:$B,ETF指数!E:E)</f>
        <v>其他</v>
      </c>
      <c r="L832" s="9" t="str">
        <f>_xlfn.XLOOKUP($I832,ETF指数!$B:$B,ETF指数!F:F)</f>
        <v>深证</v>
      </c>
      <c r="M832" s="35">
        <f>[1]!f_netasset_total(A832,"",100000000)</f>
        <v>2.0298899585000001</v>
      </c>
      <c r="N832" s="36">
        <f>[1]!f_info_managementfeeratio(A832)</f>
        <v>0.15</v>
      </c>
      <c r="O832" s="36">
        <f>[1]!f_info_custodianfeeratio(A832)</f>
        <v>0.05</v>
      </c>
      <c r="P832" s="37"/>
      <c r="Q832" s="37"/>
      <c r="R832" s="37"/>
      <c r="S832" s="37"/>
    </row>
    <row r="833" spans="1:19" x14ac:dyDescent="0.4">
      <c r="A833" s="9" t="s">
        <v>1217</v>
      </c>
      <c r="B833" s="9" t="s">
        <v>4239</v>
      </c>
      <c r="C833" s="9" t="s">
        <v>1897</v>
      </c>
      <c r="D833" s="9" t="s">
        <v>2482</v>
      </c>
      <c r="E833" s="9" t="s">
        <v>1891</v>
      </c>
      <c r="F833" s="32" t="s">
        <v>4240</v>
      </c>
      <c r="G833" s="32" t="s">
        <v>4226</v>
      </c>
      <c r="H833" s="34">
        <v>24.048877000000001</v>
      </c>
      <c r="I833" s="9" t="s">
        <v>1216</v>
      </c>
      <c r="J833" s="9" t="str">
        <f>_xlfn.XLOOKUP($I833,ETF指数!$B:$B,ETF指数!D:D)</f>
        <v>市场指数</v>
      </c>
      <c r="K833" s="9" t="str">
        <f>_xlfn.XLOOKUP($I833,ETF指数!$B:$B,ETF指数!E:E)</f>
        <v>其他</v>
      </c>
      <c r="L833" s="9" t="str">
        <f>_xlfn.XLOOKUP($I833,ETF指数!$B:$B,ETF指数!F:F)</f>
        <v>深证</v>
      </c>
      <c r="M833" s="35">
        <f>[1]!f_netasset_total(A833,"",100000000)</f>
        <v>2.8304903788</v>
      </c>
      <c r="N833" s="36">
        <f>[1]!f_info_managementfeeratio(A833)</f>
        <v>0.5</v>
      </c>
      <c r="O833" s="36">
        <f>[1]!f_info_custodianfeeratio(A833)</f>
        <v>0.1</v>
      </c>
      <c r="P833" s="37"/>
      <c r="Q833" s="37"/>
      <c r="R833" s="37"/>
      <c r="S833" s="37"/>
    </row>
    <row r="834" spans="1:19" x14ac:dyDescent="0.4">
      <c r="A834" s="9" t="s">
        <v>1218</v>
      </c>
      <c r="B834" s="9" t="s">
        <v>4241</v>
      </c>
      <c r="C834" s="9" t="s">
        <v>1912</v>
      </c>
      <c r="D834" s="9" t="s">
        <v>2989</v>
      </c>
      <c r="E834" s="9" t="s">
        <v>1891</v>
      </c>
      <c r="F834" s="32" t="s">
        <v>4240</v>
      </c>
      <c r="G834" s="32" t="s">
        <v>4242</v>
      </c>
      <c r="H834" s="34">
        <v>3.1456010000000001</v>
      </c>
      <c r="I834" s="9" t="s">
        <v>1219</v>
      </c>
      <c r="J834" s="9" t="str">
        <f>_xlfn.XLOOKUP($I834,ETF指数!$B:$B,ETF指数!D:D)</f>
        <v>行业板块</v>
      </c>
      <c r="K834" s="9" t="str">
        <f>_xlfn.XLOOKUP($I834,ETF指数!$B:$B,ETF指数!E:E)</f>
        <v>制造</v>
      </c>
      <c r="L834" s="9" t="str">
        <f>_xlfn.XLOOKUP($I834,ETF指数!$B:$B,ETF指数!F:F)</f>
        <v>机器人</v>
      </c>
      <c r="M834" s="35">
        <f>[1]!f_netasset_total(A834,"",100000000)</f>
        <v>4.3095331151999998</v>
      </c>
      <c r="N834" s="36">
        <f>[1]!f_info_managementfeeratio(A834)</f>
        <v>0.5</v>
      </c>
      <c r="O834" s="36">
        <f>[1]!f_info_custodianfeeratio(A834)</f>
        <v>0.1</v>
      </c>
      <c r="P834" s="37"/>
      <c r="Q834" s="37"/>
      <c r="R834" s="37"/>
      <c r="S834" s="37"/>
    </row>
    <row r="835" spans="1:19" x14ac:dyDescent="0.4">
      <c r="A835" s="9" t="s">
        <v>1220</v>
      </c>
      <c r="B835" s="9" t="s">
        <v>4243</v>
      </c>
      <c r="C835" s="9" t="s">
        <v>1902</v>
      </c>
      <c r="D835" s="9" t="s">
        <v>2482</v>
      </c>
      <c r="E835" s="9" t="s">
        <v>1891</v>
      </c>
      <c r="F835" s="32" t="s">
        <v>4221</v>
      </c>
      <c r="G835" s="32" t="s">
        <v>4242</v>
      </c>
      <c r="H835" s="34">
        <v>2.6649600000000002</v>
      </c>
      <c r="I835" s="9" t="s">
        <v>1116</v>
      </c>
      <c r="J835" s="9" t="str">
        <f>_xlfn.XLOOKUP($I835,ETF指数!$B:$B,ETF指数!D:D)</f>
        <v>行业板块</v>
      </c>
      <c r="K835" s="9" t="str">
        <f>_xlfn.XLOOKUP($I835,ETF指数!$B:$B,ETF指数!E:E)</f>
        <v>科技</v>
      </c>
      <c r="L835" s="9" t="str">
        <f>_xlfn.XLOOKUP($I835,ETF指数!$B:$B,ETF指数!F:F)</f>
        <v>半导体</v>
      </c>
      <c r="M835" s="35">
        <f>[1]!f_netasset_total(A835,"",100000000)</f>
        <v>1.6992875461000001</v>
      </c>
      <c r="N835" s="36">
        <f>[1]!f_info_managementfeeratio(A835)</f>
        <v>0.5</v>
      </c>
      <c r="O835" s="36">
        <f>[1]!f_info_custodianfeeratio(A835)</f>
        <v>0.1</v>
      </c>
      <c r="P835" s="37"/>
      <c r="Q835" s="37"/>
      <c r="R835" s="37"/>
      <c r="S835" s="37"/>
    </row>
    <row r="836" spans="1:19" x14ac:dyDescent="0.4">
      <c r="A836" s="9" t="s">
        <v>1221</v>
      </c>
      <c r="B836" s="9" t="s">
        <v>4244</v>
      </c>
      <c r="C836" s="9" t="s">
        <v>1904</v>
      </c>
      <c r="D836" s="9" t="s">
        <v>2927</v>
      </c>
      <c r="E836" s="9" t="s">
        <v>1891</v>
      </c>
      <c r="F836" s="32" t="s">
        <v>4221</v>
      </c>
      <c r="G836" s="32" t="s">
        <v>4242</v>
      </c>
      <c r="H836" s="34">
        <v>2.23454</v>
      </c>
      <c r="I836" s="9" t="s">
        <v>1149</v>
      </c>
      <c r="J836" s="9" t="str">
        <f>_xlfn.XLOOKUP($I836,ETF指数!$B:$B,ETF指数!D:D)</f>
        <v>市场指数</v>
      </c>
      <c r="K836" s="9" t="str">
        <f>_xlfn.XLOOKUP($I836,ETF指数!$B:$B,ETF指数!E:E)</f>
        <v>小盘</v>
      </c>
      <c r="L836" s="9" t="str">
        <f>_xlfn.XLOOKUP($I836,ETF指数!$B:$B,ETF指数!F:F)</f>
        <v>核心</v>
      </c>
      <c r="M836" s="35">
        <f>[1]!f_netasset_total(A836,"",100000000)</f>
        <v>0.44812767399999998</v>
      </c>
      <c r="N836" s="36">
        <f>[1]!f_info_managementfeeratio(A836)</f>
        <v>0.5</v>
      </c>
      <c r="O836" s="36">
        <f>[1]!f_info_custodianfeeratio(A836)</f>
        <v>0.1</v>
      </c>
      <c r="P836" s="37"/>
      <c r="Q836" s="37"/>
      <c r="R836" s="37"/>
      <c r="S836" s="37"/>
    </row>
    <row r="837" spans="1:19" x14ac:dyDescent="0.4">
      <c r="A837" s="9" t="s">
        <v>1222</v>
      </c>
      <c r="B837" s="9" t="s">
        <v>4245</v>
      </c>
      <c r="C837" s="9" t="s">
        <v>1899</v>
      </c>
      <c r="D837" s="9" t="s">
        <v>1957</v>
      </c>
      <c r="E837" s="9" t="s">
        <v>1891</v>
      </c>
      <c r="F837" s="32" t="s">
        <v>4246</v>
      </c>
      <c r="G837" s="32" t="s">
        <v>4247</v>
      </c>
      <c r="H837" s="34">
        <v>2.3380100000000001</v>
      </c>
      <c r="I837" s="9" t="s">
        <v>1110</v>
      </c>
      <c r="J837" s="9" t="str">
        <f>_xlfn.XLOOKUP($I837,ETF指数!$B:$B,ETF指数!D:D)</f>
        <v>行业板块</v>
      </c>
      <c r="K837" s="9" t="str">
        <f>_xlfn.XLOOKUP($I837,ETF指数!$B:$B,ETF指数!E:E)</f>
        <v>科技</v>
      </c>
      <c r="L837" s="9" t="str">
        <f>_xlfn.XLOOKUP($I837,ETF指数!$B:$B,ETF指数!F:F)</f>
        <v>通信</v>
      </c>
      <c r="M837" s="35">
        <f>[1]!f_netasset_total(A837,"",100000000)</f>
        <v>0.88599974120000002</v>
      </c>
      <c r="N837" s="36">
        <f>[1]!f_info_managementfeeratio(A837)</f>
        <v>0.5</v>
      </c>
      <c r="O837" s="36">
        <f>[1]!f_info_custodianfeeratio(A837)</f>
        <v>0.1</v>
      </c>
      <c r="P837" s="37"/>
      <c r="Q837" s="37"/>
      <c r="R837" s="37"/>
      <c r="S837" s="37"/>
    </row>
    <row r="838" spans="1:19" x14ac:dyDescent="0.4">
      <c r="A838" s="9" t="s">
        <v>1223</v>
      </c>
      <c r="B838" s="9" t="s">
        <v>4248</v>
      </c>
      <c r="C838" s="9" t="s">
        <v>1895</v>
      </c>
      <c r="D838" s="9" t="s">
        <v>2482</v>
      </c>
      <c r="E838" s="9" t="s">
        <v>1891</v>
      </c>
      <c r="F838" s="32" t="s">
        <v>4249</v>
      </c>
      <c r="G838" s="32" t="s">
        <v>4250</v>
      </c>
      <c r="H838" s="34">
        <v>2.4691000000000001</v>
      </c>
      <c r="I838" s="9" t="s">
        <v>239</v>
      </c>
      <c r="J838" s="9" t="str">
        <f>_xlfn.XLOOKUP($I838,ETF指数!$B:$B,ETF指数!D:D)</f>
        <v>风格策略</v>
      </c>
      <c r="K838" s="9" t="str">
        <f>_xlfn.XLOOKUP($I838,ETF指数!$B:$B,ETF指数!E:E)</f>
        <v>红利</v>
      </c>
      <c r="L838" s="9" t="str">
        <f>_xlfn.XLOOKUP($I838,ETF指数!$B:$B,ETF指数!F:F)</f>
        <v>低波</v>
      </c>
      <c r="M838" s="35">
        <f>[1]!f_netasset_total(A838,"",100000000)</f>
        <v>13.221542651199998</v>
      </c>
      <c r="N838" s="36">
        <f>[1]!f_info_managementfeeratio(A838)</f>
        <v>0.15</v>
      </c>
      <c r="O838" s="36">
        <f>[1]!f_info_custodianfeeratio(A838)</f>
        <v>0.05</v>
      </c>
      <c r="P838" s="37"/>
      <c r="Q838" s="37"/>
      <c r="R838" s="37"/>
      <c r="S838" s="37"/>
    </row>
    <row r="839" spans="1:19" x14ac:dyDescent="0.4">
      <c r="A839" s="9" t="s">
        <v>1224</v>
      </c>
      <c r="B839" s="9" t="s">
        <v>4251</v>
      </c>
      <c r="C839" s="9" t="s">
        <v>1901</v>
      </c>
      <c r="D839" s="9" t="s">
        <v>1965</v>
      </c>
      <c r="E839" s="9" t="s">
        <v>1891</v>
      </c>
      <c r="F839" s="32" t="s">
        <v>4234</v>
      </c>
      <c r="G839" s="32" t="s">
        <v>4247</v>
      </c>
      <c r="H839" s="34">
        <v>8.8978300000000008</v>
      </c>
      <c r="I839" s="9" t="s">
        <v>1153</v>
      </c>
      <c r="J839" s="9" t="str">
        <f>_xlfn.XLOOKUP($I839,ETF指数!$B:$B,ETF指数!D:D)</f>
        <v>市场指数</v>
      </c>
      <c r="K839" s="9" t="str">
        <f>_xlfn.XLOOKUP($I839,ETF指数!$B:$B,ETF指数!E:E)</f>
        <v>科创</v>
      </c>
      <c r="L839" s="9">
        <f>_xlfn.XLOOKUP($I839,ETF指数!$B:$B,ETF指数!F:F)</f>
        <v>0</v>
      </c>
      <c r="M839" s="35">
        <f>[1]!f_netasset_total(A839,"",100000000)</f>
        <v>2.9963569187000001</v>
      </c>
      <c r="N839" s="36">
        <f>[1]!f_info_managementfeeratio(A839)</f>
        <v>0.15</v>
      </c>
      <c r="O839" s="36">
        <f>[1]!f_info_custodianfeeratio(A839)</f>
        <v>0.05</v>
      </c>
      <c r="P839" s="37"/>
      <c r="Q839" s="37"/>
      <c r="R839" s="37"/>
      <c r="S839" s="37"/>
    </row>
    <row r="840" spans="1:19" x14ac:dyDescent="0.4">
      <c r="A840" s="9" t="s">
        <v>1225</v>
      </c>
      <c r="B840" s="9" t="s">
        <v>4252</v>
      </c>
      <c r="C840" s="9" t="s">
        <v>1910</v>
      </c>
      <c r="D840" s="9" t="s">
        <v>1965</v>
      </c>
      <c r="E840" s="9" t="s">
        <v>1891</v>
      </c>
      <c r="F840" s="32" t="s">
        <v>4234</v>
      </c>
      <c r="G840" s="32" t="s">
        <v>4253</v>
      </c>
      <c r="H840" s="34">
        <v>7.8589628400000002</v>
      </c>
      <c r="I840" s="9" t="s">
        <v>1226</v>
      </c>
      <c r="J840" s="9" t="str">
        <f>_xlfn.XLOOKUP($I840,ETF指数!$B:$B,ETF指数!D:D)</f>
        <v>风格策略</v>
      </c>
      <c r="K840" s="9" t="str">
        <f>_xlfn.XLOOKUP($I840,ETF指数!$B:$B,ETF指数!E:E)</f>
        <v>红利</v>
      </c>
      <c r="L840" s="9" t="str">
        <f>_xlfn.XLOOKUP($I840,ETF指数!$B:$B,ETF指数!F:F)</f>
        <v>红利</v>
      </c>
      <c r="M840" s="35">
        <f>[1]!f_netasset_total(A840,"",100000000)</f>
        <v>15.199883397400001</v>
      </c>
      <c r="N840" s="36">
        <f>[1]!f_info_managementfeeratio(A840)</f>
        <v>0.5</v>
      </c>
      <c r="O840" s="36">
        <f>[1]!f_info_custodianfeeratio(A840)</f>
        <v>0.1</v>
      </c>
      <c r="P840" s="37"/>
      <c r="Q840" s="37"/>
      <c r="R840" s="37"/>
      <c r="S840" s="37"/>
    </row>
    <row r="841" spans="1:19" x14ac:dyDescent="0.4">
      <c r="A841" s="9" t="s">
        <v>1227</v>
      </c>
      <c r="B841" s="9" t="s">
        <v>4254</v>
      </c>
      <c r="C841" s="9" t="s">
        <v>1894</v>
      </c>
      <c r="D841" s="9" t="s">
        <v>2482</v>
      </c>
      <c r="E841" s="9" t="s">
        <v>1892</v>
      </c>
      <c r="F841" s="32" t="s">
        <v>4255</v>
      </c>
      <c r="G841" s="32" t="s">
        <v>4256</v>
      </c>
      <c r="H841" s="34">
        <v>20.229559999999999</v>
      </c>
      <c r="I841" s="9" t="s">
        <v>1228</v>
      </c>
      <c r="J841" s="9" t="str">
        <f>_xlfn.XLOOKUP($I841,ETF指数!$B:$B,ETF指数!D:D)</f>
        <v>债券指数</v>
      </c>
      <c r="K841" s="9" t="str">
        <f>_xlfn.XLOOKUP($I841,ETF指数!$B:$B,ETF指数!E:E)</f>
        <v>国债</v>
      </c>
      <c r="L841" s="9" t="str">
        <f>_xlfn.XLOOKUP($I841,ETF指数!$B:$B,ETF指数!F:F)</f>
        <v>中长债</v>
      </c>
      <c r="M841" s="35">
        <f>[1]!f_netasset_total(A841,"",100000000)</f>
        <v>4.8591261826999999</v>
      </c>
      <c r="N841" s="36">
        <f>[1]!f_info_managementfeeratio(A841)</f>
        <v>0.15</v>
      </c>
      <c r="O841" s="36">
        <f>[1]!f_info_custodianfeeratio(A841)</f>
        <v>0.05</v>
      </c>
      <c r="P841" s="37"/>
      <c r="Q841" s="37"/>
      <c r="R841" s="37"/>
      <c r="S841" s="37"/>
    </row>
    <row r="842" spans="1:19" x14ac:dyDescent="0.4">
      <c r="A842" s="9" t="s">
        <v>1229</v>
      </c>
      <c r="B842" s="9" t="s">
        <v>4257</v>
      </c>
      <c r="C842" s="9" t="s">
        <v>1895</v>
      </c>
      <c r="D842" s="9" t="s">
        <v>1965</v>
      </c>
      <c r="E842" s="9" t="s">
        <v>1891</v>
      </c>
      <c r="F842" s="32" t="s">
        <v>4258</v>
      </c>
      <c r="G842" s="32" t="s">
        <v>4256</v>
      </c>
      <c r="H842" s="34">
        <v>3.2373699999999999</v>
      </c>
      <c r="I842" s="9" t="s">
        <v>1230</v>
      </c>
      <c r="J842" s="9" t="str">
        <f>_xlfn.XLOOKUP($I842,ETF指数!$B:$B,ETF指数!D:D)</f>
        <v>市场指数</v>
      </c>
      <c r="K842" s="9" t="str">
        <f>_xlfn.XLOOKUP($I842,ETF指数!$B:$B,ETF指数!E:E)</f>
        <v>创业板</v>
      </c>
      <c r="L842" s="9">
        <f>_xlfn.XLOOKUP($I842,ETF指数!$B:$B,ETF指数!F:F)</f>
        <v>0</v>
      </c>
      <c r="M842" s="35">
        <f>[1]!f_netasset_total(A842,"",100000000)</f>
        <v>7.8458245807000004</v>
      </c>
      <c r="N842" s="36">
        <f>[1]!f_info_managementfeeratio(A842)</f>
        <v>0.15</v>
      </c>
      <c r="O842" s="36">
        <f>[1]!f_info_custodianfeeratio(A842)</f>
        <v>0.05</v>
      </c>
      <c r="P842" s="37"/>
      <c r="Q842" s="37"/>
      <c r="R842" s="37"/>
      <c r="S842" s="37"/>
    </row>
    <row r="843" spans="1:19" x14ac:dyDescent="0.4">
      <c r="A843" s="9" t="s">
        <v>1231</v>
      </c>
      <c r="B843" s="9" t="s">
        <v>4259</v>
      </c>
      <c r="C843" s="9" t="s">
        <v>1894</v>
      </c>
      <c r="D843" s="9" t="s">
        <v>2905</v>
      </c>
      <c r="E843" s="9" t="s">
        <v>1891</v>
      </c>
      <c r="F843" s="32" t="s">
        <v>4258</v>
      </c>
      <c r="G843" s="32" t="s">
        <v>4256</v>
      </c>
      <c r="H843" s="34">
        <v>11.17413</v>
      </c>
      <c r="I843" s="9" t="s">
        <v>1230</v>
      </c>
      <c r="J843" s="9" t="str">
        <f>_xlfn.XLOOKUP($I843,ETF指数!$B:$B,ETF指数!D:D)</f>
        <v>市场指数</v>
      </c>
      <c r="K843" s="9" t="str">
        <f>_xlfn.XLOOKUP($I843,ETF指数!$B:$B,ETF指数!E:E)</f>
        <v>创业板</v>
      </c>
      <c r="L843" s="9">
        <f>_xlfn.XLOOKUP($I843,ETF指数!$B:$B,ETF指数!F:F)</f>
        <v>0</v>
      </c>
      <c r="M843" s="35">
        <f>[1]!f_netasset_total(A843,"",100000000)</f>
        <v>2.1807260498000001</v>
      </c>
      <c r="N843" s="36">
        <f>[1]!f_info_managementfeeratio(A843)</f>
        <v>0.15</v>
      </c>
      <c r="O843" s="36">
        <f>[1]!f_info_custodianfeeratio(A843)</f>
        <v>0.05</v>
      </c>
      <c r="P843" s="37"/>
      <c r="Q843" s="37"/>
      <c r="R843" s="37"/>
      <c r="S843" s="37"/>
    </row>
    <row r="844" spans="1:19" x14ac:dyDescent="0.4">
      <c r="A844" s="9" t="s">
        <v>1232</v>
      </c>
      <c r="B844" s="9" t="s">
        <v>4260</v>
      </c>
      <c r="C844" s="9" t="s">
        <v>1897</v>
      </c>
      <c r="D844" s="9" t="s">
        <v>3070</v>
      </c>
      <c r="E844" s="9" t="s">
        <v>1891</v>
      </c>
      <c r="F844" s="32" t="s">
        <v>4261</v>
      </c>
      <c r="G844" s="32" t="s">
        <v>4262</v>
      </c>
      <c r="H844" s="34">
        <v>3.2395900000000002</v>
      </c>
      <c r="I844" s="9" t="s">
        <v>1230</v>
      </c>
      <c r="J844" s="9" t="str">
        <f>_xlfn.XLOOKUP($I844,ETF指数!$B:$B,ETF指数!D:D)</f>
        <v>市场指数</v>
      </c>
      <c r="K844" s="9" t="str">
        <f>_xlfn.XLOOKUP($I844,ETF指数!$B:$B,ETF指数!E:E)</f>
        <v>创业板</v>
      </c>
      <c r="L844" s="9">
        <f>_xlfn.XLOOKUP($I844,ETF指数!$B:$B,ETF指数!F:F)</f>
        <v>0</v>
      </c>
      <c r="M844" s="35">
        <f>[1]!f_netasset_total(A844,"",100000000)</f>
        <v>0.61120868719999999</v>
      </c>
      <c r="N844" s="36">
        <f>[1]!f_info_managementfeeratio(A844)</f>
        <v>0.5</v>
      </c>
      <c r="O844" s="36">
        <f>[1]!f_info_custodianfeeratio(A844)</f>
        <v>0.1</v>
      </c>
      <c r="P844" s="37"/>
      <c r="Q844" s="37"/>
      <c r="R844" s="37"/>
      <c r="S844" s="37"/>
    </row>
    <row r="845" spans="1:19" x14ac:dyDescent="0.4">
      <c r="A845" s="9" t="s">
        <v>1233</v>
      </c>
      <c r="B845" s="9" t="s">
        <v>4263</v>
      </c>
      <c r="C845" s="9" t="s">
        <v>1904</v>
      </c>
      <c r="D845" s="9" t="s">
        <v>3191</v>
      </c>
      <c r="E845" s="9" t="s">
        <v>1891</v>
      </c>
      <c r="F845" s="32" t="s">
        <v>4261</v>
      </c>
      <c r="G845" s="32" t="s">
        <v>4262</v>
      </c>
      <c r="H845" s="34">
        <v>3.69394</v>
      </c>
      <c r="I845" s="9" t="s">
        <v>1230</v>
      </c>
      <c r="J845" s="9" t="str">
        <f>_xlfn.XLOOKUP($I845,ETF指数!$B:$B,ETF指数!D:D)</f>
        <v>市场指数</v>
      </c>
      <c r="K845" s="9" t="str">
        <f>_xlfn.XLOOKUP($I845,ETF指数!$B:$B,ETF指数!E:E)</f>
        <v>创业板</v>
      </c>
      <c r="L845" s="9">
        <f>_xlfn.XLOOKUP($I845,ETF指数!$B:$B,ETF指数!F:F)</f>
        <v>0</v>
      </c>
      <c r="M845" s="35">
        <f>[1]!f_netasset_total(A845,"",100000000)</f>
        <v>0.11283169369999999</v>
      </c>
      <c r="N845" s="36">
        <f>[1]!f_info_managementfeeratio(A845)</f>
        <v>0.5</v>
      </c>
      <c r="O845" s="36">
        <f>[1]!f_info_custodianfeeratio(A845)</f>
        <v>0.1</v>
      </c>
      <c r="P845" s="37"/>
      <c r="Q845" s="37"/>
      <c r="R845" s="37"/>
      <c r="S845" s="37"/>
    </row>
    <row r="846" spans="1:19" x14ac:dyDescent="0.4">
      <c r="A846" s="9" t="s">
        <v>1234</v>
      </c>
      <c r="B846" s="9" t="s">
        <v>4264</v>
      </c>
      <c r="C846" s="9" t="s">
        <v>1908</v>
      </c>
      <c r="D846" s="9" t="s">
        <v>2927</v>
      </c>
      <c r="E846" s="9" t="s">
        <v>1891</v>
      </c>
      <c r="F846" s="32" t="s">
        <v>4261</v>
      </c>
      <c r="G846" s="32" t="s">
        <v>4265</v>
      </c>
      <c r="H846" s="34">
        <v>3.3923100000000002</v>
      </c>
      <c r="I846" s="9" t="s">
        <v>1235</v>
      </c>
      <c r="J846" s="9" t="str">
        <f>_xlfn.XLOOKUP($I846,ETF指数!$B:$B,ETF指数!D:D)</f>
        <v>港股指数</v>
      </c>
      <c r="K846" s="9" t="str">
        <f>_xlfn.XLOOKUP($I846,ETF指数!$B:$B,ETF指数!E:E)</f>
        <v>红利</v>
      </c>
      <c r="L846" s="9" t="str">
        <f>_xlfn.XLOOKUP($I846,ETF指数!$B:$B,ETF指数!F:F)</f>
        <v>央国企</v>
      </c>
      <c r="M846" s="35">
        <f>[1]!f_netasset_total(A846,"",100000000)</f>
        <v>34.5161591552</v>
      </c>
      <c r="N846" s="36">
        <f>[1]!f_info_managementfeeratio(A846)</f>
        <v>0.5</v>
      </c>
      <c r="O846" s="36">
        <f>[1]!f_info_custodianfeeratio(A846)</f>
        <v>0.1</v>
      </c>
      <c r="P846" s="37"/>
      <c r="Q846" s="37"/>
      <c r="R846" s="37"/>
      <c r="S846" s="37"/>
    </row>
    <row r="847" spans="1:19" x14ac:dyDescent="0.4">
      <c r="A847" s="9" t="s">
        <v>1236</v>
      </c>
      <c r="B847" s="9" t="s">
        <v>4266</v>
      </c>
      <c r="C847" s="9" t="s">
        <v>1902</v>
      </c>
      <c r="D847" s="9" t="s">
        <v>2475</v>
      </c>
      <c r="E847" s="9" t="s">
        <v>1891</v>
      </c>
      <c r="F847" s="32" t="s">
        <v>4267</v>
      </c>
      <c r="G847" s="32" t="s">
        <v>4268</v>
      </c>
      <c r="H847" s="34">
        <v>3.1799499999999998</v>
      </c>
      <c r="I847" s="9" t="s">
        <v>18</v>
      </c>
      <c r="J847" s="9" t="str">
        <f>_xlfn.XLOOKUP($I847,ETF指数!$B:$B,ETF指数!D:D)</f>
        <v>市场指数</v>
      </c>
      <c r="K847" s="9" t="str">
        <f>_xlfn.XLOOKUP($I847,ETF指数!$B:$B,ETF指数!E:E)</f>
        <v>其他</v>
      </c>
      <c r="L847" s="9" t="str">
        <f>_xlfn.XLOOKUP($I847,ETF指数!$B:$B,ETF指数!F:F)</f>
        <v>深证</v>
      </c>
      <c r="M847" s="35">
        <f>[1]!f_netasset_total(A847,"",100000000)</f>
        <v>0.78524613890000006</v>
      </c>
      <c r="N847" s="36">
        <f>[1]!f_info_managementfeeratio(A847)</f>
        <v>0.5</v>
      </c>
      <c r="O847" s="36">
        <f>[1]!f_info_custodianfeeratio(A847)</f>
        <v>0.1</v>
      </c>
      <c r="P847" s="37"/>
      <c r="Q847" s="37"/>
      <c r="R847" s="37"/>
      <c r="S847" s="37"/>
    </row>
    <row r="848" spans="1:19" x14ac:dyDescent="0.4">
      <c r="A848" s="9" t="s">
        <v>1237</v>
      </c>
      <c r="B848" s="9" t="s">
        <v>4269</v>
      </c>
      <c r="C848" s="9" t="s">
        <v>1903</v>
      </c>
      <c r="D848" s="9" t="s">
        <v>1970</v>
      </c>
      <c r="E848" s="9" t="s">
        <v>1891</v>
      </c>
      <c r="F848" s="32" t="s">
        <v>4270</v>
      </c>
      <c r="G848" s="32" t="s">
        <v>4265</v>
      </c>
      <c r="H848" s="34">
        <v>2.6947045599999999</v>
      </c>
      <c r="I848" s="9" t="s">
        <v>90</v>
      </c>
      <c r="J848" s="9" t="str">
        <f>_xlfn.XLOOKUP($I848,ETF指数!$B:$B,ETF指数!D:D)</f>
        <v>市场指数</v>
      </c>
      <c r="K848" s="9" t="str">
        <f>_xlfn.XLOOKUP($I848,ETF指数!$B:$B,ETF指数!E:E)</f>
        <v>大盘</v>
      </c>
      <c r="L848" s="9">
        <f>_xlfn.XLOOKUP($I848,ETF指数!$B:$B,ETF指数!F:F)</f>
        <v>0</v>
      </c>
      <c r="M848" s="35">
        <f>[1]!f_netasset_total(A848,"",100000000)</f>
        <v>0.48912598070000002</v>
      </c>
      <c r="N848" s="36">
        <f>[1]!f_info_managementfeeratio(A848)</f>
        <v>0.45</v>
      </c>
      <c r="O848" s="36">
        <f>[1]!f_info_custodianfeeratio(A848)</f>
        <v>7.0000000000000007E-2</v>
      </c>
      <c r="P848" s="37"/>
      <c r="Q848" s="37"/>
      <c r="R848" s="37"/>
      <c r="S848" s="37"/>
    </row>
    <row r="849" spans="1:19" x14ac:dyDescent="0.4">
      <c r="A849" s="9" t="s">
        <v>1238</v>
      </c>
      <c r="B849" s="9" t="s">
        <v>4271</v>
      </c>
      <c r="C849" s="9" t="s">
        <v>1900</v>
      </c>
      <c r="D849" s="9" t="s">
        <v>2475</v>
      </c>
      <c r="E849" s="9" t="s">
        <v>1891</v>
      </c>
      <c r="F849" s="32" t="s">
        <v>4272</v>
      </c>
      <c r="G849" s="32" t="s">
        <v>4273</v>
      </c>
      <c r="H849" s="34">
        <v>2.0729799999999998</v>
      </c>
      <c r="I849" s="9" t="s">
        <v>1239</v>
      </c>
      <c r="J849" s="9" t="str">
        <f>_xlfn.XLOOKUP($I849,ETF指数!$B:$B,ETF指数!D:D)</f>
        <v>海外指数</v>
      </c>
      <c r="K849" s="9" t="str">
        <f>_xlfn.XLOOKUP($I849,ETF指数!$B:$B,ETF指数!E:E)</f>
        <v>美股</v>
      </c>
      <c r="L849" s="9" t="str">
        <f>_xlfn.XLOOKUP($I849,ETF指数!$B:$B,ETF指数!F:F)</f>
        <v>生物</v>
      </c>
      <c r="M849" s="35">
        <f>[1]!f_netasset_total(A849,"",100000000)</f>
        <v>10.732132612100001</v>
      </c>
      <c r="N849" s="36">
        <f>[1]!f_info_managementfeeratio(A849)</f>
        <v>0.5</v>
      </c>
      <c r="O849" s="36">
        <f>[1]!f_info_custodianfeeratio(A849)</f>
        <v>0.1</v>
      </c>
      <c r="P849" s="37"/>
      <c r="Q849" s="37"/>
      <c r="R849" s="37"/>
      <c r="S849" s="37"/>
    </row>
    <row r="850" spans="1:19" x14ac:dyDescent="0.4">
      <c r="A850" s="9" t="s">
        <v>1240</v>
      </c>
      <c r="B850" s="9" t="s">
        <v>4274</v>
      </c>
      <c r="C850" s="9" t="s">
        <v>1900</v>
      </c>
      <c r="D850" s="9" t="s">
        <v>2866</v>
      </c>
      <c r="E850" s="9" t="s">
        <v>1891</v>
      </c>
      <c r="F850" s="32" t="s">
        <v>4275</v>
      </c>
      <c r="G850" s="32" t="s">
        <v>4265</v>
      </c>
      <c r="H850" s="34">
        <v>3.4783617800000002</v>
      </c>
      <c r="I850" s="9" t="s">
        <v>1241</v>
      </c>
      <c r="J850" s="9" t="str">
        <f>_xlfn.XLOOKUP($I850,ETF指数!$B:$B,ETF指数!D:D)</f>
        <v>行业板块</v>
      </c>
      <c r="K850" s="9" t="str">
        <f>_xlfn.XLOOKUP($I850,ETF指数!$B:$B,ETF指数!E:E)</f>
        <v>医药</v>
      </c>
      <c r="L850" s="9" t="str">
        <f>_xlfn.XLOOKUP($I850,ETF指数!$B:$B,ETF指数!F:F)</f>
        <v>科创-生物</v>
      </c>
      <c r="M850" s="35">
        <f>[1]!f_netasset_total(A850,"",100000000)</f>
        <v>3.5745471245</v>
      </c>
      <c r="N850" s="36">
        <f>[1]!f_info_managementfeeratio(A850)</f>
        <v>0.5</v>
      </c>
      <c r="O850" s="36">
        <f>[1]!f_info_custodianfeeratio(A850)</f>
        <v>0.1</v>
      </c>
      <c r="P850" s="37"/>
      <c r="Q850" s="37"/>
      <c r="R850" s="37"/>
      <c r="S850" s="37"/>
    </row>
    <row r="851" spans="1:19" x14ac:dyDescent="0.4">
      <c r="A851" s="9" t="s">
        <v>1242</v>
      </c>
      <c r="B851" s="9" t="s">
        <v>4276</v>
      </c>
      <c r="C851" s="9" t="s">
        <v>1907</v>
      </c>
      <c r="D851" s="9" t="s">
        <v>2547</v>
      </c>
      <c r="E851" s="9" t="s">
        <v>1891</v>
      </c>
      <c r="F851" s="32" t="s">
        <v>4275</v>
      </c>
      <c r="G851" s="32" t="s">
        <v>4273</v>
      </c>
      <c r="H851" s="34">
        <v>4.7153099999999997</v>
      </c>
      <c r="I851" s="9" t="s">
        <v>1149</v>
      </c>
      <c r="J851" s="9" t="str">
        <f>_xlfn.XLOOKUP($I851,ETF指数!$B:$B,ETF指数!D:D)</f>
        <v>市场指数</v>
      </c>
      <c r="K851" s="9" t="str">
        <f>_xlfn.XLOOKUP($I851,ETF指数!$B:$B,ETF指数!E:E)</f>
        <v>小盘</v>
      </c>
      <c r="L851" s="9" t="str">
        <f>_xlfn.XLOOKUP($I851,ETF指数!$B:$B,ETF指数!F:F)</f>
        <v>核心</v>
      </c>
      <c r="M851" s="35">
        <f>[1]!f_netasset_total(A851,"",100000000)</f>
        <v>0.42558629679999999</v>
      </c>
      <c r="N851" s="36">
        <f>[1]!f_info_managementfeeratio(A851)</f>
        <v>0.5</v>
      </c>
      <c r="O851" s="36">
        <f>[1]!f_info_custodianfeeratio(A851)</f>
        <v>0.1</v>
      </c>
      <c r="P851" s="37"/>
      <c r="Q851" s="37"/>
      <c r="R851" s="37"/>
      <c r="S851" s="37"/>
    </row>
    <row r="852" spans="1:19" x14ac:dyDescent="0.4">
      <c r="A852" s="9" t="s">
        <v>1243</v>
      </c>
      <c r="B852" s="9" t="s">
        <v>4277</v>
      </c>
      <c r="C852" s="9" t="s">
        <v>1899</v>
      </c>
      <c r="D852" s="9" t="s">
        <v>2866</v>
      </c>
      <c r="E852" s="9" t="s">
        <v>1891</v>
      </c>
      <c r="F852" s="32" t="s">
        <v>4253</v>
      </c>
      <c r="G852" s="32" t="s">
        <v>4278</v>
      </c>
      <c r="H852" s="34">
        <v>2.4958399999999998</v>
      </c>
      <c r="I852" s="9" t="s">
        <v>1244</v>
      </c>
      <c r="J852" s="9" t="str">
        <f>_xlfn.XLOOKUP($I852,ETF指数!$B:$B,ETF指数!D:D)</f>
        <v>港股指数</v>
      </c>
      <c r="K852" s="9" t="str">
        <f>_xlfn.XLOOKUP($I852,ETF指数!$B:$B,ETF指数!E:E)</f>
        <v>医药</v>
      </c>
      <c r="L852" s="9" t="str">
        <f>_xlfn.XLOOKUP($I852,ETF指数!$B:$B,ETF指数!F:F)</f>
        <v>创新药</v>
      </c>
      <c r="M852" s="35">
        <f>[1]!f_netasset_total(A852,"",100000000)</f>
        <v>19.8877117402</v>
      </c>
      <c r="N852" s="36">
        <f>[1]!f_info_managementfeeratio(A852)</f>
        <v>0.5</v>
      </c>
      <c r="O852" s="36">
        <f>[1]!f_info_custodianfeeratio(A852)</f>
        <v>0.1</v>
      </c>
      <c r="P852" s="37"/>
      <c r="Q852" s="37"/>
      <c r="R852" s="37"/>
      <c r="S852" s="37"/>
    </row>
    <row r="853" spans="1:19" x14ac:dyDescent="0.4">
      <c r="A853" s="9" t="s">
        <v>1245</v>
      </c>
      <c r="B853" s="9" t="s">
        <v>4279</v>
      </c>
      <c r="C853" s="9" t="s">
        <v>1904</v>
      </c>
      <c r="D853" s="9" t="s">
        <v>2482</v>
      </c>
      <c r="E853" s="9" t="s">
        <v>1891</v>
      </c>
      <c r="F853" s="32" t="s">
        <v>4268</v>
      </c>
      <c r="G853" s="32" t="s">
        <v>4280</v>
      </c>
      <c r="H853" s="34">
        <v>2.36341</v>
      </c>
      <c r="I853" s="9" t="s">
        <v>1244</v>
      </c>
      <c r="J853" s="9" t="str">
        <f>_xlfn.XLOOKUP($I853,ETF指数!$B:$B,ETF指数!D:D)</f>
        <v>港股指数</v>
      </c>
      <c r="K853" s="9" t="str">
        <f>_xlfn.XLOOKUP($I853,ETF指数!$B:$B,ETF指数!E:E)</f>
        <v>医药</v>
      </c>
      <c r="L853" s="9" t="str">
        <f>_xlfn.XLOOKUP($I853,ETF指数!$B:$B,ETF指数!F:F)</f>
        <v>创新药</v>
      </c>
      <c r="M853" s="35">
        <f>[1]!f_netasset_total(A853,"",100000000)</f>
        <v>7.0168225872000001</v>
      </c>
      <c r="N853" s="36">
        <f>[1]!f_info_managementfeeratio(A853)</f>
        <v>0.5</v>
      </c>
      <c r="O853" s="36">
        <f>[1]!f_info_custodianfeeratio(A853)</f>
        <v>0.1</v>
      </c>
      <c r="P853" s="37"/>
      <c r="Q853" s="37"/>
      <c r="R853" s="37"/>
      <c r="S853" s="37"/>
    </row>
    <row r="854" spans="1:19" x14ac:dyDescent="0.4">
      <c r="A854" s="9" t="s">
        <v>1246</v>
      </c>
      <c r="B854" s="9" t="s">
        <v>4281</v>
      </c>
      <c r="C854" s="9" t="s">
        <v>1895</v>
      </c>
      <c r="D854" s="9" t="s">
        <v>2475</v>
      </c>
      <c r="E854" s="9" t="s">
        <v>1891</v>
      </c>
      <c r="F854" s="32" t="s">
        <v>4273</v>
      </c>
      <c r="G854" s="32" t="s">
        <v>4282</v>
      </c>
      <c r="H854" s="34">
        <v>2.6759599999999999</v>
      </c>
      <c r="I854" s="9" t="s">
        <v>1219</v>
      </c>
      <c r="J854" s="9" t="str">
        <f>_xlfn.XLOOKUP($I854,ETF指数!$B:$B,ETF指数!D:D)</f>
        <v>行业板块</v>
      </c>
      <c r="K854" s="9" t="str">
        <f>_xlfn.XLOOKUP($I854,ETF指数!$B:$B,ETF指数!E:E)</f>
        <v>制造</v>
      </c>
      <c r="L854" s="9" t="str">
        <f>_xlfn.XLOOKUP($I854,ETF指数!$B:$B,ETF指数!F:F)</f>
        <v>机器人</v>
      </c>
      <c r="M854" s="35">
        <f>[1]!f_netasset_total(A854,"",100000000)</f>
        <v>7.5499379442999999</v>
      </c>
      <c r="N854" s="36">
        <f>[1]!f_info_managementfeeratio(A854)</f>
        <v>0.5</v>
      </c>
      <c r="O854" s="36">
        <f>[1]!f_info_custodianfeeratio(A854)</f>
        <v>0.1</v>
      </c>
      <c r="P854" s="37"/>
      <c r="Q854" s="37"/>
      <c r="R854" s="37"/>
      <c r="S854" s="37"/>
    </row>
    <row r="855" spans="1:19" x14ac:dyDescent="0.4">
      <c r="A855" s="9" t="s">
        <v>1247</v>
      </c>
      <c r="B855" s="9" t="s">
        <v>4283</v>
      </c>
      <c r="C855" s="9" t="s">
        <v>1894</v>
      </c>
      <c r="D855" s="9" t="s">
        <v>1973</v>
      </c>
      <c r="E855" s="9" t="s">
        <v>1891</v>
      </c>
      <c r="F855" s="32" t="s">
        <v>4280</v>
      </c>
      <c r="G855" s="32" t="s">
        <v>4278</v>
      </c>
      <c r="H855" s="34">
        <v>2.2611300000000001</v>
      </c>
      <c r="I855" s="9" t="s">
        <v>1186</v>
      </c>
      <c r="J855" s="9" t="str">
        <f>_xlfn.XLOOKUP($I855,ETF指数!$B:$B,ETF指数!D:D)</f>
        <v>行业板块</v>
      </c>
      <c r="K855" s="9" t="str">
        <f>_xlfn.XLOOKUP($I855,ETF指数!$B:$B,ETF指数!E:E)</f>
        <v>周期</v>
      </c>
      <c r="L855" s="9" t="str">
        <f>_xlfn.XLOOKUP($I855,ETF指数!$B:$B,ETF指数!F:F)</f>
        <v>黄金</v>
      </c>
      <c r="M855" s="35">
        <f>[1]!f_netasset_total(A855,"",100000000)</f>
        <v>3.4767275858</v>
      </c>
      <c r="N855" s="36">
        <f>[1]!f_info_managementfeeratio(A855)</f>
        <v>0.5</v>
      </c>
      <c r="O855" s="36">
        <f>[1]!f_info_custodianfeeratio(A855)</f>
        <v>0.1</v>
      </c>
      <c r="P855" s="37"/>
      <c r="Q855" s="37"/>
      <c r="R855" s="37"/>
      <c r="S855" s="37"/>
    </row>
    <row r="856" spans="1:19" x14ac:dyDescent="0.4">
      <c r="A856" s="9" t="s">
        <v>1248</v>
      </c>
      <c r="B856" s="9" t="s">
        <v>4284</v>
      </c>
      <c r="C856" s="9" t="s">
        <v>1906</v>
      </c>
      <c r="D856" s="9" t="s">
        <v>1965</v>
      </c>
      <c r="E856" s="9" t="s">
        <v>1891</v>
      </c>
      <c r="F856" s="32" t="s">
        <v>4285</v>
      </c>
      <c r="G856" s="32" t="s">
        <v>4286</v>
      </c>
      <c r="H856" s="34">
        <v>2.3706200000000002</v>
      </c>
      <c r="I856" s="9" t="s">
        <v>1249</v>
      </c>
      <c r="J856" s="9" t="str">
        <f>_xlfn.XLOOKUP($I856,ETF指数!$B:$B,ETF指数!D:D)</f>
        <v>海外指数</v>
      </c>
      <c r="K856" s="9" t="str">
        <f>_xlfn.XLOOKUP($I856,ETF指数!$B:$B,ETF指数!E:E)</f>
        <v>美股</v>
      </c>
      <c r="L856" s="9">
        <f>_xlfn.XLOOKUP($I856,ETF指数!$B:$B,ETF指数!F:F)</f>
        <v>0</v>
      </c>
      <c r="M856" s="35">
        <f>[1]!f_netasset_total(A856,"",100000000)</f>
        <v>20.6880915309</v>
      </c>
      <c r="N856" s="36">
        <f>[1]!f_info_managementfeeratio(A856)</f>
        <v>0.5</v>
      </c>
      <c r="O856" s="36">
        <f>[1]!f_info_custodianfeeratio(A856)</f>
        <v>0.15</v>
      </c>
      <c r="P856" s="37"/>
      <c r="Q856" s="37"/>
      <c r="R856" s="37"/>
      <c r="S856" s="37"/>
    </row>
    <row r="857" spans="1:19" x14ac:dyDescent="0.4">
      <c r="A857" s="9" t="s">
        <v>1250</v>
      </c>
      <c r="B857" s="9" t="s">
        <v>4287</v>
      </c>
      <c r="C857" s="9" t="s">
        <v>1902</v>
      </c>
      <c r="D857" s="9" t="s">
        <v>2475</v>
      </c>
      <c r="E857" s="9" t="s">
        <v>1891</v>
      </c>
      <c r="F857" s="32" t="s">
        <v>4278</v>
      </c>
      <c r="G857" s="32" t="s">
        <v>4288</v>
      </c>
      <c r="H857" s="34">
        <v>2.3408799999999998</v>
      </c>
      <c r="I857" s="9" t="s">
        <v>569</v>
      </c>
      <c r="J857" s="9" t="str">
        <f>_xlfn.XLOOKUP($I857,ETF指数!$B:$B,ETF指数!D:D)</f>
        <v>行业板块</v>
      </c>
      <c r="K857" s="9" t="str">
        <f>_xlfn.XLOOKUP($I857,ETF指数!$B:$B,ETF指数!E:E)</f>
        <v>科技</v>
      </c>
      <c r="L857" s="9" t="str">
        <f>_xlfn.XLOOKUP($I857,ETF指数!$B:$B,ETF指数!F:F)</f>
        <v>云计算</v>
      </c>
      <c r="M857" s="35">
        <f>[1]!f_netasset_total(A857,"",100000000)</f>
        <v>1.3783912718</v>
      </c>
      <c r="N857" s="36">
        <f>[1]!f_info_managementfeeratio(A857)</f>
        <v>0.5</v>
      </c>
      <c r="O857" s="36">
        <f>[1]!f_info_custodianfeeratio(A857)</f>
        <v>0.1</v>
      </c>
      <c r="P857" s="37"/>
      <c r="Q857" s="37"/>
      <c r="R857" s="37"/>
      <c r="S857" s="37"/>
    </row>
    <row r="858" spans="1:19" x14ac:dyDescent="0.4">
      <c r="A858" s="9" t="s">
        <v>1251</v>
      </c>
      <c r="B858" s="9" t="s">
        <v>4289</v>
      </c>
      <c r="C858" s="9" t="s">
        <v>1912</v>
      </c>
      <c r="D858" s="9" t="s">
        <v>1973</v>
      </c>
      <c r="E858" s="9" t="s">
        <v>1891</v>
      </c>
      <c r="F858" s="32" t="s">
        <v>4290</v>
      </c>
      <c r="G858" s="32" t="s">
        <v>4286</v>
      </c>
      <c r="H858" s="34">
        <v>3.0351900000000001</v>
      </c>
      <c r="I858" s="9" t="s">
        <v>1252</v>
      </c>
      <c r="J858" s="9" t="str">
        <f>_xlfn.XLOOKUP($I858,ETF指数!$B:$B,ETF指数!D:D)</f>
        <v>海外指数</v>
      </c>
      <c r="K858" s="9" t="str">
        <f>_xlfn.XLOOKUP($I858,ETF指数!$B:$B,ETF指数!E:E)</f>
        <v>美股</v>
      </c>
      <c r="L858" s="9" t="str">
        <f>_xlfn.XLOOKUP($I858,ETF指数!$B:$B,ETF指数!F:F)</f>
        <v>消费</v>
      </c>
      <c r="M858" s="35">
        <f>[1]!f_netasset_total(A858,"",100000000)</f>
        <v>4.7202281267000004</v>
      </c>
      <c r="N858" s="36">
        <f>[1]!f_info_managementfeeratio(A858)</f>
        <v>0.5</v>
      </c>
      <c r="O858" s="36">
        <f>[1]!f_info_custodianfeeratio(A858)</f>
        <v>0.2</v>
      </c>
      <c r="P858" s="37"/>
      <c r="Q858" s="37"/>
      <c r="R858" s="37"/>
      <c r="S858" s="37"/>
    </row>
    <row r="859" spans="1:19" x14ac:dyDescent="0.4">
      <c r="A859" s="9" t="s">
        <v>1253</v>
      </c>
      <c r="B859" s="9" t="s">
        <v>4291</v>
      </c>
      <c r="C859" s="9" t="s">
        <v>1894</v>
      </c>
      <c r="D859" s="9" t="s">
        <v>3156</v>
      </c>
      <c r="E859" s="9" t="s">
        <v>1891</v>
      </c>
      <c r="F859" s="32" t="s">
        <v>4292</v>
      </c>
      <c r="G859" s="32" t="s">
        <v>4293</v>
      </c>
      <c r="H859" s="34">
        <v>3.05262535</v>
      </c>
      <c r="I859" s="9" t="s">
        <v>239</v>
      </c>
      <c r="J859" s="9" t="str">
        <f>_xlfn.XLOOKUP($I859,ETF指数!$B:$B,ETF指数!D:D)</f>
        <v>风格策略</v>
      </c>
      <c r="K859" s="9" t="str">
        <f>_xlfn.XLOOKUP($I859,ETF指数!$B:$B,ETF指数!E:E)</f>
        <v>红利</v>
      </c>
      <c r="L859" s="9" t="str">
        <f>_xlfn.XLOOKUP($I859,ETF指数!$B:$B,ETF指数!F:F)</f>
        <v>低波</v>
      </c>
      <c r="M859" s="35">
        <f>[1]!f_netasset_total(A859,"",100000000)</f>
        <v>1.1095836951</v>
      </c>
      <c r="N859" s="36">
        <f>[1]!f_info_managementfeeratio(A859)</f>
        <v>0.5</v>
      </c>
      <c r="O859" s="36">
        <f>[1]!f_info_custodianfeeratio(A859)</f>
        <v>0.1</v>
      </c>
      <c r="P859" s="37"/>
      <c r="Q859" s="37"/>
      <c r="R859" s="37"/>
      <c r="S859" s="37"/>
    </row>
    <row r="860" spans="1:19" x14ac:dyDescent="0.4">
      <c r="A860" s="9" t="s">
        <v>1254</v>
      </c>
      <c r="B860" s="9" t="s">
        <v>4294</v>
      </c>
      <c r="C860" s="9" t="s">
        <v>1895</v>
      </c>
      <c r="D860" s="9" t="s">
        <v>4014</v>
      </c>
      <c r="E860" s="9" t="s">
        <v>1891</v>
      </c>
      <c r="F860" s="32" t="s">
        <v>4295</v>
      </c>
      <c r="G860" s="32" t="s">
        <v>4296</v>
      </c>
      <c r="H860" s="34">
        <v>2.20723</v>
      </c>
      <c r="I860" s="9" t="s">
        <v>1255</v>
      </c>
      <c r="J860" s="9" t="str">
        <f>_xlfn.XLOOKUP($I860,ETF指数!$B:$B,ETF指数!D:D)</f>
        <v>行业板块</v>
      </c>
      <c r="K860" s="9" t="str">
        <f>_xlfn.XLOOKUP($I860,ETF指数!$B:$B,ETF指数!E:E)</f>
        <v>制造</v>
      </c>
      <c r="L860" s="9" t="str">
        <f>_xlfn.XLOOKUP($I860,ETF指数!$B:$B,ETF指数!F:F)</f>
        <v>电池</v>
      </c>
      <c r="M860" s="35">
        <f>[1]!f_netasset_total(A860,"",100000000)</f>
        <v>1.2099954656999998</v>
      </c>
      <c r="N860" s="36">
        <f>[1]!f_info_managementfeeratio(A860)</f>
        <v>0.5</v>
      </c>
      <c r="O860" s="36">
        <f>[1]!f_info_custodianfeeratio(A860)</f>
        <v>0.1</v>
      </c>
      <c r="P860" s="37"/>
      <c r="Q860" s="37"/>
      <c r="R860" s="37"/>
      <c r="S860" s="37"/>
    </row>
    <row r="861" spans="1:19" x14ac:dyDescent="0.4">
      <c r="A861" s="9" t="s">
        <v>1256</v>
      </c>
      <c r="B861" s="9" t="s">
        <v>4297</v>
      </c>
      <c r="C861" s="9" t="s">
        <v>1894</v>
      </c>
      <c r="D861" s="9" t="s">
        <v>2866</v>
      </c>
      <c r="E861" s="9" t="s">
        <v>1891</v>
      </c>
      <c r="F861" s="32" t="s">
        <v>4288</v>
      </c>
      <c r="G861" s="32" t="s">
        <v>4298</v>
      </c>
      <c r="H861" s="34">
        <v>2.8333702700000001</v>
      </c>
      <c r="I861" s="9" t="s">
        <v>1181</v>
      </c>
      <c r="J861" s="9" t="str">
        <f>_xlfn.XLOOKUP($I861,ETF指数!$B:$B,ETF指数!D:D)</f>
        <v>市场指数</v>
      </c>
      <c r="K861" s="9" t="str">
        <f>_xlfn.XLOOKUP($I861,ETF指数!$B:$B,ETF指数!E:E)</f>
        <v>创业板</v>
      </c>
      <c r="L861" s="9">
        <f>_xlfn.XLOOKUP($I861,ETF指数!$B:$B,ETF指数!F:F)</f>
        <v>0</v>
      </c>
      <c r="M861" s="35">
        <f>[1]!f_netasset_total(A861,"",100000000)</f>
        <v>0.51246901490000007</v>
      </c>
      <c r="N861" s="36">
        <f>[1]!f_info_managementfeeratio(A861)</f>
        <v>0.5</v>
      </c>
      <c r="O861" s="36">
        <f>[1]!f_info_custodianfeeratio(A861)</f>
        <v>0.1</v>
      </c>
      <c r="P861" s="37"/>
      <c r="Q861" s="37"/>
      <c r="R861" s="37"/>
      <c r="S861" s="37"/>
    </row>
    <row r="862" spans="1:19" x14ac:dyDescent="0.4">
      <c r="A862" s="9" t="s">
        <v>1257</v>
      </c>
      <c r="B862" s="9" t="s">
        <v>4299</v>
      </c>
      <c r="C862" s="9" t="s">
        <v>1899</v>
      </c>
      <c r="D862" s="9" t="s">
        <v>1957</v>
      </c>
      <c r="E862" s="9" t="s">
        <v>1891</v>
      </c>
      <c r="F862" s="32" t="s">
        <v>4300</v>
      </c>
      <c r="G862" s="32" t="s">
        <v>4298</v>
      </c>
      <c r="H862" s="34">
        <v>2.14662</v>
      </c>
      <c r="I862" s="9" t="s">
        <v>1194</v>
      </c>
      <c r="J862" s="9" t="str">
        <f>_xlfn.XLOOKUP($I862,ETF指数!$B:$B,ETF指数!D:D)</f>
        <v>海外指数</v>
      </c>
      <c r="K862" s="9" t="str">
        <f>_xlfn.XLOOKUP($I862,ETF指数!$B:$B,ETF指数!E:E)</f>
        <v>美股</v>
      </c>
      <c r="L862" s="9" t="str">
        <f>_xlfn.XLOOKUP($I862,ETF指数!$B:$B,ETF指数!F:F)</f>
        <v>大盘</v>
      </c>
      <c r="M862" s="35">
        <f>[1]!f_netasset_total(A862,"",100000000)</f>
        <v>11.355311796099999</v>
      </c>
      <c r="N862" s="36">
        <f>[1]!f_info_managementfeeratio(A862)</f>
        <v>0.5</v>
      </c>
      <c r="O862" s="36">
        <f>[1]!f_info_custodianfeeratio(A862)</f>
        <v>0.15</v>
      </c>
      <c r="P862" s="37"/>
      <c r="Q862" s="37"/>
      <c r="R862" s="37"/>
      <c r="S862" s="37"/>
    </row>
    <row r="863" spans="1:19" x14ac:dyDescent="0.4">
      <c r="A863" s="9" t="s">
        <v>1258</v>
      </c>
      <c r="B863" s="9" t="s">
        <v>4301</v>
      </c>
      <c r="C863" s="9" t="s">
        <v>1894</v>
      </c>
      <c r="D863" s="9" t="s">
        <v>2905</v>
      </c>
      <c r="E863" s="9" t="s">
        <v>1891</v>
      </c>
      <c r="F863" s="32" t="s">
        <v>4302</v>
      </c>
      <c r="G863" s="32" t="s">
        <v>4303</v>
      </c>
      <c r="H863" s="34">
        <v>2.7027600000000001</v>
      </c>
      <c r="I863" s="9" t="s">
        <v>1259</v>
      </c>
      <c r="J863" s="9" t="str">
        <f>_xlfn.XLOOKUP($I863,ETF指数!$B:$B,ETF指数!D:D)</f>
        <v>港股指数</v>
      </c>
      <c r="K863" s="9" t="str">
        <f>_xlfn.XLOOKUP($I863,ETF指数!$B:$B,ETF指数!E:E)</f>
        <v>红利</v>
      </c>
      <c r="L863" s="9" t="str">
        <f>_xlfn.XLOOKUP($I863,ETF指数!$B:$B,ETF指数!F:F)</f>
        <v>央国企</v>
      </c>
      <c r="M863" s="35">
        <f>[1]!f_netasset_total(A863,"",100000000)</f>
        <v>26.769160665200001</v>
      </c>
      <c r="N863" s="36">
        <f>[1]!f_info_managementfeeratio(A863)</f>
        <v>0.5</v>
      </c>
      <c r="O863" s="36">
        <f>[1]!f_info_custodianfeeratio(A863)</f>
        <v>0.1</v>
      </c>
      <c r="P863" s="37"/>
      <c r="Q863" s="37"/>
      <c r="R863" s="37"/>
      <c r="S863" s="37"/>
    </row>
    <row r="864" spans="1:19" x14ac:dyDescent="0.4">
      <c r="A864" s="9" t="s">
        <v>1260</v>
      </c>
      <c r="B864" s="9" t="s">
        <v>4304</v>
      </c>
      <c r="C864" s="9" t="s">
        <v>1895</v>
      </c>
      <c r="D864" s="9" t="s">
        <v>2482</v>
      </c>
      <c r="E864" s="9" t="s">
        <v>1891</v>
      </c>
      <c r="F864" s="32" t="s">
        <v>4296</v>
      </c>
      <c r="G864" s="32" t="s">
        <v>4305</v>
      </c>
      <c r="H864" s="34">
        <v>2.0261999999999998</v>
      </c>
      <c r="I864" s="9" t="s">
        <v>1261</v>
      </c>
      <c r="J864" s="9" t="str">
        <f>_xlfn.XLOOKUP($I864,ETF指数!$B:$B,ETF指数!D:D)</f>
        <v>行业板块</v>
      </c>
      <c r="K864" s="9" t="str">
        <f>_xlfn.XLOOKUP($I864,ETF指数!$B:$B,ETF指数!E:E)</f>
        <v>制造</v>
      </c>
      <c r="L864" s="9" t="str">
        <f>_xlfn.XLOOKUP($I864,ETF指数!$B:$B,ETF指数!F:F)</f>
        <v>汽车</v>
      </c>
      <c r="M864" s="35">
        <f>[1]!f_netasset_total(A864,"",100000000)</f>
        <v>0.9172054101999999</v>
      </c>
      <c r="N864" s="36">
        <f>[1]!f_info_managementfeeratio(A864)</f>
        <v>0.5</v>
      </c>
      <c r="O864" s="36">
        <f>[1]!f_info_custodianfeeratio(A864)</f>
        <v>0.1</v>
      </c>
      <c r="P864" s="37"/>
      <c r="Q864" s="37"/>
      <c r="R864" s="37"/>
      <c r="S864" s="37"/>
    </row>
    <row r="865" spans="1:19" x14ac:dyDescent="0.4">
      <c r="A865" s="9" t="s">
        <v>1262</v>
      </c>
      <c r="B865" s="9" t="s">
        <v>4306</v>
      </c>
      <c r="C865" s="9" t="s">
        <v>1896</v>
      </c>
      <c r="D865" s="9" t="s">
        <v>3221</v>
      </c>
      <c r="E865" s="9" t="s">
        <v>1891</v>
      </c>
      <c r="F865" s="32" t="s">
        <v>4296</v>
      </c>
      <c r="G865" s="32" t="s">
        <v>4307</v>
      </c>
      <c r="H865" s="34">
        <v>2.19842</v>
      </c>
      <c r="I865" s="9" t="s">
        <v>754</v>
      </c>
      <c r="J865" s="9" t="str">
        <f>_xlfn.XLOOKUP($I865,ETF指数!$B:$B,ETF指数!D:D)</f>
        <v>港股指数</v>
      </c>
      <c r="K865" s="9" t="str">
        <f>_xlfn.XLOOKUP($I865,ETF指数!$B:$B,ETF指数!E:E)</f>
        <v>科技</v>
      </c>
      <c r="L865" s="9" t="str">
        <f>_xlfn.XLOOKUP($I865,ETF指数!$B:$B,ETF指数!F:F)</f>
        <v>互联网</v>
      </c>
      <c r="M865" s="35">
        <f>[1]!f_netasset_total(A865,"",100000000)</f>
        <v>3.6881918430999998</v>
      </c>
      <c r="N865" s="36">
        <f>[1]!f_info_managementfeeratio(A865)</f>
        <v>0.5</v>
      </c>
      <c r="O865" s="36">
        <f>[1]!f_info_custodianfeeratio(A865)</f>
        <v>0.1</v>
      </c>
      <c r="P865" s="37"/>
      <c r="Q865" s="37"/>
      <c r="R865" s="37"/>
      <c r="S865" s="37"/>
    </row>
    <row r="866" spans="1:19" x14ac:dyDescent="0.4">
      <c r="A866" s="9" t="s">
        <v>1263</v>
      </c>
      <c r="B866" s="9" t="s">
        <v>4308</v>
      </c>
      <c r="C866" s="9" t="s">
        <v>1907</v>
      </c>
      <c r="D866" s="9" t="s">
        <v>1965</v>
      </c>
      <c r="E866" s="9" t="s">
        <v>1891</v>
      </c>
      <c r="F866" s="32" t="s">
        <v>4303</v>
      </c>
      <c r="G866" s="32" t="s">
        <v>4309</v>
      </c>
      <c r="H866" s="34">
        <v>19.999997109999999</v>
      </c>
      <c r="I866" s="9" t="s">
        <v>1264</v>
      </c>
      <c r="J866" s="9" t="str">
        <f>_xlfn.XLOOKUP($I866,ETF指数!$B:$B,ETF指数!D:D)</f>
        <v>市场指数</v>
      </c>
      <c r="K866" s="9" t="str">
        <f>_xlfn.XLOOKUP($I866,ETF指数!$B:$B,ETF指数!E:E)</f>
        <v>超大盘</v>
      </c>
      <c r="L866" s="9" t="str">
        <f>_xlfn.XLOOKUP($I866,ETF指数!$B:$B,ETF指数!F:F)</f>
        <v>核心</v>
      </c>
      <c r="M866" s="35">
        <f>[1]!f_netasset_total(A866,"",100000000)</f>
        <v>79.881740476299996</v>
      </c>
      <c r="N866" s="36">
        <f>[1]!f_info_managementfeeratio(A866)</f>
        <v>0.15</v>
      </c>
      <c r="O866" s="36">
        <f>[1]!f_info_custodianfeeratio(A866)</f>
        <v>0.05</v>
      </c>
      <c r="P866" s="37"/>
      <c r="Q866" s="37"/>
      <c r="R866" s="37"/>
      <c r="S866" s="37"/>
    </row>
    <row r="867" spans="1:19" x14ac:dyDescent="0.4">
      <c r="A867" s="9" t="s">
        <v>1265</v>
      </c>
      <c r="B867" s="9" t="s">
        <v>4310</v>
      </c>
      <c r="C867" s="9" t="s">
        <v>1919</v>
      </c>
      <c r="D867" s="9" t="s">
        <v>2008</v>
      </c>
      <c r="E867" s="9" t="s">
        <v>1891</v>
      </c>
      <c r="F867" s="32" t="s">
        <v>4311</v>
      </c>
      <c r="G867" s="32" t="s">
        <v>4309</v>
      </c>
      <c r="H867" s="34">
        <v>19.915072739999999</v>
      </c>
      <c r="I867" s="9" t="s">
        <v>1264</v>
      </c>
      <c r="J867" s="9" t="str">
        <f>_xlfn.XLOOKUP($I867,ETF指数!$B:$B,ETF指数!D:D)</f>
        <v>市场指数</v>
      </c>
      <c r="K867" s="9" t="str">
        <f>_xlfn.XLOOKUP($I867,ETF指数!$B:$B,ETF指数!E:E)</f>
        <v>超大盘</v>
      </c>
      <c r="L867" s="9" t="str">
        <f>_xlfn.XLOOKUP($I867,ETF指数!$B:$B,ETF指数!F:F)</f>
        <v>核心</v>
      </c>
      <c r="M867" s="35">
        <f>[1]!f_netasset_total(A867,"",100000000)</f>
        <v>32.066579121399997</v>
      </c>
      <c r="N867" s="36">
        <f>[1]!f_info_managementfeeratio(A867)</f>
        <v>0.15</v>
      </c>
      <c r="O867" s="36">
        <f>[1]!f_info_custodianfeeratio(A867)</f>
        <v>0.05</v>
      </c>
      <c r="P867" s="37"/>
      <c r="Q867" s="37"/>
      <c r="R867" s="37"/>
      <c r="S867" s="37"/>
    </row>
    <row r="868" spans="1:19" x14ac:dyDescent="0.4">
      <c r="A868" s="9" t="s">
        <v>1266</v>
      </c>
      <c r="B868" s="9" t="s">
        <v>4312</v>
      </c>
      <c r="C868" s="9" t="s">
        <v>1918</v>
      </c>
      <c r="D868" s="9" t="s">
        <v>2475</v>
      </c>
      <c r="E868" s="9" t="s">
        <v>1891</v>
      </c>
      <c r="F868" s="32" t="s">
        <v>4313</v>
      </c>
      <c r="G868" s="32" t="s">
        <v>4314</v>
      </c>
      <c r="H868" s="34">
        <v>3.1720799999999998</v>
      </c>
      <c r="I868" s="9" t="s">
        <v>348</v>
      </c>
      <c r="J868" s="9" t="str">
        <f>_xlfn.XLOOKUP($I868,ETF指数!$B:$B,ETF指数!D:D)</f>
        <v>风格策略</v>
      </c>
      <c r="K868" s="9" t="str">
        <f>_xlfn.XLOOKUP($I868,ETF指数!$B:$B,ETF指数!E:E)</f>
        <v>红利</v>
      </c>
      <c r="L868" s="9" t="str">
        <f>_xlfn.XLOOKUP($I868,ETF指数!$B:$B,ETF指数!F:F)</f>
        <v>红利</v>
      </c>
      <c r="M868" s="35">
        <f>[1]!f_netasset_total(A868,"",100000000)</f>
        <v>25.610615215599999</v>
      </c>
      <c r="N868" s="36">
        <f>[1]!f_info_managementfeeratio(A868)</f>
        <v>0.5</v>
      </c>
      <c r="O868" s="36">
        <f>[1]!f_info_custodianfeeratio(A868)</f>
        <v>0.1</v>
      </c>
      <c r="P868" s="37"/>
      <c r="Q868" s="37"/>
      <c r="R868" s="37"/>
      <c r="S868" s="37"/>
    </row>
    <row r="869" spans="1:19" x14ac:dyDescent="0.4">
      <c r="A869" s="9" t="s">
        <v>1267</v>
      </c>
      <c r="B869" s="9" t="s">
        <v>4315</v>
      </c>
      <c r="C869" s="9" t="s">
        <v>1904</v>
      </c>
      <c r="D869" s="9" t="s">
        <v>1957</v>
      </c>
      <c r="E869" s="9" t="s">
        <v>1891</v>
      </c>
      <c r="F869" s="32" t="s">
        <v>4313</v>
      </c>
      <c r="G869" s="32" t="s">
        <v>4316</v>
      </c>
      <c r="H869" s="34">
        <v>19.102329999999998</v>
      </c>
      <c r="I869" s="9" t="s">
        <v>1264</v>
      </c>
      <c r="J869" s="9" t="str">
        <f>_xlfn.XLOOKUP($I869,ETF指数!$B:$B,ETF指数!D:D)</f>
        <v>市场指数</v>
      </c>
      <c r="K869" s="9" t="str">
        <f>_xlfn.XLOOKUP($I869,ETF指数!$B:$B,ETF指数!E:E)</f>
        <v>超大盘</v>
      </c>
      <c r="L869" s="9" t="str">
        <f>_xlfn.XLOOKUP($I869,ETF指数!$B:$B,ETF指数!F:F)</f>
        <v>核心</v>
      </c>
      <c r="M869" s="35">
        <f>[1]!f_netasset_total(A869,"",100000000)</f>
        <v>24.194464748800002</v>
      </c>
      <c r="N869" s="36">
        <f>[1]!f_info_managementfeeratio(A869)</f>
        <v>0.15</v>
      </c>
      <c r="O869" s="36">
        <f>[1]!f_info_custodianfeeratio(A869)</f>
        <v>0.05</v>
      </c>
      <c r="P869" s="37"/>
      <c r="Q869" s="37"/>
      <c r="R869" s="37"/>
      <c r="S869" s="37"/>
    </row>
    <row r="870" spans="1:19" x14ac:dyDescent="0.4">
      <c r="A870" s="9" t="s">
        <v>1268</v>
      </c>
      <c r="B870" s="9" t="s">
        <v>4317</v>
      </c>
      <c r="C870" s="9" t="s">
        <v>1915</v>
      </c>
      <c r="D870" s="9" t="s">
        <v>1970</v>
      </c>
      <c r="E870" s="9" t="s">
        <v>1891</v>
      </c>
      <c r="F870" s="32" t="s">
        <v>4313</v>
      </c>
      <c r="G870" s="32" t="s">
        <v>4316</v>
      </c>
      <c r="H870" s="34">
        <v>19.999946439999999</v>
      </c>
      <c r="I870" s="9" t="s">
        <v>1264</v>
      </c>
      <c r="J870" s="9" t="str">
        <f>_xlfn.XLOOKUP($I870,ETF指数!$B:$B,ETF指数!D:D)</f>
        <v>市场指数</v>
      </c>
      <c r="K870" s="9" t="str">
        <f>_xlfn.XLOOKUP($I870,ETF指数!$B:$B,ETF指数!E:E)</f>
        <v>超大盘</v>
      </c>
      <c r="L870" s="9" t="str">
        <f>_xlfn.XLOOKUP($I870,ETF指数!$B:$B,ETF指数!F:F)</f>
        <v>核心</v>
      </c>
      <c r="M870" s="35">
        <f>[1]!f_netasset_total(A870,"",100000000)</f>
        <v>62.488885162099997</v>
      </c>
      <c r="N870" s="36">
        <f>[1]!f_info_managementfeeratio(A870)</f>
        <v>0.15</v>
      </c>
      <c r="O870" s="36">
        <f>[1]!f_info_custodianfeeratio(A870)</f>
        <v>0.05</v>
      </c>
      <c r="P870" s="37"/>
      <c r="Q870" s="37"/>
      <c r="R870" s="37"/>
      <c r="S870" s="37"/>
    </row>
    <row r="871" spans="1:19" x14ac:dyDescent="0.4">
      <c r="A871" s="9" t="s">
        <v>1269</v>
      </c>
      <c r="B871" s="9" t="s">
        <v>4318</v>
      </c>
      <c r="C871" s="9" t="s">
        <v>1903</v>
      </c>
      <c r="D871" s="9" t="s">
        <v>1970</v>
      </c>
      <c r="E871" s="9" t="s">
        <v>1891</v>
      </c>
      <c r="F871" s="32" t="s">
        <v>4313</v>
      </c>
      <c r="G871" s="32" t="s">
        <v>4316</v>
      </c>
      <c r="H871" s="34">
        <v>12.244770000000001</v>
      </c>
      <c r="I871" s="9" t="s">
        <v>1264</v>
      </c>
      <c r="J871" s="9" t="str">
        <f>_xlfn.XLOOKUP($I871,ETF指数!$B:$B,ETF指数!D:D)</f>
        <v>市场指数</v>
      </c>
      <c r="K871" s="9" t="str">
        <f>_xlfn.XLOOKUP($I871,ETF指数!$B:$B,ETF指数!E:E)</f>
        <v>超大盘</v>
      </c>
      <c r="L871" s="9" t="str">
        <f>_xlfn.XLOOKUP($I871,ETF指数!$B:$B,ETF指数!F:F)</f>
        <v>核心</v>
      </c>
      <c r="M871" s="35">
        <f>[1]!f_netasset_total(A871,"",100000000)</f>
        <v>22.353188347600003</v>
      </c>
      <c r="N871" s="36">
        <f>[1]!f_info_managementfeeratio(A871)</f>
        <v>0.15</v>
      </c>
      <c r="O871" s="36">
        <f>[1]!f_info_custodianfeeratio(A871)</f>
        <v>0.05</v>
      </c>
      <c r="P871" s="37"/>
      <c r="Q871" s="37"/>
      <c r="R871" s="37"/>
      <c r="S871" s="37"/>
    </row>
    <row r="872" spans="1:19" x14ac:dyDescent="0.4">
      <c r="A872" s="9" t="s">
        <v>1270</v>
      </c>
      <c r="B872" s="9" t="s">
        <v>4319</v>
      </c>
      <c r="C872" s="9" t="s">
        <v>1895</v>
      </c>
      <c r="D872" s="9" t="s">
        <v>2482</v>
      </c>
      <c r="E872" s="9" t="s">
        <v>1891</v>
      </c>
      <c r="F872" s="32" t="s">
        <v>4313</v>
      </c>
      <c r="G872" s="32" t="s">
        <v>4316</v>
      </c>
      <c r="H872" s="34">
        <v>8.9258600000000001</v>
      </c>
      <c r="I872" s="9" t="s">
        <v>1264</v>
      </c>
      <c r="J872" s="9" t="str">
        <f>_xlfn.XLOOKUP($I872,ETF指数!$B:$B,ETF指数!D:D)</f>
        <v>市场指数</v>
      </c>
      <c r="K872" s="9" t="str">
        <f>_xlfn.XLOOKUP($I872,ETF指数!$B:$B,ETF指数!E:E)</f>
        <v>超大盘</v>
      </c>
      <c r="L872" s="9" t="str">
        <f>_xlfn.XLOOKUP($I872,ETF指数!$B:$B,ETF指数!F:F)</f>
        <v>核心</v>
      </c>
      <c r="M872" s="35">
        <f>[1]!f_netasset_total(A872,"",100000000)</f>
        <v>40.769993188899996</v>
      </c>
      <c r="N872" s="36">
        <f>[1]!f_info_managementfeeratio(A872)</f>
        <v>0.15</v>
      </c>
      <c r="O872" s="36">
        <f>[1]!f_info_custodianfeeratio(A872)</f>
        <v>0.05</v>
      </c>
      <c r="P872" s="37"/>
      <c r="Q872" s="37"/>
      <c r="R872" s="37"/>
      <c r="S872" s="37"/>
    </row>
    <row r="873" spans="1:19" x14ac:dyDescent="0.4">
      <c r="A873" s="9" t="s">
        <v>1271</v>
      </c>
      <c r="B873" s="9" t="s">
        <v>4320</v>
      </c>
      <c r="C873" s="9" t="s">
        <v>1898</v>
      </c>
      <c r="D873" s="9" t="s">
        <v>1965</v>
      </c>
      <c r="E873" s="9" t="s">
        <v>1891</v>
      </c>
      <c r="F873" s="32" t="s">
        <v>4313</v>
      </c>
      <c r="G873" s="32" t="s">
        <v>4316</v>
      </c>
      <c r="H873" s="34">
        <v>19.999976490000002</v>
      </c>
      <c r="I873" s="9" t="s">
        <v>1264</v>
      </c>
      <c r="J873" s="9" t="str">
        <f>_xlfn.XLOOKUP($I873,ETF指数!$B:$B,ETF指数!D:D)</f>
        <v>市场指数</v>
      </c>
      <c r="K873" s="9" t="str">
        <f>_xlfn.XLOOKUP($I873,ETF指数!$B:$B,ETF指数!E:E)</f>
        <v>超大盘</v>
      </c>
      <c r="L873" s="9" t="str">
        <f>_xlfn.XLOOKUP($I873,ETF指数!$B:$B,ETF指数!F:F)</f>
        <v>核心</v>
      </c>
      <c r="M873" s="35">
        <f>[1]!f_netasset_total(A873,"",100000000)</f>
        <v>10.3320905688</v>
      </c>
      <c r="N873" s="36">
        <f>[1]!f_info_managementfeeratio(A873)</f>
        <v>0.15</v>
      </c>
      <c r="O873" s="36">
        <f>[1]!f_info_custodianfeeratio(A873)</f>
        <v>0.05</v>
      </c>
      <c r="P873" s="37"/>
      <c r="Q873" s="37"/>
      <c r="R873" s="37"/>
      <c r="S873" s="37"/>
    </row>
    <row r="874" spans="1:19" x14ac:dyDescent="0.4">
      <c r="A874" s="9" t="s">
        <v>1272</v>
      </c>
      <c r="B874" s="9" t="s">
        <v>4321</v>
      </c>
      <c r="C874" s="9" t="s">
        <v>1901</v>
      </c>
      <c r="D874" s="9" t="s">
        <v>2482</v>
      </c>
      <c r="E874" s="9" t="s">
        <v>1891</v>
      </c>
      <c r="F874" s="32" t="s">
        <v>4322</v>
      </c>
      <c r="G874" s="32" t="s">
        <v>4314</v>
      </c>
      <c r="H874" s="34">
        <v>3.4801299999999999</v>
      </c>
      <c r="I874" s="9" t="s">
        <v>1273</v>
      </c>
      <c r="J874" s="9" t="str">
        <f>_xlfn.XLOOKUP($I874,ETF指数!$B:$B,ETF指数!D:D)</f>
        <v>行业板块</v>
      </c>
      <c r="K874" s="9" t="str">
        <f>_xlfn.XLOOKUP($I874,ETF指数!$B:$B,ETF指数!E:E)</f>
        <v>科技</v>
      </c>
      <c r="L874" s="9" t="str">
        <f>_xlfn.XLOOKUP($I874,ETF指数!$B:$B,ETF指数!F:F)</f>
        <v>计算机</v>
      </c>
      <c r="M874" s="35">
        <f>[1]!f_netasset_total(A874,"",100000000)</f>
        <v>2.8691863263999999</v>
      </c>
      <c r="N874" s="36">
        <f>[1]!f_info_managementfeeratio(A874)</f>
        <v>0.5</v>
      </c>
      <c r="O874" s="36">
        <f>[1]!f_info_custodianfeeratio(A874)</f>
        <v>0.1</v>
      </c>
      <c r="P874" s="37"/>
      <c r="Q874" s="37"/>
      <c r="R874" s="37"/>
      <c r="S874" s="37"/>
    </row>
    <row r="875" spans="1:19" x14ac:dyDescent="0.4">
      <c r="A875" s="9" t="s">
        <v>1274</v>
      </c>
      <c r="B875" s="9" t="s">
        <v>4323</v>
      </c>
      <c r="C875" s="9" t="s">
        <v>1897</v>
      </c>
      <c r="D875" s="9" t="s">
        <v>2482</v>
      </c>
      <c r="E875" s="9" t="s">
        <v>1891</v>
      </c>
      <c r="F875" s="32" t="s">
        <v>4322</v>
      </c>
      <c r="G875" s="32" t="s">
        <v>4316</v>
      </c>
      <c r="H875" s="34">
        <v>15.293096459999999</v>
      </c>
      <c r="I875" s="9" t="s">
        <v>1264</v>
      </c>
      <c r="J875" s="9" t="str">
        <f>_xlfn.XLOOKUP($I875,ETF指数!$B:$B,ETF指数!D:D)</f>
        <v>市场指数</v>
      </c>
      <c r="K875" s="9" t="str">
        <f>_xlfn.XLOOKUP($I875,ETF指数!$B:$B,ETF指数!E:E)</f>
        <v>超大盘</v>
      </c>
      <c r="L875" s="9" t="str">
        <f>_xlfn.XLOOKUP($I875,ETF指数!$B:$B,ETF指数!F:F)</f>
        <v>核心</v>
      </c>
      <c r="M875" s="35">
        <f>[1]!f_netasset_total(A875,"",100000000)</f>
        <v>12.646915029400001</v>
      </c>
      <c r="N875" s="36">
        <f>[1]!f_info_managementfeeratio(A875)</f>
        <v>0.15</v>
      </c>
      <c r="O875" s="36">
        <f>[1]!f_info_custodianfeeratio(A875)</f>
        <v>0.05</v>
      </c>
      <c r="P875" s="37"/>
      <c r="Q875" s="37"/>
      <c r="R875" s="37"/>
      <c r="S875" s="37"/>
    </row>
    <row r="876" spans="1:19" x14ac:dyDescent="0.4">
      <c r="A876" s="9" t="s">
        <v>1275</v>
      </c>
      <c r="B876" s="9" t="s">
        <v>4324</v>
      </c>
      <c r="C876" s="9" t="s">
        <v>1910</v>
      </c>
      <c r="D876" s="9" t="s">
        <v>3191</v>
      </c>
      <c r="E876" s="9" t="s">
        <v>1891</v>
      </c>
      <c r="F876" s="32" t="s">
        <v>4322</v>
      </c>
      <c r="G876" s="32" t="s">
        <v>4316</v>
      </c>
      <c r="H876" s="34">
        <v>15.47764005</v>
      </c>
      <c r="I876" s="9" t="s">
        <v>1264</v>
      </c>
      <c r="J876" s="9" t="str">
        <f>_xlfn.XLOOKUP($I876,ETF指数!$B:$B,ETF指数!D:D)</f>
        <v>市场指数</v>
      </c>
      <c r="K876" s="9" t="str">
        <f>_xlfn.XLOOKUP($I876,ETF指数!$B:$B,ETF指数!E:E)</f>
        <v>超大盘</v>
      </c>
      <c r="L876" s="9" t="str">
        <f>_xlfn.XLOOKUP($I876,ETF指数!$B:$B,ETF指数!F:F)</f>
        <v>核心</v>
      </c>
      <c r="M876" s="35">
        <f>[1]!f_netasset_total(A876,"",100000000)</f>
        <v>12.216444953900002</v>
      </c>
      <c r="N876" s="36">
        <f>[1]!f_info_managementfeeratio(A876)</f>
        <v>0.15</v>
      </c>
      <c r="O876" s="36">
        <f>[1]!f_info_custodianfeeratio(A876)</f>
        <v>0.05</v>
      </c>
      <c r="P876" s="37"/>
      <c r="Q876" s="37"/>
      <c r="R876" s="37"/>
      <c r="S876" s="37"/>
    </row>
    <row r="877" spans="1:19" x14ac:dyDescent="0.4">
      <c r="A877" s="9" t="s">
        <v>1276</v>
      </c>
      <c r="B877" s="9" t="s">
        <v>4325</v>
      </c>
      <c r="C877" s="9" t="s">
        <v>1900</v>
      </c>
      <c r="D877" s="9" t="s">
        <v>1970</v>
      </c>
      <c r="E877" s="9" t="s">
        <v>1891</v>
      </c>
      <c r="F877" s="32" t="s">
        <v>4322</v>
      </c>
      <c r="G877" s="32" t="s">
        <v>4316</v>
      </c>
      <c r="H877" s="34">
        <v>14.30046523</v>
      </c>
      <c r="I877" s="9" t="s">
        <v>1264</v>
      </c>
      <c r="J877" s="9" t="str">
        <f>_xlfn.XLOOKUP($I877,ETF指数!$B:$B,ETF指数!D:D)</f>
        <v>市场指数</v>
      </c>
      <c r="K877" s="9" t="str">
        <f>_xlfn.XLOOKUP($I877,ETF指数!$B:$B,ETF指数!E:E)</f>
        <v>超大盘</v>
      </c>
      <c r="L877" s="9" t="str">
        <f>_xlfn.XLOOKUP($I877,ETF指数!$B:$B,ETF指数!F:F)</f>
        <v>核心</v>
      </c>
      <c r="M877" s="35">
        <f>[1]!f_netasset_total(A877,"",100000000)</f>
        <v>5.2915330920999999</v>
      </c>
      <c r="N877" s="36">
        <f>[1]!f_info_managementfeeratio(A877)</f>
        <v>0.15</v>
      </c>
      <c r="O877" s="36">
        <f>[1]!f_info_custodianfeeratio(A877)</f>
        <v>0.05</v>
      </c>
      <c r="P877" s="37"/>
      <c r="Q877" s="37"/>
      <c r="R877" s="37"/>
      <c r="S877" s="37"/>
    </row>
    <row r="878" spans="1:19" x14ac:dyDescent="0.4">
      <c r="A878" s="9" t="s">
        <v>1277</v>
      </c>
      <c r="B878" s="9" t="s">
        <v>4326</v>
      </c>
      <c r="C878" s="9" t="s">
        <v>1902</v>
      </c>
      <c r="D878" s="9" t="s">
        <v>2482</v>
      </c>
      <c r="E878" s="9" t="s">
        <v>1891</v>
      </c>
      <c r="F878" s="32" t="s">
        <v>4327</v>
      </c>
      <c r="G878" s="32" t="s">
        <v>4328</v>
      </c>
      <c r="H878" s="34">
        <v>5.1056800000000004</v>
      </c>
      <c r="I878" s="9" t="s">
        <v>348</v>
      </c>
      <c r="J878" s="9" t="str">
        <f>_xlfn.XLOOKUP($I878,ETF指数!$B:$B,ETF指数!D:D)</f>
        <v>风格策略</v>
      </c>
      <c r="K878" s="9" t="str">
        <f>_xlfn.XLOOKUP($I878,ETF指数!$B:$B,ETF指数!E:E)</f>
        <v>红利</v>
      </c>
      <c r="L878" s="9" t="str">
        <f>_xlfn.XLOOKUP($I878,ETF指数!$B:$B,ETF指数!F:F)</f>
        <v>红利</v>
      </c>
      <c r="M878" s="35">
        <f>[1]!f_netasset_total(A878,"",100000000)</f>
        <v>0.72522833599999992</v>
      </c>
      <c r="N878" s="36">
        <f>[1]!f_info_managementfeeratio(A878)</f>
        <v>0.5</v>
      </c>
      <c r="O878" s="36">
        <f>[1]!f_info_custodianfeeratio(A878)</f>
        <v>0.1</v>
      </c>
      <c r="P878" s="37"/>
      <c r="Q878" s="37"/>
      <c r="R878" s="37"/>
      <c r="S878" s="37"/>
    </row>
    <row r="879" spans="1:19" x14ac:dyDescent="0.4">
      <c r="A879" s="9" t="s">
        <v>1278</v>
      </c>
      <c r="B879" s="9" t="s">
        <v>4329</v>
      </c>
      <c r="C879" s="9" t="s">
        <v>1913</v>
      </c>
      <c r="D879" s="9" t="s">
        <v>2482</v>
      </c>
      <c r="E879" s="9" t="s">
        <v>1891</v>
      </c>
      <c r="F879" s="32" t="s">
        <v>4314</v>
      </c>
      <c r="G879" s="32" t="s">
        <v>4330</v>
      </c>
      <c r="H879" s="34">
        <v>9.0116120899999999</v>
      </c>
      <c r="I879" s="9" t="s">
        <v>239</v>
      </c>
      <c r="J879" s="9" t="str">
        <f>_xlfn.XLOOKUP($I879,ETF指数!$B:$B,ETF指数!D:D)</f>
        <v>风格策略</v>
      </c>
      <c r="K879" s="9" t="str">
        <f>_xlfn.XLOOKUP($I879,ETF指数!$B:$B,ETF指数!E:E)</f>
        <v>红利</v>
      </c>
      <c r="L879" s="9" t="str">
        <f>_xlfn.XLOOKUP($I879,ETF指数!$B:$B,ETF指数!F:F)</f>
        <v>低波</v>
      </c>
      <c r="M879" s="35">
        <f>[1]!f_netasset_total(A879,"",100000000)</f>
        <v>7.9779555842999992</v>
      </c>
      <c r="N879" s="36">
        <f>[1]!f_info_managementfeeratio(A879)</f>
        <v>0.4</v>
      </c>
      <c r="O879" s="36">
        <f>[1]!f_info_custodianfeeratio(A879)</f>
        <v>0.1</v>
      </c>
      <c r="P879" s="37"/>
      <c r="Q879" s="37"/>
      <c r="R879" s="37"/>
      <c r="S879" s="37"/>
    </row>
    <row r="880" spans="1:19" x14ac:dyDescent="0.4">
      <c r="A880" s="9" t="s">
        <v>1279</v>
      </c>
      <c r="B880" s="9" t="s">
        <v>4331</v>
      </c>
      <c r="C880" s="9" t="s">
        <v>1894</v>
      </c>
      <c r="D880" s="9" t="s">
        <v>4332</v>
      </c>
      <c r="E880" s="9" t="s">
        <v>1891</v>
      </c>
      <c r="F880" s="32" t="s">
        <v>4316</v>
      </c>
      <c r="G880" s="32" t="s">
        <v>4328</v>
      </c>
      <c r="H880" s="34">
        <v>3.1672327299999998</v>
      </c>
      <c r="I880" s="9" t="s">
        <v>127</v>
      </c>
      <c r="J880" s="9" t="str">
        <f>_xlfn.XLOOKUP($I880,ETF指数!$B:$B,ETF指数!D:D)</f>
        <v>行业板块</v>
      </c>
      <c r="K880" s="9" t="str">
        <f>_xlfn.XLOOKUP($I880,ETF指数!$B:$B,ETF指数!E:E)</f>
        <v>消费</v>
      </c>
      <c r="L880" s="9" t="str">
        <f>_xlfn.XLOOKUP($I880,ETF指数!$B:$B,ETF指数!F:F)</f>
        <v>可选消费</v>
      </c>
      <c r="M880" s="35">
        <f>[1]!f_netasset_total(A880,"",100000000)</f>
        <v>0.31276978969999997</v>
      </c>
      <c r="N880" s="36">
        <f>[1]!f_info_managementfeeratio(A880)</f>
        <v>0.5</v>
      </c>
      <c r="O880" s="36">
        <f>[1]!f_info_custodianfeeratio(A880)</f>
        <v>0.1</v>
      </c>
      <c r="P880" s="37"/>
      <c r="Q880" s="37"/>
      <c r="R880" s="37"/>
      <c r="S880" s="37"/>
    </row>
    <row r="881" spans="1:19" x14ac:dyDescent="0.4">
      <c r="A881" s="9" t="s">
        <v>1280</v>
      </c>
      <c r="B881" s="9" t="s">
        <v>4333</v>
      </c>
      <c r="C881" s="9" t="s">
        <v>1896</v>
      </c>
      <c r="D881" s="9" t="s">
        <v>2927</v>
      </c>
      <c r="E881" s="9" t="s">
        <v>1892</v>
      </c>
      <c r="F881" s="32" t="s">
        <v>4334</v>
      </c>
      <c r="G881" s="32" t="s">
        <v>4335</v>
      </c>
      <c r="H881" s="34">
        <v>48.11911447</v>
      </c>
      <c r="I881" s="9" t="s">
        <v>1281</v>
      </c>
      <c r="J881" s="9" t="str">
        <f>_xlfn.XLOOKUP($I881,ETF指数!$B:$B,ETF指数!D:D)</f>
        <v>债券指数</v>
      </c>
      <c r="K881" s="9" t="str">
        <f>_xlfn.XLOOKUP($I881,ETF指数!$B:$B,ETF指数!E:E)</f>
        <v>国债</v>
      </c>
      <c r="L881" s="9" t="str">
        <f>_xlfn.XLOOKUP($I881,ETF指数!$B:$B,ETF指数!F:F)</f>
        <v>超长债</v>
      </c>
      <c r="M881" s="35">
        <f>[1]!f_netasset_total(A881,"",100000000)</f>
        <v>64.273822698999993</v>
      </c>
      <c r="N881" s="36">
        <f>[1]!f_info_managementfeeratio(A881)</f>
        <v>0.15</v>
      </c>
      <c r="O881" s="36">
        <f>[1]!f_info_custodianfeeratio(A881)</f>
        <v>0.05</v>
      </c>
      <c r="P881" s="37"/>
      <c r="Q881" s="37"/>
      <c r="R881" s="37"/>
      <c r="S881" s="37"/>
    </row>
    <row r="882" spans="1:19" x14ac:dyDescent="0.4">
      <c r="A882" s="9" t="s">
        <v>1282</v>
      </c>
      <c r="B882" s="9" t="s">
        <v>4336</v>
      </c>
      <c r="C882" s="9" t="s">
        <v>1894</v>
      </c>
      <c r="D882" s="9" t="s">
        <v>1965</v>
      </c>
      <c r="E882" s="9" t="s">
        <v>1891</v>
      </c>
      <c r="F882" s="32" t="s">
        <v>4337</v>
      </c>
      <c r="G882" s="32" t="s">
        <v>4338</v>
      </c>
      <c r="H882" s="34">
        <v>4.4876551200000003</v>
      </c>
      <c r="I882" s="9" t="s">
        <v>144</v>
      </c>
      <c r="J882" s="9" t="str">
        <f>_xlfn.XLOOKUP($I882,ETF指数!$B:$B,ETF指数!D:D)</f>
        <v>行业板块</v>
      </c>
      <c r="K882" s="9" t="str">
        <f>_xlfn.XLOOKUP($I882,ETF指数!$B:$B,ETF指数!E:E)</f>
        <v>科技</v>
      </c>
      <c r="L882" s="9" t="str">
        <f>_xlfn.XLOOKUP($I882,ETF指数!$B:$B,ETF指数!F:F)</f>
        <v>信息</v>
      </c>
      <c r="M882" s="35">
        <f>[1]!f_netasset_total(A882,"",100000000)</f>
        <v>0.34805826670000001</v>
      </c>
      <c r="N882" s="36">
        <f>[1]!f_info_managementfeeratio(A882)</f>
        <v>0.5</v>
      </c>
      <c r="O882" s="36">
        <f>[1]!f_info_custodianfeeratio(A882)</f>
        <v>0.1</v>
      </c>
      <c r="P882" s="37"/>
      <c r="Q882" s="37"/>
      <c r="R882" s="37"/>
      <c r="S882" s="37"/>
    </row>
    <row r="883" spans="1:19" x14ac:dyDescent="0.4">
      <c r="A883" s="9" t="s">
        <v>1283</v>
      </c>
      <c r="B883" s="9" t="s">
        <v>4339</v>
      </c>
      <c r="C883" s="9" t="s">
        <v>1895</v>
      </c>
      <c r="D883" s="9" t="s">
        <v>2482</v>
      </c>
      <c r="E883" s="9" t="s">
        <v>1891</v>
      </c>
      <c r="F883" s="32" t="s">
        <v>4337</v>
      </c>
      <c r="G883" s="32" t="s">
        <v>4340</v>
      </c>
      <c r="H883" s="34">
        <v>4.13185</v>
      </c>
      <c r="I883" s="9" t="s">
        <v>1077</v>
      </c>
      <c r="J883" s="9" t="str">
        <f>_xlfn.XLOOKUP($I883,ETF指数!$B:$B,ETF指数!D:D)</f>
        <v>港股指数</v>
      </c>
      <c r="K883" s="9" t="str">
        <f>_xlfn.XLOOKUP($I883,ETF指数!$B:$B,ETF指数!E:E)</f>
        <v>红利</v>
      </c>
      <c r="L883" s="9" t="str">
        <f>_xlfn.XLOOKUP($I883,ETF指数!$B:$B,ETF指数!F:F)</f>
        <v>低波</v>
      </c>
      <c r="M883" s="35">
        <f>[1]!f_netasset_total(A883,"",100000000)</f>
        <v>12.538484435199999</v>
      </c>
      <c r="N883" s="36">
        <f>[1]!f_info_managementfeeratio(A883)</f>
        <v>0.15</v>
      </c>
      <c r="O883" s="36">
        <f>[1]!f_info_custodianfeeratio(A883)</f>
        <v>0.05</v>
      </c>
      <c r="P883" s="37"/>
      <c r="Q883" s="37"/>
      <c r="R883" s="37"/>
      <c r="S883" s="37"/>
    </row>
    <row r="884" spans="1:19" x14ac:dyDescent="0.4">
      <c r="A884" s="9" t="s">
        <v>1284</v>
      </c>
      <c r="B884" s="9" t="s">
        <v>4341</v>
      </c>
      <c r="C884" s="9" t="s">
        <v>1909</v>
      </c>
      <c r="D884" s="9" t="s">
        <v>2482</v>
      </c>
      <c r="E884" s="9" t="s">
        <v>1891</v>
      </c>
      <c r="F884" s="32" t="s">
        <v>4337</v>
      </c>
      <c r="G884" s="32" t="s">
        <v>4340</v>
      </c>
      <c r="H884" s="34">
        <v>2.1230799999999999</v>
      </c>
      <c r="I884" s="9" t="s">
        <v>1149</v>
      </c>
      <c r="J884" s="9" t="str">
        <f>_xlfn.XLOOKUP($I884,ETF指数!$B:$B,ETF指数!D:D)</f>
        <v>市场指数</v>
      </c>
      <c r="K884" s="9" t="str">
        <f>_xlfn.XLOOKUP($I884,ETF指数!$B:$B,ETF指数!E:E)</f>
        <v>小盘</v>
      </c>
      <c r="L884" s="9" t="str">
        <f>_xlfn.XLOOKUP($I884,ETF指数!$B:$B,ETF指数!F:F)</f>
        <v>核心</v>
      </c>
      <c r="M884" s="35">
        <f>[1]!f_netasset_total(A884,"",100000000)</f>
        <v>0.1078367445</v>
      </c>
      <c r="N884" s="36">
        <f>[1]!f_info_managementfeeratio(A884)</f>
        <v>0.5</v>
      </c>
      <c r="O884" s="36">
        <f>[1]!f_info_custodianfeeratio(A884)</f>
        <v>0.1</v>
      </c>
      <c r="P884" s="37"/>
      <c r="Q884" s="37"/>
      <c r="R884" s="37"/>
      <c r="S884" s="37"/>
    </row>
    <row r="885" spans="1:19" x14ac:dyDescent="0.4">
      <c r="A885" s="9" t="s">
        <v>1285</v>
      </c>
      <c r="B885" s="9" t="s">
        <v>4342</v>
      </c>
      <c r="C885" s="9" t="s">
        <v>1897</v>
      </c>
      <c r="D885" s="9" t="s">
        <v>2547</v>
      </c>
      <c r="E885" s="9" t="s">
        <v>1891</v>
      </c>
      <c r="F885" s="32" t="s">
        <v>4343</v>
      </c>
      <c r="G885" s="32" t="s">
        <v>4338</v>
      </c>
      <c r="H885" s="34">
        <v>2.3020660899999998</v>
      </c>
      <c r="I885" s="9" t="s">
        <v>784</v>
      </c>
      <c r="J885" s="9" t="str">
        <f>_xlfn.XLOOKUP($I885,ETF指数!$B:$B,ETF指数!D:D)</f>
        <v>市场指数</v>
      </c>
      <c r="K885" s="9" t="str">
        <f>_xlfn.XLOOKUP($I885,ETF指数!$B:$B,ETF指数!E:E)</f>
        <v>超大盘</v>
      </c>
      <c r="L885" s="9">
        <f>_xlfn.XLOOKUP($I885,ETF指数!$B:$B,ETF指数!F:F)</f>
        <v>0</v>
      </c>
      <c r="M885" s="35">
        <f>[1]!f_netasset_total(A885,"",100000000)</f>
        <v>0.1055312659</v>
      </c>
      <c r="N885" s="36">
        <f>[1]!f_info_managementfeeratio(A885)</f>
        <v>0.7</v>
      </c>
      <c r="O885" s="36">
        <f>[1]!f_info_custodianfeeratio(A885)</f>
        <v>0.1</v>
      </c>
      <c r="P885" s="37"/>
      <c r="Q885" s="37"/>
      <c r="R885" s="37"/>
      <c r="S885" s="37"/>
    </row>
    <row r="886" spans="1:19" x14ac:dyDescent="0.4">
      <c r="A886" s="9" t="s">
        <v>1286</v>
      </c>
      <c r="B886" s="9" t="s">
        <v>4344</v>
      </c>
      <c r="C886" s="9" t="s">
        <v>1899</v>
      </c>
      <c r="D886" s="9" t="s">
        <v>1973</v>
      </c>
      <c r="E886" s="9" t="s">
        <v>1891</v>
      </c>
      <c r="F886" s="32" t="s">
        <v>4343</v>
      </c>
      <c r="G886" s="32" t="s">
        <v>4340</v>
      </c>
      <c r="H886" s="34">
        <v>3.0616400000000001</v>
      </c>
      <c r="I886" s="9" t="s">
        <v>1172</v>
      </c>
      <c r="J886" s="9" t="str">
        <f>_xlfn.XLOOKUP($I886,ETF指数!$B:$B,ETF指数!D:D)</f>
        <v>行业板块</v>
      </c>
      <c r="K886" s="9" t="str">
        <f>_xlfn.XLOOKUP($I886,ETF指数!$B:$B,ETF指数!E:E)</f>
        <v>科技</v>
      </c>
      <c r="L886" s="9" t="str">
        <f>_xlfn.XLOOKUP($I886,ETF指数!$B:$B,ETF指数!F:F)</f>
        <v>信息</v>
      </c>
      <c r="M886" s="35">
        <f>[1]!f_netasset_total(A886,"",100000000)</f>
        <v>2.7517155589</v>
      </c>
      <c r="N886" s="36">
        <f>[1]!f_info_managementfeeratio(A886)</f>
        <v>0.5</v>
      </c>
      <c r="O886" s="36">
        <f>[1]!f_info_custodianfeeratio(A886)</f>
        <v>0.1</v>
      </c>
      <c r="P886" s="37"/>
      <c r="Q886" s="37"/>
      <c r="R886" s="37"/>
      <c r="S886" s="37"/>
    </row>
    <row r="887" spans="1:19" x14ac:dyDescent="0.4">
      <c r="A887" s="9" t="s">
        <v>1287</v>
      </c>
      <c r="B887" s="9" t="s">
        <v>4345</v>
      </c>
      <c r="C887" s="9" t="s">
        <v>1906</v>
      </c>
      <c r="D887" s="9" t="s">
        <v>3191</v>
      </c>
      <c r="E887" s="9" t="s">
        <v>1891</v>
      </c>
      <c r="F887" s="32" t="s">
        <v>4343</v>
      </c>
      <c r="G887" s="32" t="s">
        <v>4346</v>
      </c>
      <c r="H887" s="34">
        <v>2.4013900000000001</v>
      </c>
      <c r="I887" s="9" t="s">
        <v>1110</v>
      </c>
      <c r="J887" s="9" t="str">
        <f>_xlfn.XLOOKUP($I887,ETF指数!$B:$B,ETF指数!D:D)</f>
        <v>行业板块</v>
      </c>
      <c r="K887" s="9" t="str">
        <f>_xlfn.XLOOKUP($I887,ETF指数!$B:$B,ETF指数!E:E)</f>
        <v>科技</v>
      </c>
      <c r="L887" s="9" t="str">
        <f>_xlfn.XLOOKUP($I887,ETF指数!$B:$B,ETF指数!F:F)</f>
        <v>通信</v>
      </c>
      <c r="M887" s="35">
        <f>[1]!f_netasset_total(A887,"",100000000)</f>
        <v>0.29680340249999998</v>
      </c>
      <c r="N887" s="36">
        <f>[1]!f_info_managementfeeratio(A887)</f>
        <v>0.5</v>
      </c>
      <c r="O887" s="36">
        <f>[1]!f_info_custodianfeeratio(A887)</f>
        <v>0.1</v>
      </c>
      <c r="P887" s="37"/>
      <c r="Q887" s="37"/>
      <c r="R887" s="37"/>
      <c r="S887" s="37"/>
    </row>
    <row r="888" spans="1:19" x14ac:dyDescent="0.4">
      <c r="A888" s="9" t="s">
        <v>1288</v>
      </c>
      <c r="B888" s="9" t="s">
        <v>4347</v>
      </c>
      <c r="C888" s="9" t="s">
        <v>1900</v>
      </c>
      <c r="D888" s="9" t="s">
        <v>1965</v>
      </c>
      <c r="E888" s="9" t="s">
        <v>1891</v>
      </c>
      <c r="F888" s="32" t="s">
        <v>4348</v>
      </c>
      <c r="G888" s="32" t="s">
        <v>4349</v>
      </c>
      <c r="H888" s="34">
        <v>2.1648399999999999</v>
      </c>
      <c r="I888" s="9" t="s">
        <v>135</v>
      </c>
      <c r="J888" s="9" t="str">
        <f>_xlfn.XLOOKUP($I888,ETF指数!$B:$B,ETF指数!D:D)</f>
        <v>海外指数</v>
      </c>
      <c r="K888" s="9" t="str">
        <f>_xlfn.XLOOKUP($I888,ETF指数!$B:$B,ETF指数!E:E)</f>
        <v>欧洲</v>
      </c>
      <c r="L888" s="9" t="str">
        <f>_xlfn.XLOOKUP($I888,ETF指数!$B:$B,ETF指数!F:F)</f>
        <v>德国</v>
      </c>
      <c r="M888" s="35">
        <f>[1]!f_netasset_total(A888,"",100000000)</f>
        <v>12.020122252</v>
      </c>
      <c r="N888" s="36">
        <f>[1]!f_info_managementfeeratio(A888)</f>
        <v>0.5</v>
      </c>
      <c r="O888" s="36">
        <f>[1]!f_info_custodianfeeratio(A888)</f>
        <v>0.1</v>
      </c>
      <c r="P888" s="37"/>
      <c r="Q888" s="37"/>
      <c r="R888" s="37"/>
      <c r="S888" s="37"/>
    </row>
    <row r="889" spans="1:19" x14ac:dyDescent="0.4">
      <c r="A889" s="9" t="s">
        <v>1289</v>
      </c>
      <c r="B889" s="9" t="s">
        <v>4350</v>
      </c>
      <c r="C889" s="9" t="s">
        <v>1896</v>
      </c>
      <c r="D889" s="9" t="s">
        <v>2927</v>
      </c>
      <c r="E889" s="9" t="s">
        <v>1891</v>
      </c>
      <c r="F889" s="32" t="s">
        <v>4330</v>
      </c>
      <c r="G889" s="32" t="s">
        <v>4351</v>
      </c>
      <c r="H889" s="34">
        <v>2.7610503999999998</v>
      </c>
      <c r="I889" s="9" t="s">
        <v>1135</v>
      </c>
      <c r="J889" s="9" t="str">
        <f>_xlfn.XLOOKUP($I889,ETF指数!$B:$B,ETF指数!D:D)</f>
        <v>行业板块</v>
      </c>
      <c r="K889" s="9" t="str">
        <f>_xlfn.XLOOKUP($I889,ETF指数!$B:$B,ETF指数!E:E)</f>
        <v>科技</v>
      </c>
      <c r="L889" s="9" t="str">
        <f>_xlfn.XLOOKUP($I889,ETF指数!$B:$B,ETF指数!F:F)</f>
        <v>半导体</v>
      </c>
      <c r="M889" s="35">
        <f>[1]!f_netasset_total(A889,"",100000000)</f>
        <v>1.6653568309</v>
      </c>
      <c r="N889" s="36">
        <f>[1]!f_info_managementfeeratio(A889)</f>
        <v>0.5</v>
      </c>
      <c r="O889" s="36">
        <f>[1]!f_info_custodianfeeratio(A889)</f>
        <v>0.1</v>
      </c>
      <c r="P889" s="37"/>
      <c r="Q889" s="37"/>
      <c r="R889" s="37"/>
      <c r="S889" s="37"/>
    </row>
    <row r="890" spans="1:19" x14ac:dyDescent="0.4">
      <c r="A890" s="9" t="s">
        <v>1290</v>
      </c>
      <c r="B890" s="9" t="s">
        <v>4352</v>
      </c>
      <c r="C890" s="9" t="s">
        <v>1915</v>
      </c>
      <c r="D890" s="9" t="s">
        <v>2989</v>
      </c>
      <c r="E890" s="9" t="s">
        <v>1891</v>
      </c>
      <c r="F890" s="32" t="s">
        <v>4330</v>
      </c>
      <c r="G890" s="32" t="s">
        <v>4353</v>
      </c>
      <c r="H890" s="34">
        <v>4.0175099999999997</v>
      </c>
      <c r="I890" s="9" t="s">
        <v>422</v>
      </c>
      <c r="J890" s="9" t="str">
        <f>_xlfn.XLOOKUP($I890,ETF指数!$B:$B,ETF指数!D:D)</f>
        <v>风格策略</v>
      </c>
      <c r="K890" s="9" t="str">
        <f>_xlfn.XLOOKUP($I890,ETF指数!$B:$B,ETF指数!E:E)</f>
        <v>红利</v>
      </c>
      <c r="L890" s="9" t="str">
        <f>_xlfn.XLOOKUP($I890,ETF指数!$B:$B,ETF指数!F:F)</f>
        <v>低波</v>
      </c>
      <c r="M890" s="35">
        <f>[1]!f_netasset_total(A890,"",100000000)</f>
        <v>3.98187479E-2</v>
      </c>
      <c r="N890" s="36">
        <f>[1]!f_info_managementfeeratio(A890)</f>
        <v>0.5</v>
      </c>
      <c r="O890" s="36">
        <f>[1]!f_info_custodianfeeratio(A890)</f>
        <v>0.1</v>
      </c>
      <c r="P890" s="37"/>
      <c r="Q890" s="37"/>
      <c r="R890" s="37"/>
      <c r="S890" s="37"/>
    </row>
    <row r="891" spans="1:19" x14ac:dyDescent="0.4">
      <c r="A891" s="9" t="s">
        <v>1291</v>
      </c>
      <c r="B891" s="9" t="s">
        <v>4354</v>
      </c>
      <c r="C891" s="9" t="s">
        <v>1906</v>
      </c>
      <c r="D891" s="9" t="s">
        <v>1973</v>
      </c>
      <c r="E891" s="9" t="s">
        <v>1891</v>
      </c>
      <c r="F891" s="32" t="s">
        <v>4355</v>
      </c>
      <c r="G891" s="32" t="s">
        <v>4356</v>
      </c>
      <c r="H891" s="34">
        <v>2.1057299999999999</v>
      </c>
      <c r="I891" s="9" t="s">
        <v>1292</v>
      </c>
      <c r="J891" s="9" t="str">
        <f>_xlfn.XLOOKUP($I891,ETF指数!$B:$B,ETF指数!D:D)</f>
        <v>港股指数</v>
      </c>
      <c r="K891" s="9" t="str">
        <f>_xlfn.XLOOKUP($I891,ETF指数!$B:$B,ETF指数!E:E)</f>
        <v>央国企</v>
      </c>
      <c r="L891" s="9" t="str">
        <f>_xlfn.XLOOKUP($I891,ETF指数!$B:$B,ETF指数!F:F)</f>
        <v>央国企</v>
      </c>
      <c r="M891" s="35">
        <f>[1]!f_netasset_total(A891,"",100000000)</f>
        <v>6.0022888646000006</v>
      </c>
      <c r="N891" s="36">
        <f>[1]!f_info_managementfeeratio(A891)</f>
        <v>0.5</v>
      </c>
      <c r="O891" s="36">
        <f>[1]!f_info_custodianfeeratio(A891)</f>
        <v>0.15</v>
      </c>
      <c r="P891" s="37"/>
      <c r="Q891" s="37"/>
      <c r="R891" s="37"/>
      <c r="S891" s="37"/>
    </row>
    <row r="892" spans="1:19" x14ac:dyDescent="0.4">
      <c r="A892" s="9" t="s">
        <v>1293</v>
      </c>
      <c r="B892" s="9" t="s">
        <v>4357</v>
      </c>
      <c r="C892" s="9" t="s">
        <v>1895</v>
      </c>
      <c r="D892" s="9" t="s">
        <v>1965</v>
      </c>
      <c r="E892" s="9" t="s">
        <v>1891</v>
      </c>
      <c r="F892" s="32" t="s">
        <v>4355</v>
      </c>
      <c r="G892" s="32" t="s">
        <v>4346</v>
      </c>
      <c r="H892" s="34">
        <v>3.1994199999999999</v>
      </c>
      <c r="I892" s="9" t="s">
        <v>83</v>
      </c>
      <c r="J892" s="9" t="str">
        <f>_xlfn.XLOOKUP($I892,ETF指数!$B:$B,ETF指数!D:D)</f>
        <v>港股指数</v>
      </c>
      <c r="K892" s="9" t="str">
        <f>_xlfn.XLOOKUP($I892,ETF指数!$B:$B,ETF指数!E:E)</f>
        <v>综合</v>
      </c>
      <c r="L892" s="9" t="str">
        <f>_xlfn.XLOOKUP($I892,ETF指数!$B:$B,ETF指数!F:F)</f>
        <v>综合</v>
      </c>
      <c r="M892" s="35">
        <f>[1]!f_netasset_total(A892,"",100000000)</f>
        <v>0.54467538420000006</v>
      </c>
      <c r="N892" s="36">
        <f>[1]!f_info_managementfeeratio(A892)</f>
        <v>0.5</v>
      </c>
      <c r="O892" s="36">
        <f>[1]!f_info_custodianfeeratio(A892)</f>
        <v>0.1</v>
      </c>
      <c r="P892" s="37"/>
      <c r="Q892" s="37"/>
      <c r="R892" s="37"/>
      <c r="S892" s="37"/>
    </row>
    <row r="893" spans="1:19" x14ac:dyDescent="0.4">
      <c r="A893" s="9" t="s">
        <v>1294</v>
      </c>
      <c r="B893" s="9" t="s">
        <v>4358</v>
      </c>
      <c r="C893" s="9" t="s">
        <v>1900</v>
      </c>
      <c r="D893" s="9" t="s">
        <v>2866</v>
      </c>
      <c r="E893" s="9" t="s">
        <v>1891</v>
      </c>
      <c r="F893" s="32" t="s">
        <v>4338</v>
      </c>
      <c r="G893" s="32" t="s">
        <v>4346</v>
      </c>
      <c r="H893" s="34">
        <v>3.52136</v>
      </c>
      <c r="I893" s="9" t="s">
        <v>1177</v>
      </c>
      <c r="J893" s="9" t="str">
        <f>_xlfn.XLOOKUP($I893,ETF指数!$B:$B,ETF指数!D:D)</f>
        <v>行业板块</v>
      </c>
      <c r="K893" s="9" t="str">
        <f>_xlfn.XLOOKUP($I893,ETF指数!$B:$B,ETF指数!E:E)</f>
        <v>科技</v>
      </c>
      <c r="L893" s="9" t="str">
        <f>_xlfn.XLOOKUP($I893,ETF指数!$B:$B,ETF指数!F:F)</f>
        <v>半导体</v>
      </c>
      <c r="M893" s="35">
        <f>[1]!f_netasset_total(A893,"",100000000)</f>
        <v>0.63223599249999995</v>
      </c>
      <c r="N893" s="36">
        <f>[1]!f_info_managementfeeratio(A893)</f>
        <v>0.5</v>
      </c>
      <c r="O893" s="36">
        <f>[1]!f_info_custodianfeeratio(A893)</f>
        <v>0.1</v>
      </c>
      <c r="P893" s="37"/>
      <c r="Q893" s="37"/>
      <c r="R893" s="37"/>
      <c r="S893" s="37"/>
    </row>
    <row r="894" spans="1:19" x14ac:dyDescent="0.4">
      <c r="A894" s="9" t="s">
        <v>1295</v>
      </c>
      <c r="B894" s="9" t="s">
        <v>4359</v>
      </c>
      <c r="C894" s="9" t="s">
        <v>1901</v>
      </c>
      <c r="D894" s="9" t="s">
        <v>1957</v>
      </c>
      <c r="E894" s="9" t="s">
        <v>1891</v>
      </c>
      <c r="F894" s="32" t="s">
        <v>4340</v>
      </c>
      <c r="G894" s="32" t="s">
        <v>4360</v>
      </c>
      <c r="H894" s="34">
        <v>3.0880999999999998</v>
      </c>
      <c r="I894" s="9" t="s">
        <v>991</v>
      </c>
      <c r="J894" s="9" t="str">
        <f>_xlfn.XLOOKUP($I894,ETF指数!$B:$B,ETF指数!D:D)</f>
        <v>行业板块</v>
      </c>
      <c r="K894" s="9" t="str">
        <f>_xlfn.XLOOKUP($I894,ETF指数!$B:$B,ETF指数!E:E)</f>
        <v>科技</v>
      </c>
      <c r="L894" s="9" t="str">
        <f>_xlfn.XLOOKUP($I894,ETF指数!$B:$B,ETF指数!F:F)</f>
        <v>科创-半导体</v>
      </c>
      <c r="M894" s="35">
        <f>[1]!f_netasset_total(A894,"",100000000)</f>
        <v>5.7898251811000003</v>
      </c>
      <c r="N894" s="36">
        <f>[1]!f_info_managementfeeratio(A894)</f>
        <v>0.5</v>
      </c>
      <c r="O894" s="36">
        <f>[1]!f_info_custodianfeeratio(A894)</f>
        <v>0.1</v>
      </c>
      <c r="P894" s="37"/>
      <c r="Q894" s="37"/>
      <c r="R894" s="37"/>
      <c r="S894" s="37"/>
    </row>
    <row r="895" spans="1:19" x14ac:dyDescent="0.4">
      <c r="A895" s="9" t="s">
        <v>1296</v>
      </c>
      <c r="B895" s="9" t="s">
        <v>4361</v>
      </c>
      <c r="C895" s="9" t="s">
        <v>1900</v>
      </c>
      <c r="D895" s="9" t="s">
        <v>2927</v>
      </c>
      <c r="E895" s="9" t="s">
        <v>1891</v>
      </c>
      <c r="F895" s="32" t="s">
        <v>4351</v>
      </c>
      <c r="G895" s="32" t="s">
        <v>4362</v>
      </c>
      <c r="H895" s="34">
        <v>2.0795157</v>
      </c>
      <c r="I895" s="9" t="s">
        <v>761</v>
      </c>
      <c r="J895" s="9" t="str">
        <f>_xlfn.XLOOKUP($I895,ETF指数!$B:$B,ETF指数!D:D)</f>
        <v>行业板块</v>
      </c>
      <c r="K895" s="9" t="str">
        <f>_xlfn.XLOOKUP($I895,ETF指数!$B:$B,ETF指数!E:E)</f>
        <v>制造</v>
      </c>
      <c r="L895" s="9" t="str">
        <f>_xlfn.XLOOKUP($I895,ETF指数!$B:$B,ETF指数!F:F)</f>
        <v>机器人</v>
      </c>
      <c r="M895" s="35">
        <f>[1]!f_netasset_total(A895,"",100000000)</f>
        <v>5.6071202082000005</v>
      </c>
      <c r="N895" s="36">
        <f>[1]!f_info_managementfeeratio(A895)</f>
        <v>0.5</v>
      </c>
      <c r="O895" s="36">
        <f>[1]!f_info_custodianfeeratio(A895)</f>
        <v>0.1</v>
      </c>
      <c r="P895" s="37"/>
      <c r="Q895" s="37"/>
      <c r="R895" s="37"/>
      <c r="S895" s="37"/>
    </row>
    <row r="896" spans="1:19" x14ac:dyDescent="0.4">
      <c r="A896" s="9" t="s">
        <v>1297</v>
      </c>
      <c r="B896" s="9" t="s">
        <v>4363</v>
      </c>
      <c r="C896" s="9" t="s">
        <v>1896</v>
      </c>
      <c r="D896" s="9" t="s">
        <v>1965</v>
      </c>
      <c r="E896" s="9" t="s">
        <v>1891</v>
      </c>
      <c r="F896" s="32" t="s">
        <v>4351</v>
      </c>
      <c r="G896" s="32" t="s">
        <v>4364</v>
      </c>
      <c r="H896" s="34">
        <v>2.4588964899999999</v>
      </c>
      <c r="I896" s="9" t="s">
        <v>422</v>
      </c>
      <c r="J896" s="9" t="str">
        <f>_xlfn.XLOOKUP($I896,ETF指数!$B:$B,ETF指数!D:D)</f>
        <v>风格策略</v>
      </c>
      <c r="K896" s="9" t="str">
        <f>_xlfn.XLOOKUP($I896,ETF指数!$B:$B,ETF指数!E:E)</f>
        <v>红利</v>
      </c>
      <c r="L896" s="9" t="str">
        <f>_xlfn.XLOOKUP($I896,ETF指数!$B:$B,ETF指数!F:F)</f>
        <v>低波</v>
      </c>
      <c r="M896" s="35">
        <f>[1]!f_netasset_total(A896,"",100000000)</f>
        <v>8.4475386316999987</v>
      </c>
      <c r="N896" s="36">
        <f>[1]!f_info_managementfeeratio(A896)</f>
        <v>0.15</v>
      </c>
      <c r="O896" s="36">
        <f>[1]!f_info_custodianfeeratio(A896)</f>
        <v>0.05</v>
      </c>
      <c r="P896" s="37"/>
      <c r="Q896" s="37"/>
      <c r="R896" s="37"/>
      <c r="S896" s="37"/>
    </row>
    <row r="897" spans="1:19" x14ac:dyDescent="0.4">
      <c r="A897" s="9" t="s">
        <v>1298</v>
      </c>
      <c r="B897" s="9" t="s">
        <v>4365</v>
      </c>
      <c r="C897" s="9" t="s">
        <v>1914</v>
      </c>
      <c r="D897" s="9" t="s">
        <v>3418</v>
      </c>
      <c r="E897" s="9" t="s">
        <v>1891</v>
      </c>
      <c r="F897" s="32" t="s">
        <v>4353</v>
      </c>
      <c r="G897" s="32" t="s">
        <v>4349</v>
      </c>
      <c r="H897" s="34">
        <v>2.33967744</v>
      </c>
      <c r="I897" s="9" t="s">
        <v>707</v>
      </c>
      <c r="J897" s="9" t="str">
        <f>_xlfn.XLOOKUP($I897,ETF指数!$B:$B,ETF指数!D:D)</f>
        <v>行业板块</v>
      </c>
      <c r="K897" s="9" t="str">
        <f>_xlfn.XLOOKUP($I897,ETF指数!$B:$B,ETF指数!E:E)</f>
        <v>科技</v>
      </c>
      <c r="L897" s="9" t="str">
        <f>_xlfn.XLOOKUP($I897,ETF指数!$B:$B,ETF指数!F:F)</f>
        <v>半导体</v>
      </c>
      <c r="M897" s="35">
        <f>[1]!f_netasset_total(A897,"",100000000)</f>
        <v>9.3370488403999996</v>
      </c>
      <c r="N897" s="36">
        <f>[1]!f_info_managementfeeratio(A897)</f>
        <v>0.5</v>
      </c>
      <c r="O897" s="36">
        <f>[1]!f_info_custodianfeeratio(A897)</f>
        <v>0.05</v>
      </c>
      <c r="P897" s="37"/>
      <c r="Q897" s="37"/>
      <c r="R897" s="37"/>
      <c r="S897" s="37"/>
    </row>
    <row r="898" spans="1:19" x14ac:dyDescent="0.4">
      <c r="A898" s="9" t="s">
        <v>1299</v>
      </c>
      <c r="B898" s="9" t="s">
        <v>4366</v>
      </c>
      <c r="C898" s="9" t="s">
        <v>1896</v>
      </c>
      <c r="D898" s="9" t="s">
        <v>3221</v>
      </c>
      <c r="E898" s="9" t="s">
        <v>1891</v>
      </c>
      <c r="F898" s="32" t="s">
        <v>4356</v>
      </c>
      <c r="G898" s="32" t="s">
        <v>4367</v>
      </c>
      <c r="H898" s="34">
        <v>2.6119500000000002</v>
      </c>
      <c r="I898" s="9" t="s">
        <v>1300</v>
      </c>
      <c r="J898" s="9" t="str">
        <f>_xlfn.XLOOKUP($I898,ETF指数!$B:$B,ETF指数!D:D)</f>
        <v>行业板块</v>
      </c>
      <c r="K898" s="9" t="str">
        <f>_xlfn.XLOOKUP($I898,ETF指数!$B:$B,ETF指数!E:E)</f>
        <v>周期</v>
      </c>
      <c r="L898" s="9" t="str">
        <f>_xlfn.XLOOKUP($I898,ETF指数!$B:$B,ETF指数!F:F)</f>
        <v>油气</v>
      </c>
      <c r="M898" s="35">
        <f>[1]!f_netasset_total(A898,"",100000000)</f>
        <v>0.26446462929999998</v>
      </c>
      <c r="N898" s="36">
        <f>[1]!f_info_managementfeeratio(A898)</f>
        <v>0.5</v>
      </c>
      <c r="O898" s="36">
        <f>[1]!f_info_custodianfeeratio(A898)</f>
        <v>0.1</v>
      </c>
      <c r="P898" s="37"/>
      <c r="Q898" s="37"/>
      <c r="R898" s="37"/>
      <c r="S898" s="37"/>
    </row>
    <row r="899" spans="1:19" x14ac:dyDescent="0.4">
      <c r="A899" s="9" t="s">
        <v>1301</v>
      </c>
      <c r="B899" s="9" t="s">
        <v>4368</v>
      </c>
      <c r="C899" s="9" t="s">
        <v>1894</v>
      </c>
      <c r="D899" s="9" t="s">
        <v>4332</v>
      </c>
      <c r="E899" s="9" t="s">
        <v>1891</v>
      </c>
      <c r="F899" s="32" t="s">
        <v>4356</v>
      </c>
      <c r="G899" s="32" t="s">
        <v>4349</v>
      </c>
      <c r="H899" s="34">
        <v>2.28281</v>
      </c>
      <c r="I899" s="9" t="s">
        <v>1172</v>
      </c>
      <c r="J899" s="9" t="str">
        <f>_xlfn.XLOOKUP($I899,ETF指数!$B:$B,ETF指数!D:D)</f>
        <v>行业板块</v>
      </c>
      <c r="K899" s="9" t="str">
        <f>_xlfn.XLOOKUP($I899,ETF指数!$B:$B,ETF指数!E:E)</f>
        <v>科技</v>
      </c>
      <c r="L899" s="9" t="str">
        <f>_xlfn.XLOOKUP($I899,ETF指数!$B:$B,ETF指数!F:F)</f>
        <v>信息</v>
      </c>
      <c r="M899" s="35">
        <f>[1]!f_netasset_total(A899,"",100000000)</f>
        <v>4.4997395216000005</v>
      </c>
      <c r="N899" s="36">
        <f>[1]!f_info_managementfeeratio(A899)</f>
        <v>0.5</v>
      </c>
      <c r="O899" s="36">
        <f>[1]!f_info_custodianfeeratio(A899)</f>
        <v>0.1</v>
      </c>
      <c r="P899" s="37"/>
      <c r="Q899" s="37"/>
      <c r="R899" s="37"/>
      <c r="S899" s="37"/>
    </row>
    <row r="900" spans="1:19" x14ac:dyDescent="0.4">
      <c r="A900" s="9" t="s">
        <v>1302</v>
      </c>
      <c r="B900" s="9" t="s">
        <v>4369</v>
      </c>
      <c r="C900" s="9" t="s">
        <v>1917</v>
      </c>
      <c r="D900" s="9" t="s">
        <v>3135</v>
      </c>
      <c r="E900" s="9" t="s">
        <v>1891</v>
      </c>
      <c r="F900" s="32" t="s">
        <v>4356</v>
      </c>
      <c r="G900" s="32" t="s">
        <v>4370</v>
      </c>
      <c r="H900" s="34">
        <v>2.4180899999999999</v>
      </c>
      <c r="I900" s="9" t="s">
        <v>707</v>
      </c>
      <c r="J900" s="9" t="str">
        <f>_xlfn.XLOOKUP($I900,ETF指数!$B:$B,ETF指数!D:D)</f>
        <v>行业板块</v>
      </c>
      <c r="K900" s="9" t="str">
        <f>_xlfn.XLOOKUP($I900,ETF指数!$B:$B,ETF指数!E:E)</f>
        <v>科技</v>
      </c>
      <c r="L900" s="9" t="str">
        <f>_xlfn.XLOOKUP($I900,ETF指数!$B:$B,ETF指数!F:F)</f>
        <v>半导体</v>
      </c>
      <c r="M900" s="35">
        <f>[1]!f_netasset_total(A900,"",100000000)</f>
        <v>6.8510643776000002</v>
      </c>
      <c r="N900" s="36">
        <f>[1]!f_info_managementfeeratio(A900)</f>
        <v>0.5</v>
      </c>
      <c r="O900" s="36">
        <f>[1]!f_info_custodianfeeratio(A900)</f>
        <v>0.05</v>
      </c>
      <c r="P900" s="37"/>
      <c r="Q900" s="37"/>
      <c r="R900" s="37"/>
      <c r="S900" s="37"/>
    </row>
    <row r="901" spans="1:19" x14ac:dyDescent="0.4">
      <c r="A901" s="9" t="s">
        <v>1303</v>
      </c>
      <c r="B901" s="9" t="s">
        <v>4371</v>
      </c>
      <c r="C901" s="9" t="s">
        <v>1909</v>
      </c>
      <c r="D901" s="9" t="s">
        <v>3418</v>
      </c>
      <c r="E901" s="9" t="s">
        <v>1891</v>
      </c>
      <c r="F901" s="32" t="s">
        <v>4356</v>
      </c>
      <c r="G901" s="32" t="s">
        <v>4372</v>
      </c>
      <c r="H901" s="34">
        <v>2.62331483</v>
      </c>
      <c r="I901" s="9" t="s">
        <v>1261</v>
      </c>
      <c r="J901" s="9" t="str">
        <f>_xlfn.XLOOKUP($I901,ETF指数!$B:$B,ETF指数!D:D)</f>
        <v>行业板块</v>
      </c>
      <c r="K901" s="9" t="str">
        <f>_xlfn.XLOOKUP($I901,ETF指数!$B:$B,ETF指数!E:E)</f>
        <v>制造</v>
      </c>
      <c r="L901" s="9" t="str">
        <f>_xlfn.XLOOKUP($I901,ETF指数!$B:$B,ETF指数!F:F)</f>
        <v>汽车</v>
      </c>
      <c r="M901" s="35">
        <f>[1]!f_netasset_total(A901,"",100000000)</f>
        <v>0.13087060550000001</v>
      </c>
      <c r="N901" s="36">
        <f>[1]!f_info_managementfeeratio(A901)</f>
        <v>0.5</v>
      </c>
      <c r="O901" s="36">
        <f>[1]!f_info_custodianfeeratio(A901)</f>
        <v>0.1</v>
      </c>
      <c r="P901" s="37"/>
      <c r="Q901" s="37"/>
      <c r="R901" s="37"/>
      <c r="S901" s="37"/>
    </row>
    <row r="902" spans="1:19" x14ac:dyDescent="0.4">
      <c r="A902" s="9" t="s">
        <v>1304</v>
      </c>
      <c r="B902" s="9" t="s">
        <v>4373</v>
      </c>
      <c r="C902" s="9" t="s">
        <v>1905</v>
      </c>
      <c r="D902" s="9" t="s">
        <v>2927</v>
      </c>
      <c r="E902" s="9" t="s">
        <v>1891</v>
      </c>
      <c r="F902" s="32" t="s">
        <v>4362</v>
      </c>
      <c r="G902" s="32" t="s">
        <v>4370</v>
      </c>
      <c r="H902" s="34">
        <v>2.1379199999999998</v>
      </c>
      <c r="I902" s="9" t="s">
        <v>1186</v>
      </c>
      <c r="J902" s="9" t="str">
        <f>_xlfn.XLOOKUP($I902,ETF指数!$B:$B,ETF指数!D:D)</f>
        <v>行业板块</v>
      </c>
      <c r="K902" s="9" t="str">
        <f>_xlfn.XLOOKUP($I902,ETF指数!$B:$B,ETF指数!E:E)</f>
        <v>周期</v>
      </c>
      <c r="L902" s="9" t="str">
        <f>_xlfn.XLOOKUP($I902,ETF指数!$B:$B,ETF指数!F:F)</f>
        <v>黄金</v>
      </c>
      <c r="M902" s="35">
        <f>[1]!f_netasset_total(A902,"",100000000)</f>
        <v>1.6061274341999998</v>
      </c>
      <c r="N902" s="36">
        <f>[1]!f_info_managementfeeratio(A902)</f>
        <v>0.5</v>
      </c>
      <c r="O902" s="36">
        <f>[1]!f_info_custodianfeeratio(A902)</f>
        <v>0.1</v>
      </c>
      <c r="P902" s="37"/>
      <c r="Q902" s="37"/>
      <c r="R902" s="37"/>
      <c r="S902" s="37"/>
    </row>
    <row r="903" spans="1:19" x14ac:dyDescent="0.4">
      <c r="A903" s="9" t="s">
        <v>1305</v>
      </c>
      <c r="B903" s="9" t="s">
        <v>4374</v>
      </c>
      <c r="C903" s="9" t="s">
        <v>1902</v>
      </c>
      <c r="D903" s="9" t="s">
        <v>2482</v>
      </c>
      <c r="E903" s="9" t="s">
        <v>1891</v>
      </c>
      <c r="F903" s="32" t="s">
        <v>4362</v>
      </c>
      <c r="G903" s="32" t="s">
        <v>4372</v>
      </c>
      <c r="H903" s="34">
        <v>8.0564999999999998</v>
      </c>
      <c r="I903" s="9" t="s">
        <v>16</v>
      </c>
      <c r="J903" s="9" t="str">
        <f>_xlfn.XLOOKUP($I903,ETF指数!$B:$B,ETF指数!D:D)</f>
        <v>市场指数</v>
      </c>
      <c r="K903" s="9" t="str">
        <f>_xlfn.XLOOKUP($I903,ETF指数!$B:$B,ETF指数!E:E)</f>
        <v>超大盘</v>
      </c>
      <c r="L903" s="9" t="str">
        <f>_xlfn.XLOOKUP($I903,ETF指数!$B:$B,ETF指数!F:F)</f>
        <v>核心</v>
      </c>
      <c r="M903" s="35">
        <f>[1]!f_netasset_total(A903,"",100000000)</f>
        <v>1.0089400454000002</v>
      </c>
      <c r="N903" s="36">
        <f>[1]!f_info_managementfeeratio(A903)</f>
        <v>0.15</v>
      </c>
      <c r="O903" s="36">
        <f>[1]!f_info_custodianfeeratio(A903)</f>
        <v>0.05</v>
      </c>
      <c r="P903" s="37"/>
      <c r="Q903" s="37"/>
      <c r="R903" s="37"/>
      <c r="S903" s="37"/>
    </row>
    <row r="904" spans="1:19" x14ac:dyDescent="0.4">
      <c r="A904" s="9" t="s">
        <v>1306</v>
      </c>
      <c r="B904" s="9" t="s">
        <v>4375</v>
      </c>
      <c r="C904" s="9" t="s">
        <v>1899</v>
      </c>
      <c r="D904" s="9" t="s">
        <v>1973</v>
      </c>
      <c r="E904" s="9" t="s">
        <v>1891</v>
      </c>
      <c r="F904" s="32" t="s">
        <v>4362</v>
      </c>
      <c r="G904" s="32" t="s">
        <v>4376</v>
      </c>
      <c r="H904" s="34">
        <v>2.66669</v>
      </c>
      <c r="I904" s="9" t="s">
        <v>1307</v>
      </c>
      <c r="J904" s="9" t="str">
        <f>_xlfn.XLOOKUP($I904,ETF指数!$B:$B,ETF指数!D:D)</f>
        <v>港股指数</v>
      </c>
      <c r="K904" s="9" t="str">
        <f>_xlfn.XLOOKUP($I904,ETF指数!$B:$B,ETF指数!E:E)</f>
        <v>红利</v>
      </c>
      <c r="L904" s="9" t="str">
        <f>_xlfn.XLOOKUP($I904,ETF指数!$B:$B,ETF指数!F:F)</f>
        <v>红利</v>
      </c>
      <c r="M904" s="35">
        <f>[1]!f_netasset_total(A904,"",100000000)</f>
        <v>20.915755980299998</v>
      </c>
      <c r="N904" s="36">
        <f>[1]!f_info_managementfeeratio(A904)</f>
        <v>0.5</v>
      </c>
      <c r="O904" s="36">
        <f>[1]!f_info_custodianfeeratio(A904)</f>
        <v>0.1</v>
      </c>
      <c r="P904" s="37"/>
      <c r="Q904" s="37"/>
      <c r="R904" s="37"/>
      <c r="S904" s="37"/>
    </row>
    <row r="905" spans="1:19" x14ac:dyDescent="0.4">
      <c r="A905" s="9" t="s">
        <v>1308</v>
      </c>
      <c r="B905" s="9" t="s">
        <v>4377</v>
      </c>
      <c r="C905" s="9" t="s">
        <v>1904</v>
      </c>
      <c r="D905" s="9" t="s">
        <v>2482</v>
      </c>
      <c r="E905" s="9" t="s">
        <v>1891</v>
      </c>
      <c r="F905" s="32" t="s">
        <v>4364</v>
      </c>
      <c r="G905" s="32" t="s">
        <v>4370</v>
      </c>
      <c r="H905" s="34">
        <v>4.03144349</v>
      </c>
      <c r="I905" s="9" t="s">
        <v>719</v>
      </c>
      <c r="J905" s="9" t="str">
        <f>_xlfn.XLOOKUP($I905,ETF指数!$B:$B,ETF指数!D:D)</f>
        <v>风格策略</v>
      </c>
      <c r="K905" s="9" t="str">
        <f>_xlfn.XLOOKUP($I905,ETF指数!$B:$B,ETF指数!E:E)</f>
        <v>质量</v>
      </c>
      <c r="L905" s="9" t="str">
        <f>_xlfn.XLOOKUP($I905,ETF指数!$B:$B,ETF指数!F:F)</f>
        <v>ZZ500</v>
      </c>
      <c r="M905" s="35">
        <f>[1]!f_netasset_total(A905,"",100000000)</f>
        <v>0.15862966910000001</v>
      </c>
      <c r="N905" s="36">
        <f>[1]!f_info_managementfeeratio(A905)</f>
        <v>0.5</v>
      </c>
      <c r="O905" s="36">
        <f>[1]!f_info_custodianfeeratio(A905)</f>
        <v>0.1</v>
      </c>
      <c r="P905" s="37"/>
      <c r="Q905" s="37"/>
      <c r="R905" s="37"/>
      <c r="S905" s="37"/>
    </row>
    <row r="906" spans="1:19" x14ac:dyDescent="0.4">
      <c r="A906" s="9" t="s">
        <v>1309</v>
      </c>
      <c r="B906" s="9" t="s">
        <v>4378</v>
      </c>
      <c r="C906" s="9" t="s">
        <v>1907</v>
      </c>
      <c r="D906" s="9" t="s">
        <v>1973</v>
      </c>
      <c r="E906" s="9" t="s">
        <v>1891</v>
      </c>
      <c r="F906" s="32" t="s">
        <v>4367</v>
      </c>
      <c r="G906" s="32" t="s">
        <v>4379</v>
      </c>
      <c r="H906" s="34">
        <v>2.5023399999999998</v>
      </c>
      <c r="I906" s="9" t="s">
        <v>1261</v>
      </c>
      <c r="J906" s="9" t="str">
        <f>_xlfn.XLOOKUP($I906,ETF指数!$B:$B,ETF指数!D:D)</f>
        <v>行业板块</v>
      </c>
      <c r="K906" s="9" t="str">
        <f>_xlfn.XLOOKUP($I906,ETF指数!$B:$B,ETF指数!E:E)</f>
        <v>制造</v>
      </c>
      <c r="L906" s="9" t="str">
        <f>_xlfn.XLOOKUP($I906,ETF指数!$B:$B,ETF指数!F:F)</f>
        <v>汽车</v>
      </c>
      <c r="M906" s="35">
        <f>[1]!f_netasset_total(A906,"",100000000)</f>
        <v>0.2672124447</v>
      </c>
      <c r="N906" s="36">
        <f>[1]!f_info_managementfeeratio(A906)</f>
        <v>0.5</v>
      </c>
      <c r="O906" s="36">
        <f>[1]!f_info_custodianfeeratio(A906)</f>
        <v>0.1</v>
      </c>
      <c r="P906" s="37"/>
      <c r="Q906" s="37"/>
      <c r="R906" s="37"/>
      <c r="S906" s="37"/>
    </row>
    <row r="907" spans="1:19" x14ac:dyDescent="0.4">
      <c r="A907" s="9" t="s">
        <v>1310</v>
      </c>
      <c r="B907" s="9" t="s">
        <v>4380</v>
      </c>
      <c r="C907" s="9" t="s">
        <v>1905</v>
      </c>
      <c r="D907" s="9" t="s">
        <v>2989</v>
      </c>
      <c r="E907" s="9" t="s">
        <v>1891</v>
      </c>
      <c r="F907" s="32" t="s">
        <v>4349</v>
      </c>
      <c r="G907" s="32" t="s">
        <v>4381</v>
      </c>
      <c r="H907" s="34">
        <v>3.02766</v>
      </c>
      <c r="I907" s="9" t="s">
        <v>1311</v>
      </c>
      <c r="J907" s="9" t="str">
        <f>_xlfn.XLOOKUP($I907,ETF指数!$B:$B,ETF指数!D:D)</f>
        <v>风格策略</v>
      </c>
      <c r="K907" s="9" t="str">
        <f>_xlfn.XLOOKUP($I907,ETF指数!$B:$B,ETF指数!E:E)</f>
        <v>红利</v>
      </c>
      <c r="L907" s="9" t="str">
        <f>_xlfn.XLOOKUP($I907,ETF指数!$B:$B,ETF指数!F:F)</f>
        <v>央国企</v>
      </c>
      <c r="M907" s="35">
        <f>[1]!f_netasset_total(A907,"",100000000)</f>
        <v>15.186843884100002</v>
      </c>
      <c r="N907" s="36">
        <f>[1]!f_info_managementfeeratio(A907)</f>
        <v>0.5</v>
      </c>
      <c r="O907" s="36">
        <f>[1]!f_info_custodianfeeratio(A907)</f>
        <v>0.1</v>
      </c>
      <c r="P907" s="37"/>
      <c r="Q907" s="37"/>
      <c r="R907" s="37"/>
      <c r="S907" s="37"/>
    </row>
    <row r="908" spans="1:19" x14ac:dyDescent="0.4">
      <c r="A908" s="9" t="s">
        <v>1312</v>
      </c>
      <c r="B908" s="9" t="s">
        <v>4382</v>
      </c>
      <c r="C908" s="9" t="s">
        <v>1894</v>
      </c>
      <c r="D908" s="9" t="s">
        <v>3279</v>
      </c>
      <c r="E908" s="9" t="s">
        <v>1891</v>
      </c>
      <c r="F908" s="32" t="s">
        <v>4383</v>
      </c>
      <c r="G908" s="32" t="s">
        <v>4379</v>
      </c>
      <c r="H908" s="34">
        <v>2.2675000000000001</v>
      </c>
      <c r="I908" s="9" t="s">
        <v>1261</v>
      </c>
      <c r="J908" s="9" t="str">
        <f>_xlfn.XLOOKUP($I908,ETF指数!$B:$B,ETF指数!D:D)</f>
        <v>行业板块</v>
      </c>
      <c r="K908" s="9" t="str">
        <f>_xlfn.XLOOKUP($I908,ETF指数!$B:$B,ETF指数!E:E)</f>
        <v>制造</v>
      </c>
      <c r="L908" s="9" t="str">
        <f>_xlfn.XLOOKUP($I908,ETF指数!$B:$B,ETF指数!F:F)</f>
        <v>汽车</v>
      </c>
      <c r="M908" s="35">
        <f>[1]!f_netasset_total(A908,"",100000000)</f>
        <v>0.35946548159999997</v>
      </c>
      <c r="N908" s="36">
        <f>[1]!f_info_managementfeeratio(A908)</f>
        <v>0.5</v>
      </c>
      <c r="O908" s="36">
        <f>[1]!f_info_custodianfeeratio(A908)</f>
        <v>0.1</v>
      </c>
      <c r="P908" s="37"/>
      <c r="Q908" s="37"/>
      <c r="R908" s="37"/>
      <c r="S908" s="37"/>
    </row>
    <row r="909" spans="1:19" x14ac:dyDescent="0.4">
      <c r="A909" s="9" t="s">
        <v>1313</v>
      </c>
      <c r="B909" s="9" t="s">
        <v>4384</v>
      </c>
      <c r="C909" s="9" t="s">
        <v>1904</v>
      </c>
      <c r="D909" s="9" t="s">
        <v>2475</v>
      </c>
      <c r="E909" s="9" t="s">
        <v>1891</v>
      </c>
      <c r="F909" s="32" t="s">
        <v>4383</v>
      </c>
      <c r="G909" s="32" t="s">
        <v>4379</v>
      </c>
      <c r="H909" s="34">
        <v>2.4341599999999999</v>
      </c>
      <c r="I909" s="9" t="s">
        <v>1314</v>
      </c>
      <c r="J909" s="9" t="str">
        <f>_xlfn.XLOOKUP($I909,ETF指数!$B:$B,ETF指数!D:D)</f>
        <v>风格策略</v>
      </c>
      <c r="K909" s="9" t="str">
        <f>_xlfn.XLOOKUP($I909,ETF指数!$B:$B,ETF指数!E:E)</f>
        <v>红利</v>
      </c>
      <c r="L909" s="9" t="str">
        <f>_xlfn.XLOOKUP($I909,ETF指数!$B:$B,ETF指数!F:F)</f>
        <v>红利</v>
      </c>
      <c r="M909" s="35">
        <f>[1]!f_netasset_total(A909,"",100000000)</f>
        <v>2.9172737808</v>
      </c>
      <c r="N909" s="36">
        <f>[1]!f_info_managementfeeratio(A909)</f>
        <v>0.5</v>
      </c>
      <c r="O909" s="36">
        <f>[1]!f_info_custodianfeeratio(A909)</f>
        <v>0.1</v>
      </c>
      <c r="P909" s="37"/>
      <c r="Q909" s="37"/>
      <c r="R909" s="37"/>
      <c r="S909" s="37"/>
    </row>
    <row r="910" spans="1:19" x14ac:dyDescent="0.4">
      <c r="A910" s="9" t="s">
        <v>1315</v>
      </c>
      <c r="B910" s="9" t="s">
        <v>4385</v>
      </c>
      <c r="C910" s="9" t="s">
        <v>1911</v>
      </c>
      <c r="D910" s="9" t="s">
        <v>2927</v>
      </c>
      <c r="E910" s="9" t="s">
        <v>1891</v>
      </c>
      <c r="F910" s="32" t="s">
        <v>4383</v>
      </c>
      <c r="G910" s="32" t="s">
        <v>4386</v>
      </c>
      <c r="H910" s="34">
        <v>2.5856873199999999</v>
      </c>
      <c r="I910" s="9" t="s">
        <v>453</v>
      </c>
      <c r="J910" s="9" t="str">
        <f>_xlfn.XLOOKUP($I910,ETF指数!$B:$B,ETF指数!D:D)</f>
        <v>市场指数</v>
      </c>
      <c r="K910" s="9" t="str">
        <f>_xlfn.XLOOKUP($I910,ETF指数!$B:$B,ETF指数!E:E)</f>
        <v>科创</v>
      </c>
      <c r="L910" s="9" t="str">
        <f>_xlfn.XLOOKUP($I910,ETF指数!$B:$B,ETF指数!F:F)</f>
        <v>核心</v>
      </c>
      <c r="M910" s="35">
        <f>[1]!f_netasset_total(A910,"",100000000)</f>
        <v>0.94686483790000009</v>
      </c>
      <c r="N910" s="36">
        <f>[1]!f_info_managementfeeratio(A910)</f>
        <v>0.5</v>
      </c>
      <c r="O910" s="36">
        <f>[1]!f_info_custodianfeeratio(A910)</f>
        <v>0.1</v>
      </c>
      <c r="P910" s="37"/>
      <c r="Q910" s="37"/>
      <c r="R910" s="37"/>
      <c r="S910" s="37"/>
    </row>
    <row r="911" spans="1:19" x14ac:dyDescent="0.4">
      <c r="A911" s="9" t="s">
        <v>1316</v>
      </c>
      <c r="B911" s="9" t="s">
        <v>4387</v>
      </c>
      <c r="C911" s="9" t="s">
        <v>1897</v>
      </c>
      <c r="D911" s="9" t="s">
        <v>2992</v>
      </c>
      <c r="E911" s="9" t="s">
        <v>1891</v>
      </c>
      <c r="F911" s="32" t="s">
        <v>4388</v>
      </c>
      <c r="G911" s="32" t="s">
        <v>4389</v>
      </c>
      <c r="H911" s="34">
        <v>7.9516335500000004</v>
      </c>
      <c r="I911" s="9" t="s">
        <v>239</v>
      </c>
      <c r="J911" s="9" t="str">
        <f>_xlfn.XLOOKUP($I911,ETF指数!$B:$B,ETF指数!D:D)</f>
        <v>风格策略</v>
      </c>
      <c r="K911" s="9" t="str">
        <f>_xlfn.XLOOKUP($I911,ETF指数!$B:$B,ETF指数!E:E)</f>
        <v>红利</v>
      </c>
      <c r="L911" s="9" t="str">
        <f>_xlfn.XLOOKUP($I911,ETF指数!$B:$B,ETF指数!F:F)</f>
        <v>低波</v>
      </c>
      <c r="M911" s="35">
        <f>[1]!f_netasset_total(A911,"",100000000)</f>
        <v>3.2455163041000001</v>
      </c>
      <c r="N911" s="36">
        <f>[1]!f_info_managementfeeratio(A911)</f>
        <v>0.5</v>
      </c>
      <c r="O911" s="36">
        <f>[1]!f_info_custodianfeeratio(A911)</f>
        <v>0.1</v>
      </c>
      <c r="P911" s="37"/>
      <c r="Q911" s="37"/>
      <c r="R911" s="37"/>
      <c r="S911" s="37"/>
    </row>
    <row r="912" spans="1:19" x14ac:dyDescent="0.4">
      <c r="A912" s="9" t="s">
        <v>1317</v>
      </c>
      <c r="B912" s="9" t="s">
        <v>4390</v>
      </c>
      <c r="C912" s="9" t="s">
        <v>1897</v>
      </c>
      <c r="D912" s="9" t="s">
        <v>1970</v>
      </c>
      <c r="E912" s="9" t="s">
        <v>1891</v>
      </c>
      <c r="F912" s="32" t="s">
        <v>4388</v>
      </c>
      <c r="G912" s="32" t="s">
        <v>4389</v>
      </c>
      <c r="H912" s="34">
        <v>2.8129095</v>
      </c>
      <c r="I912" s="9" t="s">
        <v>1318</v>
      </c>
      <c r="J912" s="9" t="str">
        <f>_xlfn.XLOOKUP($I912,ETF指数!$B:$B,ETF指数!D:D)</f>
        <v>主题指数</v>
      </c>
      <c r="K912" s="9" t="str">
        <f>_xlfn.XLOOKUP($I912,ETF指数!$B:$B,ETF指数!E:E)</f>
        <v>央国企</v>
      </c>
      <c r="L912" s="9" t="str">
        <f>_xlfn.XLOOKUP($I912,ETF指数!$B:$B,ETF指数!F:F)</f>
        <v>央国企</v>
      </c>
      <c r="M912" s="35">
        <f>[1]!f_netasset_total(A912,"",100000000)</f>
        <v>0.42945672840000004</v>
      </c>
      <c r="N912" s="36">
        <f>[1]!f_info_managementfeeratio(A912)</f>
        <v>0.5</v>
      </c>
      <c r="O912" s="36">
        <f>[1]!f_info_custodianfeeratio(A912)</f>
        <v>0.1</v>
      </c>
      <c r="P912" s="37"/>
      <c r="Q912" s="37"/>
      <c r="R912" s="37"/>
      <c r="S912" s="37"/>
    </row>
    <row r="913" spans="1:19" x14ac:dyDescent="0.4">
      <c r="A913" s="9" t="s">
        <v>1319</v>
      </c>
      <c r="B913" s="9" t="s">
        <v>4391</v>
      </c>
      <c r="C913" s="9" t="s">
        <v>1900</v>
      </c>
      <c r="D913" s="9" t="s">
        <v>2482</v>
      </c>
      <c r="E913" s="9" t="s">
        <v>1891</v>
      </c>
      <c r="F913" s="32" t="s">
        <v>4388</v>
      </c>
      <c r="G913" s="32" t="s">
        <v>4386</v>
      </c>
      <c r="H913" s="34">
        <v>2.3687</v>
      </c>
      <c r="I913" s="9" t="s">
        <v>563</v>
      </c>
      <c r="J913" s="9" t="str">
        <f>_xlfn.XLOOKUP($I913,ETF指数!$B:$B,ETF指数!D:D)</f>
        <v>港股指数</v>
      </c>
      <c r="K913" s="9" t="str">
        <f>_xlfn.XLOOKUP($I913,ETF指数!$B:$B,ETF指数!E:E)</f>
        <v>医药</v>
      </c>
      <c r="L913" s="9" t="str">
        <f>_xlfn.XLOOKUP($I913,ETF指数!$B:$B,ETF指数!F:F)</f>
        <v>医药</v>
      </c>
      <c r="M913" s="35">
        <f>[1]!f_netasset_total(A913,"",100000000)</f>
        <v>2.4119675671</v>
      </c>
      <c r="N913" s="36">
        <f>[1]!f_info_managementfeeratio(A913)</f>
        <v>0.5</v>
      </c>
      <c r="O913" s="36">
        <f>[1]!f_info_custodianfeeratio(A913)</f>
        <v>0.1</v>
      </c>
      <c r="P913" s="37"/>
      <c r="Q913" s="37"/>
      <c r="R913" s="37"/>
      <c r="S913" s="37"/>
    </row>
    <row r="914" spans="1:19" x14ac:dyDescent="0.4">
      <c r="A914" s="9" t="s">
        <v>1320</v>
      </c>
      <c r="B914" s="9" t="s">
        <v>4392</v>
      </c>
      <c r="C914" s="9" t="s">
        <v>1895</v>
      </c>
      <c r="D914" s="9" t="s">
        <v>2927</v>
      </c>
      <c r="E914" s="9" t="s">
        <v>1891</v>
      </c>
      <c r="F914" s="32" t="s">
        <v>4370</v>
      </c>
      <c r="G914" s="32" t="s">
        <v>4393</v>
      </c>
      <c r="H914" s="34">
        <v>5.7160099999999998</v>
      </c>
      <c r="I914" s="9" t="s">
        <v>1321</v>
      </c>
      <c r="J914" s="9" t="str">
        <f>_xlfn.XLOOKUP($I914,ETF指数!$B:$B,ETF指数!D:D)</f>
        <v>风格策略</v>
      </c>
      <c r="K914" s="9" t="str">
        <f>_xlfn.XLOOKUP($I914,ETF指数!$B:$B,ETF指数!E:E)</f>
        <v>成长</v>
      </c>
      <c r="L914" s="9" t="str">
        <f>_xlfn.XLOOKUP($I914,ETF指数!$B:$B,ETF指数!F:F)</f>
        <v>创业</v>
      </c>
      <c r="M914" s="35">
        <f>[1]!f_netasset_total(A914,"",100000000)</f>
        <v>0.88634459909999996</v>
      </c>
      <c r="N914" s="36">
        <f>[1]!f_info_managementfeeratio(A914)</f>
        <v>0.5</v>
      </c>
      <c r="O914" s="36">
        <f>[1]!f_info_custodianfeeratio(A914)</f>
        <v>0.1</v>
      </c>
      <c r="P914" s="37"/>
      <c r="Q914" s="37"/>
      <c r="R914" s="37"/>
      <c r="S914" s="37"/>
    </row>
    <row r="915" spans="1:19" x14ac:dyDescent="0.4">
      <c r="A915" s="9" t="s">
        <v>1322</v>
      </c>
      <c r="B915" s="9" t="s">
        <v>4394</v>
      </c>
      <c r="C915" s="9" t="s">
        <v>1908</v>
      </c>
      <c r="D915" s="9" t="s">
        <v>2866</v>
      </c>
      <c r="E915" s="9" t="s">
        <v>1891</v>
      </c>
      <c r="F915" s="32" t="s">
        <v>4395</v>
      </c>
      <c r="G915" s="32" t="s">
        <v>4393</v>
      </c>
      <c r="H915" s="34">
        <v>2.9487800000000002</v>
      </c>
      <c r="I915" s="9" t="s">
        <v>1186</v>
      </c>
      <c r="J915" s="9" t="str">
        <f>_xlfn.XLOOKUP($I915,ETF指数!$B:$B,ETF指数!D:D)</f>
        <v>行业板块</v>
      </c>
      <c r="K915" s="9" t="str">
        <f>_xlfn.XLOOKUP($I915,ETF指数!$B:$B,ETF指数!E:E)</f>
        <v>周期</v>
      </c>
      <c r="L915" s="9" t="str">
        <f>_xlfn.XLOOKUP($I915,ETF指数!$B:$B,ETF指数!F:F)</f>
        <v>黄金</v>
      </c>
      <c r="M915" s="35">
        <f>[1]!f_netasset_total(A915,"",100000000)</f>
        <v>0.47964799229999999</v>
      </c>
      <c r="N915" s="36">
        <f>[1]!f_info_managementfeeratio(A915)</f>
        <v>0.5</v>
      </c>
      <c r="O915" s="36">
        <f>[1]!f_info_custodianfeeratio(A915)</f>
        <v>0.1</v>
      </c>
      <c r="P915" s="37"/>
      <c r="Q915" s="37"/>
      <c r="R915" s="37"/>
      <c r="S915" s="37"/>
    </row>
    <row r="916" spans="1:19" x14ac:dyDescent="0.4">
      <c r="A916" s="9" t="s">
        <v>1323</v>
      </c>
      <c r="B916" s="9" t="s">
        <v>4396</v>
      </c>
      <c r="C916" s="9" t="s">
        <v>1904</v>
      </c>
      <c r="D916" s="9" t="s">
        <v>2905</v>
      </c>
      <c r="E916" s="9" t="s">
        <v>1891</v>
      </c>
      <c r="F916" s="32" t="s">
        <v>4386</v>
      </c>
      <c r="G916" s="32" t="s">
        <v>4397</v>
      </c>
      <c r="H916" s="34">
        <v>2.8039900000000002</v>
      </c>
      <c r="I916" s="9" t="s">
        <v>1300</v>
      </c>
      <c r="J916" s="9" t="str">
        <f>_xlfn.XLOOKUP($I916,ETF指数!$B:$B,ETF指数!D:D)</f>
        <v>行业板块</v>
      </c>
      <c r="K916" s="9" t="str">
        <f>_xlfn.XLOOKUP($I916,ETF指数!$B:$B,ETF指数!E:E)</f>
        <v>周期</v>
      </c>
      <c r="L916" s="9" t="str">
        <f>_xlfn.XLOOKUP($I916,ETF指数!$B:$B,ETF指数!F:F)</f>
        <v>油气</v>
      </c>
      <c r="M916" s="35">
        <f>[1]!f_netasset_total(A916,"",100000000)</f>
        <v>0.27898197199999997</v>
      </c>
      <c r="N916" s="36">
        <f>[1]!f_info_managementfeeratio(A916)</f>
        <v>0.5</v>
      </c>
      <c r="O916" s="36">
        <f>[1]!f_info_custodianfeeratio(A916)</f>
        <v>0.1</v>
      </c>
      <c r="P916" s="37"/>
      <c r="Q916" s="37"/>
      <c r="R916" s="37"/>
      <c r="S916" s="37"/>
    </row>
    <row r="917" spans="1:19" x14ac:dyDescent="0.4">
      <c r="A917" s="9" t="s">
        <v>1324</v>
      </c>
      <c r="B917" s="9" t="s">
        <v>4398</v>
      </c>
      <c r="C917" s="9" t="s">
        <v>1912</v>
      </c>
      <c r="D917" s="9" t="s">
        <v>4127</v>
      </c>
      <c r="E917" s="9" t="s">
        <v>1891</v>
      </c>
      <c r="F917" s="32" t="s">
        <v>4399</v>
      </c>
      <c r="G917" s="32" t="s">
        <v>4400</v>
      </c>
      <c r="H917" s="34">
        <v>3.6026582</v>
      </c>
      <c r="I917" s="9" t="s">
        <v>1075</v>
      </c>
      <c r="J917" s="9" t="str">
        <f>_xlfn.XLOOKUP($I917,ETF指数!$B:$B,ETF指数!D:D)</f>
        <v>行业板块</v>
      </c>
      <c r="K917" s="9" t="str">
        <f>_xlfn.XLOOKUP($I917,ETF指数!$B:$B,ETF指数!E:E)</f>
        <v>周期</v>
      </c>
      <c r="L917" s="9" t="str">
        <f>_xlfn.XLOOKUP($I917,ETF指数!$B:$B,ETF指数!F:F)</f>
        <v>油气</v>
      </c>
      <c r="M917" s="35">
        <f>[1]!f_netasset_total(A917,"",100000000)</f>
        <v>0.63121427630000004</v>
      </c>
      <c r="N917" s="36">
        <f>[1]!f_info_managementfeeratio(A917)</f>
        <v>0.5</v>
      </c>
      <c r="O917" s="36">
        <f>[1]!f_info_custodianfeeratio(A917)</f>
        <v>0.1</v>
      </c>
      <c r="P917" s="37"/>
      <c r="Q917" s="37"/>
      <c r="R917" s="37"/>
      <c r="S917" s="37"/>
    </row>
    <row r="918" spans="1:19" x14ac:dyDescent="0.4">
      <c r="A918" s="9" t="s">
        <v>1325</v>
      </c>
      <c r="B918" s="9" t="s">
        <v>4401</v>
      </c>
      <c r="C918" s="9" t="s">
        <v>1897</v>
      </c>
      <c r="D918" s="9" t="s">
        <v>2482</v>
      </c>
      <c r="E918" s="9" t="s">
        <v>1891</v>
      </c>
      <c r="F918" s="32" t="s">
        <v>4399</v>
      </c>
      <c r="G918" s="32" t="s">
        <v>4402</v>
      </c>
      <c r="H918" s="34">
        <v>7.1654628100000002</v>
      </c>
      <c r="I918" s="9" t="s">
        <v>80</v>
      </c>
      <c r="J918" s="9" t="str">
        <f>_xlfn.XLOOKUP($I918,ETF指数!$B:$B,ETF指数!D:D)</f>
        <v>市场指数</v>
      </c>
      <c r="K918" s="9" t="str">
        <f>_xlfn.XLOOKUP($I918,ETF指数!$B:$B,ETF指数!E:E)</f>
        <v>大盘</v>
      </c>
      <c r="L918" s="9" t="str">
        <f>_xlfn.XLOOKUP($I918,ETF指数!$B:$B,ETF指数!F:F)</f>
        <v>核心</v>
      </c>
      <c r="M918" s="35">
        <f>[1]!f_netasset_total(A918,"",100000000)</f>
        <v>25.584440066999999</v>
      </c>
      <c r="N918" s="36">
        <f>[1]!f_info_managementfeeratio(A918)</f>
        <v>0.15</v>
      </c>
      <c r="O918" s="36">
        <f>[1]!f_info_custodianfeeratio(A918)</f>
        <v>0.05</v>
      </c>
      <c r="P918" s="37"/>
      <c r="Q918" s="37"/>
      <c r="R918" s="37"/>
      <c r="S918" s="37"/>
    </row>
    <row r="919" spans="1:19" x14ac:dyDescent="0.4">
      <c r="A919" s="9" t="s">
        <v>1326</v>
      </c>
      <c r="B919" s="9" t="s">
        <v>4403</v>
      </c>
      <c r="C919" s="9" t="s">
        <v>1895</v>
      </c>
      <c r="D919" s="9" t="s">
        <v>1957</v>
      </c>
      <c r="E919" s="9" t="s">
        <v>1891</v>
      </c>
      <c r="F919" s="32" t="s">
        <v>4393</v>
      </c>
      <c r="G919" s="32" t="s">
        <v>4404</v>
      </c>
      <c r="H919" s="34">
        <v>3.65848</v>
      </c>
      <c r="I919" s="9" t="s">
        <v>16</v>
      </c>
      <c r="J919" s="9" t="str">
        <f>_xlfn.XLOOKUP($I919,ETF指数!$B:$B,ETF指数!D:D)</f>
        <v>市场指数</v>
      </c>
      <c r="K919" s="9" t="str">
        <f>_xlfn.XLOOKUP($I919,ETF指数!$B:$B,ETF指数!E:E)</f>
        <v>超大盘</v>
      </c>
      <c r="L919" s="9" t="str">
        <f>_xlfn.XLOOKUP($I919,ETF指数!$B:$B,ETF指数!F:F)</f>
        <v>核心</v>
      </c>
      <c r="M919" s="35">
        <f>[1]!f_netasset_total(A919,"",100000000)</f>
        <v>0.5875960187</v>
      </c>
      <c r="N919" s="36">
        <f>[1]!f_info_managementfeeratio(A919)</f>
        <v>0.8</v>
      </c>
      <c r="O919" s="36">
        <f>[1]!f_info_custodianfeeratio(A919)</f>
        <v>0.1</v>
      </c>
      <c r="P919" s="37"/>
      <c r="Q919" s="37"/>
      <c r="R919" s="37"/>
      <c r="S919" s="37"/>
    </row>
    <row r="920" spans="1:19" x14ac:dyDescent="0.4">
      <c r="A920" s="9" t="s">
        <v>1327</v>
      </c>
      <c r="B920" s="9" t="s">
        <v>4405</v>
      </c>
      <c r="C920" s="9" t="s">
        <v>1896</v>
      </c>
      <c r="D920" s="9" t="s">
        <v>1973</v>
      </c>
      <c r="E920" s="9" t="s">
        <v>1891</v>
      </c>
      <c r="F920" s="32" t="s">
        <v>4406</v>
      </c>
      <c r="G920" s="32" t="s">
        <v>4407</v>
      </c>
      <c r="H920" s="34">
        <v>2.14439</v>
      </c>
      <c r="I920" s="9" t="s">
        <v>1149</v>
      </c>
      <c r="J920" s="9" t="str">
        <f>_xlfn.XLOOKUP($I920,ETF指数!$B:$B,ETF指数!D:D)</f>
        <v>市场指数</v>
      </c>
      <c r="K920" s="9" t="str">
        <f>_xlfn.XLOOKUP($I920,ETF指数!$B:$B,ETF指数!E:E)</f>
        <v>小盘</v>
      </c>
      <c r="L920" s="9" t="str">
        <f>_xlfn.XLOOKUP($I920,ETF指数!$B:$B,ETF指数!F:F)</f>
        <v>核心</v>
      </c>
      <c r="M920" s="35">
        <f>[1]!f_netasset_total(A920,"",100000000)</f>
        <v>0.13659679280000001</v>
      </c>
      <c r="N920" s="36">
        <f>[1]!f_info_managementfeeratio(A920)</f>
        <v>0.5</v>
      </c>
      <c r="O920" s="36">
        <f>[1]!f_info_custodianfeeratio(A920)</f>
        <v>0.1</v>
      </c>
      <c r="P920" s="37"/>
      <c r="Q920" s="37"/>
      <c r="R920" s="37"/>
      <c r="S920" s="37"/>
    </row>
    <row r="921" spans="1:19" x14ac:dyDescent="0.4">
      <c r="A921" s="9" t="s">
        <v>1328</v>
      </c>
      <c r="B921" s="9" t="s">
        <v>4408</v>
      </c>
      <c r="C921" s="9" t="s">
        <v>1915</v>
      </c>
      <c r="D921" s="9" t="s">
        <v>3156</v>
      </c>
      <c r="E921" s="9" t="s">
        <v>1891</v>
      </c>
      <c r="F921" s="32" t="s">
        <v>4406</v>
      </c>
      <c r="G921" s="32" t="s">
        <v>4407</v>
      </c>
      <c r="H921" s="34">
        <v>2.1307299999999998</v>
      </c>
      <c r="I921" s="9" t="s">
        <v>1179</v>
      </c>
      <c r="J921" s="9" t="str">
        <f>_xlfn.XLOOKUP($I921,ETF指数!$B:$B,ETF指数!D:D)</f>
        <v>行业板块</v>
      </c>
      <c r="K921" s="9" t="str">
        <f>_xlfn.XLOOKUP($I921,ETF指数!$B:$B,ETF指数!E:E)</f>
        <v>制造</v>
      </c>
      <c r="L921" s="9" t="str">
        <f>_xlfn.XLOOKUP($I921,ETF指数!$B:$B,ETF指数!F:F)</f>
        <v>机械</v>
      </c>
      <c r="M921" s="35">
        <f>[1]!f_netasset_total(A921,"",100000000)</f>
        <v>9.0922678699999995E-2</v>
      </c>
      <c r="N921" s="36">
        <f>[1]!f_info_managementfeeratio(A921)</f>
        <v>0.5</v>
      </c>
      <c r="O921" s="36">
        <f>[1]!f_info_custodianfeeratio(A921)</f>
        <v>0.1</v>
      </c>
      <c r="P921" s="37"/>
      <c r="Q921" s="37"/>
      <c r="R921" s="37"/>
      <c r="S921" s="37"/>
    </row>
    <row r="922" spans="1:19" x14ac:dyDescent="0.4">
      <c r="A922" s="9" t="s">
        <v>1329</v>
      </c>
      <c r="B922" s="9" t="s">
        <v>4409</v>
      </c>
      <c r="C922" s="9" t="s">
        <v>1901</v>
      </c>
      <c r="D922" s="9" t="s">
        <v>1973</v>
      </c>
      <c r="E922" s="9" t="s">
        <v>1891</v>
      </c>
      <c r="F922" s="32" t="s">
        <v>4397</v>
      </c>
      <c r="G922" s="32" t="s">
        <v>4407</v>
      </c>
      <c r="H922" s="34">
        <v>2.77982</v>
      </c>
      <c r="I922" s="9" t="s">
        <v>1330</v>
      </c>
      <c r="J922" s="9" t="str">
        <f>_xlfn.XLOOKUP($I922,ETF指数!$B:$B,ETF指数!D:D)</f>
        <v>市场指数</v>
      </c>
      <c r="K922" s="9" t="str">
        <f>_xlfn.XLOOKUP($I922,ETF指数!$B:$B,ETF指数!E:E)</f>
        <v>其他</v>
      </c>
      <c r="L922" s="9" t="str">
        <f>_xlfn.XLOOKUP($I922,ETF指数!$B:$B,ETF指数!F:F)</f>
        <v>深证</v>
      </c>
      <c r="M922" s="35">
        <f>[1]!f_netasset_total(A922,"",100000000)</f>
        <v>1.0323632026</v>
      </c>
      <c r="N922" s="36">
        <f>[1]!f_info_managementfeeratio(A922)</f>
        <v>0.15</v>
      </c>
      <c r="O922" s="36">
        <f>[1]!f_info_custodianfeeratio(A922)</f>
        <v>0.05</v>
      </c>
      <c r="P922" s="37"/>
      <c r="Q922" s="37"/>
      <c r="R922" s="37"/>
      <c r="S922" s="37"/>
    </row>
    <row r="923" spans="1:19" x14ac:dyDescent="0.4">
      <c r="A923" s="9" t="s">
        <v>1331</v>
      </c>
      <c r="B923" s="9" t="s">
        <v>4410</v>
      </c>
      <c r="C923" s="9" t="s">
        <v>1903</v>
      </c>
      <c r="D923" s="9" t="s">
        <v>2764</v>
      </c>
      <c r="E923" s="9" t="s">
        <v>1891</v>
      </c>
      <c r="F923" s="32" t="s">
        <v>4397</v>
      </c>
      <c r="G923" s="32" t="s">
        <v>4411</v>
      </c>
      <c r="H923" s="34">
        <v>4.1107080399999996</v>
      </c>
      <c r="I923" s="9" t="s">
        <v>1186</v>
      </c>
      <c r="J923" s="9" t="str">
        <f>_xlfn.XLOOKUP($I923,ETF指数!$B:$B,ETF指数!D:D)</f>
        <v>行业板块</v>
      </c>
      <c r="K923" s="9" t="str">
        <f>_xlfn.XLOOKUP($I923,ETF指数!$B:$B,ETF指数!E:E)</f>
        <v>周期</v>
      </c>
      <c r="L923" s="9" t="str">
        <f>_xlfn.XLOOKUP($I923,ETF指数!$B:$B,ETF指数!F:F)</f>
        <v>黄金</v>
      </c>
      <c r="M923" s="35">
        <f>[1]!f_netasset_total(A923,"",100000000)</f>
        <v>0.37508275790000001</v>
      </c>
      <c r="N923" s="36">
        <f>[1]!f_info_managementfeeratio(A923)</f>
        <v>0.45</v>
      </c>
      <c r="O923" s="36">
        <f>[1]!f_info_custodianfeeratio(A923)</f>
        <v>7.0000000000000007E-2</v>
      </c>
      <c r="P923" s="37"/>
      <c r="Q923" s="37"/>
      <c r="R923" s="37"/>
      <c r="S923" s="37"/>
    </row>
    <row r="924" spans="1:19" x14ac:dyDescent="0.4">
      <c r="A924" s="9" t="s">
        <v>1332</v>
      </c>
      <c r="B924" s="9" t="s">
        <v>4412</v>
      </c>
      <c r="C924" s="9" t="s">
        <v>1899</v>
      </c>
      <c r="D924" s="9" t="s">
        <v>1957</v>
      </c>
      <c r="E924" s="9" t="s">
        <v>1891</v>
      </c>
      <c r="F924" s="32" t="s">
        <v>4400</v>
      </c>
      <c r="G924" s="32" t="s">
        <v>4413</v>
      </c>
      <c r="H924" s="34">
        <v>4.4135299999999997</v>
      </c>
      <c r="I924" s="9" t="s">
        <v>1300</v>
      </c>
      <c r="J924" s="9" t="str">
        <f>_xlfn.XLOOKUP($I924,ETF指数!$B:$B,ETF指数!D:D)</f>
        <v>行业板块</v>
      </c>
      <c r="K924" s="9" t="str">
        <f>_xlfn.XLOOKUP($I924,ETF指数!$B:$B,ETF指数!E:E)</f>
        <v>周期</v>
      </c>
      <c r="L924" s="9" t="str">
        <f>_xlfn.XLOOKUP($I924,ETF指数!$B:$B,ETF指数!F:F)</f>
        <v>油气</v>
      </c>
      <c r="M924" s="35">
        <f>[1]!f_netasset_total(A924,"",100000000)</f>
        <v>0.62978189270000007</v>
      </c>
      <c r="N924" s="36">
        <f>[1]!f_info_managementfeeratio(A924)</f>
        <v>0.5</v>
      </c>
      <c r="O924" s="36">
        <f>[1]!f_info_custodianfeeratio(A924)</f>
        <v>0.1</v>
      </c>
      <c r="P924" s="37"/>
      <c r="Q924" s="37"/>
      <c r="R924" s="37"/>
      <c r="S924" s="37"/>
    </row>
    <row r="925" spans="1:19" x14ac:dyDescent="0.4">
      <c r="A925" s="9" t="s">
        <v>1333</v>
      </c>
      <c r="B925" s="9" t="s">
        <v>4414</v>
      </c>
      <c r="C925" s="9" t="s">
        <v>1907</v>
      </c>
      <c r="D925" s="9" t="s">
        <v>3438</v>
      </c>
      <c r="E925" s="9" t="s">
        <v>1891</v>
      </c>
      <c r="F925" s="32" t="s">
        <v>4402</v>
      </c>
      <c r="G925" s="32" t="s">
        <v>4411</v>
      </c>
      <c r="H925" s="34">
        <v>2.1440100000000002</v>
      </c>
      <c r="I925" s="9" t="s">
        <v>1186</v>
      </c>
      <c r="J925" s="9" t="str">
        <f>_xlfn.XLOOKUP($I925,ETF指数!$B:$B,ETF指数!D:D)</f>
        <v>行业板块</v>
      </c>
      <c r="K925" s="9" t="str">
        <f>_xlfn.XLOOKUP($I925,ETF指数!$B:$B,ETF指数!E:E)</f>
        <v>周期</v>
      </c>
      <c r="L925" s="9" t="str">
        <f>_xlfn.XLOOKUP($I925,ETF指数!$B:$B,ETF指数!F:F)</f>
        <v>黄金</v>
      </c>
      <c r="M925" s="35">
        <f>[1]!f_netasset_total(A925,"",100000000)</f>
        <v>0.26255219169999999</v>
      </c>
      <c r="N925" s="36">
        <f>[1]!f_info_managementfeeratio(A925)</f>
        <v>0.5</v>
      </c>
      <c r="O925" s="36">
        <f>[1]!f_info_custodianfeeratio(A925)</f>
        <v>0.1</v>
      </c>
      <c r="P925" s="37"/>
      <c r="Q925" s="37"/>
      <c r="R925" s="37"/>
      <c r="S925" s="37"/>
    </row>
    <row r="926" spans="1:19" x14ac:dyDescent="0.4">
      <c r="A926" s="9" t="s">
        <v>1334</v>
      </c>
      <c r="B926" s="9" t="s">
        <v>4415</v>
      </c>
      <c r="C926" s="9" t="s">
        <v>1895</v>
      </c>
      <c r="D926" s="9" t="s">
        <v>1965</v>
      </c>
      <c r="E926" s="9" t="s">
        <v>1891</v>
      </c>
      <c r="F926" s="32" t="s">
        <v>4404</v>
      </c>
      <c r="G926" s="32" t="s">
        <v>4413</v>
      </c>
      <c r="H926" s="34">
        <v>2.1584599999999998</v>
      </c>
      <c r="I926" s="9" t="s">
        <v>1116</v>
      </c>
      <c r="J926" s="9" t="str">
        <f>_xlfn.XLOOKUP($I926,ETF指数!$B:$B,ETF指数!D:D)</f>
        <v>行业板块</v>
      </c>
      <c r="K926" s="9" t="str">
        <f>_xlfn.XLOOKUP($I926,ETF指数!$B:$B,ETF指数!E:E)</f>
        <v>科技</v>
      </c>
      <c r="L926" s="9" t="str">
        <f>_xlfn.XLOOKUP($I926,ETF指数!$B:$B,ETF指数!F:F)</f>
        <v>半导体</v>
      </c>
      <c r="M926" s="35">
        <f>[1]!f_netasset_total(A926,"",100000000)</f>
        <v>4.8102889218999998</v>
      </c>
      <c r="N926" s="36">
        <f>[1]!f_info_managementfeeratio(A926)</f>
        <v>0.5</v>
      </c>
      <c r="O926" s="36">
        <f>[1]!f_info_custodianfeeratio(A926)</f>
        <v>0.1</v>
      </c>
      <c r="P926" s="37"/>
      <c r="Q926" s="37"/>
      <c r="R926" s="37"/>
      <c r="S926" s="37"/>
    </row>
    <row r="927" spans="1:19" x14ac:dyDescent="0.4">
      <c r="A927" s="9" t="s">
        <v>1335</v>
      </c>
      <c r="B927" s="9" t="s">
        <v>4416</v>
      </c>
      <c r="C927" s="9" t="s">
        <v>1904</v>
      </c>
      <c r="D927" s="9" t="s">
        <v>2866</v>
      </c>
      <c r="E927" s="9" t="s">
        <v>1891</v>
      </c>
      <c r="F927" s="32" t="s">
        <v>4417</v>
      </c>
      <c r="G927" s="32" t="s">
        <v>4418</v>
      </c>
      <c r="H927" s="34">
        <v>2.12588</v>
      </c>
      <c r="I927" s="9" t="s">
        <v>1336</v>
      </c>
      <c r="J927" s="9" t="str">
        <f>_xlfn.XLOOKUP($I927,ETF指数!$B:$B,ETF指数!D:D)</f>
        <v>港股指数</v>
      </c>
      <c r="K927" s="9" t="str">
        <f>_xlfn.XLOOKUP($I927,ETF指数!$B:$B,ETF指数!E:E)</f>
        <v>综合</v>
      </c>
      <c r="L927" s="9" t="str">
        <f>_xlfn.XLOOKUP($I927,ETF指数!$B:$B,ETF指数!F:F)</f>
        <v>综合</v>
      </c>
      <c r="M927" s="35">
        <f>[1]!f_netasset_total(A927,"",100000000)</f>
        <v>0.42804464390000002</v>
      </c>
      <c r="N927" s="36">
        <f>[1]!f_info_managementfeeratio(A927)</f>
        <v>0.5</v>
      </c>
      <c r="O927" s="36">
        <f>[1]!f_info_custodianfeeratio(A927)</f>
        <v>0.1</v>
      </c>
      <c r="P927" s="37"/>
      <c r="Q927" s="37"/>
      <c r="R927" s="37"/>
      <c r="S927" s="37"/>
    </row>
    <row r="928" spans="1:19" x14ac:dyDescent="0.4">
      <c r="A928" s="9" t="s">
        <v>1337</v>
      </c>
      <c r="B928" s="9" t="s">
        <v>4419</v>
      </c>
      <c r="C928" s="9" t="s">
        <v>1918</v>
      </c>
      <c r="D928" s="9" t="s">
        <v>1962</v>
      </c>
      <c r="E928" s="9" t="s">
        <v>1891</v>
      </c>
      <c r="F928" s="32" t="s">
        <v>4417</v>
      </c>
      <c r="G928" s="32" t="s">
        <v>4420</v>
      </c>
      <c r="H928" s="34">
        <v>2.6434500000000001</v>
      </c>
      <c r="I928" s="9" t="s">
        <v>500</v>
      </c>
      <c r="J928" s="9" t="str">
        <f>_xlfn.XLOOKUP($I928,ETF指数!$B:$B,ETF指数!D:D)</f>
        <v>行业板块</v>
      </c>
      <c r="K928" s="9" t="str">
        <f>_xlfn.XLOOKUP($I928,ETF指数!$B:$B,ETF指数!E:E)</f>
        <v>科技</v>
      </c>
      <c r="L928" s="9" t="str">
        <f>_xlfn.XLOOKUP($I928,ETF指数!$B:$B,ETF指数!F:F)</f>
        <v>软件</v>
      </c>
      <c r="M928" s="35">
        <f>[1]!f_netasset_total(A928,"",100000000)</f>
        <v>1.7621992581999999</v>
      </c>
      <c r="N928" s="36">
        <f>[1]!f_info_managementfeeratio(A928)</f>
        <v>0.5</v>
      </c>
      <c r="O928" s="36">
        <f>[1]!f_info_custodianfeeratio(A928)</f>
        <v>0.1</v>
      </c>
      <c r="P928" s="37"/>
      <c r="Q928" s="37"/>
      <c r="R928" s="37"/>
      <c r="S928" s="37"/>
    </row>
    <row r="929" spans="1:19" x14ac:dyDescent="0.4">
      <c r="A929" s="9" t="s">
        <v>1338</v>
      </c>
      <c r="B929" s="9" t="s">
        <v>4421</v>
      </c>
      <c r="C929" s="9" t="s">
        <v>1915</v>
      </c>
      <c r="D929" s="9" t="s">
        <v>3135</v>
      </c>
      <c r="E929" s="9" t="s">
        <v>1891</v>
      </c>
      <c r="F929" s="32" t="s">
        <v>4413</v>
      </c>
      <c r="G929" s="32" t="s">
        <v>4422</v>
      </c>
      <c r="H929" s="34">
        <v>2.20973</v>
      </c>
      <c r="I929" s="9" t="s">
        <v>563</v>
      </c>
      <c r="J929" s="9" t="str">
        <f>_xlfn.XLOOKUP($I929,ETF指数!$B:$B,ETF指数!D:D)</f>
        <v>港股指数</v>
      </c>
      <c r="K929" s="9" t="str">
        <f>_xlfn.XLOOKUP($I929,ETF指数!$B:$B,ETF指数!E:E)</f>
        <v>医药</v>
      </c>
      <c r="L929" s="9" t="str">
        <f>_xlfn.XLOOKUP($I929,ETF指数!$B:$B,ETF指数!F:F)</f>
        <v>医药</v>
      </c>
      <c r="M929" s="35">
        <f>[1]!f_netasset_total(A929,"",100000000)</f>
        <v>1.0952446501999999</v>
      </c>
      <c r="N929" s="36">
        <f>[1]!f_info_managementfeeratio(A929)</f>
        <v>0.5</v>
      </c>
      <c r="O929" s="36">
        <f>[1]!f_info_custodianfeeratio(A929)</f>
        <v>0.1</v>
      </c>
      <c r="P929" s="37"/>
      <c r="Q929" s="37"/>
      <c r="R929" s="37"/>
      <c r="S929" s="37"/>
    </row>
    <row r="930" spans="1:19" x14ac:dyDescent="0.4">
      <c r="A930" s="9" t="s">
        <v>1339</v>
      </c>
      <c r="B930" s="9" t="s">
        <v>4423</v>
      </c>
      <c r="C930" s="9" t="s">
        <v>1911</v>
      </c>
      <c r="D930" s="9" t="s">
        <v>1965</v>
      </c>
      <c r="E930" s="9" t="s">
        <v>1891</v>
      </c>
      <c r="F930" s="32" t="s">
        <v>4424</v>
      </c>
      <c r="G930" s="32" t="s">
        <v>4425</v>
      </c>
      <c r="H930" s="34">
        <v>2.1777770099999998</v>
      </c>
      <c r="I930" s="9" t="s">
        <v>1149</v>
      </c>
      <c r="J930" s="9" t="str">
        <f>_xlfn.XLOOKUP($I930,ETF指数!$B:$B,ETF指数!D:D)</f>
        <v>市场指数</v>
      </c>
      <c r="K930" s="9" t="str">
        <f>_xlfn.XLOOKUP($I930,ETF指数!$B:$B,ETF指数!E:E)</f>
        <v>小盘</v>
      </c>
      <c r="L930" s="9" t="str">
        <f>_xlfn.XLOOKUP($I930,ETF指数!$B:$B,ETF指数!F:F)</f>
        <v>核心</v>
      </c>
      <c r="M930" s="35">
        <f>[1]!f_netasset_total(A930,"",100000000)</f>
        <v>0.20395173420000001</v>
      </c>
      <c r="N930" s="36">
        <f>[1]!f_info_managementfeeratio(A930)</f>
        <v>0.5</v>
      </c>
      <c r="O930" s="36">
        <f>[1]!f_info_custodianfeeratio(A930)</f>
        <v>0.1</v>
      </c>
      <c r="P930" s="37"/>
      <c r="Q930" s="37"/>
      <c r="R930" s="37"/>
      <c r="S930" s="37"/>
    </row>
    <row r="931" spans="1:19" x14ac:dyDescent="0.4">
      <c r="A931" s="9" t="s">
        <v>1340</v>
      </c>
      <c r="B931" s="9" t="s">
        <v>4426</v>
      </c>
      <c r="C931" s="9" t="s">
        <v>1901</v>
      </c>
      <c r="D931" s="9" t="s">
        <v>2989</v>
      </c>
      <c r="E931" s="9" t="s">
        <v>1891</v>
      </c>
      <c r="F931" s="32" t="s">
        <v>4427</v>
      </c>
      <c r="G931" s="32" t="s">
        <v>4428</v>
      </c>
      <c r="H931" s="34">
        <v>11.104810000000001</v>
      </c>
      <c r="I931" s="9" t="s">
        <v>1341</v>
      </c>
      <c r="J931" s="9" t="str">
        <f>_xlfn.XLOOKUP($I931,ETF指数!$B:$B,ETF指数!D:D)</f>
        <v>港股指数</v>
      </c>
      <c r="K931" s="9" t="str">
        <f>_xlfn.XLOOKUP($I931,ETF指数!$B:$B,ETF指数!E:E)</f>
        <v>红利</v>
      </c>
      <c r="L931" s="9" t="str">
        <f>_xlfn.XLOOKUP($I931,ETF指数!$B:$B,ETF指数!F:F)</f>
        <v>央国企</v>
      </c>
      <c r="M931" s="35">
        <f>[1]!f_netasset_total(A931,"",100000000)</f>
        <v>10.692995865599999</v>
      </c>
      <c r="N931" s="36">
        <f>[1]!f_info_managementfeeratio(A931)</f>
        <v>0.5</v>
      </c>
      <c r="O931" s="36">
        <f>[1]!f_info_custodianfeeratio(A931)</f>
        <v>0.1</v>
      </c>
      <c r="P931" s="37"/>
      <c r="Q931" s="37"/>
      <c r="R931" s="37"/>
      <c r="S931" s="37"/>
    </row>
    <row r="932" spans="1:19" x14ac:dyDescent="0.4">
      <c r="A932" s="9" t="s">
        <v>1342</v>
      </c>
      <c r="B932" s="9" t="s">
        <v>4429</v>
      </c>
      <c r="C932" s="9" t="s">
        <v>1902</v>
      </c>
      <c r="D932" s="9" t="s">
        <v>2482</v>
      </c>
      <c r="E932" s="9" t="s">
        <v>1891</v>
      </c>
      <c r="F932" s="32" t="s">
        <v>4427</v>
      </c>
      <c r="G932" s="32" t="s">
        <v>4428</v>
      </c>
      <c r="H932" s="34">
        <v>11.646710000000001</v>
      </c>
      <c r="I932" s="9" t="s">
        <v>1343</v>
      </c>
      <c r="J932" s="9" t="str">
        <f>_xlfn.XLOOKUP($I932,ETF指数!$B:$B,ETF指数!D:D)</f>
        <v>港股指数</v>
      </c>
      <c r="K932" s="9" t="str">
        <f>_xlfn.XLOOKUP($I932,ETF指数!$B:$B,ETF指数!E:E)</f>
        <v>红利</v>
      </c>
      <c r="L932" s="9" t="str">
        <f>_xlfn.XLOOKUP($I932,ETF指数!$B:$B,ETF指数!F:F)</f>
        <v>央国企</v>
      </c>
      <c r="M932" s="35">
        <f>[1]!f_netasset_total(A932,"",100000000)</f>
        <v>27.637748004200002</v>
      </c>
      <c r="N932" s="36">
        <f>[1]!f_info_managementfeeratio(A932)</f>
        <v>0.5</v>
      </c>
      <c r="O932" s="36">
        <f>[1]!f_info_custodianfeeratio(A932)</f>
        <v>0.1</v>
      </c>
      <c r="P932" s="37"/>
      <c r="Q932" s="37"/>
      <c r="R932" s="37"/>
      <c r="S932" s="37"/>
    </row>
    <row r="933" spans="1:19" x14ac:dyDescent="0.4">
      <c r="A933" s="9" t="s">
        <v>1344</v>
      </c>
      <c r="B933" s="9" t="s">
        <v>4430</v>
      </c>
      <c r="C933" s="9" t="s">
        <v>1912</v>
      </c>
      <c r="D933" s="9" t="s">
        <v>2482</v>
      </c>
      <c r="E933" s="9" t="s">
        <v>1891</v>
      </c>
      <c r="F933" s="32" t="s">
        <v>4427</v>
      </c>
      <c r="G933" s="32" t="s">
        <v>4428</v>
      </c>
      <c r="H933" s="34">
        <v>11.254685</v>
      </c>
      <c r="I933" s="9" t="s">
        <v>1343</v>
      </c>
      <c r="J933" s="9" t="str">
        <f>_xlfn.XLOOKUP($I933,ETF指数!$B:$B,ETF指数!D:D)</f>
        <v>港股指数</v>
      </c>
      <c r="K933" s="9" t="str">
        <f>_xlfn.XLOOKUP($I933,ETF指数!$B:$B,ETF指数!E:E)</f>
        <v>红利</v>
      </c>
      <c r="L933" s="9" t="str">
        <f>_xlfn.XLOOKUP($I933,ETF指数!$B:$B,ETF指数!F:F)</f>
        <v>央国企</v>
      </c>
      <c r="M933" s="35">
        <f>[1]!f_netasset_total(A933,"",100000000)</f>
        <v>47.8814427736</v>
      </c>
      <c r="N933" s="36">
        <f>[1]!f_info_managementfeeratio(A933)</f>
        <v>0.5</v>
      </c>
      <c r="O933" s="36">
        <f>[1]!f_info_custodianfeeratio(A933)</f>
        <v>0.1</v>
      </c>
      <c r="P933" s="37"/>
      <c r="Q933" s="37"/>
      <c r="R933" s="37"/>
      <c r="S933" s="37"/>
    </row>
    <row r="934" spans="1:19" x14ac:dyDescent="0.4">
      <c r="A934" s="9" t="s">
        <v>1345</v>
      </c>
      <c r="B934" s="9" t="s">
        <v>4431</v>
      </c>
      <c r="C934" s="9" t="s">
        <v>1902</v>
      </c>
      <c r="D934" s="9" t="s">
        <v>2989</v>
      </c>
      <c r="E934" s="9" t="s">
        <v>1891</v>
      </c>
      <c r="F934" s="32" t="s">
        <v>4422</v>
      </c>
      <c r="G934" s="32" t="s">
        <v>4432</v>
      </c>
      <c r="H934" s="34">
        <v>2.63361</v>
      </c>
      <c r="I934" s="9" t="s">
        <v>1153</v>
      </c>
      <c r="J934" s="9" t="str">
        <f>_xlfn.XLOOKUP($I934,ETF指数!$B:$B,ETF指数!D:D)</f>
        <v>市场指数</v>
      </c>
      <c r="K934" s="9" t="str">
        <f>_xlfn.XLOOKUP($I934,ETF指数!$B:$B,ETF指数!E:E)</f>
        <v>科创</v>
      </c>
      <c r="L934" s="9">
        <f>_xlfn.XLOOKUP($I934,ETF指数!$B:$B,ETF指数!F:F)</f>
        <v>0</v>
      </c>
      <c r="M934" s="35">
        <f>[1]!f_netasset_total(A934,"",100000000)</f>
        <v>0.41831730869999995</v>
      </c>
      <c r="N934" s="36">
        <f>[1]!f_info_managementfeeratio(A934)</f>
        <v>0.5</v>
      </c>
      <c r="O934" s="36">
        <f>[1]!f_info_custodianfeeratio(A934)</f>
        <v>0.1</v>
      </c>
      <c r="P934" s="37"/>
      <c r="Q934" s="37"/>
      <c r="R934" s="37"/>
      <c r="S934" s="37"/>
    </row>
    <row r="935" spans="1:19" x14ac:dyDescent="0.4">
      <c r="A935" s="9" t="s">
        <v>1346</v>
      </c>
      <c r="B935" s="9" t="s">
        <v>4433</v>
      </c>
      <c r="C935" s="9" t="s">
        <v>1906</v>
      </c>
      <c r="D935" s="9" t="s">
        <v>3191</v>
      </c>
      <c r="E935" s="9" t="s">
        <v>1891</v>
      </c>
      <c r="F935" s="32" t="s">
        <v>4422</v>
      </c>
      <c r="G935" s="32" t="s">
        <v>4434</v>
      </c>
      <c r="H935" s="34">
        <v>5.9071645400000001</v>
      </c>
      <c r="I935" s="9" t="s">
        <v>321</v>
      </c>
      <c r="J935" s="9" t="str">
        <f>_xlfn.XLOOKUP($I935,ETF指数!$B:$B,ETF指数!D:D)</f>
        <v>市场指数</v>
      </c>
      <c r="K935" s="9" t="str">
        <f>_xlfn.XLOOKUP($I935,ETF指数!$B:$B,ETF指数!E:E)</f>
        <v>大盘</v>
      </c>
      <c r="L935" s="9">
        <f>_xlfn.XLOOKUP($I935,ETF指数!$B:$B,ETF指数!F:F)</f>
        <v>0</v>
      </c>
      <c r="M935" s="35">
        <f>[1]!f_netasset_total(A935,"",100000000)</f>
        <v>0.44560344820000003</v>
      </c>
      <c r="N935" s="36">
        <f>[1]!f_info_managementfeeratio(A935)</f>
        <v>0.5</v>
      </c>
      <c r="O935" s="36">
        <f>[1]!f_info_custodianfeeratio(A935)</f>
        <v>0.1</v>
      </c>
      <c r="P935" s="37"/>
      <c r="Q935" s="37"/>
      <c r="R935" s="37"/>
      <c r="S935" s="37"/>
    </row>
    <row r="936" spans="1:19" x14ac:dyDescent="0.4">
      <c r="A936" s="9" t="s">
        <v>1347</v>
      </c>
      <c r="B936" s="9" t="s">
        <v>4435</v>
      </c>
      <c r="C936" s="9" t="s">
        <v>1895</v>
      </c>
      <c r="D936" s="9" t="s">
        <v>2475</v>
      </c>
      <c r="E936" s="9" t="s">
        <v>1891</v>
      </c>
      <c r="F936" s="32" t="s">
        <v>4422</v>
      </c>
      <c r="G936" s="32" t="s">
        <v>4436</v>
      </c>
      <c r="H936" s="34">
        <v>2.0464699999999998</v>
      </c>
      <c r="I936" s="9" t="s">
        <v>1153</v>
      </c>
      <c r="J936" s="9" t="str">
        <f>_xlfn.XLOOKUP($I936,ETF指数!$B:$B,ETF指数!D:D)</f>
        <v>市场指数</v>
      </c>
      <c r="K936" s="9" t="str">
        <f>_xlfn.XLOOKUP($I936,ETF指数!$B:$B,ETF指数!E:E)</f>
        <v>科创</v>
      </c>
      <c r="L936" s="9">
        <f>_xlfn.XLOOKUP($I936,ETF指数!$B:$B,ETF指数!F:F)</f>
        <v>0</v>
      </c>
      <c r="M936" s="35">
        <f>[1]!f_netasset_total(A936,"",100000000)</f>
        <v>1.4107790462000001</v>
      </c>
      <c r="N936" s="36">
        <f>[1]!f_info_managementfeeratio(A936)</f>
        <v>0.5</v>
      </c>
      <c r="O936" s="36">
        <f>[1]!f_info_custodianfeeratio(A936)</f>
        <v>0.1</v>
      </c>
      <c r="P936" s="37"/>
      <c r="Q936" s="37"/>
      <c r="R936" s="37"/>
      <c r="S936" s="37"/>
    </row>
    <row r="937" spans="1:19" x14ac:dyDescent="0.4">
      <c r="A937" s="9" t="s">
        <v>1348</v>
      </c>
      <c r="B937" s="9" t="s">
        <v>4437</v>
      </c>
      <c r="C937" s="9" t="s">
        <v>1897</v>
      </c>
      <c r="D937" s="9" t="s">
        <v>2866</v>
      </c>
      <c r="E937" s="9" t="s">
        <v>1891</v>
      </c>
      <c r="F937" s="32" t="s">
        <v>4425</v>
      </c>
      <c r="G937" s="32" t="s">
        <v>4438</v>
      </c>
      <c r="H937" s="34">
        <v>3.6328100000000001</v>
      </c>
      <c r="I937" s="9" t="s">
        <v>1349</v>
      </c>
      <c r="J937" s="9" t="str">
        <f>_xlfn.XLOOKUP($I937,ETF指数!$B:$B,ETF指数!D:D)</f>
        <v>行业板块</v>
      </c>
      <c r="K937" s="9" t="str">
        <f>_xlfn.XLOOKUP($I937,ETF指数!$B:$B,ETF指数!E:E)</f>
        <v>科技</v>
      </c>
      <c r="L937" s="9" t="str">
        <f>_xlfn.XLOOKUP($I937,ETF指数!$B:$B,ETF指数!F:F)</f>
        <v>通信</v>
      </c>
      <c r="M937" s="35">
        <f>[1]!f_netasset_total(A937,"",100000000)</f>
        <v>0.71410145250000001</v>
      </c>
      <c r="N937" s="36">
        <f>[1]!f_info_managementfeeratio(A937)</f>
        <v>0.5</v>
      </c>
      <c r="O937" s="36">
        <f>[1]!f_info_custodianfeeratio(A937)</f>
        <v>0.1</v>
      </c>
      <c r="P937" s="37"/>
      <c r="Q937" s="37"/>
      <c r="R937" s="37"/>
      <c r="S937" s="37"/>
    </row>
    <row r="938" spans="1:19" x14ac:dyDescent="0.4">
      <c r="A938" s="9" t="s">
        <v>1350</v>
      </c>
      <c r="B938" s="9" t="s">
        <v>4439</v>
      </c>
      <c r="C938" s="9" t="s">
        <v>1901</v>
      </c>
      <c r="D938" s="9" t="s">
        <v>1970</v>
      </c>
      <c r="E938" s="9" t="s">
        <v>1891</v>
      </c>
      <c r="F938" s="32" t="s">
        <v>4432</v>
      </c>
      <c r="G938" s="32" t="s">
        <v>4440</v>
      </c>
      <c r="H938" s="34">
        <v>6.3366699999999998</v>
      </c>
      <c r="I938" s="9" t="s">
        <v>1351</v>
      </c>
      <c r="J938" s="9" t="str">
        <f>_xlfn.XLOOKUP($I938,ETF指数!$B:$B,ETF指数!D:D)</f>
        <v>海外指数</v>
      </c>
      <c r="K938" s="9" t="str">
        <f>_xlfn.XLOOKUP($I938,ETF指数!$B:$B,ETF指数!E:E)</f>
        <v>中东</v>
      </c>
      <c r="L938" s="9">
        <f>_xlfn.XLOOKUP($I938,ETF指数!$B:$B,ETF指数!F:F)</f>
        <v>0</v>
      </c>
      <c r="M938" s="35">
        <f>[1]!f_netasset_total(A938,"",100000000)</f>
        <v>7.3802040294000006</v>
      </c>
      <c r="N938" s="36">
        <f>[1]!f_info_managementfeeratio(A938)</f>
        <v>0.5</v>
      </c>
      <c r="O938" s="36">
        <f>[1]!f_info_custodianfeeratio(A938)</f>
        <v>0.1</v>
      </c>
      <c r="P938" s="37"/>
      <c r="Q938" s="37"/>
      <c r="R938" s="37"/>
      <c r="S938" s="37"/>
    </row>
    <row r="939" spans="1:19" x14ac:dyDescent="0.4">
      <c r="A939" s="9" t="s">
        <v>1352</v>
      </c>
      <c r="B939" s="9" t="s">
        <v>4441</v>
      </c>
      <c r="C939" s="9" t="s">
        <v>1898</v>
      </c>
      <c r="D939" s="9" t="s">
        <v>2482</v>
      </c>
      <c r="E939" s="9" t="s">
        <v>1891</v>
      </c>
      <c r="F939" s="32" t="s">
        <v>4432</v>
      </c>
      <c r="G939" s="32" t="s">
        <v>4440</v>
      </c>
      <c r="H939" s="34">
        <v>5.8961899999999998</v>
      </c>
      <c r="I939" s="9" t="s">
        <v>1351</v>
      </c>
      <c r="J939" s="9" t="str">
        <f>_xlfn.XLOOKUP($I939,ETF指数!$B:$B,ETF指数!D:D)</f>
        <v>海外指数</v>
      </c>
      <c r="K939" s="9" t="str">
        <f>_xlfn.XLOOKUP($I939,ETF指数!$B:$B,ETF指数!E:E)</f>
        <v>中东</v>
      </c>
      <c r="L939" s="9">
        <f>_xlfn.XLOOKUP($I939,ETF指数!$B:$B,ETF指数!F:F)</f>
        <v>0</v>
      </c>
      <c r="M939" s="35">
        <f>[1]!f_netasset_total(A939,"",100000000)</f>
        <v>7.0118254195</v>
      </c>
      <c r="N939" s="36">
        <f>[1]!f_info_managementfeeratio(A939)</f>
        <v>0.5</v>
      </c>
      <c r="O939" s="36">
        <f>[1]!f_info_custodianfeeratio(A939)</f>
        <v>0.1</v>
      </c>
      <c r="P939" s="37"/>
      <c r="Q939" s="37"/>
      <c r="R939" s="37"/>
      <c r="S939" s="37"/>
    </row>
    <row r="940" spans="1:19" x14ac:dyDescent="0.4">
      <c r="A940" s="9" t="s">
        <v>1353</v>
      </c>
      <c r="B940" s="9" t="s">
        <v>4442</v>
      </c>
      <c r="C940" s="9" t="s">
        <v>1908</v>
      </c>
      <c r="D940" s="9" t="s">
        <v>3191</v>
      </c>
      <c r="E940" s="9" t="s">
        <v>1891</v>
      </c>
      <c r="F940" s="32" t="s">
        <v>4432</v>
      </c>
      <c r="G940" s="32" t="s">
        <v>4436</v>
      </c>
      <c r="H940" s="34">
        <v>2.30857</v>
      </c>
      <c r="I940" s="9" t="s">
        <v>1330</v>
      </c>
      <c r="J940" s="9" t="str">
        <f>_xlfn.XLOOKUP($I940,ETF指数!$B:$B,ETF指数!D:D)</f>
        <v>市场指数</v>
      </c>
      <c r="K940" s="9" t="str">
        <f>_xlfn.XLOOKUP($I940,ETF指数!$B:$B,ETF指数!E:E)</f>
        <v>其他</v>
      </c>
      <c r="L940" s="9" t="str">
        <f>_xlfn.XLOOKUP($I940,ETF指数!$B:$B,ETF指数!F:F)</f>
        <v>深证</v>
      </c>
      <c r="M940" s="35">
        <f>[1]!f_netasset_total(A940,"",100000000)</f>
        <v>0</v>
      </c>
      <c r="N940" s="36">
        <f>[1]!f_info_managementfeeratio(A940)</f>
        <v>0.5</v>
      </c>
      <c r="O940" s="36">
        <f>[1]!f_info_custodianfeeratio(A940)</f>
        <v>0.1</v>
      </c>
      <c r="P940" s="37"/>
      <c r="Q940" s="37"/>
      <c r="R940" s="37"/>
      <c r="S940" s="37"/>
    </row>
    <row r="941" spans="1:19" x14ac:dyDescent="0.4">
      <c r="A941" s="9" t="s">
        <v>1354</v>
      </c>
      <c r="B941" s="9" t="s">
        <v>4443</v>
      </c>
      <c r="C941" s="9" t="s">
        <v>1894</v>
      </c>
      <c r="D941" s="9" t="s">
        <v>2482</v>
      </c>
      <c r="E941" s="9" t="s">
        <v>1891</v>
      </c>
      <c r="F941" s="32" t="s">
        <v>4428</v>
      </c>
      <c r="G941" s="32" t="s">
        <v>4444</v>
      </c>
      <c r="H941" s="34">
        <v>2.3044799999999999</v>
      </c>
      <c r="I941" s="9" t="s">
        <v>1355</v>
      </c>
      <c r="J941" s="9" t="str">
        <f>_xlfn.XLOOKUP($I941,ETF指数!$B:$B,ETF指数!D:D)</f>
        <v>行业板块</v>
      </c>
      <c r="K941" s="9" t="str">
        <f>_xlfn.XLOOKUP($I941,ETF指数!$B:$B,ETF指数!E:E)</f>
        <v>公用</v>
      </c>
      <c r="L941" s="9" t="str">
        <f>_xlfn.XLOOKUP($I941,ETF指数!$B:$B,ETF指数!F:F)</f>
        <v>公用</v>
      </c>
      <c r="M941" s="35">
        <f>[1]!f_netasset_total(A941,"",100000000)</f>
        <v>0.62677130920000002</v>
      </c>
      <c r="N941" s="36">
        <f>[1]!f_info_managementfeeratio(A941)</f>
        <v>0.5</v>
      </c>
      <c r="O941" s="36">
        <f>[1]!f_info_custodianfeeratio(A941)</f>
        <v>0.1</v>
      </c>
      <c r="P941" s="37"/>
      <c r="Q941" s="37"/>
      <c r="R941" s="37"/>
      <c r="S941" s="37"/>
    </row>
    <row r="942" spans="1:19" x14ac:dyDescent="0.4">
      <c r="A942" s="9" t="s">
        <v>1356</v>
      </c>
      <c r="B942" s="9" t="s">
        <v>4445</v>
      </c>
      <c r="C942" s="9" t="s">
        <v>1897</v>
      </c>
      <c r="D942" s="9" t="s">
        <v>3221</v>
      </c>
      <c r="E942" s="9" t="s">
        <v>1891</v>
      </c>
      <c r="F942" s="32" t="s">
        <v>4440</v>
      </c>
      <c r="G942" s="32" t="s">
        <v>4446</v>
      </c>
      <c r="H942" s="34">
        <v>4.8748699999999996</v>
      </c>
      <c r="I942" s="9" t="s">
        <v>1086</v>
      </c>
      <c r="J942" s="9" t="str">
        <f>_xlfn.XLOOKUP($I942,ETF指数!$B:$B,ETF指数!D:D)</f>
        <v>风格策略</v>
      </c>
      <c r="K942" s="9" t="str">
        <f>_xlfn.XLOOKUP($I942,ETF指数!$B:$B,ETF指数!E:E)</f>
        <v>红利</v>
      </c>
      <c r="L942" s="9" t="str">
        <f>_xlfn.XLOOKUP($I942,ETF指数!$B:$B,ETF指数!F:F)</f>
        <v>央国企</v>
      </c>
      <c r="M942" s="35">
        <f>[1]!f_netasset_total(A942,"",100000000)</f>
        <v>1.1401611587</v>
      </c>
      <c r="N942" s="36">
        <f>[1]!f_info_managementfeeratio(A942)</f>
        <v>0.5</v>
      </c>
      <c r="O942" s="36">
        <f>[1]!f_info_custodianfeeratio(A942)</f>
        <v>0.1</v>
      </c>
      <c r="P942" s="37"/>
      <c r="Q942" s="37"/>
      <c r="R942" s="37"/>
      <c r="S942" s="37"/>
    </row>
    <row r="943" spans="1:19" x14ac:dyDescent="0.4">
      <c r="A943" s="9" t="s">
        <v>1357</v>
      </c>
      <c r="B943" s="9" t="s">
        <v>4447</v>
      </c>
      <c r="C943" s="9" t="s">
        <v>1905</v>
      </c>
      <c r="D943" s="9" t="s">
        <v>2905</v>
      </c>
      <c r="E943" s="9" t="s">
        <v>1891</v>
      </c>
      <c r="F943" s="32" t="s">
        <v>4448</v>
      </c>
      <c r="G943" s="32" t="s">
        <v>4446</v>
      </c>
      <c r="H943" s="34">
        <v>3.3567200000000001</v>
      </c>
      <c r="I943" s="9" t="s">
        <v>1307</v>
      </c>
      <c r="J943" s="9" t="str">
        <f>_xlfn.XLOOKUP($I943,ETF指数!$B:$B,ETF指数!D:D)</f>
        <v>港股指数</v>
      </c>
      <c r="K943" s="9" t="str">
        <f>_xlfn.XLOOKUP($I943,ETF指数!$B:$B,ETF指数!E:E)</f>
        <v>红利</v>
      </c>
      <c r="L943" s="9" t="str">
        <f>_xlfn.XLOOKUP($I943,ETF指数!$B:$B,ETF指数!F:F)</f>
        <v>红利</v>
      </c>
      <c r="M943" s="35">
        <f>[1]!f_netasset_total(A943,"",100000000)</f>
        <v>0.85079103489999997</v>
      </c>
      <c r="N943" s="36">
        <f>[1]!f_info_managementfeeratio(A943)</f>
        <v>0.5</v>
      </c>
      <c r="O943" s="36">
        <f>[1]!f_info_custodianfeeratio(A943)</f>
        <v>0.1</v>
      </c>
      <c r="P943" s="37"/>
      <c r="Q943" s="37"/>
      <c r="R943" s="37"/>
      <c r="S943" s="37"/>
    </row>
    <row r="944" spans="1:19" x14ac:dyDescent="0.4">
      <c r="A944" s="9" t="s">
        <v>1358</v>
      </c>
      <c r="B944" s="9" t="s">
        <v>4449</v>
      </c>
      <c r="C944" s="9" t="s">
        <v>1918</v>
      </c>
      <c r="D944" s="9" t="s">
        <v>2475</v>
      </c>
      <c r="E944" s="9" t="s">
        <v>1891</v>
      </c>
      <c r="F944" s="32" t="s">
        <v>4450</v>
      </c>
      <c r="G944" s="32" t="s">
        <v>4451</v>
      </c>
      <c r="H944" s="34">
        <v>3.1250399999999998</v>
      </c>
      <c r="I944" s="9" t="s">
        <v>1116</v>
      </c>
      <c r="J944" s="9" t="str">
        <f>_xlfn.XLOOKUP($I944,ETF指数!$B:$B,ETF指数!D:D)</f>
        <v>行业板块</v>
      </c>
      <c r="K944" s="9" t="str">
        <f>_xlfn.XLOOKUP($I944,ETF指数!$B:$B,ETF指数!E:E)</f>
        <v>科技</v>
      </c>
      <c r="L944" s="9" t="str">
        <f>_xlfn.XLOOKUP($I944,ETF指数!$B:$B,ETF指数!F:F)</f>
        <v>半导体</v>
      </c>
      <c r="M944" s="35">
        <f>[1]!f_netasset_total(A944,"",100000000)</f>
        <v>1.2654398570000001</v>
      </c>
      <c r="N944" s="36">
        <f>[1]!f_info_managementfeeratio(A944)</f>
        <v>0.5</v>
      </c>
      <c r="O944" s="36">
        <f>[1]!f_info_custodianfeeratio(A944)</f>
        <v>0.1</v>
      </c>
      <c r="P944" s="37"/>
      <c r="Q944" s="37"/>
      <c r="R944" s="37"/>
      <c r="S944" s="37"/>
    </row>
    <row r="945" spans="1:19" x14ac:dyDescent="0.4">
      <c r="A945" s="9" t="s">
        <v>1359</v>
      </c>
      <c r="B945" s="9" t="s">
        <v>4452</v>
      </c>
      <c r="C945" s="9" t="s">
        <v>1906</v>
      </c>
      <c r="D945" s="9" t="s">
        <v>2866</v>
      </c>
      <c r="E945" s="9" t="s">
        <v>1891</v>
      </c>
      <c r="F945" s="32" t="s">
        <v>4453</v>
      </c>
      <c r="G945" s="32" t="s">
        <v>4454</v>
      </c>
      <c r="H945" s="34">
        <v>2.1984699999999999</v>
      </c>
      <c r="I945" s="9" t="s">
        <v>1360</v>
      </c>
      <c r="J945" s="9" t="str">
        <f>_xlfn.XLOOKUP($I945,ETF指数!$B:$B,ETF指数!D:D)</f>
        <v>行业板块</v>
      </c>
      <c r="K945" s="9" t="str">
        <f>_xlfn.XLOOKUP($I945,ETF指数!$B:$B,ETF指数!E:E)</f>
        <v>制造</v>
      </c>
      <c r="L945" s="9" t="str">
        <f>_xlfn.XLOOKUP($I945,ETF指数!$B:$B,ETF指数!F:F)</f>
        <v>科创-新能源</v>
      </c>
      <c r="M945" s="35">
        <f>[1]!f_netasset_total(A945,"",100000000)</f>
        <v>4.6521155988</v>
      </c>
      <c r="N945" s="36">
        <f>[1]!f_info_managementfeeratio(A945)</f>
        <v>0.5</v>
      </c>
      <c r="O945" s="36">
        <f>[1]!f_info_custodianfeeratio(A945)</f>
        <v>0.1</v>
      </c>
      <c r="P945" s="37"/>
      <c r="Q945" s="37"/>
      <c r="R945" s="37"/>
      <c r="S945" s="37"/>
    </row>
    <row r="946" spans="1:19" x14ac:dyDescent="0.4">
      <c r="A946" s="9" t="s">
        <v>1361</v>
      </c>
      <c r="B946" s="9" t="s">
        <v>4455</v>
      </c>
      <c r="C946" s="9" t="s">
        <v>1917</v>
      </c>
      <c r="D946" s="9" t="s">
        <v>3221</v>
      </c>
      <c r="E946" s="9" t="s">
        <v>1891</v>
      </c>
      <c r="F946" s="32" t="s">
        <v>4446</v>
      </c>
      <c r="G946" s="32" t="s">
        <v>4456</v>
      </c>
      <c r="H946" s="34">
        <v>2.48793</v>
      </c>
      <c r="I946" s="9" t="s">
        <v>80</v>
      </c>
      <c r="J946" s="9" t="str">
        <f>_xlfn.XLOOKUP($I946,ETF指数!$B:$B,ETF指数!D:D)</f>
        <v>市场指数</v>
      </c>
      <c r="K946" s="9" t="str">
        <f>_xlfn.XLOOKUP($I946,ETF指数!$B:$B,ETF指数!E:E)</f>
        <v>大盘</v>
      </c>
      <c r="L946" s="9" t="str">
        <f>_xlfn.XLOOKUP($I946,ETF指数!$B:$B,ETF指数!F:F)</f>
        <v>核心</v>
      </c>
      <c r="M946" s="35">
        <f>[1]!f_netasset_total(A946,"",100000000)</f>
        <v>9.4046747946</v>
      </c>
      <c r="N946" s="36">
        <f>[1]!f_info_managementfeeratio(A946)</f>
        <v>0.5</v>
      </c>
      <c r="O946" s="36">
        <f>[1]!f_info_custodianfeeratio(A946)</f>
        <v>0.05</v>
      </c>
      <c r="P946" s="37"/>
      <c r="Q946" s="37"/>
      <c r="R946" s="37"/>
      <c r="S946" s="37"/>
    </row>
    <row r="947" spans="1:19" x14ac:dyDescent="0.4">
      <c r="A947" s="9" t="s">
        <v>1362</v>
      </c>
      <c r="B947" s="9" t="s">
        <v>4457</v>
      </c>
      <c r="C947" s="9" t="s">
        <v>1896</v>
      </c>
      <c r="D947" s="9" t="s">
        <v>1962</v>
      </c>
      <c r="E947" s="9" t="s">
        <v>1891</v>
      </c>
      <c r="F947" s="32" t="s">
        <v>4458</v>
      </c>
      <c r="G947" s="32" t="s">
        <v>4459</v>
      </c>
      <c r="H947" s="34">
        <v>2.2174499999999999</v>
      </c>
      <c r="I947" s="9" t="s">
        <v>991</v>
      </c>
      <c r="J947" s="9" t="str">
        <f>_xlfn.XLOOKUP($I947,ETF指数!$B:$B,ETF指数!D:D)</f>
        <v>行业板块</v>
      </c>
      <c r="K947" s="9" t="str">
        <f>_xlfn.XLOOKUP($I947,ETF指数!$B:$B,ETF指数!E:E)</f>
        <v>科技</v>
      </c>
      <c r="L947" s="9" t="str">
        <f>_xlfn.XLOOKUP($I947,ETF指数!$B:$B,ETF指数!F:F)</f>
        <v>科创-半导体</v>
      </c>
      <c r="M947" s="35">
        <f>[1]!f_netasset_total(A947,"",100000000)</f>
        <v>2.4638346277999998</v>
      </c>
      <c r="N947" s="36">
        <f>[1]!f_info_managementfeeratio(A947)</f>
        <v>0.5</v>
      </c>
      <c r="O947" s="36">
        <f>[1]!f_info_custodianfeeratio(A947)</f>
        <v>0.1</v>
      </c>
      <c r="P947" s="37"/>
      <c r="Q947" s="37"/>
      <c r="R947" s="37"/>
      <c r="S947" s="37"/>
    </row>
    <row r="948" spans="1:19" x14ac:dyDescent="0.4">
      <c r="A948" s="9" t="s">
        <v>1363</v>
      </c>
      <c r="B948" s="9" t="s">
        <v>4460</v>
      </c>
      <c r="C948" s="9" t="s">
        <v>1902</v>
      </c>
      <c r="D948" s="9" t="s">
        <v>1965</v>
      </c>
      <c r="E948" s="9" t="s">
        <v>1891</v>
      </c>
      <c r="F948" s="32" t="s">
        <v>4458</v>
      </c>
      <c r="G948" s="32" t="s">
        <v>4461</v>
      </c>
      <c r="H948" s="34">
        <v>2.2743199999999999</v>
      </c>
      <c r="I948" s="9" t="s">
        <v>1121</v>
      </c>
      <c r="J948" s="9" t="str">
        <f>_xlfn.XLOOKUP($I948,ETF指数!$B:$B,ETF指数!D:D)</f>
        <v>行业板块</v>
      </c>
      <c r="K948" s="9" t="str">
        <f>_xlfn.XLOOKUP($I948,ETF指数!$B:$B,ETF指数!E:E)</f>
        <v>消费</v>
      </c>
      <c r="L948" s="9" t="str">
        <f>_xlfn.XLOOKUP($I948,ETF指数!$B:$B,ETF指数!F:F)</f>
        <v>粮食</v>
      </c>
      <c r="M948" s="35">
        <f>[1]!f_netasset_total(A948,"",100000000)</f>
        <v>0.28693319820000002</v>
      </c>
      <c r="N948" s="36">
        <f>[1]!f_info_managementfeeratio(A948)</f>
        <v>0.5</v>
      </c>
      <c r="O948" s="36">
        <f>[1]!f_info_custodianfeeratio(A948)</f>
        <v>0.1</v>
      </c>
      <c r="P948" s="37"/>
      <c r="Q948" s="37"/>
      <c r="R948" s="37"/>
      <c r="S948" s="37"/>
    </row>
    <row r="949" spans="1:19" x14ac:dyDescent="0.4">
      <c r="A949" s="9" t="s">
        <v>1364</v>
      </c>
      <c r="B949" s="9" t="s">
        <v>4462</v>
      </c>
      <c r="C949" s="9" t="s">
        <v>1903</v>
      </c>
      <c r="D949" s="9" t="s">
        <v>3191</v>
      </c>
      <c r="E949" s="9" t="s">
        <v>1891</v>
      </c>
      <c r="F949" s="32" t="s">
        <v>4458</v>
      </c>
      <c r="G949" s="32" t="s">
        <v>4463</v>
      </c>
      <c r="H949" s="34">
        <v>2.5244271299999999</v>
      </c>
      <c r="I949" s="9" t="s">
        <v>1241</v>
      </c>
      <c r="J949" s="9" t="str">
        <f>_xlfn.XLOOKUP($I949,ETF指数!$B:$B,ETF指数!D:D)</f>
        <v>行业板块</v>
      </c>
      <c r="K949" s="9" t="str">
        <f>_xlfn.XLOOKUP($I949,ETF指数!$B:$B,ETF指数!E:E)</f>
        <v>医药</v>
      </c>
      <c r="L949" s="9" t="str">
        <f>_xlfn.XLOOKUP($I949,ETF指数!$B:$B,ETF指数!F:F)</f>
        <v>科创-生物</v>
      </c>
      <c r="M949" s="35">
        <f>[1]!f_netasset_total(A949,"",100000000)</f>
        <v>4.2099897532000004</v>
      </c>
      <c r="N949" s="36">
        <f>[1]!f_info_managementfeeratio(A949)</f>
        <v>0.45</v>
      </c>
      <c r="O949" s="36">
        <f>[1]!f_info_custodianfeeratio(A949)</f>
        <v>7.0000000000000007E-2</v>
      </c>
      <c r="P949" s="37"/>
      <c r="Q949" s="37"/>
      <c r="R949" s="37"/>
      <c r="S949" s="37"/>
    </row>
    <row r="950" spans="1:19" x14ac:dyDescent="0.4">
      <c r="A950" s="9" t="s">
        <v>1365</v>
      </c>
      <c r="B950" s="9" t="s">
        <v>4464</v>
      </c>
      <c r="C950" s="9" t="s">
        <v>1912</v>
      </c>
      <c r="D950" s="9" t="s">
        <v>2008</v>
      </c>
      <c r="E950" s="9" t="s">
        <v>1891</v>
      </c>
      <c r="F950" s="32" t="s">
        <v>4465</v>
      </c>
      <c r="G950" s="32" t="s">
        <v>4466</v>
      </c>
      <c r="H950" s="34">
        <v>2.08141</v>
      </c>
      <c r="I950" s="9" t="s">
        <v>1366</v>
      </c>
      <c r="J950" s="9" t="str">
        <f>_xlfn.XLOOKUP($I950,ETF指数!$B:$B,ETF指数!D:D)</f>
        <v>港股指数</v>
      </c>
      <c r="K950" s="9" t="str">
        <f>_xlfn.XLOOKUP($I950,ETF指数!$B:$B,ETF指数!E:E)</f>
        <v>红利</v>
      </c>
      <c r="L950" s="9" t="str">
        <f>_xlfn.XLOOKUP($I950,ETF指数!$B:$B,ETF指数!F:F)</f>
        <v>低波</v>
      </c>
      <c r="M950" s="35">
        <f>[1]!f_netasset_total(A950,"",100000000)</f>
        <v>1.3376833175</v>
      </c>
      <c r="N950" s="36">
        <f>[1]!f_info_managementfeeratio(A950)</f>
        <v>0.5</v>
      </c>
      <c r="O950" s="36">
        <f>[1]!f_info_custodianfeeratio(A950)</f>
        <v>0.08</v>
      </c>
      <c r="P950" s="37"/>
      <c r="Q950" s="37"/>
      <c r="R950" s="37"/>
      <c r="S950" s="37"/>
    </row>
    <row r="951" spans="1:19" x14ac:dyDescent="0.4">
      <c r="A951" s="9" t="s">
        <v>1367</v>
      </c>
      <c r="B951" s="9" t="s">
        <v>4467</v>
      </c>
      <c r="C951" s="9" t="s">
        <v>1918</v>
      </c>
      <c r="D951" s="9" t="s">
        <v>4468</v>
      </c>
      <c r="E951" s="9" t="s">
        <v>1891</v>
      </c>
      <c r="F951" s="32" t="s">
        <v>4461</v>
      </c>
      <c r="G951" s="32" t="s">
        <v>4469</v>
      </c>
      <c r="H951" s="34">
        <v>3.9192399999999998</v>
      </c>
      <c r="I951" s="9" t="s">
        <v>1259</v>
      </c>
      <c r="J951" s="9" t="str">
        <f>_xlfn.XLOOKUP($I951,ETF指数!$B:$B,ETF指数!D:D)</f>
        <v>港股指数</v>
      </c>
      <c r="K951" s="9" t="str">
        <f>_xlfn.XLOOKUP($I951,ETF指数!$B:$B,ETF指数!E:E)</f>
        <v>红利</v>
      </c>
      <c r="L951" s="9" t="str">
        <f>_xlfn.XLOOKUP($I951,ETF指数!$B:$B,ETF指数!F:F)</f>
        <v>央国企</v>
      </c>
      <c r="M951" s="35">
        <f>[1]!f_netasset_total(A951,"",100000000)</f>
        <v>5.3012465136999998</v>
      </c>
      <c r="N951" s="36">
        <f>[1]!f_info_managementfeeratio(A951)</f>
        <v>0.5</v>
      </c>
      <c r="O951" s="36">
        <f>[1]!f_info_custodianfeeratio(A951)</f>
        <v>0.1</v>
      </c>
      <c r="P951" s="37"/>
      <c r="Q951" s="37"/>
      <c r="R951" s="37"/>
      <c r="S951" s="37"/>
    </row>
    <row r="952" spans="1:19" x14ac:dyDescent="0.4">
      <c r="A952" s="9" t="s">
        <v>1368</v>
      </c>
      <c r="B952" s="9" t="s">
        <v>4470</v>
      </c>
      <c r="C952" s="9" t="s">
        <v>1923</v>
      </c>
      <c r="D952" s="9" t="s">
        <v>2866</v>
      </c>
      <c r="E952" s="9" t="s">
        <v>1891</v>
      </c>
      <c r="F952" s="32" t="s">
        <v>4466</v>
      </c>
      <c r="G952" s="32" t="s">
        <v>4471</v>
      </c>
      <c r="H952" s="34">
        <v>17.84827537</v>
      </c>
      <c r="I952" s="9" t="s">
        <v>1369</v>
      </c>
      <c r="J952" s="9" t="str">
        <f>_xlfn.XLOOKUP($I952,ETF指数!$B:$B,ETF指数!D:D)</f>
        <v>主题指数</v>
      </c>
      <c r="K952" s="9" t="str">
        <f>_xlfn.XLOOKUP($I952,ETF指数!$B:$B,ETF指数!E:E)</f>
        <v>央国企</v>
      </c>
      <c r="L952" s="9" t="str">
        <f>_xlfn.XLOOKUP($I952,ETF指数!$B:$B,ETF指数!F:F)</f>
        <v>多因子</v>
      </c>
      <c r="M952" s="35">
        <f>[1]!f_netasset_total(A952,"",100000000)</f>
        <v>2.5615741529</v>
      </c>
      <c r="N952" s="36">
        <f>[1]!f_info_managementfeeratio(A952)</f>
        <v>0.3</v>
      </c>
      <c r="O952" s="36">
        <f>[1]!f_info_custodianfeeratio(A952)</f>
        <v>0.05</v>
      </c>
      <c r="P952" s="37"/>
      <c r="Q952" s="37"/>
      <c r="R952" s="37"/>
      <c r="S952" s="37"/>
    </row>
    <row r="953" spans="1:19" x14ac:dyDescent="0.4">
      <c r="A953" s="9" t="s">
        <v>1370</v>
      </c>
      <c r="B953" s="9" t="s">
        <v>4472</v>
      </c>
      <c r="C953" s="9" t="s">
        <v>1904</v>
      </c>
      <c r="D953" s="9" t="s">
        <v>3135</v>
      </c>
      <c r="E953" s="9" t="s">
        <v>1891</v>
      </c>
      <c r="F953" s="32" t="s">
        <v>4463</v>
      </c>
      <c r="G953" s="32" t="s">
        <v>4473</v>
      </c>
      <c r="H953" s="34">
        <v>2.4028200000000002</v>
      </c>
      <c r="I953" s="9" t="s">
        <v>1307</v>
      </c>
      <c r="J953" s="9" t="str">
        <f>_xlfn.XLOOKUP($I953,ETF指数!$B:$B,ETF指数!D:D)</f>
        <v>港股指数</v>
      </c>
      <c r="K953" s="9" t="str">
        <f>_xlfn.XLOOKUP($I953,ETF指数!$B:$B,ETF指数!E:E)</f>
        <v>红利</v>
      </c>
      <c r="L953" s="9" t="str">
        <f>_xlfn.XLOOKUP($I953,ETF指数!$B:$B,ETF指数!F:F)</f>
        <v>红利</v>
      </c>
      <c r="M953" s="35">
        <f>[1]!f_netasset_total(A953,"",100000000)</f>
        <v>1.2297359033999999</v>
      </c>
      <c r="N953" s="36">
        <f>[1]!f_info_managementfeeratio(A953)</f>
        <v>0.5</v>
      </c>
      <c r="O953" s="36">
        <f>[1]!f_info_custodianfeeratio(A953)</f>
        <v>0.1</v>
      </c>
      <c r="P953" s="37"/>
      <c r="Q953" s="37"/>
      <c r="R953" s="37"/>
      <c r="S953" s="37"/>
    </row>
    <row r="954" spans="1:19" x14ac:dyDescent="0.4">
      <c r="A954" s="9" t="s">
        <v>1371</v>
      </c>
      <c r="B954" s="9" t="s">
        <v>4474</v>
      </c>
      <c r="C954" s="9" t="s">
        <v>1894</v>
      </c>
      <c r="D954" s="9" t="s">
        <v>2008</v>
      </c>
      <c r="E954" s="9" t="s">
        <v>1891</v>
      </c>
      <c r="F954" s="32" t="s">
        <v>4475</v>
      </c>
      <c r="G954" s="32" t="s">
        <v>4476</v>
      </c>
      <c r="H954" s="34">
        <v>2.2425482200000002</v>
      </c>
      <c r="I954" s="9" t="s">
        <v>1372</v>
      </c>
      <c r="J954" s="9" t="str">
        <f>_xlfn.XLOOKUP($I954,ETF指数!$B:$B,ETF指数!D:D)</f>
        <v>行业板块</v>
      </c>
      <c r="K954" s="9" t="str">
        <f>_xlfn.XLOOKUP($I954,ETF指数!$B:$B,ETF指数!E:E)</f>
        <v>公用</v>
      </c>
      <c r="L954" s="9" t="str">
        <f>_xlfn.XLOOKUP($I954,ETF指数!$B:$B,ETF指数!F:F)</f>
        <v>电力</v>
      </c>
      <c r="M954" s="35">
        <f>[1]!f_netasset_total(A954,"",100000000)</f>
        <v>0.68346828500000001</v>
      </c>
      <c r="N954" s="36">
        <f>[1]!f_info_managementfeeratio(A954)</f>
        <v>0.5</v>
      </c>
      <c r="O954" s="36">
        <f>[1]!f_info_custodianfeeratio(A954)</f>
        <v>0.1</v>
      </c>
      <c r="P954" s="37"/>
      <c r="Q954" s="37"/>
      <c r="R954" s="37"/>
      <c r="S954" s="37"/>
    </row>
    <row r="955" spans="1:19" x14ac:dyDescent="0.4">
      <c r="A955" s="9" t="s">
        <v>1373</v>
      </c>
      <c r="B955" s="9" t="s">
        <v>4477</v>
      </c>
      <c r="C955" s="9" t="s">
        <v>1917</v>
      </c>
      <c r="D955" s="9" t="s">
        <v>2789</v>
      </c>
      <c r="E955" s="9" t="s">
        <v>1891</v>
      </c>
      <c r="F955" s="32" t="s">
        <v>4473</v>
      </c>
      <c r="G955" s="32" t="s">
        <v>4478</v>
      </c>
      <c r="H955" s="34">
        <v>2.117</v>
      </c>
      <c r="I955" s="9" t="s">
        <v>28</v>
      </c>
      <c r="J955" s="9" t="str">
        <f>_xlfn.XLOOKUP($I955,ETF指数!$B:$B,ETF指数!D:D)</f>
        <v>市场指数</v>
      </c>
      <c r="K955" s="9" t="str">
        <f>_xlfn.XLOOKUP($I955,ETF指数!$B:$B,ETF指数!E:E)</f>
        <v>中盘</v>
      </c>
      <c r="L955" s="9" t="str">
        <f>_xlfn.XLOOKUP($I955,ETF指数!$B:$B,ETF指数!F:F)</f>
        <v>核心</v>
      </c>
      <c r="M955" s="35">
        <f>[1]!f_netasset_total(A955,"",100000000)</f>
        <v>12.370151056700001</v>
      </c>
      <c r="N955" s="36">
        <f>[1]!f_info_managementfeeratio(A955)</f>
        <v>0.5</v>
      </c>
      <c r="O955" s="36">
        <f>[1]!f_info_custodianfeeratio(A955)</f>
        <v>0.05</v>
      </c>
      <c r="P955" s="37"/>
      <c r="Q955" s="37"/>
      <c r="R955" s="37"/>
      <c r="S955" s="37"/>
    </row>
    <row r="956" spans="1:19" x14ac:dyDescent="0.4">
      <c r="A956" s="9" t="s">
        <v>1374</v>
      </c>
      <c r="B956" s="9" t="s">
        <v>4479</v>
      </c>
      <c r="C956" s="9" t="s">
        <v>1937</v>
      </c>
      <c r="D956" s="9" t="s">
        <v>4480</v>
      </c>
      <c r="E956" s="9" t="s">
        <v>1891</v>
      </c>
      <c r="F956" s="32" t="s">
        <v>4473</v>
      </c>
      <c r="G956" s="32" t="s">
        <v>4478</v>
      </c>
      <c r="H956" s="34">
        <v>4.2598000000000003</v>
      </c>
      <c r="I956" s="9" t="s">
        <v>239</v>
      </c>
      <c r="J956" s="9" t="str">
        <f>_xlfn.XLOOKUP($I956,ETF指数!$B:$B,ETF指数!D:D)</f>
        <v>风格策略</v>
      </c>
      <c r="K956" s="9" t="str">
        <f>_xlfn.XLOOKUP($I956,ETF指数!$B:$B,ETF指数!E:E)</f>
        <v>红利</v>
      </c>
      <c r="L956" s="9" t="str">
        <f>_xlfn.XLOOKUP($I956,ETF指数!$B:$B,ETF指数!F:F)</f>
        <v>低波</v>
      </c>
      <c r="M956" s="35">
        <f>[1]!f_netasset_total(A956,"",100000000)</f>
        <v>0.63709788439999993</v>
      </c>
      <c r="N956" s="36">
        <f>[1]!f_info_managementfeeratio(A956)</f>
        <v>0.5</v>
      </c>
      <c r="O956" s="36">
        <f>[1]!f_info_custodianfeeratio(A956)</f>
        <v>0.1</v>
      </c>
      <c r="P956" s="37"/>
      <c r="Q956" s="37"/>
      <c r="R956" s="37"/>
      <c r="S956" s="37"/>
    </row>
    <row r="957" spans="1:19" x14ac:dyDescent="0.4">
      <c r="A957" s="9" t="s">
        <v>1375</v>
      </c>
      <c r="B957" s="9" t="s">
        <v>4481</v>
      </c>
      <c r="C957" s="9" t="s">
        <v>1914</v>
      </c>
      <c r="D957" s="9" t="s">
        <v>2905</v>
      </c>
      <c r="E957" s="9" t="s">
        <v>1891</v>
      </c>
      <c r="F957" s="32" t="s">
        <v>4482</v>
      </c>
      <c r="G957" s="32" t="s">
        <v>4483</v>
      </c>
      <c r="H957" s="34">
        <v>3.5502943999999999</v>
      </c>
      <c r="I957" s="9" t="s">
        <v>16</v>
      </c>
      <c r="J957" s="9" t="str">
        <f>_xlfn.XLOOKUP($I957,ETF指数!$B:$B,ETF指数!D:D)</f>
        <v>市场指数</v>
      </c>
      <c r="K957" s="9" t="str">
        <f>_xlfn.XLOOKUP($I957,ETF指数!$B:$B,ETF指数!E:E)</f>
        <v>超大盘</v>
      </c>
      <c r="L957" s="9" t="str">
        <f>_xlfn.XLOOKUP($I957,ETF指数!$B:$B,ETF指数!F:F)</f>
        <v>核心</v>
      </c>
      <c r="M957" s="35">
        <f>[1]!f_netasset_total(A957,"",100000000)</f>
        <v>19.760270438699997</v>
      </c>
      <c r="N957" s="36">
        <f>[1]!f_info_managementfeeratio(A957)</f>
        <v>0.5</v>
      </c>
      <c r="O957" s="36">
        <f>[1]!f_info_custodianfeeratio(A957)</f>
        <v>0.1</v>
      </c>
      <c r="P957" s="37"/>
      <c r="Q957" s="37"/>
      <c r="R957" s="37"/>
      <c r="S957" s="37"/>
    </row>
    <row r="958" spans="1:19" x14ac:dyDescent="0.4">
      <c r="A958" s="9" t="s">
        <v>1376</v>
      </c>
      <c r="B958" s="9" t="s">
        <v>4484</v>
      </c>
      <c r="C958" s="9" t="s">
        <v>1898</v>
      </c>
      <c r="D958" s="9" t="s">
        <v>2905</v>
      </c>
      <c r="E958" s="9" t="s">
        <v>1891</v>
      </c>
      <c r="F958" s="32" t="s">
        <v>4482</v>
      </c>
      <c r="G958" s="32" t="s">
        <v>4478</v>
      </c>
      <c r="H958" s="34">
        <v>3.0750799999999998</v>
      </c>
      <c r="I958" s="9" t="s">
        <v>1077</v>
      </c>
      <c r="J958" s="9" t="str">
        <f>_xlfn.XLOOKUP($I958,ETF指数!$B:$B,ETF指数!D:D)</f>
        <v>港股指数</v>
      </c>
      <c r="K958" s="9" t="str">
        <f>_xlfn.XLOOKUP($I958,ETF指数!$B:$B,ETF指数!E:E)</f>
        <v>红利</v>
      </c>
      <c r="L958" s="9" t="str">
        <f>_xlfn.XLOOKUP($I958,ETF指数!$B:$B,ETF指数!F:F)</f>
        <v>低波</v>
      </c>
      <c r="M958" s="35">
        <f>[1]!f_netasset_total(A958,"",100000000)</f>
        <v>0.71135797999999995</v>
      </c>
      <c r="N958" s="36">
        <f>[1]!f_info_managementfeeratio(A958)</f>
        <v>0.5</v>
      </c>
      <c r="O958" s="36">
        <f>[1]!f_info_custodianfeeratio(A958)</f>
        <v>0.1</v>
      </c>
      <c r="P958" s="37"/>
      <c r="Q958" s="37"/>
      <c r="R958" s="37"/>
      <c r="S958" s="37"/>
    </row>
    <row r="959" spans="1:19" x14ac:dyDescent="0.4">
      <c r="A959" s="9" t="s">
        <v>1377</v>
      </c>
      <c r="B959" s="9" t="s">
        <v>4485</v>
      </c>
      <c r="C959" s="9" t="s">
        <v>1911</v>
      </c>
      <c r="D959" s="9" t="s">
        <v>2905</v>
      </c>
      <c r="E959" s="9" t="s">
        <v>1891</v>
      </c>
      <c r="F959" s="32" t="s">
        <v>4486</v>
      </c>
      <c r="G959" s="32" t="s">
        <v>4478</v>
      </c>
      <c r="H959" s="34">
        <v>5.8623129199999999</v>
      </c>
      <c r="I959" s="9" t="s">
        <v>80</v>
      </c>
      <c r="J959" s="9" t="str">
        <f>_xlfn.XLOOKUP($I959,ETF指数!$B:$B,ETF指数!D:D)</f>
        <v>市场指数</v>
      </c>
      <c r="K959" s="9" t="str">
        <f>_xlfn.XLOOKUP($I959,ETF指数!$B:$B,ETF指数!E:E)</f>
        <v>大盘</v>
      </c>
      <c r="L959" s="9" t="str">
        <f>_xlfn.XLOOKUP($I959,ETF指数!$B:$B,ETF指数!F:F)</f>
        <v>核心</v>
      </c>
      <c r="M959" s="35">
        <f>[1]!f_netasset_total(A959,"",100000000)</f>
        <v>6.8881649177000002</v>
      </c>
      <c r="N959" s="36">
        <f>[1]!f_info_managementfeeratio(A959)</f>
        <v>0.15</v>
      </c>
      <c r="O959" s="36">
        <f>[1]!f_info_custodianfeeratio(A959)</f>
        <v>0.05</v>
      </c>
      <c r="P959" s="37"/>
      <c r="Q959" s="37"/>
      <c r="R959" s="37"/>
      <c r="S959" s="37"/>
    </row>
    <row r="960" spans="1:19" x14ac:dyDescent="0.4">
      <c r="A960" s="9" t="s">
        <v>1378</v>
      </c>
      <c r="B960" s="9" t="s">
        <v>4487</v>
      </c>
      <c r="C960" s="9" t="s">
        <v>1918</v>
      </c>
      <c r="D960" s="9" t="s">
        <v>2475</v>
      </c>
      <c r="E960" s="9" t="s">
        <v>1891</v>
      </c>
      <c r="F960" s="32" t="s">
        <v>4488</v>
      </c>
      <c r="G960" s="32" t="s">
        <v>4489</v>
      </c>
      <c r="H960" s="34">
        <v>2.3136700000000001</v>
      </c>
      <c r="I960" s="9" t="s">
        <v>1355</v>
      </c>
      <c r="J960" s="9" t="str">
        <f>_xlfn.XLOOKUP($I960,ETF指数!$B:$B,ETF指数!D:D)</f>
        <v>行业板块</v>
      </c>
      <c r="K960" s="9" t="str">
        <f>_xlfn.XLOOKUP($I960,ETF指数!$B:$B,ETF指数!E:E)</f>
        <v>公用</v>
      </c>
      <c r="L960" s="9" t="str">
        <f>_xlfn.XLOOKUP($I960,ETF指数!$B:$B,ETF指数!F:F)</f>
        <v>公用</v>
      </c>
      <c r="M960" s="35">
        <f>[1]!f_netasset_total(A960,"",100000000)</f>
        <v>0.62494896519999998</v>
      </c>
      <c r="N960" s="36">
        <f>[1]!f_info_managementfeeratio(A960)</f>
        <v>0.5</v>
      </c>
      <c r="O960" s="36">
        <f>[1]!f_info_custodianfeeratio(A960)</f>
        <v>0.1</v>
      </c>
      <c r="P960" s="37"/>
      <c r="Q960" s="37"/>
      <c r="R960" s="37"/>
      <c r="S960" s="37"/>
    </row>
    <row r="961" spans="1:19" x14ac:dyDescent="0.4">
      <c r="A961" s="9" t="s">
        <v>1379</v>
      </c>
      <c r="B961" s="9" t="s">
        <v>4490</v>
      </c>
      <c r="C961" s="9" t="s">
        <v>1918</v>
      </c>
      <c r="D961" s="9" t="s">
        <v>1973</v>
      </c>
      <c r="E961" s="9" t="s">
        <v>1891</v>
      </c>
      <c r="F961" s="32" t="s">
        <v>4483</v>
      </c>
      <c r="G961" s="32" t="s">
        <v>4491</v>
      </c>
      <c r="H961" s="34">
        <v>2.5207600000000001</v>
      </c>
      <c r="I961" s="9" t="s">
        <v>1380</v>
      </c>
      <c r="J961" s="9" t="str">
        <f>_xlfn.XLOOKUP($I961,ETF指数!$B:$B,ETF指数!D:D)</f>
        <v>港股指数</v>
      </c>
      <c r="K961" s="9" t="str">
        <f>_xlfn.XLOOKUP($I961,ETF指数!$B:$B,ETF指数!E:E)</f>
        <v>医药</v>
      </c>
      <c r="L961" s="9" t="str">
        <f>_xlfn.XLOOKUP($I961,ETF指数!$B:$B,ETF指数!F:F)</f>
        <v>创新药</v>
      </c>
      <c r="M961" s="35">
        <f>[1]!f_netasset_total(A961,"",100000000)</f>
        <v>1.4539552037000001</v>
      </c>
      <c r="N961" s="36">
        <f>[1]!f_info_managementfeeratio(A961)</f>
        <v>0.5</v>
      </c>
      <c r="O961" s="36">
        <f>[1]!f_info_custodianfeeratio(A961)</f>
        <v>0.1</v>
      </c>
      <c r="P961" s="37"/>
      <c r="Q961" s="37"/>
      <c r="R961" s="37"/>
      <c r="S961" s="37"/>
    </row>
    <row r="962" spans="1:19" x14ac:dyDescent="0.4">
      <c r="A962" s="9" t="s">
        <v>1381</v>
      </c>
      <c r="B962" s="9" t="s">
        <v>4492</v>
      </c>
      <c r="C962" s="9" t="s">
        <v>1902</v>
      </c>
      <c r="D962" s="9" t="s">
        <v>1965</v>
      </c>
      <c r="E962" s="9" t="s">
        <v>1891</v>
      </c>
      <c r="F962" s="32" t="s">
        <v>4493</v>
      </c>
      <c r="G962" s="32" t="s">
        <v>4494</v>
      </c>
      <c r="H962" s="34">
        <v>2.2081200000000001</v>
      </c>
      <c r="I962" s="9" t="s">
        <v>1255</v>
      </c>
      <c r="J962" s="9" t="str">
        <f>_xlfn.XLOOKUP($I962,ETF指数!$B:$B,ETF指数!D:D)</f>
        <v>行业板块</v>
      </c>
      <c r="K962" s="9" t="str">
        <f>_xlfn.XLOOKUP($I962,ETF指数!$B:$B,ETF指数!E:E)</f>
        <v>制造</v>
      </c>
      <c r="L962" s="9" t="str">
        <f>_xlfn.XLOOKUP($I962,ETF指数!$B:$B,ETF指数!F:F)</f>
        <v>电池</v>
      </c>
      <c r="M962" s="35">
        <f>[1]!f_netasset_total(A962,"",100000000)</f>
        <v>0.39651947439999996</v>
      </c>
      <c r="N962" s="36">
        <f>[1]!f_info_managementfeeratio(A962)</f>
        <v>0.5</v>
      </c>
      <c r="O962" s="36">
        <f>[1]!f_info_custodianfeeratio(A962)</f>
        <v>0.1</v>
      </c>
      <c r="P962" s="37"/>
      <c r="Q962" s="37"/>
      <c r="R962" s="37"/>
      <c r="S962" s="37"/>
    </row>
    <row r="963" spans="1:19" x14ac:dyDescent="0.4">
      <c r="A963" s="9" t="s">
        <v>1382</v>
      </c>
      <c r="B963" s="9" t="s">
        <v>4495</v>
      </c>
      <c r="C963" s="9" t="s">
        <v>1900</v>
      </c>
      <c r="D963" s="9" t="s">
        <v>3135</v>
      </c>
      <c r="E963" s="9" t="s">
        <v>1891</v>
      </c>
      <c r="F963" s="32" t="s">
        <v>4478</v>
      </c>
      <c r="G963" s="32" t="s">
        <v>4496</v>
      </c>
      <c r="H963" s="34">
        <v>19.99999789</v>
      </c>
      <c r="I963" s="9" t="s">
        <v>1383</v>
      </c>
      <c r="J963" s="9" t="str">
        <f>_xlfn.XLOOKUP($I963,ETF指数!$B:$B,ETF指数!D:D)</f>
        <v>市场指数</v>
      </c>
      <c r="K963" s="9" t="str">
        <f>_xlfn.XLOOKUP($I963,ETF指数!$B:$B,ETF指数!E:E)</f>
        <v>大盘</v>
      </c>
      <c r="L963" s="9" t="str">
        <f>_xlfn.XLOOKUP($I963,ETF指数!$B:$B,ETF指数!F:F)</f>
        <v>核心</v>
      </c>
      <c r="M963" s="35">
        <f>[1]!f_netasset_total(A963,"",100000000)</f>
        <v>165.09306332329999</v>
      </c>
      <c r="N963" s="36">
        <f>[1]!f_info_managementfeeratio(A963)</f>
        <v>0.15</v>
      </c>
      <c r="O963" s="36">
        <f>[1]!f_info_custodianfeeratio(A963)</f>
        <v>0.05</v>
      </c>
      <c r="P963" s="37"/>
      <c r="Q963" s="37"/>
      <c r="R963" s="37"/>
      <c r="S963" s="37"/>
    </row>
    <row r="964" spans="1:19" x14ac:dyDescent="0.4">
      <c r="A964" s="9" t="s">
        <v>1384</v>
      </c>
      <c r="B964" s="9" t="s">
        <v>4497</v>
      </c>
      <c r="C964" s="9" t="s">
        <v>1912</v>
      </c>
      <c r="D964" s="9" t="s">
        <v>1973</v>
      </c>
      <c r="E964" s="9" t="s">
        <v>1891</v>
      </c>
      <c r="F964" s="32" t="s">
        <v>4498</v>
      </c>
      <c r="G964" s="32" t="s">
        <v>4496</v>
      </c>
      <c r="H964" s="34">
        <v>19.99999944</v>
      </c>
      <c r="I964" s="9" t="s">
        <v>1383</v>
      </c>
      <c r="J964" s="9" t="str">
        <f>_xlfn.XLOOKUP($I964,ETF指数!$B:$B,ETF指数!D:D)</f>
        <v>市场指数</v>
      </c>
      <c r="K964" s="9" t="str">
        <f>_xlfn.XLOOKUP($I964,ETF指数!$B:$B,ETF指数!E:E)</f>
        <v>大盘</v>
      </c>
      <c r="L964" s="9" t="str">
        <f>_xlfn.XLOOKUP($I964,ETF指数!$B:$B,ETF指数!F:F)</f>
        <v>核心</v>
      </c>
      <c r="M964" s="35">
        <f>[1]!f_netasset_total(A964,"",100000000)</f>
        <v>138.2181013272</v>
      </c>
      <c r="N964" s="36">
        <f>[1]!f_info_managementfeeratio(A964)</f>
        <v>0.15</v>
      </c>
      <c r="O964" s="36">
        <f>[1]!f_info_custodianfeeratio(A964)</f>
        <v>0.05</v>
      </c>
      <c r="P964" s="37"/>
      <c r="Q964" s="37"/>
      <c r="R964" s="37"/>
      <c r="S964" s="37"/>
    </row>
    <row r="965" spans="1:19" x14ac:dyDescent="0.4">
      <c r="A965" s="9" t="s">
        <v>1385</v>
      </c>
      <c r="B965" s="9" t="s">
        <v>4499</v>
      </c>
      <c r="C965" s="9" t="s">
        <v>1919</v>
      </c>
      <c r="D965" s="9" t="s">
        <v>1962</v>
      </c>
      <c r="E965" s="9" t="s">
        <v>1891</v>
      </c>
      <c r="F965" s="32" t="s">
        <v>4498</v>
      </c>
      <c r="G965" s="32" t="s">
        <v>4496</v>
      </c>
      <c r="H965" s="34">
        <v>19.995395500000001</v>
      </c>
      <c r="I965" s="9" t="s">
        <v>1383</v>
      </c>
      <c r="J965" s="9" t="str">
        <f>_xlfn.XLOOKUP($I965,ETF指数!$B:$B,ETF指数!D:D)</f>
        <v>市场指数</v>
      </c>
      <c r="K965" s="9" t="str">
        <f>_xlfn.XLOOKUP($I965,ETF指数!$B:$B,ETF指数!E:E)</f>
        <v>大盘</v>
      </c>
      <c r="L965" s="9" t="str">
        <f>_xlfn.XLOOKUP($I965,ETF指数!$B:$B,ETF指数!F:F)</f>
        <v>核心</v>
      </c>
      <c r="M965" s="35">
        <f>[1]!f_netasset_total(A965,"",100000000)</f>
        <v>91.976628975099999</v>
      </c>
      <c r="N965" s="36">
        <f>[1]!f_info_managementfeeratio(A965)</f>
        <v>0.15</v>
      </c>
      <c r="O965" s="36">
        <f>[1]!f_info_custodianfeeratio(A965)</f>
        <v>0.05</v>
      </c>
      <c r="P965" s="37"/>
      <c r="Q965" s="37"/>
      <c r="R965" s="37"/>
      <c r="S965" s="37"/>
    </row>
    <row r="966" spans="1:19" x14ac:dyDescent="0.4">
      <c r="A966" s="9" t="s">
        <v>1386</v>
      </c>
      <c r="B966" s="9" t="s">
        <v>4500</v>
      </c>
      <c r="C966" s="9" t="s">
        <v>1901</v>
      </c>
      <c r="D966" s="9" t="s">
        <v>1973</v>
      </c>
      <c r="E966" s="9" t="s">
        <v>1891</v>
      </c>
      <c r="F966" s="32" t="s">
        <v>4501</v>
      </c>
      <c r="G966" s="32" t="s">
        <v>4496</v>
      </c>
      <c r="H966" s="34">
        <v>20.000000159999999</v>
      </c>
      <c r="I966" s="9" t="s">
        <v>1383</v>
      </c>
      <c r="J966" s="9" t="str">
        <f>_xlfn.XLOOKUP($I966,ETF指数!$B:$B,ETF指数!D:D)</f>
        <v>市场指数</v>
      </c>
      <c r="K966" s="9" t="str">
        <f>_xlfn.XLOOKUP($I966,ETF指数!$B:$B,ETF指数!E:E)</f>
        <v>大盘</v>
      </c>
      <c r="L966" s="9" t="str">
        <f>_xlfn.XLOOKUP($I966,ETF指数!$B:$B,ETF指数!F:F)</f>
        <v>核心</v>
      </c>
      <c r="M966" s="35">
        <f>[1]!f_netasset_total(A966,"",100000000)</f>
        <v>205.7136727132</v>
      </c>
      <c r="N966" s="36">
        <f>[1]!f_info_managementfeeratio(A966)</f>
        <v>0.15</v>
      </c>
      <c r="O966" s="36">
        <f>[1]!f_info_custodianfeeratio(A966)</f>
        <v>0.05</v>
      </c>
      <c r="P966" s="37"/>
      <c r="Q966" s="37"/>
      <c r="R966" s="37"/>
      <c r="S966" s="37"/>
    </row>
    <row r="967" spans="1:19" x14ac:dyDescent="0.4">
      <c r="A967" s="9" t="s">
        <v>1387</v>
      </c>
      <c r="B967" s="9" t="s">
        <v>4502</v>
      </c>
      <c r="C967" s="9" t="s">
        <v>1897</v>
      </c>
      <c r="D967" s="9" t="s">
        <v>4014</v>
      </c>
      <c r="E967" s="9" t="s">
        <v>1891</v>
      </c>
      <c r="F967" s="32" t="s">
        <v>4501</v>
      </c>
      <c r="G967" s="32" t="s">
        <v>4496</v>
      </c>
      <c r="H967" s="34">
        <v>19.999973959999998</v>
      </c>
      <c r="I967" s="9" t="s">
        <v>1383</v>
      </c>
      <c r="J967" s="9" t="str">
        <f>_xlfn.XLOOKUP($I967,ETF指数!$B:$B,ETF指数!D:D)</f>
        <v>市场指数</v>
      </c>
      <c r="K967" s="9" t="str">
        <f>_xlfn.XLOOKUP($I967,ETF指数!$B:$B,ETF指数!E:E)</f>
        <v>大盘</v>
      </c>
      <c r="L967" s="9" t="str">
        <f>_xlfn.XLOOKUP($I967,ETF指数!$B:$B,ETF指数!F:F)</f>
        <v>核心</v>
      </c>
      <c r="M967" s="35">
        <f>[1]!f_netasset_total(A967,"",100000000)</f>
        <v>179.20507867009999</v>
      </c>
      <c r="N967" s="36">
        <f>[1]!f_info_managementfeeratio(A967)</f>
        <v>0.15</v>
      </c>
      <c r="O967" s="36">
        <f>[1]!f_info_custodianfeeratio(A967)</f>
        <v>0.05</v>
      </c>
      <c r="P967" s="37"/>
      <c r="Q967" s="37"/>
      <c r="R967" s="37"/>
      <c r="S967" s="37"/>
    </row>
    <row r="968" spans="1:19" x14ac:dyDescent="0.4">
      <c r="A968" s="9" t="s">
        <v>1388</v>
      </c>
      <c r="B968" s="9" t="s">
        <v>4503</v>
      </c>
      <c r="C968" s="9" t="s">
        <v>1898</v>
      </c>
      <c r="D968" s="9" t="s">
        <v>2866</v>
      </c>
      <c r="E968" s="9" t="s">
        <v>1891</v>
      </c>
      <c r="F968" s="32" t="s">
        <v>4501</v>
      </c>
      <c r="G968" s="32" t="s">
        <v>4496</v>
      </c>
      <c r="H968" s="34">
        <v>19.999874259999999</v>
      </c>
      <c r="I968" s="9" t="s">
        <v>1383</v>
      </c>
      <c r="J968" s="9" t="str">
        <f>_xlfn.XLOOKUP($I968,ETF指数!$B:$B,ETF指数!D:D)</f>
        <v>市场指数</v>
      </c>
      <c r="K968" s="9" t="str">
        <f>_xlfn.XLOOKUP($I968,ETF指数!$B:$B,ETF指数!E:E)</f>
        <v>大盘</v>
      </c>
      <c r="L968" s="9" t="str">
        <f>_xlfn.XLOOKUP($I968,ETF指数!$B:$B,ETF指数!F:F)</f>
        <v>核心</v>
      </c>
      <c r="M968" s="35">
        <f>[1]!f_netasset_total(A968,"",100000000)</f>
        <v>145.95861602100001</v>
      </c>
      <c r="N968" s="36">
        <f>[1]!f_info_managementfeeratio(A968)</f>
        <v>0.15</v>
      </c>
      <c r="O968" s="36">
        <f>[1]!f_info_custodianfeeratio(A968)</f>
        <v>0.05</v>
      </c>
      <c r="P968" s="37"/>
      <c r="Q968" s="37"/>
      <c r="R968" s="37"/>
      <c r="S968" s="37"/>
    </row>
    <row r="969" spans="1:19" x14ac:dyDescent="0.4">
      <c r="A969" s="9" t="s">
        <v>1389</v>
      </c>
      <c r="B969" s="9" t="s">
        <v>4504</v>
      </c>
      <c r="C969" s="9" t="s">
        <v>1905</v>
      </c>
      <c r="D969" s="9" t="s">
        <v>3191</v>
      </c>
      <c r="E969" s="9" t="s">
        <v>1891</v>
      </c>
      <c r="F969" s="32" t="s">
        <v>4505</v>
      </c>
      <c r="G969" s="32" t="s">
        <v>4496</v>
      </c>
      <c r="H969" s="34">
        <v>20.00000515</v>
      </c>
      <c r="I969" s="9" t="s">
        <v>1383</v>
      </c>
      <c r="J969" s="9" t="str">
        <f>_xlfn.XLOOKUP($I969,ETF指数!$B:$B,ETF指数!D:D)</f>
        <v>市场指数</v>
      </c>
      <c r="K969" s="9" t="str">
        <f>_xlfn.XLOOKUP($I969,ETF指数!$B:$B,ETF指数!E:E)</f>
        <v>大盘</v>
      </c>
      <c r="L969" s="9" t="str">
        <f>_xlfn.XLOOKUP($I969,ETF指数!$B:$B,ETF指数!F:F)</f>
        <v>核心</v>
      </c>
      <c r="M969" s="35">
        <f>[1]!f_netasset_total(A969,"",100000000)</f>
        <v>231.75741482520002</v>
      </c>
      <c r="N969" s="36">
        <f>[1]!f_info_managementfeeratio(A969)</f>
        <v>0.15</v>
      </c>
      <c r="O969" s="36">
        <f>[1]!f_info_custodianfeeratio(A969)</f>
        <v>0.05</v>
      </c>
      <c r="P969" s="37"/>
      <c r="Q969" s="37"/>
      <c r="R969" s="37"/>
      <c r="S969" s="37"/>
    </row>
    <row r="970" spans="1:19" x14ac:dyDescent="0.4">
      <c r="A970" s="9" t="s">
        <v>1390</v>
      </c>
      <c r="B970" s="9" t="s">
        <v>4506</v>
      </c>
      <c r="C970" s="9" t="s">
        <v>1904</v>
      </c>
      <c r="D970" s="9" t="s">
        <v>2989</v>
      </c>
      <c r="E970" s="9" t="s">
        <v>1891</v>
      </c>
      <c r="F970" s="32" t="s">
        <v>4505</v>
      </c>
      <c r="G970" s="32" t="s">
        <v>4496</v>
      </c>
      <c r="H970" s="34">
        <v>19.999999630000001</v>
      </c>
      <c r="I970" s="9" t="s">
        <v>1383</v>
      </c>
      <c r="J970" s="9" t="str">
        <f>_xlfn.XLOOKUP($I970,ETF指数!$B:$B,ETF指数!D:D)</f>
        <v>市场指数</v>
      </c>
      <c r="K970" s="9" t="str">
        <f>_xlfn.XLOOKUP($I970,ETF指数!$B:$B,ETF指数!E:E)</f>
        <v>大盘</v>
      </c>
      <c r="L970" s="9" t="str">
        <f>_xlfn.XLOOKUP($I970,ETF指数!$B:$B,ETF指数!F:F)</f>
        <v>核心</v>
      </c>
      <c r="M970" s="35">
        <f>[1]!f_netasset_total(A970,"",100000000)</f>
        <v>75.247317724599995</v>
      </c>
      <c r="N970" s="36">
        <f>[1]!f_info_managementfeeratio(A970)</f>
        <v>0.15</v>
      </c>
      <c r="O970" s="36">
        <f>[1]!f_info_custodianfeeratio(A970)</f>
        <v>0.05</v>
      </c>
      <c r="P970" s="37"/>
      <c r="Q970" s="37"/>
      <c r="R970" s="37"/>
      <c r="S970" s="37"/>
    </row>
    <row r="971" spans="1:19" x14ac:dyDescent="0.4">
      <c r="A971" s="9" t="s">
        <v>1391</v>
      </c>
      <c r="B971" s="9" t="s">
        <v>4507</v>
      </c>
      <c r="C971" s="9" t="s">
        <v>1911</v>
      </c>
      <c r="D971" s="9" t="s">
        <v>1973</v>
      </c>
      <c r="E971" s="9" t="s">
        <v>1891</v>
      </c>
      <c r="F971" s="32" t="s">
        <v>4505</v>
      </c>
      <c r="G971" s="32" t="s">
        <v>4496</v>
      </c>
      <c r="H971" s="34">
        <v>19.999802150000001</v>
      </c>
      <c r="I971" s="9" t="s">
        <v>1383</v>
      </c>
      <c r="J971" s="9" t="str">
        <f>_xlfn.XLOOKUP($I971,ETF指数!$B:$B,ETF指数!D:D)</f>
        <v>市场指数</v>
      </c>
      <c r="K971" s="9" t="str">
        <f>_xlfn.XLOOKUP($I971,ETF指数!$B:$B,ETF指数!E:E)</f>
        <v>大盘</v>
      </c>
      <c r="L971" s="9" t="str">
        <f>_xlfn.XLOOKUP($I971,ETF指数!$B:$B,ETF指数!F:F)</f>
        <v>核心</v>
      </c>
      <c r="M971" s="35">
        <f>[1]!f_netasset_total(A971,"",100000000)</f>
        <v>131.44335847299999</v>
      </c>
      <c r="N971" s="36">
        <f>[1]!f_info_managementfeeratio(A971)</f>
        <v>0.15</v>
      </c>
      <c r="O971" s="36">
        <f>[1]!f_info_custodianfeeratio(A971)</f>
        <v>0.05</v>
      </c>
      <c r="P971" s="37"/>
      <c r="Q971" s="37"/>
      <c r="R971" s="37"/>
      <c r="S971" s="37"/>
    </row>
    <row r="972" spans="1:19" x14ac:dyDescent="0.4">
      <c r="A972" s="9" t="s">
        <v>1392</v>
      </c>
      <c r="B972" s="9" t="s">
        <v>4508</v>
      </c>
      <c r="C972" s="9" t="s">
        <v>1913</v>
      </c>
      <c r="D972" s="9" t="s">
        <v>2482</v>
      </c>
      <c r="E972" s="9" t="s">
        <v>1891</v>
      </c>
      <c r="F972" s="32" t="s">
        <v>4494</v>
      </c>
      <c r="G972" s="32" t="s">
        <v>4496</v>
      </c>
      <c r="H972" s="34">
        <v>19.997477239999998</v>
      </c>
      <c r="I972" s="9" t="s">
        <v>1383</v>
      </c>
      <c r="J972" s="9" t="str">
        <f>_xlfn.XLOOKUP($I972,ETF指数!$B:$B,ETF指数!D:D)</f>
        <v>市场指数</v>
      </c>
      <c r="K972" s="9" t="str">
        <f>_xlfn.XLOOKUP($I972,ETF指数!$B:$B,ETF指数!E:E)</f>
        <v>大盘</v>
      </c>
      <c r="L972" s="9" t="str">
        <f>_xlfn.XLOOKUP($I972,ETF指数!$B:$B,ETF指数!F:F)</f>
        <v>核心</v>
      </c>
      <c r="M972" s="35">
        <f>[1]!f_netasset_total(A972,"",100000000)</f>
        <v>70.470757756300003</v>
      </c>
      <c r="N972" s="36">
        <f>[1]!f_info_managementfeeratio(A972)</f>
        <v>0.15</v>
      </c>
      <c r="O972" s="36">
        <f>[1]!f_info_custodianfeeratio(A972)</f>
        <v>0.05</v>
      </c>
      <c r="P972" s="37"/>
      <c r="Q972" s="37"/>
      <c r="R972" s="37"/>
      <c r="S972" s="37"/>
    </row>
    <row r="973" spans="1:19" x14ac:dyDescent="0.4">
      <c r="A973" s="9" t="s">
        <v>1393</v>
      </c>
      <c r="B973" s="9" t="s">
        <v>4509</v>
      </c>
      <c r="C973" s="9" t="s">
        <v>1898</v>
      </c>
      <c r="D973" s="9" t="s">
        <v>2927</v>
      </c>
      <c r="E973" s="9" t="s">
        <v>1891</v>
      </c>
      <c r="F973" s="32" t="s">
        <v>4489</v>
      </c>
      <c r="G973" s="32" t="s">
        <v>4510</v>
      </c>
      <c r="H973" s="34">
        <v>2.0914700000000002</v>
      </c>
      <c r="I973" s="9" t="s">
        <v>1184</v>
      </c>
      <c r="J973" s="9" t="str">
        <f>_xlfn.XLOOKUP($I973,ETF指数!$B:$B,ETF指数!D:D)</f>
        <v>行业板块</v>
      </c>
      <c r="K973" s="9" t="str">
        <f>_xlfn.XLOOKUP($I973,ETF指数!$B:$B,ETF指数!E:E)</f>
        <v>周期</v>
      </c>
      <c r="L973" s="9" t="str">
        <f>_xlfn.XLOOKUP($I973,ETF指数!$B:$B,ETF指数!F:F)</f>
        <v>油气</v>
      </c>
      <c r="M973" s="35">
        <f>[1]!f_netasset_total(A973,"",100000000)</f>
        <v>6.8918281799999995E-2</v>
      </c>
      <c r="N973" s="36">
        <f>[1]!f_info_managementfeeratio(A973)</f>
        <v>0.5</v>
      </c>
      <c r="O973" s="36">
        <f>[1]!f_info_custodianfeeratio(A973)</f>
        <v>0.1</v>
      </c>
      <c r="P973" s="37"/>
      <c r="Q973" s="37"/>
      <c r="R973" s="37"/>
      <c r="S973" s="37"/>
    </row>
    <row r="974" spans="1:19" x14ac:dyDescent="0.4">
      <c r="A974" s="9" t="s">
        <v>1394</v>
      </c>
      <c r="B974" s="9" t="s">
        <v>4511</v>
      </c>
      <c r="C974" s="9" t="s">
        <v>1912</v>
      </c>
      <c r="D974" s="9" t="s">
        <v>4014</v>
      </c>
      <c r="E974" s="9" t="s">
        <v>1891</v>
      </c>
      <c r="F974" s="32" t="s">
        <v>4512</v>
      </c>
      <c r="G974" s="32" t="s">
        <v>4513</v>
      </c>
      <c r="H974" s="34">
        <v>2.3265699999999998</v>
      </c>
      <c r="I974" s="9" t="s">
        <v>1380</v>
      </c>
      <c r="J974" s="9" t="str">
        <f>_xlfn.XLOOKUP($I974,ETF指数!$B:$B,ETF指数!D:D)</f>
        <v>港股指数</v>
      </c>
      <c r="K974" s="9" t="str">
        <f>_xlfn.XLOOKUP($I974,ETF指数!$B:$B,ETF指数!E:E)</f>
        <v>医药</v>
      </c>
      <c r="L974" s="9" t="str">
        <f>_xlfn.XLOOKUP($I974,ETF指数!$B:$B,ETF指数!F:F)</f>
        <v>创新药</v>
      </c>
      <c r="M974" s="35">
        <f>[1]!f_netasset_total(A974,"",100000000)</f>
        <v>1.7746557022</v>
      </c>
      <c r="N974" s="36">
        <f>[1]!f_info_managementfeeratio(A974)</f>
        <v>0.5</v>
      </c>
      <c r="O974" s="36">
        <f>[1]!f_info_custodianfeeratio(A974)</f>
        <v>0.1</v>
      </c>
      <c r="P974" s="37"/>
      <c r="Q974" s="37"/>
      <c r="R974" s="37"/>
      <c r="S974" s="37"/>
    </row>
    <row r="975" spans="1:19" x14ac:dyDescent="0.4">
      <c r="A975" s="9" t="s">
        <v>1395</v>
      </c>
      <c r="B975" s="9" t="s">
        <v>4514</v>
      </c>
      <c r="C975" s="9" t="s">
        <v>1898</v>
      </c>
      <c r="D975" s="9" t="s">
        <v>2482</v>
      </c>
      <c r="E975" s="9" t="s">
        <v>1891</v>
      </c>
      <c r="F975" s="32" t="s">
        <v>4515</v>
      </c>
      <c r="G975" s="32" t="s">
        <v>4516</v>
      </c>
      <c r="H975" s="34">
        <v>2.07606</v>
      </c>
      <c r="I975" s="9" t="s">
        <v>1070</v>
      </c>
      <c r="J975" s="9" t="str">
        <f>_xlfn.XLOOKUP($I975,ETF指数!$B:$B,ETF指数!D:D)</f>
        <v>港股指数</v>
      </c>
      <c r="K975" s="9" t="str">
        <f>_xlfn.XLOOKUP($I975,ETF指数!$B:$B,ETF指数!E:E)</f>
        <v>消费</v>
      </c>
      <c r="L975" s="9" t="str">
        <f>_xlfn.XLOOKUP($I975,ETF指数!$B:$B,ETF指数!F:F)</f>
        <v>消费</v>
      </c>
      <c r="M975" s="35">
        <f>[1]!f_netasset_total(A975,"",100000000)</f>
        <v>0.9908728403</v>
      </c>
      <c r="N975" s="36">
        <f>[1]!f_info_managementfeeratio(A975)</f>
        <v>0.5</v>
      </c>
      <c r="O975" s="36">
        <f>[1]!f_info_custodianfeeratio(A975)</f>
        <v>0.1</v>
      </c>
      <c r="P975" s="37"/>
      <c r="Q975" s="37"/>
      <c r="R975" s="37"/>
      <c r="S975" s="37"/>
    </row>
    <row r="976" spans="1:19" x14ac:dyDescent="0.4">
      <c r="A976" s="9" t="s">
        <v>1396</v>
      </c>
      <c r="B976" s="9" t="s">
        <v>4517</v>
      </c>
      <c r="C976" s="9" t="s">
        <v>1902</v>
      </c>
      <c r="D976" s="9" t="s">
        <v>2482</v>
      </c>
      <c r="E976" s="9" t="s">
        <v>1891</v>
      </c>
      <c r="F976" s="32" t="s">
        <v>4518</v>
      </c>
      <c r="G976" s="32" t="s">
        <v>4519</v>
      </c>
      <c r="H976" s="34">
        <v>2.1521599999999999</v>
      </c>
      <c r="I976" s="9" t="s">
        <v>1336</v>
      </c>
      <c r="J976" s="9" t="str">
        <f>_xlfn.XLOOKUP($I976,ETF指数!$B:$B,ETF指数!D:D)</f>
        <v>港股指数</v>
      </c>
      <c r="K976" s="9" t="str">
        <f>_xlfn.XLOOKUP($I976,ETF指数!$B:$B,ETF指数!E:E)</f>
        <v>综合</v>
      </c>
      <c r="L976" s="9" t="str">
        <f>_xlfn.XLOOKUP($I976,ETF指数!$B:$B,ETF指数!F:F)</f>
        <v>综合</v>
      </c>
      <c r="M976" s="35">
        <f>[1]!f_netasset_total(A976,"",100000000)</f>
        <v>0.36615754039999998</v>
      </c>
      <c r="N976" s="36">
        <f>[1]!f_info_managementfeeratio(A976)</f>
        <v>0.5</v>
      </c>
      <c r="O976" s="36">
        <f>[1]!f_info_custodianfeeratio(A976)</f>
        <v>0.1</v>
      </c>
      <c r="P976" s="37"/>
      <c r="Q976" s="37"/>
      <c r="R976" s="37"/>
      <c r="S976" s="37"/>
    </row>
    <row r="977" spans="1:19" x14ac:dyDescent="0.4">
      <c r="A977" s="9" t="s">
        <v>1397</v>
      </c>
      <c r="B977" s="9" t="s">
        <v>4520</v>
      </c>
      <c r="C977" s="9" t="s">
        <v>1899</v>
      </c>
      <c r="D977" s="9" t="s">
        <v>1962</v>
      </c>
      <c r="E977" s="9" t="s">
        <v>1891</v>
      </c>
      <c r="F977" s="32" t="s">
        <v>4521</v>
      </c>
      <c r="G977" s="32" t="s">
        <v>4522</v>
      </c>
      <c r="H977" s="34">
        <v>3.0834899999999998</v>
      </c>
      <c r="I977" s="9" t="s">
        <v>511</v>
      </c>
      <c r="J977" s="9" t="str">
        <f>_xlfn.XLOOKUP($I977,ETF指数!$B:$B,ETF指数!D:D)</f>
        <v>行业板块</v>
      </c>
      <c r="K977" s="9" t="str">
        <f>_xlfn.XLOOKUP($I977,ETF指数!$B:$B,ETF指数!E:E)</f>
        <v>科技</v>
      </c>
      <c r="L977" s="9" t="str">
        <f>_xlfn.XLOOKUP($I977,ETF指数!$B:$B,ETF指数!F:F)</f>
        <v>软件</v>
      </c>
      <c r="M977" s="35">
        <f>[1]!f_netasset_total(A977,"",100000000)</f>
        <v>2.7266586088999998</v>
      </c>
      <c r="N977" s="36">
        <f>[1]!f_info_managementfeeratio(A977)</f>
        <v>0.5</v>
      </c>
      <c r="O977" s="36">
        <f>[1]!f_info_custodianfeeratio(A977)</f>
        <v>0.1</v>
      </c>
      <c r="P977" s="37"/>
      <c r="Q977" s="37"/>
      <c r="R977" s="37"/>
      <c r="S977" s="37"/>
    </row>
    <row r="978" spans="1:19" x14ac:dyDescent="0.4">
      <c r="A978" s="9" t="s">
        <v>1398</v>
      </c>
      <c r="B978" s="9" t="s">
        <v>4523</v>
      </c>
      <c r="C978" s="9" t="s">
        <v>1895</v>
      </c>
      <c r="D978" s="9" t="s">
        <v>3191</v>
      </c>
      <c r="E978" s="9" t="s">
        <v>1891</v>
      </c>
      <c r="F978" s="32" t="s">
        <v>4524</v>
      </c>
      <c r="G978" s="32" t="s">
        <v>4525</v>
      </c>
      <c r="H978" s="34">
        <v>2.3744800000000001</v>
      </c>
      <c r="I978" s="9" t="s">
        <v>464</v>
      </c>
      <c r="J978" s="9" t="str">
        <f>_xlfn.XLOOKUP($I978,ETF指数!$B:$B,ETF指数!D:D)</f>
        <v>行业板块</v>
      </c>
      <c r="K978" s="9" t="str">
        <f>_xlfn.XLOOKUP($I978,ETF指数!$B:$B,ETF指数!E:E)</f>
        <v>制造</v>
      </c>
      <c r="L978" s="9" t="str">
        <f>_xlfn.XLOOKUP($I978,ETF指数!$B:$B,ETF指数!F:F)</f>
        <v>光伏</v>
      </c>
      <c r="M978" s="35">
        <f>[1]!f_netasset_total(A978,"",100000000)</f>
        <v>1.3703245365999999</v>
      </c>
      <c r="N978" s="36">
        <f>[1]!f_info_managementfeeratio(A978)</f>
        <v>0.5</v>
      </c>
      <c r="O978" s="36">
        <f>[1]!f_info_custodianfeeratio(A978)</f>
        <v>0.1</v>
      </c>
      <c r="P978" s="37"/>
      <c r="Q978" s="37"/>
      <c r="R978" s="37"/>
      <c r="S978" s="37"/>
    </row>
    <row r="979" spans="1:19" x14ac:dyDescent="0.4">
      <c r="A979" s="9" t="s">
        <v>1399</v>
      </c>
      <c r="B979" s="9" t="s">
        <v>4526</v>
      </c>
      <c r="C979" s="9" t="s">
        <v>1940</v>
      </c>
      <c r="D979" s="9" t="s">
        <v>2905</v>
      </c>
      <c r="E979" s="9" t="s">
        <v>1891</v>
      </c>
      <c r="F979" s="32" t="s">
        <v>4524</v>
      </c>
      <c r="G979" s="32" t="s">
        <v>4527</v>
      </c>
      <c r="H979" s="34">
        <v>5.61836</v>
      </c>
      <c r="I979" s="9" t="s">
        <v>1311</v>
      </c>
      <c r="J979" s="9" t="str">
        <f>_xlfn.XLOOKUP($I979,ETF指数!$B:$B,ETF指数!D:D)</f>
        <v>风格策略</v>
      </c>
      <c r="K979" s="9" t="str">
        <f>_xlfn.XLOOKUP($I979,ETF指数!$B:$B,ETF指数!E:E)</f>
        <v>红利</v>
      </c>
      <c r="L979" s="9" t="str">
        <f>_xlfn.XLOOKUP($I979,ETF指数!$B:$B,ETF指数!F:F)</f>
        <v>央国企</v>
      </c>
      <c r="M979" s="35">
        <f>[1]!f_netasset_total(A979,"",100000000)</f>
        <v>1.4027078978</v>
      </c>
      <c r="N979" s="36">
        <f>[1]!f_info_managementfeeratio(A979)</f>
        <v>0.45</v>
      </c>
      <c r="O979" s="36">
        <f>[1]!f_info_custodianfeeratio(A979)</f>
        <v>0.1</v>
      </c>
      <c r="P979" s="37"/>
      <c r="Q979" s="37"/>
      <c r="R979" s="37"/>
      <c r="S979" s="37"/>
    </row>
    <row r="980" spans="1:19" x14ac:dyDescent="0.4">
      <c r="A980" s="9" t="s">
        <v>1400</v>
      </c>
      <c r="B980" s="9" t="s">
        <v>4528</v>
      </c>
      <c r="C980" s="9" t="s">
        <v>1901</v>
      </c>
      <c r="D980" s="9" t="s">
        <v>2482</v>
      </c>
      <c r="E980" s="9" t="s">
        <v>1891</v>
      </c>
      <c r="F980" s="32" t="s">
        <v>4529</v>
      </c>
      <c r="G980" s="32" t="s">
        <v>4519</v>
      </c>
      <c r="H980" s="34">
        <v>2.20438</v>
      </c>
      <c r="I980" s="9" t="s">
        <v>1401</v>
      </c>
      <c r="J980" s="9" t="str">
        <f>_xlfn.XLOOKUP($I980,ETF指数!$B:$B,ETF指数!D:D)</f>
        <v>行业板块</v>
      </c>
      <c r="K980" s="9" t="str">
        <f>_xlfn.XLOOKUP($I980,ETF指数!$B:$B,ETF指数!E:E)</f>
        <v>科技</v>
      </c>
      <c r="L980" s="9" t="str">
        <f>_xlfn.XLOOKUP($I980,ETF指数!$B:$B,ETF指数!F:F)</f>
        <v>半导体</v>
      </c>
      <c r="M980" s="35">
        <f>[1]!f_netasset_total(A980,"",100000000)</f>
        <v>1.3038826398999999</v>
      </c>
      <c r="N980" s="36">
        <f>[1]!f_info_managementfeeratio(A980)</f>
        <v>0.15</v>
      </c>
      <c r="O980" s="36">
        <f>[1]!f_info_custodianfeeratio(A980)</f>
        <v>0.05</v>
      </c>
      <c r="P980" s="37"/>
      <c r="Q980" s="37"/>
      <c r="R980" s="37"/>
      <c r="S980" s="37"/>
    </row>
    <row r="981" spans="1:19" x14ac:dyDescent="0.4">
      <c r="A981" s="9" t="s">
        <v>1402</v>
      </c>
      <c r="B981" s="9" t="s">
        <v>4530</v>
      </c>
      <c r="C981" s="9" t="s">
        <v>1918</v>
      </c>
      <c r="D981" s="9" t="s">
        <v>2866</v>
      </c>
      <c r="E981" s="9" t="s">
        <v>1891</v>
      </c>
      <c r="F981" s="32" t="s">
        <v>4522</v>
      </c>
      <c r="G981" s="32" t="s">
        <v>4531</v>
      </c>
      <c r="H981" s="34">
        <v>2.5043700000000002</v>
      </c>
      <c r="I981" s="9" t="s">
        <v>1138</v>
      </c>
      <c r="J981" s="9" t="str">
        <f>_xlfn.XLOOKUP($I981,ETF指数!$B:$B,ETF指数!D:D)</f>
        <v>风格策略</v>
      </c>
      <c r="K981" s="9" t="str">
        <f>_xlfn.XLOOKUP($I981,ETF指数!$B:$B,ETF指数!E:E)</f>
        <v>成长</v>
      </c>
      <c r="L981" s="9" t="str">
        <f>_xlfn.XLOOKUP($I981,ETF指数!$B:$B,ETF指数!F:F)</f>
        <v>科创</v>
      </c>
      <c r="M981" s="35">
        <f>[1]!f_netasset_total(A981,"",100000000)</f>
        <v>0.38420792840000001</v>
      </c>
      <c r="N981" s="36">
        <f>[1]!f_info_managementfeeratio(A981)</f>
        <v>0.5</v>
      </c>
      <c r="O981" s="36">
        <f>[1]!f_info_custodianfeeratio(A981)</f>
        <v>0.1</v>
      </c>
      <c r="P981" s="37"/>
      <c r="Q981" s="37"/>
      <c r="R981" s="37"/>
      <c r="S981" s="37"/>
    </row>
    <row r="982" spans="1:19" x14ac:dyDescent="0.4">
      <c r="A982" s="9" t="s">
        <v>1403</v>
      </c>
      <c r="B982" s="9" t="s">
        <v>4532</v>
      </c>
      <c r="C982" s="9" t="s">
        <v>1895</v>
      </c>
      <c r="D982" s="9" t="s">
        <v>1970</v>
      </c>
      <c r="E982" s="9" t="s">
        <v>1891</v>
      </c>
      <c r="F982" s="32" t="s">
        <v>4525</v>
      </c>
      <c r="G982" s="32" t="s">
        <v>4533</v>
      </c>
      <c r="H982" s="34">
        <v>2.0154100000000001</v>
      </c>
      <c r="I982" s="9" t="s">
        <v>1404</v>
      </c>
      <c r="J982" s="9" t="str">
        <f>_xlfn.XLOOKUP($I982,ETF指数!$B:$B,ETF指数!D:D)</f>
        <v>行业板块</v>
      </c>
      <c r="K982" s="9" t="str">
        <f>_xlfn.XLOOKUP($I982,ETF指数!$B:$B,ETF指数!E:E)</f>
        <v>消费</v>
      </c>
      <c r="L982" s="9" t="str">
        <f>_xlfn.XLOOKUP($I982,ETF指数!$B:$B,ETF指数!F:F)</f>
        <v>家电</v>
      </c>
      <c r="M982" s="35">
        <f>[1]!f_netasset_total(A982,"",100000000)</f>
        <v>1.3300733815999999</v>
      </c>
      <c r="N982" s="36">
        <f>[1]!f_info_managementfeeratio(A982)</f>
        <v>0.5</v>
      </c>
      <c r="O982" s="36">
        <f>[1]!f_info_custodianfeeratio(A982)</f>
        <v>0.1</v>
      </c>
      <c r="P982" s="37"/>
      <c r="Q982" s="37"/>
      <c r="R982" s="37"/>
      <c r="S982" s="37"/>
    </row>
    <row r="983" spans="1:19" x14ac:dyDescent="0.4">
      <c r="A983" s="9" t="s">
        <v>1405</v>
      </c>
      <c r="B983" s="9" t="s">
        <v>4534</v>
      </c>
      <c r="C983" s="9" t="s">
        <v>1894</v>
      </c>
      <c r="D983" s="9" t="s">
        <v>2482</v>
      </c>
      <c r="E983" s="9" t="s">
        <v>1891</v>
      </c>
      <c r="F983" s="32" t="s">
        <v>4519</v>
      </c>
      <c r="G983" s="32" t="s">
        <v>4533</v>
      </c>
      <c r="H983" s="34">
        <v>19.999921870000001</v>
      </c>
      <c r="I983" s="9" t="s">
        <v>1383</v>
      </c>
      <c r="J983" s="9" t="str">
        <f>_xlfn.XLOOKUP($I983,ETF指数!$B:$B,ETF指数!D:D)</f>
        <v>市场指数</v>
      </c>
      <c r="K983" s="9" t="str">
        <f>_xlfn.XLOOKUP($I983,ETF指数!$B:$B,ETF指数!E:E)</f>
        <v>大盘</v>
      </c>
      <c r="L983" s="9" t="str">
        <f>_xlfn.XLOOKUP($I983,ETF指数!$B:$B,ETF指数!F:F)</f>
        <v>核心</v>
      </c>
      <c r="M983" s="35">
        <f>[1]!f_netasset_total(A983,"",100000000)</f>
        <v>187.69441475069999</v>
      </c>
      <c r="N983" s="36">
        <f>[1]!f_info_managementfeeratio(A983)</f>
        <v>0.15</v>
      </c>
      <c r="O983" s="36">
        <f>[1]!f_info_custodianfeeratio(A983)</f>
        <v>0.05</v>
      </c>
      <c r="P983" s="37"/>
      <c r="Q983" s="37"/>
      <c r="R983" s="37"/>
      <c r="S983" s="37"/>
    </row>
    <row r="984" spans="1:19" x14ac:dyDescent="0.4">
      <c r="A984" s="9" t="s">
        <v>1406</v>
      </c>
      <c r="B984" s="9" t="s">
        <v>4535</v>
      </c>
      <c r="C984" s="9" t="s">
        <v>1926</v>
      </c>
      <c r="D984" s="9" t="s">
        <v>1973</v>
      </c>
      <c r="E984" s="9" t="s">
        <v>1891</v>
      </c>
      <c r="F984" s="32" t="s">
        <v>4519</v>
      </c>
      <c r="G984" s="32" t="s">
        <v>4536</v>
      </c>
      <c r="H984" s="34">
        <v>6.2506500000000003</v>
      </c>
      <c r="I984" s="9" t="s">
        <v>80</v>
      </c>
      <c r="J984" s="9" t="str">
        <f>_xlfn.XLOOKUP($I984,ETF指数!$B:$B,ETF指数!D:D)</f>
        <v>市场指数</v>
      </c>
      <c r="K984" s="9" t="str">
        <f>_xlfn.XLOOKUP($I984,ETF指数!$B:$B,ETF指数!E:E)</f>
        <v>大盘</v>
      </c>
      <c r="L984" s="9" t="str">
        <f>_xlfn.XLOOKUP($I984,ETF指数!$B:$B,ETF指数!F:F)</f>
        <v>核心</v>
      </c>
      <c r="M984" s="35">
        <f>[1]!f_netasset_total(A984,"",100000000)</f>
        <v>12.247564638499998</v>
      </c>
      <c r="N984" s="36">
        <f>[1]!f_info_managementfeeratio(A984)</f>
        <v>0.15</v>
      </c>
      <c r="O984" s="36">
        <f>[1]!f_info_custodianfeeratio(A984)</f>
        <v>0.05</v>
      </c>
      <c r="P984" s="37"/>
      <c r="Q984" s="37"/>
      <c r="R984" s="37"/>
      <c r="S984" s="37"/>
    </row>
    <row r="985" spans="1:19" x14ac:dyDescent="0.4">
      <c r="A985" s="9" t="s">
        <v>1407</v>
      </c>
      <c r="B985" s="9" t="s">
        <v>4537</v>
      </c>
      <c r="C985" s="9" t="s">
        <v>1902</v>
      </c>
      <c r="D985" s="9" t="s">
        <v>1965</v>
      </c>
      <c r="E985" s="9" t="s">
        <v>1891</v>
      </c>
      <c r="F985" s="32" t="s">
        <v>4538</v>
      </c>
      <c r="G985" s="32" t="s">
        <v>4536</v>
      </c>
      <c r="H985" s="34">
        <v>19.999713629999999</v>
      </c>
      <c r="I985" s="9" t="s">
        <v>1383</v>
      </c>
      <c r="J985" s="9" t="str">
        <f>_xlfn.XLOOKUP($I985,ETF指数!$B:$B,ETF指数!D:D)</f>
        <v>市场指数</v>
      </c>
      <c r="K985" s="9" t="str">
        <f>_xlfn.XLOOKUP($I985,ETF指数!$B:$B,ETF指数!E:E)</f>
        <v>大盘</v>
      </c>
      <c r="L985" s="9" t="str">
        <f>_xlfn.XLOOKUP($I985,ETF指数!$B:$B,ETF指数!F:F)</f>
        <v>核心</v>
      </c>
      <c r="M985" s="35">
        <f>[1]!f_netasset_total(A985,"",100000000)</f>
        <v>203.63812917619998</v>
      </c>
      <c r="N985" s="36">
        <f>[1]!f_info_managementfeeratio(A985)</f>
        <v>0.15</v>
      </c>
      <c r="O985" s="36">
        <f>[1]!f_info_custodianfeeratio(A985)</f>
        <v>0.05</v>
      </c>
      <c r="P985" s="37"/>
      <c r="Q985" s="37"/>
      <c r="R985" s="37"/>
      <c r="S985" s="37"/>
    </row>
    <row r="986" spans="1:19" x14ac:dyDescent="0.4">
      <c r="A986" s="9" t="s">
        <v>1408</v>
      </c>
      <c r="B986" s="9" t="s">
        <v>4539</v>
      </c>
      <c r="C986" s="9" t="s">
        <v>1895</v>
      </c>
      <c r="D986" s="9" t="s">
        <v>1957</v>
      </c>
      <c r="E986" s="9" t="s">
        <v>1891</v>
      </c>
      <c r="F986" s="32" t="s">
        <v>4527</v>
      </c>
      <c r="G986" s="32" t="s">
        <v>4540</v>
      </c>
      <c r="H986" s="34">
        <v>20.00000468</v>
      </c>
      <c r="I986" s="9" t="s">
        <v>1383</v>
      </c>
      <c r="J986" s="9" t="str">
        <f>_xlfn.XLOOKUP($I986,ETF指数!$B:$B,ETF指数!D:D)</f>
        <v>市场指数</v>
      </c>
      <c r="K986" s="9" t="str">
        <f>_xlfn.XLOOKUP($I986,ETF指数!$B:$B,ETF指数!E:E)</f>
        <v>大盘</v>
      </c>
      <c r="L986" s="9" t="str">
        <f>_xlfn.XLOOKUP($I986,ETF指数!$B:$B,ETF指数!F:F)</f>
        <v>核心</v>
      </c>
      <c r="M986" s="35">
        <f>[1]!f_netasset_total(A986,"",100000000)</f>
        <v>152.64534870379998</v>
      </c>
      <c r="N986" s="36">
        <f>[1]!f_info_managementfeeratio(A986)</f>
        <v>0.15</v>
      </c>
      <c r="O986" s="36">
        <f>[1]!f_info_custodianfeeratio(A986)</f>
        <v>0.05</v>
      </c>
      <c r="P986" s="37"/>
      <c r="Q986" s="37"/>
      <c r="R986" s="37"/>
      <c r="S986" s="37"/>
    </row>
    <row r="987" spans="1:19" x14ac:dyDescent="0.4">
      <c r="A987" s="9" t="s">
        <v>1409</v>
      </c>
      <c r="B987" s="9" t="s">
        <v>4541</v>
      </c>
      <c r="C987" s="9" t="s">
        <v>1899</v>
      </c>
      <c r="D987" s="9" t="s">
        <v>1973</v>
      </c>
      <c r="E987" s="9" t="s">
        <v>1891</v>
      </c>
      <c r="F987" s="32" t="s">
        <v>4536</v>
      </c>
      <c r="G987" s="32" t="s">
        <v>4542</v>
      </c>
      <c r="H987" s="34">
        <v>19.99996359</v>
      </c>
      <c r="I987" s="9" t="s">
        <v>1383</v>
      </c>
      <c r="J987" s="9" t="str">
        <f>_xlfn.XLOOKUP($I987,ETF指数!$B:$B,ETF指数!D:D)</f>
        <v>市场指数</v>
      </c>
      <c r="K987" s="9" t="str">
        <f>_xlfn.XLOOKUP($I987,ETF指数!$B:$B,ETF指数!E:E)</f>
        <v>大盘</v>
      </c>
      <c r="L987" s="9" t="str">
        <f>_xlfn.XLOOKUP($I987,ETF指数!$B:$B,ETF指数!F:F)</f>
        <v>核心</v>
      </c>
      <c r="M987" s="35">
        <f>[1]!f_netasset_total(A987,"",100000000)</f>
        <v>72.846461052600006</v>
      </c>
      <c r="N987" s="36">
        <f>[1]!f_info_managementfeeratio(A987)</f>
        <v>0.15</v>
      </c>
      <c r="O987" s="36">
        <f>[1]!f_info_custodianfeeratio(A987)</f>
        <v>0.05</v>
      </c>
      <c r="P987" s="37"/>
      <c r="Q987" s="37"/>
      <c r="R987" s="37"/>
      <c r="S987" s="37"/>
    </row>
    <row r="988" spans="1:19" x14ac:dyDescent="0.4">
      <c r="A988" s="9" t="s">
        <v>1410</v>
      </c>
      <c r="B988" s="9" t="s">
        <v>4543</v>
      </c>
      <c r="C988" s="9" t="s">
        <v>1917</v>
      </c>
      <c r="D988" s="9" t="s">
        <v>1973</v>
      </c>
      <c r="E988" s="9" t="s">
        <v>1891</v>
      </c>
      <c r="F988" s="32" t="s">
        <v>4536</v>
      </c>
      <c r="G988" s="32" t="s">
        <v>4544</v>
      </c>
      <c r="H988" s="34">
        <v>2.33813</v>
      </c>
      <c r="I988" s="9" t="s">
        <v>16</v>
      </c>
      <c r="J988" s="9" t="str">
        <f>_xlfn.XLOOKUP($I988,ETF指数!$B:$B,ETF指数!D:D)</f>
        <v>市场指数</v>
      </c>
      <c r="K988" s="9" t="str">
        <f>_xlfn.XLOOKUP($I988,ETF指数!$B:$B,ETF指数!E:E)</f>
        <v>超大盘</v>
      </c>
      <c r="L988" s="9" t="str">
        <f>_xlfn.XLOOKUP($I988,ETF指数!$B:$B,ETF指数!F:F)</f>
        <v>核心</v>
      </c>
      <c r="M988" s="35">
        <f>[1]!f_netasset_total(A988,"",100000000)</f>
        <v>1.9650524504</v>
      </c>
      <c r="N988" s="36">
        <f>[1]!f_info_managementfeeratio(A988)</f>
        <v>0.15</v>
      </c>
      <c r="O988" s="36">
        <f>[1]!f_info_custodianfeeratio(A988)</f>
        <v>0.05</v>
      </c>
      <c r="P988" s="37"/>
      <c r="Q988" s="37"/>
      <c r="R988" s="37"/>
      <c r="S988" s="37"/>
    </row>
    <row r="989" spans="1:19" x14ac:dyDescent="0.4">
      <c r="A989" s="9" t="s">
        <v>1411</v>
      </c>
      <c r="B989" s="9" t="s">
        <v>4545</v>
      </c>
      <c r="C989" s="9" t="s">
        <v>1908</v>
      </c>
      <c r="D989" s="9" t="s">
        <v>2482</v>
      </c>
      <c r="E989" s="9" t="s">
        <v>1891</v>
      </c>
      <c r="F989" s="32" t="s">
        <v>4540</v>
      </c>
      <c r="G989" s="32" t="s">
        <v>4546</v>
      </c>
      <c r="H989" s="34">
        <v>19.999998219999998</v>
      </c>
      <c r="I989" s="9" t="s">
        <v>1383</v>
      </c>
      <c r="J989" s="9" t="str">
        <f>_xlfn.XLOOKUP($I989,ETF指数!$B:$B,ETF指数!D:D)</f>
        <v>市场指数</v>
      </c>
      <c r="K989" s="9" t="str">
        <f>_xlfn.XLOOKUP($I989,ETF指数!$B:$B,ETF指数!E:E)</f>
        <v>大盘</v>
      </c>
      <c r="L989" s="9" t="str">
        <f>_xlfn.XLOOKUP($I989,ETF指数!$B:$B,ETF指数!F:F)</f>
        <v>核心</v>
      </c>
      <c r="M989" s="35">
        <f>[1]!f_netasset_total(A989,"",100000000)</f>
        <v>32.156589885800003</v>
      </c>
      <c r="N989" s="36">
        <f>[1]!f_info_managementfeeratio(A989)</f>
        <v>0.15</v>
      </c>
      <c r="O989" s="36">
        <f>[1]!f_info_custodianfeeratio(A989)</f>
        <v>0.05</v>
      </c>
      <c r="P989" s="37"/>
      <c r="Q989" s="37"/>
      <c r="R989" s="37"/>
      <c r="S989" s="37"/>
    </row>
    <row r="990" spans="1:19" x14ac:dyDescent="0.4">
      <c r="A990" s="9" t="s">
        <v>1412</v>
      </c>
      <c r="B990" s="9" t="s">
        <v>4547</v>
      </c>
      <c r="C990" s="9" t="s">
        <v>1903</v>
      </c>
      <c r="D990" s="9" t="s">
        <v>2475</v>
      </c>
      <c r="E990" s="9" t="s">
        <v>1891</v>
      </c>
      <c r="F990" s="32" t="s">
        <v>4540</v>
      </c>
      <c r="G990" s="32" t="s">
        <v>4546</v>
      </c>
      <c r="H990" s="34">
        <v>19.99999481</v>
      </c>
      <c r="I990" s="9" t="s">
        <v>1383</v>
      </c>
      <c r="J990" s="9" t="str">
        <f>_xlfn.XLOOKUP($I990,ETF指数!$B:$B,ETF指数!D:D)</f>
        <v>市场指数</v>
      </c>
      <c r="K990" s="9" t="str">
        <f>_xlfn.XLOOKUP($I990,ETF指数!$B:$B,ETF指数!E:E)</f>
        <v>大盘</v>
      </c>
      <c r="L990" s="9" t="str">
        <f>_xlfn.XLOOKUP($I990,ETF指数!$B:$B,ETF指数!F:F)</f>
        <v>核心</v>
      </c>
      <c r="M990" s="35">
        <f>[1]!f_netasset_total(A990,"",100000000)</f>
        <v>27.8767823783</v>
      </c>
      <c r="N990" s="36">
        <f>[1]!f_info_managementfeeratio(A990)</f>
        <v>0.15</v>
      </c>
      <c r="O990" s="36">
        <f>[1]!f_info_custodianfeeratio(A990)</f>
        <v>0.05</v>
      </c>
      <c r="P990" s="37"/>
      <c r="Q990" s="37"/>
      <c r="R990" s="37"/>
      <c r="S990" s="37"/>
    </row>
    <row r="991" spans="1:19" x14ac:dyDescent="0.4">
      <c r="A991" s="9" t="s">
        <v>1413</v>
      </c>
      <c r="B991" s="9" t="s">
        <v>4548</v>
      </c>
      <c r="C991" s="9" t="s">
        <v>1914</v>
      </c>
      <c r="D991" s="9" t="s">
        <v>1962</v>
      </c>
      <c r="E991" s="9" t="s">
        <v>1891</v>
      </c>
      <c r="F991" s="32" t="s">
        <v>4549</v>
      </c>
      <c r="G991" s="32" t="s">
        <v>4550</v>
      </c>
      <c r="H991" s="34">
        <v>19.999998139999999</v>
      </c>
      <c r="I991" s="9" t="s">
        <v>1383</v>
      </c>
      <c r="J991" s="9" t="str">
        <f>_xlfn.XLOOKUP($I991,ETF指数!$B:$B,ETF指数!D:D)</f>
        <v>市场指数</v>
      </c>
      <c r="K991" s="9" t="str">
        <f>_xlfn.XLOOKUP($I991,ETF指数!$B:$B,ETF指数!E:E)</f>
        <v>大盘</v>
      </c>
      <c r="L991" s="9" t="str">
        <f>_xlfn.XLOOKUP($I991,ETF指数!$B:$B,ETF指数!F:F)</f>
        <v>核心</v>
      </c>
      <c r="M991" s="35">
        <f>[1]!f_netasset_total(A991,"",100000000)</f>
        <v>37.180060199899998</v>
      </c>
      <c r="N991" s="36">
        <f>[1]!f_info_managementfeeratio(A991)</f>
        <v>0.15</v>
      </c>
      <c r="O991" s="36">
        <f>[1]!f_info_custodianfeeratio(A991)</f>
        <v>0.05</v>
      </c>
      <c r="P991" s="37"/>
      <c r="Q991" s="37"/>
      <c r="R991" s="37"/>
      <c r="S991" s="37"/>
    </row>
    <row r="992" spans="1:19" x14ac:dyDescent="0.4">
      <c r="A992" s="9" t="s">
        <v>1414</v>
      </c>
      <c r="B992" s="9" t="s">
        <v>4551</v>
      </c>
      <c r="C992" s="9" t="s">
        <v>1896</v>
      </c>
      <c r="D992" s="9" t="s">
        <v>2482</v>
      </c>
      <c r="E992" s="9" t="s">
        <v>1891</v>
      </c>
      <c r="F992" s="32" t="s">
        <v>4552</v>
      </c>
      <c r="G992" s="32" t="s">
        <v>4550</v>
      </c>
      <c r="H992" s="34">
        <v>19.99671799</v>
      </c>
      <c r="I992" s="9" t="s">
        <v>1383</v>
      </c>
      <c r="J992" s="9" t="str">
        <f>_xlfn.XLOOKUP($I992,ETF指数!$B:$B,ETF指数!D:D)</f>
        <v>市场指数</v>
      </c>
      <c r="K992" s="9" t="str">
        <f>_xlfn.XLOOKUP($I992,ETF指数!$B:$B,ETF指数!E:E)</f>
        <v>大盘</v>
      </c>
      <c r="L992" s="9" t="str">
        <f>_xlfn.XLOOKUP($I992,ETF指数!$B:$B,ETF指数!F:F)</f>
        <v>核心</v>
      </c>
      <c r="M992" s="35">
        <f>[1]!f_netasset_total(A992,"",100000000)</f>
        <v>44.7154526367</v>
      </c>
      <c r="N992" s="36">
        <f>[1]!f_info_managementfeeratio(A992)</f>
        <v>0.15</v>
      </c>
      <c r="O992" s="36">
        <f>[1]!f_info_custodianfeeratio(A992)</f>
        <v>0.05</v>
      </c>
      <c r="P992" s="37"/>
      <c r="Q992" s="37"/>
      <c r="R992" s="37"/>
      <c r="S992" s="37"/>
    </row>
    <row r="993" spans="1:19" x14ac:dyDescent="0.4">
      <c r="A993" s="9" t="s">
        <v>1415</v>
      </c>
      <c r="B993" s="9" t="s">
        <v>4553</v>
      </c>
      <c r="C993" s="9" t="s">
        <v>1906</v>
      </c>
      <c r="D993" s="9" t="s">
        <v>2475</v>
      </c>
      <c r="E993" s="9" t="s">
        <v>1891</v>
      </c>
      <c r="F993" s="32" t="s">
        <v>4552</v>
      </c>
      <c r="G993" s="32" t="s">
        <v>4546</v>
      </c>
      <c r="H993" s="34">
        <v>19.99999403</v>
      </c>
      <c r="I993" s="9" t="s">
        <v>1383</v>
      </c>
      <c r="J993" s="9" t="str">
        <f>_xlfn.XLOOKUP($I993,ETF指数!$B:$B,ETF指数!D:D)</f>
        <v>市场指数</v>
      </c>
      <c r="K993" s="9" t="str">
        <f>_xlfn.XLOOKUP($I993,ETF指数!$B:$B,ETF指数!E:E)</f>
        <v>大盘</v>
      </c>
      <c r="L993" s="9" t="str">
        <f>_xlfn.XLOOKUP($I993,ETF指数!$B:$B,ETF指数!F:F)</f>
        <v>核心</v>
      </c>
      <c r="M993" s="35">
        <f>[1]!f_netasset_total(A993,"",100000000)</f>
        <v>40.785542320799998</v>
      </c>
      <c r="N993" s="36">
        <f>[1]!f_info_managementfeeratio(A993)</f>
        <v>0.15</v>
      </c>
      <c r="O993" s="36">
        <f>[1]!f_info_custodianfeeratio(A993)</f>
        <v>0.05</v>
      </c>
      <c r="P993" s="37"/>
      <c r="Q993" s="37"/>
      <c r="R993" s="37"/>
      <c r="S993" s="37"/>
    </row>
    <row r="994" spans="1:19" x14ac:dyDescent="0.4">
      <c r="A994" s="9" t="s">
        <v>1416</v>
      </c>
      <c r="B994" s="9" t="s">
        <v>4554</v>
      </c>
      <c r="C994" s="9" t="s">
        <v>1915</v>
      </c>
      <c r="D994" s="9" t="s">
        <v>2482</v>
      </c>
      <c r="E994" s="9" t="s">
        <v>1891</v>
      </c>
      <c r="F994" s="32" t="s">
        <v>4555</v>
      </c>
      <c r="G994" s="32" t="s">
        <v>4556</v>
      </c>
      <c r="H994" s="34">
        <v>19.9999973</v>
      </c>
      <c r="I994" s="9" t="s">
        <v>1383</v>
      </c>
      <c r="J994" s="9" t="str">
        <f>_xlfn.XLOOKUP($I994,ETF指数!$B:$B,ETF指数!D:D)</f>
        <v>市场指数</v>
      </c>
      <c r="K994" s="9" t="str">
        <f>_xlfn.XLOOKUP($I994,ETF指数!$B:$B,ETF指数!E:E)</f>
        <v>大盘</v>
      </c>
      <c r="L994" s="9" t="str">
        <f>_xlfn.XLOOKUP($I994,ETF指数!$B:$B,ETF指数!F:F)</f>
        <v>核心</v>
      </c>
      <c r="M994" s="35">
        <f>[1]!f_netasset_total(A994,"",100000000)</f>
        <v>25.431207944299999</v>
      </c>
      <c r="N994" s="36">
        <f>[1]!f_info_managementfeeratio(A994)</f>
        <v>0.15</v>
      </c>
      <c r="O994" s="36">
        <f>[1]!f_info_custodianfeeratio(A994)</f>
        <v>0.05</v>
      </c>
      <c r="P994" s="37"/>
      <c r="Q994" s="37"/>
      <c r="R994" s="37"/>
      <c r="S994" s="37"/>
    </row>
    <row r="995" spans="1:19" x14ac:dyDescent="0.4">
      <c r="A995" s="9" t="s">
        <v>1417</v>
      </c>
      <c r="B995" s="9" t="s">
        <v>4557</v>
      </c>
      <c r="C995" s="9" t="s">
        <v>1910</v>
      </c>
      <c r="D995" s="9" t="s">
        <v>3135</v>
      </c>
      <c r="E995" s="9" t="s">
        <v>1891</v>
      </c>
      <c r="F995" s="32" t="s">
        <v>4555</v>
      </c>
      <c r="G995" s="32" t="s">
        <v>4546</v>
      </c>
      <c r="H995" s="34">
        <v>19.999532009999999</v>
      </c>
      <c r="I995" s="9" t="s">
        <v>1383</v>
      </c>
      <c r="J995" s="9" t="str">
        <f>_xlfn.XLOOKUP($I995,ETF指数!$B:$B,ETF指数!D:D)</f>
        <v>市场指数</v>
      </c>
      <c r="K995" s="9" t="str">
        <f>_xlfn.XLOOKUP($I995,ETF指数!$B:$B,ETF指数!E:E)</f>
        <v>大盘</v>
      </c>
      <c r="L995" s="9" t="str">
        <f>_xlfn.XLOOKUP($I995,ETF指数!$B:$B,ETF指数!F:F)</f>
        <v>核心</v>
      </c>
      <c r="M995" s="35">
        <f>[1]!f_netasset_total(A995,"",100000000)</f>
        <v>15.9531678573</v>
      </c>
      <c r="N995" s="36">
        <f>[1]!f_info_managementfeeratio(A995)</f>
        <v>0.15</v>
      </c>
      <c r="O995" s="36">
        <f>[1]!f_info_custodianfeeratio(A995)</f>
        <v>0.05</v>
      </c>
      <c r="P995" s="37"/>
      <c r="Q995" s="37"/>
      <c r="R995" s="37"/>
      <c r="S995" s="37"/>
    </row>
    <row r="996" spans="1:19" x14ac:dyDescent="0.4">
      <c r="A996" s="9" t="s">
        <v>1418</v>
      </c>
      <c r="B996" s="9" t="s">
        <v>4558</v>
      </c>
      <c r="C996" s="9" t="s">
        <v>1918</v>
      </c>
      <c r="D996" s="9" t="s">
        <v>1970</v>
      </c>
      <c r="E996" s="9" t="s">
        <v>1891</v>
      </c>
      <c r="F996" s="32" t="s">
        <v>4555</v>
      </c>
      <c r="G996" s="32" t="s">
        <v>4559</v>
      </c>
      <c r="H996" s="34">
        <v>20.000000270000001</v>
      </c>
      <c r="I996" s="9" t="s">
        <v>1383</v>
      </c>
      <c r="J996" s="9" t="str">
        <f>_xlfn.XLOOKUP($I996,ETF指数!$B:$B,ETF指数!D:D)</f>
        <v>市场指数</v>
      </c>
      <c r="K996" s="9" t="str">
        <f>_xlfn.XLOOKUP($I996,ETF指数!$B:$B,ETF指数!E:E)</f>
        <v>大盘</v>
      </c>
      <c r="L996" s="9" t="str">
        <f>_xlfn.XLOOKUP($I996,ETF指数!$B:$B,ETF指数!F:F)</f>
        <v>核心</v>
      </c>
      <c r="M996" s="35">
        <f>[1]!f_netasset_total(A996,"",100000000)</f>
        <v>54.354723813500001</v>
      </c>
      <c r="N996" s="36">
        <f>[1]!f_info_managementfeeratio(A996)</f>
        <v>0.15</v>
      </c>
      <c r="O996" s="36">
        <f>[1]!f_info_custodianfeeratio(A996)</f>
        <v>0.05</v>
      </c>
      <c r="P996" s="37"/>
      <c r="Q996" s="37"/>
      <c r="R996" s="37"/>
      <c r="S996" s="37"/>
    </row>
    <row r="997" spans="1:19" x14ac:dyDescent="0.4">
      <c r="A997" s="9" t="s">
        <v>1419</v>
      </c>
      <c r="B997" s="9" t="s">
        <v>4560</v>
      </c>
      <c r="C997" s="9" t="s">
        <v>1910</v>
      </c>
      <c r="D997" s="9" t="s">
        <v>2482</v>
      </c>
      <c r="E997" s="9" t="s">
        <v>1891</v>
      </c>
      <c r="F997" s="32" t="s">
        <v>4542</v>
      </c>
      <c r="G997" s="32" t="s">
        <v>4561</v>
      </c>
      <c r="H997" s="34">
        <v>2.2022316000000002</v>
      </c>
      <c r="I997" s="9" t="s">
        <v>1420</v>
      </c>
      <c r="J997" s="9" t="str">
        <f>_xlfn.XLOOKUP($I997,ETF指数!$B:$B,ETF指数!D:D)</f>
        <v>风格策略</v>
      </c>
      <c r="K997" s="9" t="str">
        <f>_xlfn.XLOOKUP($I997,ETF指数!$B:$B,ETF指数!E:E)</f>
        <v>红利</v>
      </c>
      <c r="L997" s="9" t="str">
        <f>_xlfn.XLOOKUP($I997,ETF指数!$B:$B,ETF指数!F:F)</f>
        <v>低波</v>
      </c>
      <c r="M997" s="35">
        <f>[1]!f_netasset_total(A997,"",100000000)</f>
        <v>2.447768129</v>
      </c>
      <c r="N997" s="36">
        <f>[1]!f_info_managementfeeratio(A997)</f>
        <v>0.5</v>
      </c>
      <c r="O997" s="36">
        <f>[1]!f_info_custodianfeeratio(A997)</f>
        <v>0.1</v>
      </c>
      <c r="P997" s="37"/>
      <c r="Q997" s="37"/>
      <c r="R997" s="37"/>
      <c r="S997" s="37"/>
    </row>
    <row r="998" spans="1:19" x14ac:dyDescent="0.4">
      <c r="A998" s="9" t="s">
        <v>1421</v>
      </c>
      <c r="B998" s="9" t="s">
        <v>4562</v>
      </c>
      <c r="C998" s="9" t="s">
        <v>1923</v>
      </c>
      <c r="D998" s="9" t="s">
        <v>2475</v>
      </c>
      <c r="E998" s="9" t="s">
        <v>1891</v>
      </c>
      <c r="F998" s="32" t="s">
        <v>4542</v>
      </c>
      <c r="G998" s="32" t="s">
        <v>4563</v>
      </c>
      <c r="H998" s="34">
        <v>8.7610939999999999</v>
      </c>
      <c r="I998" s="9" t="s">
        <v>1422</v>
      </c>
      <c r="J998" s="9" t="str">
        <f>_xlfn.XLOOKUP($I998,ETF指数!$B:$B,ETF指数!D:D)</f>
        <v>主题指数</v>
      </c>
      <c r="K998" s="9" t="str">
        <f>_xlfn.XLOOKUP($I998,ETF指数!$B:$B,ETF指数!E:E)</f>
        <v>ESG</v>
      </c>
      <c r="L998" s="9" t="str">
        <f>_xlfn.XLOOKUP($I998,ETF指数!$B:$B,ETF指数!F:F)</f>
        <v>央国企</v>
      </c>
      <c r="M998" s="35">
        <f>[1]!f_netasset_total(A998,"",100000000)</f>
        <v>4.9827494861000003</v>
      </c>
      <c r="N998" s="36">
        <f>[1]!f_info_managementfeeratio(A998)</f>
        <v>0.3</v>
      </c>
      <c r="O998" s="36">
        <f>[1]!f_info_custodianfeeratio(A998)</f>
        <v>0.05</v>
      </c>
      <c r="P998" s="37"/>
      <c r="Q998" s="37"/>
      <c r="R998" s="37"/>
      <c r="S998" s="37"/>
    </row>
    <row r="999" spans="1:19" x14ac:dyDescent="0.4">
      <c r="A999" s="9" t="s">
        <v>1423</v>
      </c>
      <c r="B999" s="9" t="s">
        <v>4564</v>
      </c>
      <c r="C999" s="9" t="s">
        <v>1910</v>
      </c>
      <c r="D999" s="9" t="s">
        <v>2905</v>
      </c>
      <c r="E999" s="9" t="s">
        <v>1891</v>
      </c>
      <c r="F999" s="32" t="s">
        <v>4559</v>
      </c>
      <c r="G999" s="32" t="s">
        <v>4565</v>
      </c>
      <c r="H999" s="34">
        <v>7.8906700000000001</v>
      </c>
      <c r="I999" s="9" t="s">
        <v>1424</v>
      </c>
      <c r="J999" s="9" t="str">
        <f>_xlfn.XLOOKUP($I999,ETF指数!$B:$B,ETF指数!D:D)</f>
        <v>行业板块</v>
      </c>
      <c r="K999" s="9" t="str">
        <f>_xlfn.XLOOKUP($I999,ETF指数!$B:$B,ETF指数!E:E)</f>
        <v>科技</v>
      </c>
      <c r="L999" s="9" t="str">
        <f>_xlfn.XLOOKUP($I999,ETF指数!$B:$B,ETF指数!F:F)</f>
        <v>创业-人工智能</v>
      </c>
      <c r="M999" s="35">
        <f>[1]!f_netasset_total(A999,"",100000000)</f>
        <v>15.624231679899999</v>
      </c>
      <c r="N999" s="36">
        <f>[1]!f_info_managementfeeratio(A999)</f>
        <v>0.5</v>
      </c>
      <c r="O999" s="36">
        <f>[1]!f_info_custodianfeeratio(A999)</f>
        <v>0.1</v>
      </c>
      <c r="P999" s="37"/>
      <c r="Q999" s="37"/>
      <c r="R999" s="37"/>
      <c r="S999" s="37"/>
    </row>
    <row r="1000" spans="1:19" x14ac:dyDescent="0.4">
      <c r="A1000" s="9" t="s">
        <v>1425</v>
      </c>
      <c r="B1000" s="9" t="s">
        <v>4566</v>
      </c>
      <c r="C1000" s="9" t="s">
        <v>1905</v>
      </c>
      <c r="D1000" s="9" t="s">
        <v>2619</v>
      </c>
      <c r="E1000" s="9" t="s">
        <v>1891</v>
      </c>
      <c r="F1000" s="32" t="s">
        <v>4567</v>
      </c>
      <c r="G1000" s="32" t="s">
        <v>4568</v>
      </c>
      <c r="H1000" s="34">
        <v>2.62412</v>
      </c>
      <c r="I1000" s="9" t="s">
        <v>1426</v>
      </c>
      <c r="J1000" s="9" t="str">
        <f>_xlfn.XLOOKUP($I1000,ETF指数!$B:$B,ETF指数!D:D)</f>
        <v>行业板块</v>
      </c>
      <c r="K1000" s="9" t="str">
        <f>_xlfn.XLOOKUP($I1000,ETF指数!$B:$B,ETF指数!E:E)</f>
        <v>公用</v>
      </c>
      <c r="L1000" s="9" t="str">
        <f>_xlfn.XLOOKUP($I1000,ETF指数!$B:$B,ETF指数!F:F)</f>
        <v>电力</v>
      </c>
      <c r="M1000" s="35">
        <f>[1]!f_netasset_total(A1000,"",100000000)</f>
        <v>0.83196803069999992</v>
      </c>
      <c r="N1000" s="36">
        <f>[1]!f_info_managementfeeratio(A1000)</f>
        <v>0.5</v>
      </c>
      <c r="O1000" s="36">
        <f>[1]!f_info_custodianfeeratio(A1000)</f>
        <v>0.1</v>
      </c>
      <c r="P1000" s="37"/>
      <c r="Q1000" s="37"/>
      <c r="R1000" s="37"/>
      <c r="S1000" s="37"/>
    </row>
    <row r="1001" spans="1:19" x14ac:dyDescent="0.4">
      <c r="A1001" s="9" t="s">
        <v>1427</v>
      </c>
      <c r="B1001" s="9" t="s">
        <v>4569</v>
      </c>
      <c r="C1001" s="9" t="s">
        <v>1920</v>
      </c>
      <c r="D1001" s="9" t="s">
        <v>1973</v>
      </c>
      <c r="E1001" s="9" t="s">
        <v>1891</v>
      </c>
      <c r="F1001" s="32" t="s">
        <v>4567</v>
      </c>
      <c r="G1001" s="32" t="s">
        <v>4570</v>
      </c>
      <c r="H1001" s="34">
        <v>2.4395099999999998</v>
      </c>
      <c r="I1001" s="9" t="s">
        <v>1428</v>
      </c>
      <c r="J1001" s="9" t="str">
        <f>_xlfn.XLOOKUP($I1001,ETF指数!$B:$B,ETF指数!D:D)</f>
        <v>行业板块</v>
      </c>
      <c r="K1001" s="9" t="str">
        <f>_xlfn.XLOOKUP($I1001,ETF指数!$B:$B,ETF指数!E:E)</f>
        <v>科技</v>
      </c>
      <c r="L1001" s="9" t="str">
        <f>_xlfn.XLOOKUP($I1001,ETF指数!$B:$B,ETF指数!F:F)</f>
        <v>科创-半导体</v>
      </c>
      <c r="M1001" s="35">
        <f>[1]!f_netasset_total(A1001,"",100000000)</f>
        <v>1.8442708269999999</v>
      </c>
      <c r="N1001" s="36">
        <f>[1]!f_info_managementfeeratio(A1001)</f>
        <v>0.5</v>
      </c>
      <c r="O1001" s="36">
        <f>[1]!f_info_custodianfeeratio(A1001)</f>
        <v>0.1</v>
      </c>
      <c r="P1001" s="37"/>
      <c r="Q1001" s="37"/>
      <c r="R1001" s="37"/>
      <c r="S1001" s="37"/>
    </row>
    <row r="1002" spans="1:19" x14ac:dyDescent="0.4">
      <c r="A1002" s="9" t="s">
        <v>1429</v>
      </c>
      <c r="B1002" s="9" t="s">
        <v>4571</v>
      </c>
      <c r="C1002" s="9" t="s">
        <v>1902</v>
      </c>
      <c r="D1002" s="9" t="s">
        <v>3156</v>
      </c>
      <c r="E1002" s="9" t="s">
        <v>1891</v>
      </c>
      <c r="F1002" s="32" t="s">
        <v>4572</v>
      </c>
      <c r="G1002" s="32" t="s">
        <v>4573</v>
      </c>
      <c r="H1002" s="34">
        <v>2.3173400000000002</v>
      </c>
      <c r="I1002" s="9" t="s">
        <v>1426</v>
      </c>
      <c r="J1002" s="9" t="str">
        <f>_xlfn.XLOOKUP($I1002,ETF指数!$B:$B,ETF指数!D:D)</f>
        <v>行业板块</v>
      </c>
      <c r="K1002" s="9" t="str">
        <f>_xlfn.XLOOKUP($I1002,ETF指数!$B:$B,ETF指数!E:E)</f>
        <v>公用</v>
      </c>
      <c r="L1002" s="9" t="str">
        <f>_xlfn.XLOOKUP($I1002,ETF指数!$B:$B,ETF指数!F:F)</f>
        <v>电力</v>
      </c>
      <c r="M1002" s="35">
        <f>[1]!f_netasset_total(A1002,"",100000000)</f>
        <v>0.35448711929999999</v>
      </c>
      <c r="N1002" s="36">
        <f>[1]!f_info_managementfeeratio(A1002)</f>
        <v>0.5</v>
      </c>
      <c r="O1002" s="36">
        <f>[1]!f_info_custodianfeeratio(A1002)</f>
        <v>0.05</v>
      </c>
      <c r="P1002" s="37"/>
      <c r="Q1002" s="37"/>
      <c r="R1002" s="37"/>
      <c r="S1002" s="37"/>
    </row>
    <row r="1003" spans="1:19" x14ac:dyDescent="0.4">
      <c r="A1003" s="9" t="s">
        <v>1430</v>
      </c>
      <c r="B1003" s="9" t="s">
        <v>4574</v>
      </c>
      <c r="C1003" s="9" t="s">
        <v>1898</v>
      </c>
      <c r="D1003" s="9" t="s">
        <v>4127</v>
      </c>
      <c r="E1003" s="9" t="s">
        <v>1891</v>
      </c>
      <c r="F1003" s="32" t="s">
        <v>4565</v>
      </c>
      <c r="G1003" s="32" t="s">
        <v>4573</v>
      </c>
      <c r="H1003" s="34">
        <v>3.4193899999999999</v>
      </c>
      <c r="I1003" s="9" t="s">
        <v>1431</v>
      </c>
      <c r="J1003" s="9" t="str">
        <f>_xlfn.XLOOKUP($I1003,ETF指数!$B:$B,ETF指数!D:D)</f>
        <v>市场指数</v>
      </c>
      <c r="K1003" s="9" t="str">
        <f>_xlfn.XLOOKUP($I1003,ETF指数!$B:$B,ETF指数!E:E)</f>
        <v>科创</v>
      </c>
      <c r="L1003" s="9">
        <f>_xlfn.XLOOKUP($I1003,ETF指数!$B:$B,ETF指数!F:F)</f>
        <v>0</v>
      </c>
      <c r="M1003" s="35">
        <f>[1]!f_netasset_total(A1003,"",100000000)</f>
        <v>2.2055380783</v>
      </c>
      <c r="N1003" s="36">
        <f>[1]!f_info_managementfeeratio(A1003)</f>
        <v>0.15</v>
      </c>
      <c r="O1003" s="36">
        <f>[1]!f_info_custodianfeeratio(A1003)</f>
        <v>0.05</v>
      </c>
      <c r="P1003" s="37"/>
      <c r="Q1003" s="37"/>
      <c r="R1003" s="37"/>
      <c r="S1003" s="37"/>
    </row>
    <row r="1004" spans="1:19" x14ac:dyDescent="0.4">
      <c r="A1004" s="9" t="s">
        <v>1432</v>
      </c>
      <c r="B1004" s="9" t="s">
        <v>4575</v>
      </c>
      <c r="C1004" s="9" t="s">
        <v>1898</v>
      </c>
      <c r="D1004" s="9" t="s">
        <v>1970</v>
      </c>
      <c r="E1004" s="9" t="s">
        <v>1891</v>
      </c>
      <c r="F1004" s="32" t="s">
        <v>4565</v>
      </c>
      <c r="G1004" s="32" t="s">
        <v>4576</v>
      </c>
      <c r="H1004" s="34">
        <v>2.02305</v>
      </c>
      <c r="I1004" s="9" t="s">
        <v>1433</v>
      </c>
      <c r="J1004" s="9" t="str">
        <f>_xlfn.XLOOKUP($I1004,ETF指数!$B:$B,ETF指数!D:D)</f>
        <v>行业板块</v>
      </c>
      <c r="K1004" s="9" t="str">
        <f>_xlfn.XLOOKUP($I1004,ETF指数!$B:$B,ETF指数!E:E)</f>
        <v>医药</v>
      </c>
      <c r="L1004" s="9" t="str">
        <f>_xlfn.XLOOKUP($I1004,ETF指数!$B:$B,ETF指数!F:F)</f>
        <v>创新药</v>
      </c>
      <c r="M1004" s="35">
        <f>[1]!f_netasset_total(A1004,"",100000000)</f>
        <v>2.5054113198999999</v>
      </c>
      <c r="N1004" s="36">
        <f>[1]!f_info_managementfeeratio(A1004)</f>
        <v>0.5</v>
      </c>
      <c r="O1004" s="36">
        <f>[1]!f_info_custodianfeeratio(A1004)</f>
        <v>0.1</v>
      </c>
      <c r="P1004" s="37"/>
      <c r="Q1004" s="37"/>
      <c r="R1004" s="37"/>
      <c r="S1004" s="37"/>
    </row>
    <row r="1005" spans="1:19" x14ac:dyDescent="0.4">
      <c r="A1005" s="9" t="s">
        <v>1434</v>
      </c>
      <c r="B1005" s="9" t="s">
        <v>4577</v>
      </c>
      <c r="C1005" s="9" t="s">
        <v>1895</v>
      </c>
      <c r="D1005" s="9" t="s">
        <v>2482</v>
      </c>
      <c r="E1005" s="9" t="s">
        <v>1891</v>
      </c>
      <c r="F1005" s="32" t="s">
        <v>4578</v>
      </c>
      <c r="G1005" s="32" t="s">
        <v>4570</v>
      </c>
      <c r="H1005" s="34">
        <v>4.7795199999999998</v>
      </c>
      <c r="I1005" s="9" t="s">
        <v>20</v>
      </c>
      <c r="J1005" s="9" t="str">
        <f>_xlfn.XLOOKUP($I1005,ETF指数!$B:$B,ETF指数!D:D)</f>
        <v>市场指数</v>
      </c>
      <c r="K1005" s="9" t="str">
        <f>_xlfn.XLOOKUP($I1005,ETF指数!$B:$B,ETF指数!E:E)</f>
        <v>其他</v>
      </c>
      <c r="L1005" s="9" t="str">
        <f>_xlfn.XLOOKUP($I1005,ETF指数!$B:$B,ETF指数!F:F)</f>
        <v>上证</v>
      </c>
      <c r="M1005" s="35">
        <f>[1]!f_netasset_total(A1005,"",100000000)</f>
        <v>1.7054495394999998</v>
      </c>
      <c r="N1005" s="36">
        <f>[1]!f_info_managementfeeratio(A1005)</f>
        <v>0.15</v>
      </c>
      <c r="O1005" s="36">
        <f>[1]!f_info_custodianfeeratio(A1005)</f>
        <v>0.05</v>
      </c>
      <c r="P1005" s="37"/>
      <c r="Q1005" s="37"/>
      <c r="R1005" s="37"/>
      <c r="S1005" s="37"/>
    </row>
    <row r="1006" spans="1:19" x14ac:dyDescent="0.4">
      <c r="A1006" s="9" t="s">
        <v>1435</v>
      </c>
      <c r="B1006" s="9" t="s">
        <v>4579</v>
      </c>
      <c r="C1006" s="9" t="s">
        <v>1899</v>
      </c>
      <c r="D1006" s="9" t="s">
        <v>1973</v>
      </c>
      <c r="E1006" s="9" t="s">
        <v>1891</v>
      </c>
      <c r="F1006" s="32" t="s">
        <v>4578</v>
      </c>
      <c r="G1006" s="32" t="s">
        <v>4570</v>
      </c>
      <c r="H1006" s="34">
        <v>2.5922800000000001</v>
      </c>
      <c r="I1006" s="9" t="s">
        <v>991</v>
      </c>
      <c r="J1006" s="9" t="str">
        <f>_xlfn.XLOOKUP($I1006,ETF指数!$B:$B,ETF指数!D:D)</f>
        <v>行业板块</v>
      </c>
      <c r="K1006" s="9" t="str">
        <f>_xlfn.XLOOKUP($I1006,ETF指数!$B:$B,ETF指数!E:E)</f>
        <v>科技</v>
      </c>
      <c r="L1006" s="9" t="str">
        <f>_xlfn.XLOOKUP($I1006,ETF指数!$B:$B,ETF指数!F:F)</f>
        <v>科创-半导体</v>
      </c>
      <c r="M1006" s="35">
        <f>[1]!f_netasset_total(A1006,"",100000000)</f>
        <v>13.1511593624</v>
      </c>
      <c r="N1006" s="36">
        <f>[1]!f_info_managementfeeratio(A1006)</f>
        <v>0.5</v>
      </c>
      <c r="O1006" s="36">
        <f>[1]!f_info_custodianfeeratio(A1006)</f>
        <v>0.1</v>
      </c>
      <c r="P1006" s="37"/>
      <c r="Q1006" s="37"/>
      <c r="R1006" s="37"/>
      <c r="S1006" s="37"/>
    </row>
    <row r="1007" spans="1:19" x14ac:dyDescent="0.4">
      <c r="A1007" s="9" t="s">
        <v>1436</v>
      </c>
      <c r="B1007" s="9" t="s">
        <v>4580</v>
      </c>
      <c r="C1007" s="9" t="s">
        <v>1901</v>
      </c>
      <c r="D1007" s="9" t="s">
        <v>1973</v>
      </c>
      <c r="E1007" s="9" t="s">
        <v>1891</v>
      </c>
      <c r="F1007" s="32" t="s">
        <v>4581</v>
      </c>
      <c r="G1007" s="32" t="s">
        <v>4576</v>
      </c>
      <c r="H1007" s="34">
        <v>2.1286100000000001</v>
      </c>
      <c r="I1007" s="9" t="s">
        <v>90</v>
      </c>
      <c r="J1007" s="9" t="str">
        <f>_xlfn.XLOOKUP($I1007,ETF指数!$B:$B,ETF指数!D:D)</f>
        <v>市场指数</v>
      </c>
      <c r="K1007" s="9" t="str">
        <f>_xlfn.XLOOKUP($I1007,ETF指数!$B:$B,ETF指数!E:E)</f>
        <v>大盘</v>
      </c>
      <c r="L1007" s="9">
        <f>_xlfn.XLOOKUP($I1007,ETF指数!$B:$B,ETF指数!F:F)</f>
        <v>0</v>
      </c>
      <c r="M1007" s="35">
        <f>[1]!f_netasset_total(A1007,"",100000000)</f>
        <v>1.9170169403999999</v>
      </c>
      <c r="N1007" s="36">
        <f>[1]!f_info_managementfeeratio(A1007)</f>
        <v>0.5</v>
      </c>
      <c r="O1007" s="36">
        <f>[1]!f_info_custodianfeeratio(A1007)</f>
        <v>0.1</v>
      </c>
      <c r="P1007" s="37"/>
      <c r="Q1007" s="37"/>
      <c r="R1007" s="37"/>
      <c r="S1007" s="37"/>
    </row>
    <row r="1008" spans="1:19" x14ac:dyDescent="0.4">
      <c r="A1008" s="9" t="s">
        <v>1437</v>
      </c>
      <c r="B1008" s="9" t="s">
        <v>4582</v>
      </c>
      <c r="C1008" s="9" t="s">
        <v>1902</v>
      </c>
      <c r="D1008" s="9" t="s">
        <v>2482</v>
      </c>
      <c r="E1008" s="9" t="s">
        <v>1891</v>
      </c>
      <c r="F1008" s="32" t="s">
        <v>4581</v>
      </c>
      <c r="G1008" s="32" t="s">
        <v>4583</v>
      </c>
      <c r="H1008" s="34">
        <v>2.0636800000000002</v>
      </c>
      <c r="I1008" s="9" t="s">
        <v>1438</v>
      </c>
      <c r="J1008" s="9" t="str">
        <f>_xlfn.XLOOKUP($I1008,ETF指数!$B:$B,ETF指数!D:D)</f>
        <v>港股指数</v>
      </c>
      <c r="K1008" s="9" t="str">
        <f>_xlfn.XLOOKUP($I1008,ETF指数!$B:$B,ETF指数!E:E)</f>
        <v>制造</v>
      </c>
      <c r="L1008" s="9" t="str">
        <f>_xlfn.XLOOKUP($I1008,ETF指数!$B:$B,ETF指数!F:F)</f>
        <v>汽车</v>
      </c>
      <c r="M1008" s="35">
        <f>[1]!f_netasset_total(A1008,"",100000000)</f>
        <v>6.9998073398000002</v>
      </c>
      <c r="N1008" s="36">
        <f>[1]!f_info_managementfeeratio(A1008)</f>
        <v>0.5</v>
      </c>
      <c r="O1008" s="36">
        <f>[1]!f_info_custodianfeeratio(A1008)</f>
        <v>0.1</v>
      </c>
      <c r="P1008" s="37"/>
      <c r="Q1008" s="37"/>
      <c r="R1008" s="37"/>
      <c r="S1008" s="37"/>
    </row>
    <row r="1009" spans="1:19" x14ac:dyDescent="0.4">
      <c r="A1009" s="9" t="s">
        <v>1439</v>
      </c>
      <c r="B1009" s="9" t="s">
        <v>4584</v>
      </c>
      <c r="C1009" s="9" t="s">
        <v>1917</v>
      </c>
      <c r="D1009" s="9" t="s">
        <v>2008</v>
      </c>
      <c r="E1009" s="9" t="s">
        <v>1892</v>
      </c>
      <c r="F1009" s="32" t="s">
        <v>4585</v>
      </c>
      <c r="G1009" s="32" t="s">
        <v>4586</v>
      </c>
      <c r="H1009" s="34">
        <v>59.999595499999998</v>
      </c>
      <c r="I1009" s="9" t="s">
        <v>1861</v>
      </c>
      <c r="J1009" s="9" t="str">
        <f>_xlfn.XLOOKUP($I1009,ETF指数!$B:$B,ETF指数!D:D)</f>
        <v>债券指数</v>
      </c>
      <c r="K1009" s="9" t="str">
        <f>_xlfn.XLOOKUP($I1009,ETF指数!$B:$B,ETF指数!E:E)</f>
        <v>国债</v>
      </c>
      <c r="L1009" s="9" t="str">
        <f>_xlfn.XLOOKUP($I1009,ETF指数!$B:$B,ETF指数!F:F)</f>
        <v>短债</v>
      </c>
      <c r="M1009" s="35">
        <f>[1]!f_netasset_total(A1009,"",100000000)</f>
        <v>48.096622517500002</v>
      </c>
      <c r="N1009" s="36">
        <f>[1]!f_info_managementfeeratio(A1009)</f>
        <v>0.15</v>
      </c>
      <c r="O1009" s="36">
        <f>[1]!f_info_custodianfeeratio(A1009)</f>
        <v>0.05</v>
      </c>
      <c r="P1009" s="37"/>
      <c r="Q1009" s="37"/>
      <c r="R1009" s="37"/>
      <c r="S1009" s="37"/>
    </row>
    <row r="1010" spans="1:19" x14ac:dyDescent="0.4">
      <c r="A1010" s="9" t="s">
        <v>1440</v>
      </c>
      <c r="B1010" s="9" t="s">
        <v>4587</v>
      </c>
      <c r="C1010" s="9" t="s">
        <v>1894</v>
      </c>
      <c r="D1010" s="9" t="s">
        <v>1973</v>
      </c>
      <c r="E1010" s="9" t="s">
        <v>1891</v>
      </c>
      <c r="F1010" s="32" t="s">
        <v>4568</v>
      </c>
      <c r="G1010" s="32" t="s">
        <v>4586</v>
      </c>
      <c r="H1010" s="34">
        <v>2.0539999999999998</v>
      </c>
      <c r="I1010" s="9" t="s">
        <v>1431</v>
      </c>
      <c r="J1010" s="9" t="str">
        <f>_xlfn.XLOOKUP($I1010,ETF指数!$B:$B,ETF指数!D:D)</f>
        <v>市场指数</v>
      </c>
      <c r="K1010" s="9" t="str">
        <f>_xlfn.XLOOKUP($I1010,ETF指数!$B:$B,ETF指数!E:E)</f>
        <v>科创</v>
      </c>
      <c r="L1010" s="9">
        <f>_xlfn.XLOOKUP($I1010,ETF指数!$B:$B,ETF指数!F:F)</f>
        <v>0</v>
      </c>
      <c r="M1010" s="35">
        <f>[1]!f_netasset_total(A1010,"",100000000)</f>
        <v>0.31812946269999998</v>
      </c>
      <c r="N1010" s="36">
        <f>[1]!f_info_managementfeeratio(A1010)</f>
        <v>0.15</v>
      </c>
      <c r="O1010" s="36">
        <f>[1]!f_info_custodianfeeratio(A1010)</f>
        <v>0.05</v>
      </c>
      <c r="P1010" s="37"/>
      <c r="Q1010" s="37"/>
      <c r="R1010" s="37"/>
      <c r="S1010" s="37"/>
    </row>
    <row r="1011" spans="1:19" x14ac:dyDescent="0.4">
      <c r="A1011" s="9" t="s">
        <v>1441</v>
      </c>
      <c r="B1011" s="9" t="s">
        <v>4588</v>
      </c>
      <c r="C1011" s="9" t="s">
        <v>1906</v>
      </c>
      <c r="D1011" s="9" t="s">
        <v>4589</v>
      </c>
      <c r="E1011" s="9" t="s">
        <v>1891</v>
      </c>
      <c r="F1011" s="32" t="s">
        <v>4590</v>
      </c>
      <c r="G1011" s="32" t="s">
        <v>4586</v>
      </c>
      <c r="H1011" s="34">
        <v>7.4847999999999999</v>
      </c>
      <c r="I1011" s="9" t="s">
        <v>20</v>
      </c>
      <c r="J1011" s="9" t="str">
        <f>_xlfn.XLOOKUP($I1011,ETF指数!$B:$B,ETF指数!D:D)</f>
        <v>市场指数</v>
      </c>
      <c r="K1011" s="9" t="str">
        <f>_xlfn.XLOOKUP($I1011,ETF指数!$B:$B,ETF指数!E:E)</f>
        <v>其他</v>
      </c>
      <c r="L1011" s="9" t="str">
        <f>_xlfn.XLOOKUP($I1011,ETF指数!$B:$B,ETF指数!F:F)</f>
        <v>上证</v>
      </c>
      <c r="M1011" s="35">
        <f>[1]!f_netasset_total(A1011,"",100000000)</f>
        <v>1.286539433</v>
      </c>
      <c r="N1011" s="36">
        <f>[1]!f_info_managementfeeratio(A1011)</f>
        <v>0.15</v>
      </c>
      <c r="O1011" s="36">
        <f>[1]!f_info_custodianfeeratio(A1011)</f>
        <v>0.05</v>
      </c>
      <c r="P1011" s="37"/>
      <c r="Q1011" s="37"/>
      <c r="R1011" s="37"/>
      <c r="S1011" s="37"/>
    </row>
    <row r="1012" spans="1:19" x14ac:dyDescent="0.4">
      <c r="A1012" s="9" t="s">
        <v>1442</v>
      </c>
      <c r="B1012" s="9" t="s">
        <v>4591</v>
      </c>
      <c r="C1012" s="9" t="s">
        <v>1927</v>
      </c>
      <c r="D1012" s="9" t="s">
        <v>2905</v>
      </c>
      <c r="E1012" s="9" t="s">
        <v>1891</v>
      </c>
      <c r="F1012" s="32" t="s">
        <v>4590</v>
      </c>
      <c r="G1012" s="32" t="s">
        <v>4592</v>
      </c>
      <c r="H1012" s="34">
        <v>12.66890837</v>
      </c>
      <c r="I1012" s="9" t="s">
        <v>20</v>
      </c>
      <c r="J1012" s="9" t="str">
        <f>_xlfn.XLOOKUP($I1012,ETF指数!$B:$B,ETF指数!D:D)</f>
        <v>市场指数</v>
      </c>
      <c r="K1012" s="9" t="str">
        <f>_xlfn.XLOOKUP($I1012,ETF指数!$B:$B,ETF指数!E:E)</f>
        <v>其他</v>
      </c>
      <c r="L1012" s="9" t="str">
        <f>_xlfn.XLOOKUP($I1012,ETF指数!$B:$B,ETF指数!F:F)</f>
        <v>上证</v>
      </c>
      <c r="M1012" s="35">
        <f>[1]!f_netasset_total(A1012,"",100000000)</f>
        <v>6.6546307492999999</v>
      </c>
      <c r="N1012" s="36">
        <f>[1]!f_info_managementfeeratio(A1012)</f>
        <v>0.15</v>
      </c>
      <c r="O1012" s="36">
        <f>[1]!f_info_custodianfeeratio(A1012)</f>
        <v>0.05</v>
      </c>
      <c r="P1012" s="37"/>
      <c r="Q1012" s="37"/>
      <c r="R1012" s="37"/>
      <c r="S1012" s="37"/>
    </row>
    <row r="1013" spans="1:19" x14ac:dyDescent="0.4">
      <c r="A1013" s="9" t="s">
        <v>1443</v>
      </c>
      <c r="B1013" s="9" t="s">
        <v>4593</v>
      </c>
      <c r="C1013" s="9" t="s">
        <v>1906</v>
      </c>
      <c r="D1013" s="9" t="s">
        <v>2866</v>
      </c>
      <c r="E1013" s="9" t="s">
        <v>1891</v>
      </c>
      <c r="F1013" s="32" t="s">
        <v>4590</v>
      </c>
      <c r="G1013" s="32" t="s">
        <v>4586</v>
      </c>
      <c r="H1013" s="34">
        <v>2.2083400000000002</v>
      </c>
      <c r="I1013" s="9" t="s">
        <v>1355</v>
      </c>
      <c r="J1013" s="9" t="str">
        <f>_xlfn.XLOOKUP($I1013,ETF指数!$B:$B,ETF指数!D:D)</f>
        <v>行业板块</v>
      </c>
      <c r="K1013" s="9" t="str">
        <f>_xlfn.XLOOKUP($I1013,ETF指数!$B:$B,ETF指数!E:E)</f>
        <v>公用</v>
      </c>
      <c r="L1013" s="9" t="str">
        <f>_xlfn.XLOOKUP($I1013,ETF指数!$B:$B,ETF指数!F:F)</f>
        <v>公用</v>
      </c>
      <c r="M1013" s="35">
        <f>[1]!f_netasset_total(A1013,"",100000000)</f>
        <v>0.82750689849999992</v>
      </c>
      <c r="N1013" s="36">
        <f>[1]!f_info_managementfeeratio(A1013)</f>
        <v>0.5</v>
      </c>
      <c r="O1013" s="36">
        <f>[1]!f_info_custodianfeeratio(A1013)</f>
        <v>0.1</v>
      </c>
      <c r="P1013" s="37"/>
      <c r="Q1013" s="37"/>
      <c r="R1013" s="37"/>
      <c r="S1013" s="37"/>
    </row>
    <row r="1014" spans="1:19" x14ac:dyDescent="0.4">
      <c r="A1014" s="9" t="s">
        <v>1444</v>
      </c>
      <c r="B1014" s="9" t="s">
        <v>4594</v>
      </c>
      <c r="C1014" s="9" t="s">
        <v>1894</v>
      </c>
      <c r="D1014" s="9" t="s">
        <v>3221</v>
      </c>
      <c r="E1014" s="9" t="s">
        <v>1891</v>
      </c>
      <c r="F1014" s="32" t="s">
        <v>4583</v>
      </c>
      <c r="G1014" s="32" t="s">
        <v>4592</v>
      </c>
      <c r="H1014" s="34">
        <v>2.03085</v>
      </c>
      <c r="I1014" s="9" t="s">
        <v>1438</v>
      </c>
      <c r="J1014" s="9" t="str">
        <f>_xlfn.XLOOKUP($I1014,ETF指数!$B:$B,ETF指数!D:D)</f>
        <v>港股指数</v>
      </c>
      <c r="K1014" s="9" t="str">
        <f>_xlfn.XLOOKUP($I1014,ETF指数!$B:$B,ETF指数!E:E)</f>
        <v>制造</v>
      </c>
      <c r="L1014" s="9" t="str">
        <f>_xlfn.XLOOKUP($I1014,ETF指数!$B:$B,ETF指数!F:F)</f>
        <v>汽车</v>
      </c>
      <c r="M1014" s="35">
        <f>[1]!f_netasset_total(A1014,"",100000000)</f>
        <v>1.6584138249</v>
      </c>
      <c r="N1014" s="36">
        <f>[1]!f_info_managementfeeratio(A1014)</f>
        <v>0.5</v>
      </c>
      <c r="O1014" s="36">
        <f>[1]!f_info_custodianfeeratio(A1014)</f>
        <v>0.1</v>
      </c>
      <c r="P1014" s="37"/>
      <c r="Q1014" s="37"/>
      <c r="R1014" s="37"/>
      <c r="S1014" s="37"/>
    </row>
    <row r="1015" spans="1:19" x14ac:dyDescent="0.4">
      <c r="A1015" s="9" t="s">
        <v>1445</v>
      </c>
      <c r="B1015" s="9" t="s">
        <v>4595</v>
      </c>
      <c r="C1015" s="9" t="s">
        <v>1905</v>
      </c>
      <c r="D1015" s="9" t="s">
        <v>3135</v>
      </c>
      <c r="E1015" s="9" t="s">
        <v>1891</v>
      </c>
      <c r="F1015" s="32" t="s">
        <v>4583</v>
      </c>
      <c r="G1015" s="32" t="s">
        <v>4596</v>
      </c>
      <c r="H1015" s="34">
        <v>3.19618</v>
      </c>
      <c r="I1015" s="9" t="s">
        <v>165</v>
      </c>
      <c r="J1015" s="9" t="str">
        <f>_xlfn.XLOOKUP($I1015,ETF指数!$B:$B,ETF指数!D:D)</f>
        <v>市场指数</v>
      </c>
      <c r="K1015" s="9" t="str">
        <f>_xlfn.XLOOKUP($I1015,ETF指数!$B:$B,ETF指数!E:E)</f>
        <v>创业板</v>
      </c>
      <c r="L1015" s="9">
        <f>_xlfn.XLOOKUP($I1015,ETF指数!$B:$B,ETF指数!F:F)</f>
        <v>0</v>
      </c>
      <c r="M1015" s="35">
        <f>[1]!f_netasset_total(A1015,"",100000000)</f>
        <v>3.7439175039999997</v>
      </c>
      <c r="N1015" s="36">
        <f>[1]!f_info_managementfeeratio(A1015)</f>
        <v>0.15</v>
      </c>
      <c r="O1015" s="36">
        <f>[1]!f_info_custodianfeeratio(A1015)</f>
        <v>0.05</v>
      </c>
      <c r="P1015" s="37"/>
      <c r="Q1015" s="37"/>
      <c r="R1015" s="37"/>
      <c r="S1015" s="37"/>
    </row>
    <row r="1016" spans="1:19" x14ac:dyDescent="0.4">
      <c r="A1016" s="9" t="s">
        <v>1446</v>
      </c>
      <c r="B1016" s="9" t="s">
        <v>4597</v>
      </c>
      <c r="C1016" s="9" t="s">
        <v>1922</v>
      </c>
      <c r="D1016" s="9" t="s">
        <v>2475</v>
      </c>
      <c r="E1016" s="9" t="s">
        <v>1891</v>
      </c>
      <c r="F1016" s="32" t="s">
        <v>4583</v>
      </c>
      <c r="G1016" s="32" t="s">
        <v>4598</v>
      </c>
      <c r="H1016" s="34">
        <v>15.067170000000001</v>
      </c>
      <c r="I1016" s="9" t="s">
        <v>1383</v>
      </c>
      <c r="J1016" s="9" t="str">
        <f>_xlfn.XLOOKUP($I1016,ETF指数!$B:$B,ETF指数!D:D)</f>
        <v>市场指数</v>
      </c>
      <c r="K1016" s="9" t="str">
        <f>_xlfn.XLOOKUP($I1016,ETF指数!$B:$B,ETF指数!E:E)</f>
        <v>大盘</v>
      </c>
      <c r="L1016" s="9" t="str">
        <f>_xlfn.XLOOKUP($I1016,ETF指数!$B:$B,ETF指数!F:F)</f>
        <v>核心</v>
      </c>
      <c r="M1016" s="35">
        <f>[1]!f_netasset_total(A1016,"",100000000)</f>
        <v>5.1173932872000005</v>
      </c>
      <c r="N1016" s="36">
        <f>[1]!f_info_managementfeeratio(A1016)</f>
        <v>0.15</v>
      </c>
      <c r="O1016" s="36">
        <f>[1]!f_info_custodianfeeratio(A1016)</f>
        <v>0.05</v>
      </c>
      <c r="P1016" s="37"/>
      <c r="Q1016" s="37"/>
      <c r="R1016" s="37"/>
      <c r="S1016" s="37"/>
    </row>
    <row r="1017" spans="1:19" x14ac:dyDescent="0.4">
      <c r="A1017" s="9" t="s">
        <v>1447</v>
      </c>
      <c r="B1017" s="9" t="s">
        <v>4599</v>
      </c>
      <c r="C1017" s="9" t="s">
        <v>1917</v>
      </c>
      <c r="D1017" s="9" t="s">
        <v>3221</v>
      </c>
      <c r="E1017" s="9" t="s">
        <v>1891</v>
      </c>
      <c r="F1017" s="32" t="s">
        <v>4583</v>
      </c>
      <c r="G1017" s="32" t="s">
        <v>4592</v>
      </c>
      <c r="H1017" s="34">
        <v>7.2176200000000001</v>
      </c>
      <c r="I1017" s="9" t="s">
        <v>1383</v>
      </c>
      <c r="J1017" s="9" t="str">
        <f>_xlfn.XLOOKUP($I1017,ETF指数!$B:$B,ETF指数!D:D)</f>
        <v>市场指数</v>
      </c>
      <c r="K1017" s="9" t="str">
        <f>_xlfn.XLOOKUP($I1017,ETF指数!$B:$B,ETF指数!E:E)</f>
        <v>大盘</v>
      </c>
      <c r="L1017" s="9" t="str">
        <f>_xlfn.XLOOKUP($I1017,ETF指数!$B:$B,ETF指数!F:F)</f>
        <v>核心</v>
      </c>
      <c r="M1017" s="35">
        <f>[1]!f_netasset_total(A1017,"",100000000)</f>
        <v>4.1927349514999994</v>
      </c>
      <c r="N1017" s="36">
        <f>[1]!f_info_managementfeeratio(A1017)</f>
        <v>0.15</v>
      </c>
      <c r="O1017" s="36">
        <f>[1]!f_info_custodianfeeratio(A1017)</f>
        <v>0.05</v>
      </c>
      <c r="P1017" s="37"/>
      <c r="Q1017" s="37"/>
      <c r="R1017" s="37"/>
      <c r="S1017" s="37"/>
    </row>
    <row r="1018" spans="1:19" x14ac:dyDescent="0.4">
      <c r="A1018" s="9" t="s">
        <v>1448</v>
      </c>
      <c r="B1018" s="9" t="s">
        <v>4600</v>
      </c>
      <c r="C1018" s="9" t="s">
        <v>1898</v>
      </c>
      <c r="D1018" s="9" t="s">
        <v>1970</v>
      </c>
      <c r="E1018" s="9" t="s">
        <v>1891</v>
      </c>
      <c r="F1018" s="32" t="s">
        <v>4583</v>
      </c>
      <c r="G1018" s="32" t="s">
        <v>4596</v>
      </c>
      <c r="H1018" s="34">
        <v>3.0764300000000002</v>
      </c>
      <c r="I1018" s="9" t="s">
        <v>20</v>
      </c>
      <c r="J1018" s="9" t="str">
        <f>_xlfn.XLOOKUP($I1018,ETF指数!$B:$B,ETF指数!D:D)</f>
        <v>市场指数</v>
      </c>
      <c r="K1018" s="9" t="str">
        <f>_xlfn.XLOOKUP($I1018,ETF指数!$B:$B,ETF指数!E:E)</f>
        <v>其他</v>
      </c>
      <c r="L1018" s="9" t="str">
        <f>_xlfn.XLOOKUP($I1018,ETF指数!$B:$B,ETF指数!F:F)</f>
        <v>上证</v>
      </c>
      <c r="M1018" s="35">
        <f>[1]!f_netasset_total(A1018,"",100000000)</f>
        <v>1.8438353768</v>
      </c>
      <c r="N1018" s="36">
        <f>[1]!f_info_managementfeeratio(A1018)</f>
        <v>0.15</v>
      </c>
      <c r="O1018" s="36">
        <f>[1]!f_info_custodianfeeratio(A1018)</f>
        <v>0.05</v>
      </c>
      <c r="P1018" s="37"/>
      <c r="Q1018" s="37"/>
      <c r="R1018" s="37"/>
      <c r="S1018" s="37"/>
    </row>
    <row r="1019" spans="1:19" x14ac:dyDescent="0.4">
      <c r="A1019" s="9" t="s">
        <v>1449</v>
      </c>
      <c r="B1019" s="9" t="s">
        <v>4601</v>
      </c>
      <c r="C1019" s="9" t="s">
        <v>1901</v>
      </c>
      <c r="D1019" s="9" t="s">
        <v>2866</v>
      </c>
      <c r="E1019" s="9" t="s">
        <v>1891</v>
      </c>
      <c r="F1019" s="32" t="s">
        <v>4583</v>
      </c>
      <c r="G1019" s="32" t="s">
        <v>4592</v>
      </c>
      <c r="H1019" s="34">
        <v>12.631489999999999</v>
      </c>
      <c r="I1019" s="9" t="s">
        <v>20</v>
      </c>
      <c r="J1019" s="9" t="str">
        <f>_xlfn.XLOOKUP($I1019,ETF指数!$B:$B,ETF指数!D:D)</f>
        <v>市场指数</v>
      </c>
      <c r="K1019" s="9" t="str">
        <f>_xlfn.XLOOKUP($I1019,ETF指数!$B:$B,ETF指数!E:E)</f>
        <v>其他</v>
      </c>
      <c r="L1019" s="9" t="str">
        <f>_xlfn.XLOOKUP($I1019,ETF指数!$B:$B,ETF指数!F:F)</f>
        <v>上证</v>
      </c>
      <c r="M1019" s="35">
        <f>[1]!f_netasset_total(A1019,"",100000000)</f>
        <v>3.0762881236999999</v>
      </c>
      <c r="N1019" s="36">
        <f>[1]!f_info_managementfeeratio(A1019)</f>
        <v>0.15</v>
      </c>
      <c r="O1019" s="36">
        <f>[1]!f_info_custodianfeeratio(A1019)</f>
        <v>0.05</v>
      </c>
      <c r="P1019" s="37"/>
      <c r="Q1019" s="37"/>
      <c r="R1019" s="37"/>
      <c r="S1019" s="37"/>
    </row>
    <row r="1020" spans="1:19" x14ac:dyDescent="0.4">
      <c r="A1020" s="9" t="s">
        <v>1450</v>
      </c>
      <c r="B1020" s="9" t="s">
        <v>4602</v>
      </c>
      <c r="C1020" s="9" t="s">
        <v>1897</v>
      </c>
      <c r="D1020" s="9" t="s">
        <v>4127</v>
      </c>
      <c r="E1020" s="9" t="s">
        <v>1891</v>
      </c>
      <c r="F1020" s="32" t="s">
        <v>4583</v>
      </c>
      <c r="G1020" s="32" t="s">
        <v>4603</v>
      </c>
      <c r="H1020" s="34">
        <v>3.0032399999999999</v>
      </c>
      <c r="I1020" s="9" t="s">
        <v>991</v>
      </c>
      <c r="J1020" s="9" t="str">
        <f>_xlfn.XLOOKUP($I1020,ETF指数!$B:$B,ETF指数!D:D)</f>
        <v>行业板块</v>
      </c>
      <c r="K1020" s="9" t="str">
        <f>_xlfn.XLOOKUP($I1020,ETF指数!$B:$B,ETF指数!E:E)</f>
        <v>科技</v>
      </c>
      <c r="L1020" s="9" t="str">
        <f>_xlfn.XLOOKUP($I1020,ETF指数!$B:$B,ETF指数!F:F)</f>
        <v>科创-半导体</v>
      </c>
      <c r="M1020" s="35">
        <f>[1]!f_netasset_total(A1020,"",100000000)</f>
        <v>0.88715737799999994</v>
      </c>
      <c r="N1020" s="36">
        <f>[1]!f_info_managementfeeratio(A1020)</f>
        <v>0.5</v>
      </c>
      <c r="O1020" s="36">
        <f>[1]!f_info_custodianfeeratio(A1020)</f>
        <v>0.1</v>
      </c>
      <c r="P1020" s="37"/>
      <c r="Q1020" s="37"/>
      <c r="R1020" s="37"/>
      <c r="S1020" s="37"/>
    </row>
    <row r="1021" spans="1:19" x14ac:dyDescent="0.4">
      <c r="A1021" s="9" t="s">
        <v>1451</v>
      </c>
      <c r="B1021" s="9" t="s">
        <v>4604</v>
      </c>
      <c r="C1021" s="9" t="s">
        <v>1896</v>
      </c>
      <c r="D1021" s="9" t="s">
        <v>4014</v>
      </c>
      <c r="E1021" s="9" t="s">
        <v>1891</v>
      </c>
      <c r="F1021" s="32" t="s">
        <v>4605</v>
      </c>
      <c r="G1021" s="32" t="s">
        <v>4603</v>
      </c>
      <c r="H1021" s="34">
        <v>2.3469199999999999</v>
      </c>
      <c r="I1021" s="9" t="s">
        <v>1718</v>
      </c>
      <c r="J1021" s="9" t="str">
        <f>_xlfn.XLOOKUP($I1021,ETF指数!$B:$B,ETF指数!D:D)</f>
        <v>行业板块</v>
      </c>
      <c r="K1021" s="9" t="str">
        <f>_xlfn.XLOOKUP($I1021,ETF指数!$B:$B,ETF指数!E:E)</f>
        <v>科技</v>
      </c>
      <c r="L1021" s="9" t="str">
        <f>_xlfn.XLOOKUP($I1021,ETF指数!$B:$B,ETF指数!F:F)</f>
        <v>科创-人工智能</v>
      </c>
      <c r="M1021" s="35">
        <f>[1]!f_netasset_total(A1021,"",100000000)</f>
        <v>26.394873656599998</v>
      </c>
      <c r="N1021" s="36">
        <f>[1]!f_info_managementfeeratio(A1021)</f>
        <v>0.5</v>
      </c>
      <c r="O1021" s="36">
        <f>[1]!f_info_custodianfeeratio(A1021)</f>
        <v>0.1</v>
      </c>
      <c r="P1021" s="37"/>
      <c r="Q1021" s="37"/>
      <c r="R1021" s="37"/>
      <c r="S1021" s="37"/>
    </row>
    <row r="1022" spans="1:19" x14ac:dyDescent="0.4">
      <c r="A1022" s="9" t="s">
        <v>1452</v>
      </c>
      <c r="B1022" s="9" t="s">
        <v>4606</v>
      </c>
      <c r="C1022" s="9" t="s">
        <v>1926</v>
      </c>
      <c r="D1022" s="9" t="s">
        <v>2927</v>
      </c>
      <c r="E1022" s="9" t="s">
        <v>1891</v>
      </c>
      <c r="F1022" s="32" t="s">
        <v>4607</v>
      </c>
      <c r="G1022" s="32" t="s">
        <v>4596</v>
      </c>
      <c r="H1022" s="34">
        <v>2.7825299999999999</v>
      </c>
      <c r="I1022" s="9" t="s">
        <v>1815</v>
      </c>
      <c r="J1022" s="9" t="str">
        <f>_xlfn.XLOOKUP($I1022,ETF指数!$B:$B,ETF指数!D:D)</f>
        <v>行业板块</v>
      </c>
      <c r="K1022" s="9" t="str">
        <f>_xlfn.XLOOKUP($I1022,ETF指数!$B:$B,ETF指数!E:E)</f>
        <v>制造</v>
      </c>
      <c r="L1022" s="9" t="str">
        <f>_xlfn.XLOOKUP($I1022,ETF指数!$B:$B,ETF指数!F:F)</f>
        <v>低空经济</v>
      </c>
      <c r="M1022" s="35">
        <f>[1]!f_netasset_total(A1022,"",100000000)</f>
        <v>5.8682137858000001</v>
      </c>
      <c r="N1022" s="36">
        <f>[1]!f_info_managementfeeratio(A1022)</f>
        <v>0.5</v>
      </c>
      <c r="O1022" s="36">
        <f>[1]!f_info_custodianfeeratio(A1022)</f>
        <v>0.1</v>
      </c>
      <c r="P1022" s="37"/>
      <c r="Q1022" s="37"/>
      <c r="R1022" s="37"/>
      <c r="S1022" s="37"/>
    </row>
    <row r="1023" spans="1:19" x14ac:dyDescent="0.4">
      <c r="A1023" s="9" t="s">
        <v>1453</v>
      </c>
      <c r="B1023" s="9" t="s">
        <v>4608</v>
      </c>
      <c r="C1023" s="9" t="s">
        <v>1904</v>
      </c>
      <c r="D1023" s="9" t="s">
        <v>2927</v>
      </c>
      <c r="E1023" s="9" t="s">
        <v>1891</v>
      </c>
      <c r="F1023" s="32" t="s">
        <v>4586</v>
      </c>
      <c r="G1023" s="32" t="s">
        <v>4609</v>
      </c>
      <c r="H1023" s="34">
        <v>2.1732900000000002</v>
      </c>
      <c r="I1023" s="9" t="s">
        <v>1718</v>
      </c>
      <c r="J1023" s="9" t="str">
        <f>_xlfn.XLOOKUP($I1023,ETF指数!$B:$B,ETF指数!D:D)</f>
        <v>行业板块</v>
      </c>
      <c r="K1023" s="9" t="str">
        <f>_xlfn.XLOOKUP($I1023,ETF指数!$B:$B,ETF指数!E:E)</f>
        <v>科技</v>
      </c>
      <c r="L1023" s="9" t="str">
        <f>_xlfn.XLOOKUP($I1023,ETF指数!$B:$B,ETF指数!F:F)</f>
        <v>科创-人工智能</v>
      </c>
      <c r="M1023" s="35">
        <f>[1]!f_netasset_total(A1023,"",100000000)</f>
        <v>7.2887306259000004</v>
      </c>
      <c r="N1023" s="36">
        <f>[1]!f_info_managementfeeratio(A1023)</f>
        <v>0.5</v>
      </c>
      <c r="O1023" s="36">
        <f>[1]!f_info_custodianfeeratio(A1023)</f>
        <v>0.1</v>
      </c>
      <c r="P1023" s="37"/>
      <c r="Q1023" s="37"/>
      <c r="R1023" s="37"/>
      <c r="S1023" s="37"/>
    </row>
    <row r="1024" spans="1:19" x14ac:dyDescent="0.4">
      <c r="A1024" s="9" t="s">
        <v>2313</v>
      </c>
      <c r="B1024" s="9" t="s">
        <v>4610</v>
      </c>
      <c r="C1024" s="9" t="s">
        <v>1914</v>
      </c>
      <c r="D1024" s="9" t="s">
        <v>3221</v>
      </c>
      <c r="E1024" s="9" t="s">
        <v>1891</v>
      </c>
      <c r="F1024" s="32" t="s">
        <v>4592</v>
      </c>
      <c r="G1024" s="32" t="s">
        <v>4611</v>
      </c>
      <c r="H1024" s="34">
        <v>5.4891699999999997</v>
      </c>
      <c r="I1024" s="9" t="s">
        <v>20</v>
      </c>
      <c r="J1024" s="9" t="str">
        <f>_xlfn.XLOOKUP($I1024,ETF指数!$B:$B,ETF指数!D:D)</f>
        <v>市场指数</v>
      </c>
      <c r="K1024" s="9" t="str">
        <f>_xlfn.XLOOKUP($I1024,ETF指数!$B:$B,ETF指数!E:E)</f>
        <v>其他</v>
      </c>
      <c r="L1024" s="9" t="str">
        <f>_xlfn.XLOOKUP($I1024,ETF指数!$B:$B,ETF指数!F:F)</f>
        <v>上证</v>
      </c>
      <c r="M1024" s="35">
        <f>[1]!f_netasset_total(A1024,"",100000000)</f>
        <v>0.51953467460000002</v>
      </c>
      <c r="N1024" s="36">
        <f>[1]!f_info_managementfeeratio(A1024)</f>
        <v>0.15</v>
      </c>
      <c r="O1024" s="36">
        <f>[1]!f_info_custodianfeeratio(A1024)</f>
        <v>0.05</v>
      </c>
    </row>
    <row r="1025" spans="1:15" x14ac:dyDescent="0.4">
      <c r="A1025" s="9" t="s">
        <v>2314</v>
      </c>
      <c r="B1025" s="9" t="s">
        <v>4612</v>
      </c>
      <c r="C1025" s="9" t="s">
        <v>1923</v>
      </c>
      <c r="D1025" s="9" t="s">
        <v>3070</v>
      </c>
      <c r="E1025" s="9" t="s">
        <v>1891</v>
      </c>
      <c r="F1025" s="32" t="s">
        <v>4603</v>
      </c>
      <c r="G1025" s="32" t="s">
        <v>4611</v>
      </c>
      <c r="H1025" s="34">
        <v>10.67768712</v>
      </c>
      <c r="I1025" s="9" t="s">
        <v>1383</v>
      </c>
      <c r="J1025" s="9" t="str">
        <f>_xlfn.XLOOKUP($I1025,ETF指数!$B:$B,ETF指数!D:D)</f>
        <v>市场指数</v>
      </c>
      <c r="K1025" s="9" t="str">
        <f>_xlfn.XLOOKUP($I1025,ETF指数!$B:$B,ETF指数!E:E)</f>
        <v>大盘</v>
      </c>
      <c r="L1025" s="9" t="str">
        <f>_xlfn.XLOOKUP($I1025,ETF指数!$B:$B,ETF指数!F:F)</f>
        <v>核心</v>
      </c>
      <c r="M1025" s="35">
        <f>[1]!f_netasset_total(A1025,"",100000000)</f>
        <v>4.4187786624000003</v>
      </c>
      <c r="N1025" s="36">
        <f>[1]!f_info_managementfeeratio(A1025)</f>
        <v>0.15</v>
      </c>
      <c r="O1025" s="36">
        <f>[1]!f_info_custodianfeeratio(A1025)</f>
        <v>0.05</v>
      </c>
    </row>
    <row r="1026" spans="1:15" x14ac:dyDescent="0.4">
      <c r="A1026" s="9" t="s">
        <v>2315</v>
      </c>
      <c r="B1026" s="9" t="s">
        <v>4613</v>
      </c>
      <c r="C1026" s="9" t="s">
        <v>1903</v>
      </c>
      <c r="D1026" s="9" t="s">
        <v>3135</v>
      </c>
      <c r="E1026" s="9" t="s">
        <v>1891</v>
      </c>
      <c r="F1026" s="32" t="s">
        <v>4596</v>
      </c>
      <c r="G1026" s="32" t="s">
        <v>4614</v>
      </c>
      <c r="H1026" s="34">
        <v>2.44299051</v>
      </c>
      <c r="I1026" s="9" t="s">
        <v>165</v>
      </c>
      <c r="J1026" s="9" t="str">
        <f>_xlfn.XLOOKUP($I1026,ETF指数!$B:$B,ETF指数!D:D)</f>
        <v>市场指数</v>
      </c>
      <c r="K1026" s="9" t="str">
        <f>_xlfn.XLOOKUP($I1026,ETF指数!$B:$B,ETF指数!E:E)</f>
        <v>创业板</v>
      </c>
      <c r="L1026" s="9">
        <f>_xlfn.XLOOKUP($I1026,ETF指数!$B:$B,ETF指数!F:F)</f>
        <v>0</v>
      </c>
      <c r="M1026" s="35">
        <f>[1]!f_netasset_total(A1026,"",100000000)</f>
        <v>0.19585024649999999</v>
      </c>
      <c r="N1026" s="36">
        <f>[1]!f_info_managementfeeratio(A1026)</f>
        <v>0.15</v>
      </c>
      <c r="O1026" s="36">
        <f>[1]!f_info_custodianfeeratio(A1026)</f>
        <v>0.05</v>
      </c>
    </row>
    <row r="1027" spans="1:15" x14ac:dyDescent="0.4">
      <c r="A1027" s="9" t="s">
        <v>2316</v>
      </c>
      <c r="B1027" s="9" t="s">
        <v>4615</v>
      </c>
      <c r="C1027" s="9" t="s">
        <v>1901</v>
      </c>
      <c r="D1027" s="9" t="s">
        <v>2927</v>
      </c>
      <c r="E1027" s="9" t="s">
        <v>1892</v>
      </c>
      <c r="F1027" s="32" t="s">
        <v>4598</v>
      </c>
      <c r="G1027" s="32" t="s">
        <v>4616</v>
      </c>
      <c r="H1027" s="34">
        <v>29.99982769</v>
      </c>
      <c r="I1027" s="9" t="s">
        <v>2344</v>
      </c>
      <c r="J1027" s="9" t="str">
        <f>_xlfn.XLOOKUP($I1027,ETF指数!$B:$B,ETF指数!D:D)</f>
        <v>债券指数</v>
      </c>
      <c r="K1027" s="9" t="str">
        <f>_xlfn.XLOOKUP($I1027,ETF指数!$B:$B,ETF指数!E:E)</f>
        <v>公司债</v>
      </c>
      <c r="L1027" s="9">
        <f>_xlfn.XLOOKUP($I1027,ETF指数!$B:$B,ETF指数!F:F)</f>
        <v>0</v>
      </c>
      <c r="M1027" s="35">
        <f>[1]!f_netasset_total(A1027,"",100000000)</f>
        <v>46.155629586300002</v>
      </c>
      <c r="N1027" s="36">
        <f>[1]!f_info_managementfeeratio(A1027)</f>
        <v>0.15</v>
      </c>
      <c r="O1027" s="36">
        <f>[1]!f_info_custodianfeeratio(A1027)</f>
        <v>0.05</v>
      </c>
    </row>
    <row r="1028" spans="1:15" x14ac:dyDescent="0.4">
      <c r="A1028" s="9" t="s">
        <v>2317</v>
      </c>
      <c r="B1028" s="9" t="s">
        <v>4617</v>
      </c>
      <c r="C1028" s="9" t="s">
        <v>1933</v>
      </c>
      <c r="D1028" s="9" t="s">
        <v>2992</v>
      </c>
      <c r="E1028" s="9" t="s">
        <v>1891</v>
      </c>
      <c r="F1028" s="32" t="s">
        <v>4609</v>
      </c>
      <c r="G1028" s="32" t="s">
        <v>4618</v>
      </c>
      <c r="H1028" s="34">
        <v>19.910080000000001</v>
      </c>
      <c r="I1028" s="9" t="s">
        <v>1383</v>
      </c>
      <c r="J1028" s="9" t="str">
        <f>_xlfn.XLOOKUP($I1028,ETF指数!$B:$B,ETF指数!D:D)</f>
        <v>市场指数</v>
      </c>
      <c r="K1028" s="9" t="str">
        <f>_xlfn.XLOOKUP($I1028,ETF指数!$B:$B,ETF指数!E:E)</f>
        <v>大盘</v>
      </c>
      <c r="L1028" s="9" t="str">
        <f>_xlfn.XLOOKUP($I1028,ETF指数!$B:$B,ETF指数!F:F)</f>
        <v>核心</v>
      </c>
      <c r="M1028" s="35">
        <f>[1]!f_netasset_total(A1028,"",100000000)</f>
        <v>19.285919851799999</v>
      </c>
      <c r="N1028" s="36">
        <f>[1]!f_info_managementfeeratio(A1028)</f>
        <v>0.15</v>
      </c>
      <c r="O1028" s="36">
        <f>[1]!f_info_custodianfeeratio(A1028)</f>
        <v>0.05</v>
      </c>
    </row>
    <row r="1029" spans="1:15" x14ac:dyDescent="0.4">
      <c r="A1029" s="9" t="s">
        <v>2318</v>
      </c>
      <c r="B1029" s="9" t="s">
        <v>4619</v>
      </c>
      <c r="C1029" s="9" t="s">
        <v>1907</v>
      </c>
      <c r="D1029" s="9" t="s">
        <v>1957</v>
      </c>
      <c r="E1029" s="9" t="s">
        <v>1891</v>
      </c>
      <c r="F1029" s="32" t="s">
        <v>4620</v>
      </c>
      <c r="G1029" s="32" t="s">
        <v>4621</v>
      </c>
      <c r="H1029" s="34">
        <v>2.66934</v>
      </c>
      <c r="I1029" s="9" t="s">
        <v>20</v>
      </c>
      <c r="J1029" s="9" t="str">
        <f>_xlfn.XLOOKUP($I1029,ETF指数!$B:$B,ETF指数!D:D)</f>
        <v>市场指数</v>
      </c>
      <c r="K1029" s="9" t="str">
        <f>_xlfn.XLOOKUP($I1029,ETF指数!$B:$B,ETF指数!E:E)</f>
        <v>其他</v>
      </c>
      <c r="L1029" s="9" t="str">
        <f>_xlfn.XLOOKUP($I1029,ETF指数!$B:$B,ETF指数!F:F)</f>
        <v>上证</v>
      </c>
      <c r="M1029" s="35">
        <f>[1]!f_netasset_total(A1029,"",100000000)</f>
        <v>0.4572451126</v>
      </c>
      <c r="N1029" s="36">
        <f>[1]!f_info_managementfeeratio(A1029)</f>
        <v>0.15</v>
      </c>
      <c r="O1029" s="36">
        <f>[1]!f_info_custodianfeeratio(A1029)</f>
        <v>0.05</v>
      </c>
    </row>
    <row r="1030" spans="1:15" x14ac:dyDescent="0.4">
      <c r="A1030" s="9" t="s">
        <v>2319</v>
      </c>
      <c r="B1030" s="9" t="s">
        <v>4622</v>
      </c>
      <c r="C1030" s="9" t="s">
        <v>1902</v>
      </c>
      <c r="D1030" s="9" t="s">
        <v>2482</v>
      </c>
      <c r="E1030" s="9" t="s">
        <v>1891</v>
      </c>
      <c r="F1030" s="32" t="s">
        <v>4620</v>
      </c>
      <c r="G1030" s="32" t="s">
        <v>4611</v>
      </c>
      <c r="H1030" s="34">
        <v>3.2626599999999999</v>
      </c>
      <c r="I1030" s="9" t="s">
        <v>1718</v>
      </c>
      <c r="J1030" s="9" t="str">
        <f>_xlfn.XLOOKUP($I1030,ETF指数!$B:$B,ETF指数!D:D)</f>
        <v>行业板块</v>
      </c>
      <c r="K1030" s="9" t="str">
        <f>_xlfn.XLOOKUP($I1030,ETF指数!$B:$B,ETF指数!E:E)</f>
        <v>科技</v>
      </c>
      <c r="L1030" s="9" t="str">
        <f>_xlfn.XLOOKUP($I1030,ETF指数!$B:$B,ETF指数!F:F)</f>
        <v>科创-人工智能</v>
      </c>
      <c r="M1030" s="35">
        <f>[1]!f_netasset_total(A1030,"",100000000)</f>
        <v>13.1816020177</v>
      </c>
      <c r="N1030" s="36">
        <f>[1]!f_info_managementfeeratio(A1030)</f>
        <v>0.5</v>
      </c>
      <c r="O1030" s="36">
        <f>[1]!f_info_custodianfeeratio(A1030)</f>
        <v>0.1</v>
      </c>
    </row>
    <row r="1031" spans="1:15" x14ac:dyDescent="0.4">
      <c r="A1031" s="9" t="s">
        <v>2320</v>
      </c>
      <c r="B1031" s="9" t="s">
        <v>4623</v>
      </c>
      <c r="C1031" s="9" t="s">
        <v>1912</v>
      </c>
      <c r="D1031" s="9" t="s">
        <v>3135</v>
      </c>
      <c r="E1031" s="9" t="s">
        <v>1891</v>
      </c>
      <c r="F1031" s="32" t="s">
        <v>4620</v>
      </c>
      <c r="G1031" s="32" t="s">
        <v>4621</v>
      </c>
      <c r="H1031" s="34">
        <v>2.8772799999999998</v>
      </c>
      <c r="I1031" s="9" t="s">
        <v>453</v>
      </c>
      <c r="J1031" s="9" t="str">
        <f>_xlfn.XLOOKUP($I1031,ETF指数!$B:$B,ETF指数!D:D)</f>
        <v>市场指数</v>
      </c>
      <c r="K1031" s="9" t="str">
        <f>_xlfn.XLOOKUP($I1031,ETF指数!$B:$B,ETF指数!E:E)</f>
        <v>科创</v>
      </c>
      <c r="L1031" s="9" t="str">
        <f>_xlfn.XLOOKUP($I1031,ETF指数!$B:$B,ETF指数!F:F)</f>
        <v>核心</v>
      </c>
      <c r="M1031" s="35">
        <f>[1]!f_netasset_total(A1031,"",100000000)</f>
        <v>1.9213020845</v>
      </c>
      <c r="N1031" s="36">
        <f>[1]!f_info_managementfeeratio(A1031)</f>
        <v>0.15</v>
      </c>
      <c r="O1031" s="36">
        <f>[1]!f_info_custodianfeeratio(A1031)</f>
        <v>0.05</v>
      </c>
    </row>
    <row r="1032" spans="1:15" x14ac:dyDescent="0.4">
      <c r="A1032" s="9" t="s">
        <v>2321</v>
      </c>
      <c r="B1032" s="9" t="s">
        <v>4624</v>
      </c>
      <c r="C1032" s="9" t="s">
        <v>1932</v>
      </c>
      <c r="D1032" s="9" t="s">
        <v>1957</v>
      </c>
      <c r="E1032" s="9" t="s">
        <v>1891</v>
      </c>
      <c r="F1032" s="32" t="s">
        <v>4620</v>
      </c>
      <c r="G1032" s="32" t="s">
        <v>4621</v>
      </c>
      <c r="H1032" s="34">
        <v>2.76389</v>
      </c>
      <c r="I1032" s="9" t="s">
        <v>90</v>
      </c>
      <c r="J1032" s="9" t="str">
        <f>_xlfn.XLOOKUP($I1032,ETF指数!$B:$B,ETF指数!D:D)</f>
        <v>市场指数</v>
      </c>
      <c r="K1032" s="9" t="str">
        <f>_xlfn.XLOOKUP($I1032,ETF指数!$B:$B,ETF指数!E:E)</f>
        <v>大盘</v>
      </c>
      <c r="L1032" s="9">
        <f>_xlfn.XLOOKUP($I1032,ETF指数!$B:$B,ETF指数!F:F)</f>
        <v>0</v>
      </c>
      <c r="M1032" s="35">
        <f>[1]!f_netasset_total(A1032,"",100000000)</f>
        <v>4.5899863889999999</v>
      </c>
      <c r="N1032" s="36">
        <f>[1]!f_info_managementfeeratio(A1032)</f>
        <v>0.15</v>
      </c>
      <c r="O1032" s="36">
        <f>[1]!f_info_custodianfeeratio(A1032)</f>
        <v>0.05</v>
      </c>
    </row>
    <row r="1033" spans="1:15" x14ac:dyDescent="0.4">
      <c r="A1033" s="9" t="s">
        <v>2322</v>
      </c>
      <c r="B1033" s="9" t="s">
        <v>4625</v>
      </c>
      <c r="C1033" s="9" t="s">
        <v>1911</v>
      </c>
      <c r="D1033" s="9" t="s">
        <v>3135</v>
      </c>
      <c r="E1033" s="9" t="s">
        <v>1891</v>
      </c>
      <c r="F1033" s="32" t="s">
        <v>4620</v>
      </c>
      <c r="G1033" s="32" t="s">
        <v>4621</v>
      </c>
      <c r="H1033" s="34">
        <v>2.4152399999999998</v>
      </c>
      <c r="I1033" s="9" t="s">
        <v>1077</v>
      </c>
      <c r="J1033" s="9" t="str">
        <f>_xlfn.XLOOKUP($I1033,ETF指数!$B:$B,ETF指数!D:D)</f>
        <v>港股指数</v>
      </c>
      <c r="K1033" s="9" t="str">
        <f>_xlfn.XLOOKUP($I1033,ETF指数!$B:$B,ETF指数!E:E)</f>
        <v>红利</v>
      </c>
      <c r="L1033" s="9" t="str">
        <f>_xlfn.XLOOKUP($I1033,ETF指数!$B:$B,ETF指数!F:F)</f>
        <v>低波</v>
      </c>
      <c r="M1033" s="35">
        <f>[1]!f_netasset_total(A1033,"",100000000)</f>
        <v>2.2187390882</v>
      </c>
      <c r="N1033" s="36">
        <f>[1]!f_info_managementfeeratio(A1033)</f>
        <v>0.15</v>
      </c>
      <c r="O1033" s="36">
        <f>[1]!f_info_custodianfeeratio(A1033)</f>
        <v>0.05</v>
      </c>
    </row>
    <row r="1034" spans="1:15" x14ac:dyDescent="0.4">
      <c r="A1034" s="9" t="s">
        <v>2323</v>
      </c>
      <c r="B1034" s="9" t="s">
        <v>4626</v>
      </c>
      <c r="C1034" s="9" t="s">
        <v>1909</v>
      </c>
      <c r="D1034" s="9" t="s">
        <v>2927</v>
      </c>
      <c r="E1034" s="9" t="s">
        <v>1892</v>
      </c>
      <c r="F1034" s="32" t="s">
        <v>4627</v>
      </c>
      <c r="G1034" s="32" t="s">
        <v>4628</v>
      </c>
      <c r="H1034" s="34">
        <v>29.96285</v>
      </c>
      <c r="I1034" s="9" t="s">
        <v>2344</v>
      </c>
      <c r="J1034" s="9" t="str">
        <f>_xlfn.XLOOKUP($I1034,ETF指数!$B:$B,ETF指数!D:D)</f>
        <v>债券指数</v>
      </c>
      <c r="K1034" s="9" t="str">
        <f>_xlfn.XLOOKUP($I1034,ETF指数!$B:$B,ETF指数!E:E)</f>
        <v>公司债</v>
      </c>
      <c r="L1034" s="9">
        <f>_xlfn.XLOOKUP($I1034,ETF指数!$B:$B,ETF指数!F:F)</f>
        <v>0</v>
      </c>
      <c r="M1034" s="35">
        <f>[1]!f_netasset_total(A1034,"",100000000)</f>
        <v>35.897764059899998</v>
      </c>
      <c r="N1034" s="36">
        <f>[1]!f_info_managementfeeratio(A1034)</f>
        <v>0.15</v>
      </c>
      <c r="O1034" s="36">
        <f>[1]!f_info_custodianfeeratio(A1034)</f>
        <v>0.05</v>
      </c>
    </row>
    <row r="1035" spans="1:15" x14ac:dyDescent="0.4">
      <c r="A1035" s="9" t="s">
        <v>2324</v>
      </c>
      <c r="B1035" s="9" t="s">
        <v>4629</v>
      </c>
      <c r="C1035" s="9" t="s">
        <v>1895</v>
      </c>
      <c r="D1035" s="9" t="s">
        <v>3135</v>
      </c>
      <c r="E1035" s="9" t="s">
        <v>1892</v>
      </c>
      <c r="F1035" s="32" t="s">
        <v>4627</v>
      </c>
      <c r="G1035" s="32" t="s">
        <v>4621</v>
      </c>
      <c r="H1035" s="34">
        <v>29.518180000000001</v>
      </c>
      <c r="I1035" s="9" t="s">
        <v>2344</v>
      </c>
      <c r="J1035" s="9" t="str">
        <f>_xlfn.XLOOKUP($I1035,ETF指数!$B:$B,ETF指数!D:D)</f>
        <v>债券指数</v>
      </c>
      <c r="K1035" s="9" t="str">
        <f>_xlfn.XLOOKUP($I1035,ETF指数!$B:$B,ETF指数!E:E)</f>
        <v>公司债</v>
      </c>
      <c r="L1035" s="9">
        <f>_xlfn.XLOOKUP($I1035,ETF指数!$B:$B,ETF指数!F:F)</f>
        <v>0</v>
      </c>
      <c r="M1035" s="35">
        <f>[1]!f_netasset_total(A1035,"",100000000)</f>
        <v>50.230695737299996</v>
      </c>
      <c r="N1035" s="36">
        <f>[1]!f_info_managementfeeratio(A1035)</f>
        <v>0.15</v>
      </c>
      <c r="O1035" s="36">
        <f>[1]!f_info_custodianfeeratio(A1035)</f>
        <v>0.05</v>
      </c>
    </row>
    <row r="1036" spans="1:15" x14ac:dyDescent="0.4">
      <c r="A1036" s="9" t="s">
        <v>2325</v>
      </c>
      <c r="B1036" s="9" t="s">
        <v>4630</v>
      </c>
      <c r="C1036" s="9" t="s">
        <v>1897</v>
      </c>
      <c r="D1036" s="9" t="s">
        <v>4631</v>
      </c>
      <c r="E1036" s="9" t="s">
        <v>1891</v>
      </c>
      <c r="F1036" s="32" t="s">
        <v>4627</v>
      </c>
      <c r="G1036" s="32" t="s">
        <v>4621</v>
      </c>
      <c r="H1036" s="34">
        <v>2.1206700000000001</v>
      </c>
      <c r="I1036" s="9" t="s">
        <v>2345</v>
      </c>
      <c r="J1036" s="9" t="str">
        <f>_xlfn.XLOOKUP($I1036,ETF指数!$B:$B,ETF指数!D:D)</f>
        <v>行业板块</v>
      </c>
      <c r="K1036" s="9" t="str">
        <f>_xlfn.XLOOKUP($I1036,ETF指数!$B:$B,ETF指数!E:E)</f>
        <v>科技</v>
      </c>
      <c r="L1036" s="9" t="str">
        <f>_xlfn.XLOOKUP($I1036,ETF指数!$B:$B,ETF指数!F:F)</f>
        <v>专精特新</v>
      </c>
      <c r="M1036" s="35">
        <f>[1]!f_netasset_total(A1036,"",100000000)</f>
        <v>0.32900341559999996</v>
      </c>
      <c r="N1036" s="36">
        <f>[1]!f_info_managementfeeratio(A1036)</f>
        <v>0.5</v>
      </c>
      <c r="O1036" s="36">
        <f>[1]!f_info_custodianfeeratio(A1036)</f>
        <v>0.1</v>
      </c>
    </row>
    <row r="1037" spans="1:15" x14ac:dyDescent="0.4">
      <c r="A1037" s="9" t="s">
        <v>2326</v>
      </c>
      <c r="B1037" s="9" t="s">
        <v>4632</v>
      </c>
      <c r="C1037" s="9" t="s">
        <v>1915</v>
      </c>
      <c r="D1037" s="9" t="s">
        <v>3135</v>
      </c>
      <c r="E1037" s="9" t="s">
        <v>1892</v>
      </c>
      <c r="F1037" s="32" t="s">
        <v>4627</v>
      </c>
      <c r="G1037" s="32" t="s">
        <v>4633</v>
      </c>
      <c r="H1037" s="34">
        <v>15.29365005</v>
      </c>
      <c r="I1037" s="9" t="s">
        <v>2346</v>
      </c>
      <c r="J1037" s="9" t="str">
        <f>_xlfn.XLOOKUP($I1037,ETF指数!$B:$B,ETF指数!D:D)</f>
        <v>债券指数</v>
      </c>
      <c r="K1037" s="9" t="str">
        <f>_xlfn.XLOOKUP($I1037,ETF指数!$B:$B,ETF指数!E:E)</f>
        <v>信用债</v>
      </c>
      <c r="L1037" s="9">
        <f>_xlfn.XLOOKUP($I1037,ETF指数!$B:$B,ETF指数!F:F)</f>
        <v>0</v>
      </c>
      <c r="M1037" s="35">
        <f>[1]!f_netasset_total(A1037,"",100000000)</f>
        <v>32.055927129499999</v>
      </c>
      <c r="N1037" s="36">
        <f>[1]!f_info_managementfeeratio(A1037)</f>
        <v>0.15</v>
      </c>
      <c r="O1037" s="36">
        <f>[1]!f_info_custodianfeeratio(A1037)</f>
        <v>0.05</v>
      </c>
    </row>
    <row r="1038" spans="1:15" x14ac:dyDescent="0.4">
      <c r="A1038" s="9" t="s">
        <v>2327</v>
      </c>
      <c r="B1038" s="9" t="s">
        <v>4634</v>
      </c>
      <c r="C1038" s="9" t="s">
        <v>1896</v>
      </c>
      <c r="D1038" s="9" t="s">
        <v>1957</v>
      </c>
      <c r="E1038" s="9" t="s">
        <v>1892</v>
      </c>
      <c r="F1038" s="32" t="s">
        <v>4627</v>
      </c>
      <c r="G1038" s="32" t="s">
        <v>4635</v>
      </c>
      <c r="H1038" s="34">
        <v>30.000000199999999</v>
      </c>
      <c r="I1038" s="9" t="s">
        <v>2346</v>
      </c>
      <c r="J1038" s="9" t="str">
        <f>_xlfn.XLOOKUP($I1038,ETF指数!$B:$B,ETF指数!D:D)</f>
        <v>债券指数</v>
      </c>
      <c r="K1038" s="9" t="str">
        <f>_xlfn.XLOOKUP($I1038,ETF指数!$B:$B,ETF指数!E:E)</f>
        <v>信用债</v>
      </c>
      <c r="L1038" s="9">
        <f>_xlfn.XLOOKUP($I1038,ETF指数!$B:$B,ETF指数!F:F)</f>
        <v>0</v>
      </c>
      <c r="M1038" s="35">
        <f>[1]!f_netasset_total(A1038,"",100000000)</f>
        <v>38.464297893499996</v>
      </c>
      <c r="N1038" s="36">
        <f>[1]!f_info_managementfeeratio(A1038)</f>
        <v>0.15</v>
      </c>
      <c r="O1038" s="36">
        <f>[1]!f_info_custodianfeeratio(A1038)</f>
        <v>0.05</v>
      </c>
    </row>
    <row r="1039" spans="1:15" x14ac:dyDescent="0.4">
      <c r="A1039" s="9" t="s">
        <v>2328</v>
      </c>
      <c r="B1039" s="9" t="s">
        <v>4636</v>
      </c>
      <c r="C1039" s="9" t="s">
        <v>1911</v>
      </c>
      <c r="D1039" s="9" t="s">
        <v>1965</v>
      </c>
      <c r="E1039" s="9" t="s">
        <v>1891</v>
      </c>
      <c r="F1039" s="32" t="s">
        <v>4627</v>
      </c>
      <c r="G1039" s="32" t="s">
        <v>4637</v>
      </c>
      <c r="H1039" s="34">
        <v>9.9998387999999991</v>
      </c>
      <c r="I1039" s="9" t="s">
        <v>2347</v>
      </c>
      <c r="J1039" s="9" t="str">
        <f>_xlfn.XLOOKUP($I1039,ETF指数!$B:$B,ETF指数!D:D)</f>
        <v>海外指数</v>
      </c>
      <c r="K1039" s="9" t="str">
        <f>_xlfn.XLOOKUP($I1039,ETF指数!$B:$B,ETF指数!E:E)</f>
        <v>亚太</v>
      </c>
      <c r="L1039" s="9">
        <f>_xlfn.XLOOKUP($I1039,ETF指数!$B:$B,ETF指数!F:F)</f>
        <v>0</v>
      </c>
      <c r="M1039" s="35">
        <f>[1]!f_netasset_total(A1039,"",100000000)</f>
        <v>5.8869266651999999</v>
      </c>
      <c r="N1039" s="36">
        <f>[1]!f_info_managementfeeratio(A1039)</f>
        <v>0.4</v>
      </c>
      <c r="O1039" s="36">
        <f>[1]!f_info_custodianfeeratio(A1039)</f>
        <v>0.1</v>
      </c>
    </row>
    <row r="1040" spans="1:15" x14ac:dyDescent="0.4">
      <c r="A1040" s="9" t="s">
        <v>2329</v>
      </c>
      <c r="B1040" s="9" t="s">
        <v>4638</v>
      </c>
      <c r="C1040" s="9" t="s">
        <v>1894</v>
      </c>
      <c r="D1040" s="9" t="s">
        <v>3135</v>
      </c>
      <c r="E1040" s="9" t="s">
        <v>1892</v>
      </c>
      <c r="F1040" s="32" t="s">
        <v>4627</v>
      </c>
      <c r="G1040" s="32" t="s">
        <v>4639</v>
      </c>
      <c r="H1040" s="34">
        <v>29.96631</v>
      </c>
      <c r="I1040" s="9" t="s">
        <v>2344</v>
      </c>
      <c r="J1040" s="9" t="str">
        <f>_xlfn.XLOOKUP($I1040,ETF指数!$B:$B,ETF指数!D:D)</f>
        <v>债券指数</v>
      </c>
      <c r="K1040" s="9" t="str">
        <f>_xlfn.XLOOKUP($I1040,ETF指数!$B:$B,ETF指数!E:E)</f>
        <v>公司债</v>
      </c>
      <c r="L1040" s="9">
        <f>_xlfn.XLOOKUP($I1040,ETF指数!$B:$B,ETF指数!F:F)</f>
        <v>0</v>
      </c>
      <c r="M1040" s="35">
        <f>[1]!f_netasset_total(A1040,"",100000000)</f>
        <v>27.561736998899999</v>
      </c>
      <c r="N1040" s="36">
        <f>[1]!f_info_managementfeeratio(A1040)</f>
        <v>0.15</v>
      </c>
      <c r="O1040" s="36">
        <f>[1]!f_info_custodianfeeratio(A1040)</f>
        <v>0.05</v>
      </c>
    </row>
    <row r="1041" spans="1:15" x14ac:dyDescent="0.4">
      <c r="A1041" s="9" t="s">
        <v>2330</v>
      </c>
      <c r="B1041" s="9" t="s">
        <v>4640</v>
      </c>
      <c r="C1041" s="9" t="s">
        <v>1895</v>
      </c>
      <c r="D1041" s="9" t="s">
        <v>1985</v>
      </c>
      <c r="E1041" s="9" t="s">
        <v>1891</v>
      </c>
      <c r="F1041" s="32" t="s">
        <v>4627</v>
      </c>
      <c r="G1041" s="32" t="s">
        <v>4621</v>
      </c>
      <c r="H1041" s="34">
        <v>2.0539399999999999</v>
      </c>
      <c r="I1041" s="9" t="s">
        <v>1718</v>
      </c>
      <c r="J1041" s="9" t="str">
        <f>_xlfn.XLOOKUP($I1041,ETF指数!$B:$B,ETF指数!D:D)</f>
        <v>行业板块</v>
      </c>
      <c r="K1041" s="9" t="str">
        <f>_xlfn.XLOOKUP($I1041,ETF指数!$B:$B,ETF指数!E:E)</f>
        <v>科技</v>
      </c>
      <c r="L1041" s="9" t="str">
        <f>_xlfn.XLOOKUP($I1041,ETF指数!$B:$B,ETF指数!F:F)</f>
        <v>科创-人工智能</v>
      </c>
      <c r="M1041" s="35">
        <f>[1]!f_netasset_total(A1041,"",100000000)</f>
        <v>4.7779920616</v>
      </c>
      <c r="N1041" s="36">
        <f>[1]!f_info_managementfeeratio(A1041)</f>
        <v>0.5</v>
      </c>
      <c r="O1041" s="36">
        <f>[1]!f_info_custodianfeeratio(A1041)</f>
        <v>0.1</v>
      </c>
    </row>
    <row r="1042" spans="1:15" x14ac:dyDescent="0.4">
      <c r="A1042" s="9" t="s">
        <v>2331</v>
      </c>
      <c r="B1042" s="9" t="s">
        <v>4641</v>
      </c>
      <c r="C1042" s="9" t="s">
        <v>1904</v>
      </c>
      <c r="D1042" s="9" t="s">
        <v>2927</v>
      </c>
      <c r="E1042" s="9" t="s">
        <v>1891</v>
      </c>
      <c r="F1042" s="32" t="s">
        <v>4642</v>
      </c>
      <c r="G1042" s="32" t="s">
        <v>4633</v>
      </c>
      <c r="H1042" s="34">
        <v>4.2019599999999997</v>
      </c>
      <c r="I1042" s="9" t="s">
        <v>20</v>
      </c>
      <c r="J1042" s="9" t="str">
        <f>_xlfn.XLOOKUP($I1042,ETF指数!$B:$B,ETF指数!D:D)</f>
        <v>市场指数</v>
      </c>
      <c r="K1042" s="9" t="str">
        <f>_xlfn.XLOOKUP($I1042,ETF指数!$B:$B,ETF指数!E:E)</f>
        <v>其他</v>
      </c>
      <c r="L1042" s="9" t="str">
        <f>_xlfn.XLOOKUP($I1042,ETF指数!$B:$B,ETF指数!F:F)</f>
        <v>上证</v>
      </c>
      <c r="M1042" s="35">
        <f>[1]!f_netasset_total(A1042,"",100000000)</f>
        <v>0.51131671450000005</v>
      </c>
      <c r="N1042" s="36">
        <f>[1]!f_info_managementfeeratio(A1042)</f>
        <v>0.15</v>
      </c>
      <c r="O1042" s="36">
        <f>[1]!f_info_custodianfeeratio(A1042)</f>
        <v>0.05</v>
      </c>
    </row>
    <row r="1043" spans="1:15" x14ac:dyDescent="0.4">
      <c r="A1043" s="9" t="s">
        <v>2332</v>
      </c>
      <c r="B1043" s="9" t="s">
        <v>4643</v>
      </c>
      <c r="C1043" s="9" t="s">
        <v>1899</v>
      </c>
      <c r="D1043" s="9" t="s">
        <v>2927</v>
      </c>
      <c r="E1043" s="9" t="s">
        <v>1891</v>
      </c>
      <c r="F1043" s="32" t="s">
        <v>4614</v>
      </c>
      <c r="G1043" s="32" t="s">
        <v>4633</v>
      </c>
      <c r="H1043" s="34">
        <v>2.3355199999999998</v>
      </c>
      <c r="I1043" s="9" t="s">
        <v>453</v>
      </c>
      <c r="J1043" s="9" t="str">
        <f>_xlfn.XLOOKUP($I1043,ETF指数!$B:$B,ETF指数!D:D)</f>
        <v>市场指数</v>
      </c>
      <c r="K1043" s="9" t="str">
        <f>_xlfn.XLOOKUP($I1043,ETF指数!$B:$B,ETF指数!E:E)</f>
        <v>科创</v>
      </c>
      <c r="L1043" s="9" t="str">
        <f>_xlfn.XLOOKUP($I1043,ETF指数!$B:$B,ETF指数!F:F)</f>
        <v>核心</v>
      </c>
      <c r="M1043" s="35">
        <f>[1]!f_netasset_total(A1043,"",100000000)</f>
        <v>1.5047555478999999</v>
      </c>
      <c r="N1043" s="36">
        <f>[1]!f_info_managementfeeratio(A1043)</f>
        <v>0.15</v>
      </c>
      <c r="O1043" s="36">
        <f>[1]!f_info_custodianfeeratio(A1043)</f>
        <v>0.05</v>
      </c>
    </row>
    <row r="1044" spans="1:15" x14ac:dyDescent="0.4">
      <c r="A1044" s="9" t="s">
        <v>2333</v>
      </c>
      <c r="B1044" s="9" t="s">
        <v>4644</v>
      </c>
      <c r="C1044" s="9" t="s">
        <v>1914</v>
      </c>
      <c r="D1044" s="9" t="s">
        <v>3135</v>
      </c>
      <c r="E1044" s="9" t="s">
        <v>1892</v>
      </c>
      <c r="F1044" s="32" t="s">
        <v>4618</v>
      </c>
      <c r="G1044" s="32" t="s">
        <v>4635</v>
      </c>
      <c r="H1044" s="34">
        <v>29.99999983</v>
      </c>
      <c r="I1044" s="9" t="s">
        <v>2346</v>
      </c>
      <c r="J1044" s="9" t="str">
        <f>_xlfn.XLOOKUP($I1044,ETF指数!$B:$B,ETF指数!D:D)</f>
        <v>债券指数</v>
      </c>
      <c r="K1044" s="9" t="str">
        <f>_xlfn.XLOOKUP($I1044,ETF指数!$B:$B,ETF指数!E:E)</f>
        <v>信用债</v>
      </c>
      <c r="L1044" s="9">
        <f>_xlfn.XLOOKUP($I1044,ETF指数!$B:$B,ETF指数!F:F)</f>
        <v>0</v>
      </c>
      <c r="M1044" s="35">
        <f>[1]!f_netasset_total(A1044,"",100000000)</f>
        <v>28.832443721999997</v>
      </c>
      <c r="N1044" s="36">
        <f>[1]!f_info_managementfeeratio(A1044)</f>
        <v>0.15</v>
      </c>
      <c r="O1044" s="36">
        <f>[1]!f_info_custodianfeeratio(A1044)</f>
        <v>0.05</v>
      </c>
    </row>
    <row r="1045" spans="1:15" x14ac:dyDescent="0.4">
      <c r="A1045" s="9" t="s">
        <v>2334</v>
      </c>
      <c r="B1045" s="9" t="s">
        <v>4645</v>
      </c>
      <c r="C1045" s="9" t="s">
        <v>1924</v>
      </c>
      <c r="D1045" s="9" t="s">
        <v>1970</v>
      </c>
      <c r="E1045" s="9" t="s">
        <v>1891</v>
      </c>
      <c r="F1045" s="32" t="s">
        <v>4616</v>
      </c>
      <c r="G1045" s="32" t="s">
        <v>4639</v>
      </c>
      <c r="H1045" s="34">
        <v>4.7454799999999997</v>
      </c>
      <c r="I1045" s="9" t="s">
        <v>1383</v>
      </c>
      <c r="J1045" s="9" t="str">
        <f>_xlfn.XLOOKUP($I1045,ETF指数!$B:$B,ETF指数!D:D)</f>
        <v>市场指数</v>
      </c>
      <c r="K1045" s="9" t="str">
        <f>_xlfn.XLOOKUP($I1045,ETF指数!$B:$B,ETF指数!E:E)</f>
        <v>大盘</v>
      </c>
      <c r="L1045" s="9" t="str">
        <f>_xlfn.XLOOKUP($I1045,ETF指数!$B:$B,ETF指数!F:F)</f>
        <v>核心</v>
      </c>
      <c r="M1045" s="35">
        <f>[1]!f_netasset_total(A1045,"",100000000)</f>
        <v>1.9097086565999999</v>
      </c>
      <c r="N1045" s="36">
        <f>[1]!f_info_managementfeeratio(A1045)</f>
        <v>0.15</v>
      </c>
      <c r="O1045" s="36">
        <f>[1]!f_info_custodianfeeratio(A1045)</f>
        <v>0.05</v>
      </c>
    </row>
    <row r="1046" spans="1:15" x14ac:dyDescent="0.4">
      <c r="A1046" s="9" t="s">
        <v>2335</v>
      </c>
      <c r="B1046" s="9" t="s">
        <v>4646</v>
      </c>
      <c r="C1046" s="9" t="s">
        <v>1909</v>
      </c>
      <c r="D1046" s="9" t="s">
        <v>1985</v>
      </c>
      <c r="E1046" s="9" t="s">
        <v>1891</v>
      </c>
      <c r="F1046" s="32" t="s">
        <v>4616</v>
      </c>
      <c r="G1046" s="32" t="s">
        <v>4647</v>
      </c>
      <c r="H1046" s="34">
        <v>19.378170000000001</v>
      </c>
      <c r="I1046" s="9" t="s">
        <v>1383</v>
      </c>
      <c r="J1046" s="9" t="str">
        <f>_xlfn.XLOOKUP($I1046,ETF指数!$B:$B,ETF指数!D:D)</f>
        <v>市场指数</v>
      </c>
      <c r="K1046" s="9" t="str">
        <f>_xlfn.XLOOKUP($I1046,ETF指数!$B:$B,ETF指数!E:E)</f>
        <v>大盘</v>
      </c>
      <c r="L1046" s="9" t="str">
        <f>_xlfn.XLOOKUP($I1046,ETF指数!$B:$B,ETF指数!F:F)</f>
        <v>核心</v>
      </c>
      <c r="M1046" s="35">
        <f>[1]!f_netasset_total(A1046,"",100000000)</f>
        <v>11.863085137200001</v>
      </c>
      <c r="N1046" s="36">
        <f>[1]!f_info_managementfeeratio(A1046)</f>
        <v>0.15</v>
      </c>
      <c r="O1046" s="36">
        <f>[1]!f_info_custodianfeeratio(A1046)</f>
        <v>0.05</v>
      </c>
    </row>
    <row r="1047" spans="1:15" x14ac:dyDescent="0.4">
      <c r="A1047" s="9" t="s">
        <v>2336</v>
      </c>
      <c r="B1047" s="9" t="s">
        <v>4648</v>
      </c>
      <c r="C1047" s="9" t="s">
        <v>1923</v>
      </c>
      <c r="D1047" s="9" t="s">
        <v>1970</v>
      </c>
      <c r="E1047" s="9" t="s">
        <v>1891</v>
      </c>
      <c r="F1047" s="32" t="s">
        <v>4616</v>
      </c>
      <c r="G1047" s="32" t="s">
        <v>4647</v>
      </c>
      <c r="H1047" s="34">
        <v>5.3988300000000002</v>
      </c>
      <c r="I1047" s="9" t="s">
        <v>2348</v>
      </c>
      <c r="J1047" s="9" t="str">
        <f>_xlfn.XLOOKUP($I1047,ETF指数!$B:$B,ETF指数!D:D)</f>
        <v>风格策略</v>
      </c>
      <c r="K1047" s="9" t="str">
        <f>_xlfn.XLOOKUP($I1047,ETF指数!$B:$B,ETF指数!E:E)</f>
        <v>红利</v>
      </c>
      <c r="L1047" s="9" t="str">
        <f>_xlfn.XLOOKUP($I1047,ETF指数!$B:$B,ETF指数!F:F)</f>
        <v>央国企</v>
      </c>
      <c r="M1047" s="35">
        <f>[1]!f_netasset_total(A1047,"",100000000)</f>
        <v>2.6131254566000002</v>
      </c>
      <c r="N1047" s="36">
        <f>[1]!f_info_managementfeeratio(A1047)</f>
        <v>0.3</v>
      </c>
      <c r="O1047" s="36">
        <f>[1]!f_info_custodianfeeratio(A1047)</f>
        <v>0.05</v>
      </c>
    </row>
    <row r="1048" spans="1:15" x14ac:dyDescent="0.4">
      <c r="A1048" s="9" t="s">
        <v>2337</v>
      </c>
      <c r="B1048" s="9" t="s">
        <v>4649</v>
      </c>
      <c r="C1048" s="9" t="s">
        <v>1902</v>
      </c>
      <c r="D1048" s="9" t="s">
        <v>3135</v>
      </c>
      <c r="E1048" s="9" t="s">
        <v>1892</v>
      </c>
      <c r="F1048" s="32" t="s">
        <v>4616</v>
      </c>
      <c r="G1048" s="32" t="s">
        <v>4639</v>
      </c>
      <c r="H1048" s="34">
        <v>22.345775</v>
      </c>
      <c r="I1048" s="9" t="s">
        <v>2346</v>
      </c>
      <c r="J1048" s="9" t="str">
        <f>_xlfn.XLOOKUP($I1048,ETF指数!$B:$B,ETF指数!D:D)</f>
        <v>债券指数</v>
      </c>
      <c r="K1048" s="9" t="str">
        <f>_xlfn.XLOOKUP($I1048,ETF指数!$B:$B,ETF指数!E:E)</f>
        <v>信用债</v>
      </c>
      <c r="L1048" s="9">
        <f>_xlfn.XLOOKUP($I1048,ETF指数!$B:$B,ETF指数!F:F)</f>
        <v>0</v>
      </c>
      <c r="M1048" s="35">
        <f>[1]!f_netasset_total(A1048,"",100000000)</f>
        <v>29.343463629299997</v>
      </c>
      <c r="N1048" s="36">
        <f>[1]!f_info_managementfeeratio(A1048)</f>
        <v>0.15</v>
      </c>
      <c r="O1048" s="36">
        <f>[1]!f_info_custodianfeeratio(A1048)</f>
        <v>0.05</v>
      </c>
    </row>
    <row r="1049" spans="1:15" x14ac:dyDescent="0.4">
      <c r="A1049" s="9" t="s">
        <v>2338</v>
      </c>
      <c r="B1049" s="9" t="s">
        <v>4650</v>
      </c>
      <c r="C1049" s="9" t="s">
        <v>1900</v>
      </c>
      <c r="D1049" s="9" t="s">
        <v>2482</v>
      </c>
      <c r="E1049" s="9" t="s">
        <v>1891</v>
      </c>
      <c r="F1049" s="32" t="s">
        <v>4611</v>
      </c>
      <c r="G1049" s="32" t="s">
        <v>4651</v>
      </c>
      <c r="H1049" s="34">
        <v>5.1153669900000001</v>
      </c>
      <c r="I1049" s="9" t="s">
        <v>165</v>
      </c>
      <c r="J1049" s="9" t="str">
        <f>_xlfn.XLOOKUP($I1049,ETF指数!$B:$B,ETF指数!D:D)</f>
        <v>市场指数</v>
      </c>
      <c r="K1049" s="9" t="str">
        <f>_xlfn.XLOOKUP($I1049,ETF指数!$B:$B,ETF指数!E:E)</f>
        <v>创业板</v>
      </c>
      <c r="L1049" s="9">
        <f>_xlfn.XLOOKUP($I1049,ETF指数!$B:$B,ETF指数!F:F)</f>
        <v>0</v>
      </c>
      <c r="M1049" s="35">
        <f>[1]!f_netasset_total(A1049,"",100000000)</f>
        <v>1.0955034743000001</v>
      </c>
      <c r="N1049" s="36">
        <f>[1]!f_info_managementfeeratio(A1049)</f>
        <v>0.15</v>
      </c>
      <c r="O1049" s="36">
        <f>[1]!f_info_custodianfeeratio(A1049)</f>
        <v>0.05</v>
      </c>
    </row>
    <row r="1050" spans="1:15" x14ac:dyDescent="0.4">
      <c r="A1050" s="9" t="s">
        <v>2339</v>
      </c>
      <c r="B1050" s="9" t="s">
        <v>4652</v>
      </c>
      <c r="C1050" s="9" t="s">
        <v>1926</v>
      </c>
      <c r="D1050" s="9" t="s">
        <v>2927</v>
      </c>
      <c r="E1050" s="9" t="s">
        <v>1891</v>
      </c>
      <c r="F1050" s="32" t="s">
        <v>4621</v>
      </c>
      <c r="G1050" s="32" t="s">
        <v>4653</v>
      </c>
      <c r="H1050" s="34">
        <v>5.0784795000000003</v>
      </c>
      <c r="I1050" s="9" t="s">
        <v>1383</v>
      </c>
      <c r="J1050" s="9" t="str">
        <f>_xlfn.XLOOKUP($I1050,ETF指数!$B:$B,ETF指数!D:D)</f>
        <v>市场指数</v>
      </c>
      <c r="K1050" s="9" t="str">
        <f>_xlfn.XLOOKUP($I1050,ETF指数!$B:$B,ETF指数!E:E)</f>
        <v>大盘</v>
      </c>
      <c r="L1050" s="9" t="str">
        <f>_xlfn.XLOOKUP($I1050,ETF指数!$B:$B,ETF指数!F:F)</f>
        <v>核心</v>
      </c>
      <c r="M1050" s="35">
        <f>[1]!f_netasset_total(A1050,"",100000000)</f>
        <v>1.8001353843999999</v>
      </c>
      <c r="N1050" s="36">
        <f>[1]!f_info_managementfeeratio(A1050)</f>
        <v>0.15</v>
      </c>
      <c r="O1050" s="36">
        <f>[1]!f_info_custodianfeeratio(A1050)</f>
        <v>0.05</v>
      </c>
    </row>
    <row r="1051" spans="1:15" x14ac:dyDescent="0.4">
      <c r="A1051" s="9" t="s">
        <v>2340</v>
      </c>
      <c r="B1051" s="9" t="s">
        <v>4654</v>
      </c>
      <c r="C1051" s="9" t="s">
        <v>1897</v>
      </c>
      <c r="D1051" s="9" t="s">
        <v>2927</v>
      </c>
      <c r="E1051" s="9" t="s">
        <v>1891</v>
      </c>
      <c r="F1051" s="32" t="s">
        <v>4621</v>
      </c>
      <c r="G1051" s="32" t="s">
        <v>4647</v>
      </c>
      <c r="H1051" s="34">
        <v>2.2820900000000002</v>
      </c>
      <c r="I1051" s="9" t="s">
        <v>165</v>
      </c>
      <c r="J1051" s="9" t="str">
        <f>_xlfn.XLOOKUP($I1051,ETF指数!$B:$B,ETF指数!D:D)</f>
        <v>市场指数</v>
      </c>
      <c r="K1051" s="9" t="str">
        <f>_xlfn.XLOOKUP($I1051,ETF指数!$B:$B,ETF指数!E:E)</f>
        <v>创业板</v>
      </c>
      <c r="L1051" s="9">
        <f>_xlfn.XLOOKUP($I1051,ETF指数!$B:$B,ETF指数!F:F)</f>
        <v>0</v>
      </c>
      <c r="M1051" s="35">
        <f>[1]!f_netasset_total(A1051,"",100000000)</f>
        <v>0.17658685129999999</v>
      </c>
      <c r="N1051" s="36">
        <f>[1]!f_info_managementfeeratio(A1051)</f>
        <v>0.15</v>
      </c>
      <c r="O1051" s="36">
        <f>[1]!f_info_custodianfeeratio(A1051)</f>
        <v>0.05</v>
      </c>
    </row>
    <row r="1052" spans="1:15" x14ac:dyDescent="0.4">
      <c r="A1052" s="9" t="s">
        <v>2341</v>
      </c>
      <c r="B1052" s="9" t="s">
        <v>4655</v>
      </c>
      <c r="C1052" s="9" t="s">
        <v>1894</v>
      </c>
      <c r="D1052" s="9" t="s">
        <v>4014</v>
      </c>
      <c r="E1052" s="9" t="s">
        <v>1891</v>
      </c>
      <c r="F1052" s="32" t="s">
        <v>4621</v>
      </c>
      <c r="G1052" s="32" t="s">
        <v>4656</v>
      </c>
      <c r="H1052" s="34">
        <v>2.8606488200000002</v>
      </c>
      <c r="I1052" s="9" t="s">
        <v>165</v>
      </c>
      <c r="J1052" s="9" t="str">
        <f>_xlfn.XLOOKUP($I1052,ETF指数!$B:$B,ETF指数!D:D)</f>
        <v>市场指数</v>
      </c>
      <c r="K1052" s="9" t="str">
        <f>_xlfn.XLOOKUP($I1052,ETF指数!$B:$B,ETF指数!E:E)</f>
        <v>创业板</v>
      </c>
      <c r="L1052" s="9">
        <f>_xlfn.XLOOKUP($I1052,ETF指数!$B:$B,ETF指数!F:F)</f>
        <v>0</v>
      </c>
      <c r="M1052" s="35">
        <f>[1]!f_netasset_total(A1052,"",100000000)</f>
        <v>0.42796467329999999</v>
      </c>
      <c r="N1052" s="36">
        <f>[1]!f_info_managementfeeratio(A1052)</f>
        <v>0.15</v>
      </c>
      <c r="O1052" s="36">
        <f>[1]!f_info_custodianfeeratio(A1052)</f>
        <v>0.05</v>
      </c>
    </row>
    <row r="1053" spans="1:15" x14ac:dyDescent="0.4">
      <c r="A1053" s="9" t="s">
        <v>2342</v>
      </c>
      <c r="B1053" s="9" t="s">
        <v>4657</v>
      </c>
      <c r="C1053" s="9" t="s">
        <v>1898</v>
      </c>
      <c r="D1053" s="9" t="s">
        <v>2475</v>
      </c>
      <c r="E1053" s="9" t="s">
        <v>1891</v>
      </c>
      <c r="F1053" s="32" t="s">
        <v>4628</v>
      </c>
      <c r="G1053" s="32" t="s">
        <v>4656</v>
      </c>
      <c r="H1053" s="34">
        <v>2.3607800000000001</v>
      </c>
      <c r="I1053" s="9" t="s">
        <v>165</v>
      </c>
      <c r="J1053" s="9" t="str">
        <f>_xlfn.XLOOKUP($I1053,ETF指数!$B:$B,ETF指数!D:D)</f>
        <v>市场指数</v>
      </c>
      <c r="K1053" s="9" t="str">
        <f>_xlfn.XLOOKUP($I1053,ETF指数!$B:$B,ETF指数!E:E)</f>
        <v>创业板</v>
      </c>
      <c r="L1053" s="9">
        <f>_xlfn.XLOOKUP($I1053,ETF指数!$B:$B,ETF指数!F:F)</f>
        <v>0</v>
      </c>
      <c r="M1053" s="35">
        <f>[1]!f_netasset_total(A1053,"",100000000)</f>
        <v>2.3637013548999999</v>
      </c>
      <c r="N1053" s="36">
        <f>[1]!f_info_managementfeeratio(A1053)</f>
        <v>0.15</v>
      </c>
      <c r="O1053" s="36">
        <f>[1]!f_info_custodianfeeratio(A1053)</f>
        <v>0.05</v>
      </c>
    </row>
    <row r="1054" spans="1:15" x14ac:dyDescent="0.4">
      <c r="A1054" s="9" t="s">
        <v>2343</v>
      </c>
      <c r="B1054" s="9" t="s">
        <v>4658</v>
      </c>
      <c r="C1054" s="9" t="s">
        <v>1897</v>
      </c>
      <c r="D1054" s="9" t="s">
        <v>2482</v>
      </c>
      <c r="E1054" s="9" t="s">
        <v>1891</v>
      </c>
      <c r="F1054" s="32" t="s">
        <v>4635</v>
      </c>
      <c r="G1054" s="32" t="s">
        <v>4659</v>
      </c>
      <c r="H1054" s="34">
        <v>2.0857600000000001</v>
      </c>
      <c r="I1054" s="9" t="s">
        <v>1360</v>
      </c>
      <c r="J1054" s="9" t="str">
        <f>_xlfn.XLOOKUP($I1054,ETF指数!$B:$B,ETF指数!D:D)</f>
        <v>行业板块</v>
      </c>
      <c r="K1054" s="9" t="str">
        <f>_xlfn.XLOOKUP($I1054,ETF指数!$B:$B,ETF指数!E:E)</f>
        <v>制造</v>
      </c>
      <c r="L1054" s="9" t="str">
        <f>_xlfn.XLOOKUP($I1054,ETF指数!$B:$B,ETF指数!F:F)</f>
        <v>科创-新能源</v>
      </c>
      <c r="M1054" s="35">
        <f>[1]!f_netasset_total(A1054,"",100000000)</f>
        <v>2.0862918694000001</v>
      </c>
      <c r="N1054" s="36">
        <f>[1]!f_info_managementfeeratio(A1054)</f>
        <v>0.5</v>
      </c>
      <c r="O1054" s="36">
        <f>[1]!f_info_custodianfeeratio(A1054)</f>
        <v>0.1</v>
      </c>
    </row>
  </sheetData>
  <autoFilter ref="A1:L1054" xr:uid="{00000000-0009-0000-0000-000000000000}"/>
  <sortState xmlns:xlrd2="http://schemas.microsoft.com/office/spreadsheetml/2017/richdata2" ref="A2:H2042">
    <sortCondition ref="A1:A2042"/>
  </sortState>
  <phoneticPr fontId="8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70"/>
  <sheetViews>
    <sheetView workbookViewId="0">
      <selection activeCell="E25" sqref="E25"/>
    </sheetView>
  </sheetViews>
  <sheetFormatPr defaultColWidth="9" defaultRowHeight="14" x14ac:dyDescent="0.25"/>
  <sheetData>
    <row r="1" spans="1:15" ht="49.5" x14ac:dyDescent="0.25">
      <c r="A1" s="1" t="s">
        <v>8</v>
      </c>
      <c r="B1" s="1" t="s">
        <v>1516</v>
      </c>
      <c r="C1" s="1" t="s">
        <v>1515</v>
      </c>
      <c r="D1" s="1" t="s">
        <v>1460</v>
      </c>
      <c r="E1" s="1" t="s">
        <v>1461</v>
      </c>
      <c r="F1" s="1" t="s">
        <v>1517</v>
      </c>
      <c r="G1" s="1" t="s">
        <v>2017</v>
      </c>
      <c r="H1" s="1" t="s">
        <v>2018</v>
      </c>
      <c r="I1" s="1" t="s">
        <v>2019</v>
      </c>
      <c r="J1" s="1" t="s">
        <v>2020</v>
      </c>
      <c r="K1" s="4" t="s">
        <v>1462</v>
      </c>
      <c r="L1" s="4" t="s">
        <v>1463</v>
      </c>
      <c r="M1" s="4" t="s">
        <v>2021</v>
      </c>
      <c r="N1" s="4" t="s">
        <v>2022</v>
      </c>
      <c r="O1" s="4" t="s">
        <v>1467</v>
      </c>
    </row>
    <row r="2" spans="1:15" ht="16.5" x14ac:dyDescent="0.25">
      <c r="A2" s="2" t="s">
        <v>2023</v>
      </c>
      <c r="B2" s="2" t="s">
        <v>2024</v>
      </c>
      <c r="C2" s="2" t="s">
        <v>2025</v>
      </c>
      <c r="D2" s="3" t="s">
        <v>2026</v>
      </c>
      <c r="E2" s="3" t="s">
        <v>1484</v>
      </c>
      <c r="F2" s="3" t="s">
        <v>1483</v>
      </c>
      <c r="G2" s="2" t="s">
        <v>2027</v>
      </c>
      <c r="H2" s="2" t="s">
        <v>2028</v>
      </c>
      <c r="I2" s="2" t="s">
        <v>2029</v>
      </c>
      <c r="J2" s="2" t="s">
        <v>2030</v>
      </c>
      <c r="K2" s="5">
        <v>0</v>
      </c>
      <c r="L2" s="6">
        <v>0</v>
      </c>
      <c r="M2" s="7">
        <v>7.1892480796670997</v>
      </c>
      <c r="N2" s="7">
        <v>6.7829752525952998</v>
      </c>
      <c r="O2" s="7">
        <v>6.9859188166152997</v>
      </c>
    </row>
    <row r="3" spans="1:15" ht="16.5" x14ac:dyDescent="0.25">
      <c r="A3" s="2" t="s">
        <v>2031</v>
      </c>
      <c r="B3" s="2" t="s">
        <v>2032</v>
      </c>
      <c r="C3" s="2" t="s">
        <v>2033</v>
      </c>
      <c r="D3" s="3" t="s">
        <v>2026</v>
      </c>
      <c r="E3" s="3" t="s">
        <v>1484</v>
      </c>
      <c r="F3" s="3" t="s">
        <v>1483</v>
      </c>
      <c r="G3" s="2" t="s">
        <v>2034</v>
      </c>
      <c r="H3" s="2" t="s">
        <v>2028</v>
      </c>
      <c r="I3" s="2" t="s">
        <v>2029</v>
      </c>
      <c r="J3" s="2" t="s">
        <v>2030</v>
      </c>
      <c r="K3" s="5">
        <v>0</v>
      </c>
      <c r="L3" s="6">
        <v>0</v>
      </c>
      <c r="M3" s="7">
        <v>3.7865938263768002</v>
      </c>
      <c r="N3" s="7">
        <v>2.5885257359909</v>
      </c>
      <c r="O3" s="7">
        <v>3.1858209823814998</v>
      </c>
    </row>
    <row r="4" spans="1:15" ht="16.5" x14ac:dyDescent="0.25">
      <c r="A4" s="2" t="s">
        <v>2035</v>
      </c>
      <c r="B4" s="2" t="s">
        <v>2036</v>
      </c>
      <c r="C4" s="2" t="s">
        <v>2037</v>
      </c>
      <c r="D4" s="3" t="s">
        <v>2026</v>
      </c>
      <c r="E4" s="3" t="s">
        <v>1484</v>
      </c>
      <c r="F4" s="3" t="s">
        <v>1529</v>
      </c>
      <c r="G4" s="2" t="s">
        <v>2038</v>
      </c>
      <c r="H4" s="2" t="s">
        <v>2028</v>
      </c>
      <c r="I4" s="2" t="s">
        <v>2039</v>
      </c>
      <c r="J4" s="2" t="s">
        <v>2030</v>
      </c>
      <c r="K4" s="5">
        <v>0</v>
      </c>
      <c r="L4" s="6">
        <v>0</v>
      </c>
      <c r="M4" s="7">
        <v>4.4775455749974</v>
      </c>
      <c r="N4" s="7">
        <v>3.8422285769950002</v>
      </c>
      <c r="O4" s="7">
        <v>4.1594026901187</v>
      </c>
    </row>
    <row r="5" spans="1:15" ht="16.5" x14ac:dyDescent="0.25">
      <c r="A5" s="2" t="s">
        <v>2040</v>
      </c>
      <c r="B5" s="2" t="s">
        <v>2041</v>
      </c>
      <c r="C5" s="2" t="s">
        <v>2042</v>
      </c>
      <c r="D5" s="3" t="s">
        <v>2026</v>
      </c>
      <c r="E5" s="3" t="s">
        <v>1484</v>
      </c>
      <c r="F5" s="3" t="s">
        <v>1511</v>
      </c>
      <c r="G5" s="2" t="s">
        <v>2043</v>
      </c>
      <c r="H5" s="2" t="s">
        <v>2028</v>
      </c>
      <c r="I5" s="2" t="s">
        <v>2044</v>
      </c>
      <c r="J5" s="2" t="s">
        <v>2030</v>
      </c>
      <c r="K5" s="5">
        <v>0</v>
      </c>
      <c r="L5" s="6">
        <v>0</v>
      </c>
      <c r="M5" s="7">
        <v>6.3405892423407</v>
      </c>
      <c r="N5" s="7">
        <v>3.2850940914667999</v>
      </c>
      <c r="O5" s="7">
        <v>4.8017068832238996</v>
      </c>
    </row>
    <row r="6" spans="1:15" ht="16.5" x14ac:dyDescent="0.25">
      <c r="A6" s="2" t="s">
        <v>2045</v>
      </c>
      <c r="B6" s="2" t="s">
        <v>2046</v>
      </c>
      <c r="C6" s="2" t="s">
        <v>2047</v>
      </c>
      <c r="D6" s="3" t="s">
        <v>2026</v>
      </c>
      <c r="E6" s="3" t="s">
        <v>1494</v>
      </c>
      <c r="F6" s="3" t="s">
        <v>1529</v>
      </c>
      <c r="G6" s="2" t="s">
        <v>2048</v>
      </c>
      <c r="H6" s="2" t="s">
        <v>2028</v>
      </c>
      <c r="I6" s="2" t="s">
        <v>2049</v>
      </c>
      <c r="J6" s="2" t="s">
        <v>2030</v>
      </c>
      <c r="K6" s="5">
        <v>0</v>
      </c>
      <c r="L6" s="6">
        <v>0</v>
      </c>
      <c r="M6" s="7">
        <v>0</v>
      </c>
      <c r="N6" s="7">
        <v>0</v>
      </c>
      <c r="O6" s="7">
        <v>0</v>
      </c>
    </row>
    <row r="7" spans="1:15" ht="16.5" x14ac:dyDescent="0.25">
      <c r="A7" s="2" t="s">
        <v>2050</v>
      </c>
      <c r="B7" s="2" t="s">
        <v>2051</v>
      </c>
      <c r="C7" s="2" t="s">
        <v>2052</v>
      </c>
      <c r="D7" s="3" t="s">
        <v>2026</v>
      </c>
      <c r="E7" s="3" t="s">
        <v>1486</v>
      </c>
      <c r="F7" s="3" t="s">
        <v>1521</v>
      </c>
      <c r="G7" s="2" t="s">
        <v>2053</v>
      </c>
      <c r="H7" s="2" t="s">
        <v>2028</v>
      </c>
      <c r="I7" s="2" t="s">
        <v>2039</v>
      </c>
      <c r="J7" s="2" t="s">
        <v>2030</v>
      </c>
      <c r="K7" s="5">
        <v>0</v>
      </c>
      <c r="L7" s="6">
        <v>0</v>
      </c>
      <c r="M7" s="7">
        <v>20.092804122844999</v>
      </c>
      <c r="N7" s="7">
        <v>5.9463904191500001</v>
      </c>
      <c r="O7" s="7">
        <v>12.798045692863999</v>
      </c>
    </row>
    <row r="8" spans="1:15" ht="16.5" x14ac:dyDescent="0.25">
      <c r="A8" s="2" t="s">
        <v>2054</v>
      </c>
      <c r="B8" s="2" t="s">
        <v>2055</v>
      </c>
      <c r="C8" s="2" t="s">
        <v>2056</v>
      </c>
      <c r="D8" s="3" t="s">
        <v>2026</v>
      </c>
      <c r="E8" s="3" t="s">
        <v>1486</v>
      </c>
      <c r="F8" s="3" t="s">
        <v>1529</v>
      </c>
      <c r="G8" s="2" t="s">
        <v>2057</v>
      </c>
      <c r="H8" s="2" t="s">
        <v>2028</v>
      </c>
      <c r="I8" s="2" t="s">
        <v>2058</v>
      </c>
      <c r="J8" s="2" t="s">
        <v>2030</v>
      </c>
      <c r="K8" s="5">
        <v>0</v>
      </c>
      <c r="L8" s="6">
        <v>0</v>
      </c>
      <c r="M8" s="7">
        <v>10.977709657308999</v>
      </c>
      <c r="N8" s="7">
        <v>9.9867448804471994</v>
      </c>
      <c r="O8" s="7">
        <v>10.481116212205</v>
      </c>
    </row>
    <row r="9" spans="1:15" ht="16.5" x14ac:dyDescent="0.25">
      <c r="A9" s="2" t="s">
        <v>2059</v>
      </c>
      <c r="B9" s="2" t="s">
        <v>2060</v>
      </c>
      <c r="C9" s="2" t="s">
        <v>2061</v>
      </c>
      <c r="D9" s="3" t="s">
        <v>2026</v>
      </c>
      <c r="E9" s="3" t="s">
        <v>1486</v>
      </c>
      <c r="F9" s="3" t="s">
        <v>1529</v>
      </c>
      <c r="G9" s="2" t="s">
        <v>2062</v>
      </c>
      <c r="H9" s="2" t="s">
        <v>2028</v>
      </c>
      <c r="I9" s="2" t="s">
        <v>2039</v>
      </c>
      <c r="J9" s="2" t="s">
        <v>2030</v>
      </c>
      <c r="K9" s="5">
        <v>0</v>
      </c>
      <c r="L9" s="6">
        <v>0</v>
      </c>
      <c r="M9" s="7">
        <v>9.7250552421551006</v>
      </c>
      <c r="N9" s="7">
        <v>4.1633688009852996</v>
      </c>
      <c r="O9" s="7">
        <v>6.9080511275792</v>
      </c>
    </row>
    <row r="10" spans="1:15" ht="16.5" x14ac:dyDescent="0.25">
      <c r="A10" s="2" t="s">
        <v>2063</v>
      </c>
      <c r="B10" s="2" t="s">
        <v>2064</v>
      </c>
      <c r="C10" s="2" t="s">
        <v>2065</v>
      </c>
      <c r="D10" s="3" t="s">
        <v>2026</v>
      </c>
      <c r="E10" s="3" t="s">
        <v>1486</v>
      </c>
      <c r="F10" s="3" t="s">
        <v>1529</v>
      </c>
      <c r="G10" s="2" t="s">
        <v>2066</v>
      </c>
      <c r="H10" s="2" t="s">
        <v>2028</v>
      </c>
      <c r="I10" s="2" t="s">
        <v>2039</v>
      </c>
      <c r="J10" s="2" t="s">
        <v>2030</v>
      </c>
      <c r="K10" s="5">
        <v>0</v>
      </c>
      <c r="L10" s="6">
        <v>0</v>
      </c>
      <c r="M10" s="7">
        <v>10.149826529318</v>
      </c>
      <c r="N10" s="7">
        <v>10.052257805410999</v>
      </c>
      <c r="O10" s="7">
        <v>10.101031359501</v>
      </c>
    </row>
    <row r="11" spans="1:15" ht="16.5" x14ac:dyDescent="0.25">
      <c r="A11" s="2" t="s">
        <v>2067</v>
      </c>
      <c r="B11" s="2" t="s">
        <v>2068</v>
      </c>
      <c r="C11" s="2" t="s">
        <v>2069</v>
      </c>
      <c r="D11" s="3" t="s">
        <v>2026</v>
      </c>
      <c r="E11" s="3" t="s">
        <v>1486</v>
      </c>
      <c r="F11" s="3" t="s">
        <v>1529</v>
      </c>
      <c r="G11" s="2" t="s">
        <v>2070</v>
      </c>
      <c r="H11" s="2" t="s">
        <v>2028</v>
      </c>
      <c r="I11" s="2" t="s">
        <v>2039</v>
      </c>
      <c r="J11" s="2" t="s">
        <v>2030</v>
      </c>
      <c r="K11" s="5">
        <v>0</v>
      </c>
      <c r="L11" s="6">
        <v>0</v>
      </c>
      <c r="M11" s="7">
        <v>0</v>
      </c>
      <c r="N11" s="7">
        <v>0</v>
      </c>
      <c r="O11" s="7">
        <v>0</v>
      </c>
    </row>
    <row r="12" spans="1:15" ht="16.5" x14ac:dyDescent="0.25">
      <c r="A12" s="2" t="s">
        <v>2071</v>
      </c>
      <c r="B12" s="2" t="s">
        <v>2072</v>
      </c>
      <c r="C12" s="2" t="s">
        <v>2073</v>
      </c>
      <c r="D12" s="3" t="s">
        <v>2026</v>
      </c>
      <c r="E12" s="3" t="s">
        <v>1486</v>
      </c>
      <c r="F12" s="3" t="s">
        <v>1529</v>
      </c>
      <c r="G12" s="2" t="s">
        <v>2074</v>
      </c>
      <c r="H12" s="2" t="s">
        <v>2028</v>
      </c>
      <c r="I12" s="2" t="s">
        <v>2039</v>
      </c>
      <c r="J12" s="2" t="s">
        <v>2030</v>
      </c>
      <c r="K12" s="5">
        <v>0</v>
      </c>
      <c r="L12" s="6">
        <v>0</v>
      </c>
      <c r="M12" s="7">
        <v>9.6201858483757992</v>
      </c>
      <c r="N12" s="7">
        <v>4.7851210894909997</v>
      </c>
      <c r="O12" s="7">
        <v>7.1753910558509002</v>
      </c>
    </row>
    <row r="13" spans="1:15" ht="16.5" x14ac:dyDescent="0.25">
      <c r="A13" s="2" t="s">
        <v>2075</v>
      </c>
      <c r="B13" s="2" t="s">
        <v>2076</v>
      </c>
      <c r="C13" s="2" t="s">
        <v>2077</v>
      </c>
      <c r="D13" s="3" t="s">
        <v>2026</v>
      </c>
      <c r="E13" s="3" t="s">
        <v>1486</v>
      </c>
      <c r="F13" s="3" t="s">
        <v>1529</v>
      </c>
      <c r="G13" s="2" t="s">
        <v>2057</v>
      </c>
      <c r="H13" s="2" t="s">
        <v>2028</v>
      </c>
      <c r="I13" s="2" t="s">
        <v>2058</v>
      </c>
      <c r="J13" s="2" t="s">
        <v>2030</v>
      </c>
      <c r="K13" s="5">
        <v>0</v>
      </c>
      <c r="L13" s="6">
        <v>0</v>
      </c>
      <c r="M13" s="7">
        <v>56.403711690099001</v>
      </c>
      <c r="N13" s="7">
        <v>27.048156864487002</v>
      </c>
      <c r="O13" s="7">
        <v>41.013045959959001</v>
      </c>
    </row>
    <row r="14" spans="1:15" ht="16.5" x14ac:dyDescent="0.25">
      <c r="A14" s="2" t="s">
        <v>2078</v>
      </c>
      <c r="B14" s="2" t="s">
        <v>2079</v>
      </c>
      <c r="C14" s="2" t="s">
        <v>2080</v>
      </c>
      <c r="D14" s="3" t="s">
        <v>1566</v>
      </c>
      <c r="E14" s="3" t="s">
        <v>1481</v>
      </c>
      <c r="F14" s="3"/>
      <c r="G14" s="2" t="s">
        <v>2081</v>
      </c>
      <c r="H14" s="2" t="s">
        <v>2028</v>
      </c>
      <c r="I14" s="2" t="s">
        <v>2039</v>
      </c>
      <c r="J14" s="2" t="s">
        <v>2030</v>
      </c>
      <c r="K14" s="5">
        <v>0</v>
      </c>
      <c r="L14" s="6">
        <v>0</v>
      </c>
      <c r="M14" s="7">
        <v>0</v>
      </c>
      <c r="N14" s="7">
        <v>0</v>
      </c>
      <c r="O14" s="7">
        <v>0</v>
      </c>
    </row>
    <row r="15" spans="1:15" ht="16.5" x14ac:dyDescent="0.25">
      <c r="A15" s="2" t="s">
        <v>2082</v>
      </c>
      <c r="B15" s="2" t="s">
        <v>2083</v>
      </c>
      <c r="C15" s="2" t="s">
        <v>2084</v>
      </c>
      <c r="D15" s="3" t="s">
        <v>1566</v>
      </c>
      <c r="E15" s="3" t="s">
        <v>1498</v>
      </c>
      <c r="F15" s="3" t="s">
        <v>1567</v>
      </c>
      <c r="G15" s="2" t="s">
        <v>2085</v>
      </c>
      <c r="H15" s="2" t="s">
        <v>2028</v>
      </c>
      <c r="I15" s="2" t="s">
        <v>2058</v>
      </c>
      <c r="J15" s="2" t="s">
        <v>2030</v>
      </c>
      <c r="K15" s="5">
        <v>0</v>
      </c>
      <c r="L15" s="6">
        <v>0</v>
      </c>
      <c r="M15" s="7">
        <v>0</v>
      </c>
      <c r="N15" s="7">
        <v>0</v>
      </c>
      <c r="O15" s="7">
        <v>0</v>
      </c>
    </row>
    <row r="16" spans="1:15" ht="16.5" x14ac:dyDescent="0.25">
      <c r="A16" s="2" t="s">
        <v>2086</v>
      </c>
      <c r="B16" s="2" t="s">
        <v>2087</v>
      </c>
      <c r="C16" s="2" t="s">
        <v>2088</v>
      </c>
      <c r="D16" s="3" t="s">
        <v>1566</v>
      </c>
      <c r="E16" s="3" t="s">
        <v>1490</v>
      </c>
      <c r="F16" s="3"/>
      <c r="G16" s="2" t="s">
        <v>2089</v>
      </c>
      <c r="H16" s="2" t="s">
        <v>2028</v>
      </c>
      <c r="I16" s="2" t="s">
        <v>2090</v>
      </c>
      <c r="J16" s="2" t="s">
        <v>2030</v>
      </c>
      <c r="K16" s="5">
        <v>0</v>
      </c>
      <c r="L16" s="6">
        <v>0</v>
      </c>
      <c r="M16" s="7">
        <v>0</v>
      </c>
      <c r="N16" s="7">
        <v>0</v>
      </c>
      <c r="O16" s="7">
        <v>0</v>
      </c>
    </row>
    <row r="17" spans="1:15" ht="16.5" x14ac:dyDescent="0.25">
      <c r="A17" s="2" t="s">
        <v>2091</v>
      </c>
      <c r="B17" s="2" t="s">
        <v>2092</v>
      </c>
      <c r="C17" s="2" t="s">
        <v>2093</v>
      </c>
      <c r="D17" s="3" t="s">
        <v>1566</v>
      </c>
      <c r="E17" s="3" t="s">
        <v>1490</v>
      </c>
      <c r="F17" s="3"/>
      <c r="G17" s="2" t="s">
        <v>2094</v>
      </c>
      <c r="H17" s="2" t="s">
        <v>2028</v>
      </c>
      <c r="I17" s="2" t="s">
        <v>2058</v>
      </c>
      <c r="J17" s="2" t="s">
        <v>2030</v>
      </c>
      <c r="K17" s="5">
        <v>0</v>
      </c>
      <c r="L17" s="6">
        <v>0</v>
      </c>
      <c r="M17" s="7">
        <v>0</v>
      </c>
      <c r="N17" s="7">
        <v>0</v>
      </c>
      <c r="O17" s="7">
        <v>0</v>
      </c>
    </row>
    <row r="18" spans="1:15" ht="16.5" x14ac:dyDescent="0.25">
      <c r="A18" s="2" t="s">
        <v>2095</v>
      </c>
      <c r="B18" s="2" t="s">
        <v>2096</v>
      </c>
      <c r="C18" s="2" t="s">
        <v>2097</v>
      </c>
      <c r="D18" s="3" t="s">
        <v>1566</v>
      </c>
      <c r="E18" s="3" t="s">
        <v>1490</v>
      </c>
      <c r="F18" s="3"/>
      <c r="G18" s="2" t="s">
        <v>2098</v>
      </c>
      <c r="H18" s="2" t="s">
        <v>2028</v>
      </c>
      <c r="I18" s="2" t="s">
        <v>2058</v>
      </c>
      <c r="J18" s="2" t="s">
        <v>2030</v>
      </c>
      <c r="K18" s="5">
        <v>0</v>
      </c>
      <c r="L18" s="6">
        <v>0</v>
      </c>
      <c r="M18" s="7">
        <v>0</v>
      </c>
      <c r="N18" s="7">
        <v>0</v>
      </c>
      <c r="O18" s="7">
        <v>0</v>
      </c>
    </row>
    <row r="19" spans="1:15" ht="16.5" x14ac:dyDescent="0.25">
      <c r="A19" s="2" t="s">
        <v>2099</v>
      </c>
      <c r="B19" s="2" t="s">
        <v>2100</v>
      </c>
      <c r="C19" s="2" t="s">
        <v>2101</v>
      </c>
      <c r="D19" s="3" t="s">
        <v>1566</v>
      </c>
      <c r="E19" s="3" t="s">
        <v>1484</v>
      </c>
      <c r="F19" s="3"/>
      <c r="G19" s="2" t="s">
        <v>2102</v>
      </c>
      <c r="H19" s="2" t="s">
        <v>2028</v>
      </c>
      <c r="I19" s="2" t="s">
        <v>2029</v>
      </c>
      <c r="J19" s="2" t="s">
        <v>2030</v>
      </c>
      <c r="K19" s="5">
        <v>0</v>
      </c>
      <c r="L19" s="6">
        <v>0</v>
      </c>
      <c r="M19" s="7">
        <v>0</v>
      </c>
      <c r="N19" s="7">
        <v>0</v>
      </c>
      <c r="O19" s="7">
        <v>0</v>
      </c>
    </row>
    <row r="20" spans="1:15" ht="16.5" x14ac:dyDescent="0.25">
      <c r="A20" s="2" t="s">
        <v>2103</v>
      </c>
      <c r="B20" s="2" t="s">
        <v>2104</v>
      </c>
      <c r="C20" s="2" t="s">
        <v>2105</v>
      </c>
      <c r="D20" s="3" t="s">
        <v>1566</v>
      </c>
      <c r="E20" s="3" t="s">
        <v>1484</v>
      </c>
      <c r="F20" s="3"/>
      <c r="G20" s="2" t="s">
        <v>2106</v>
      </c>
      <c r="H20" s="2" t="s">
        <v>2028</v>
      </c>
      <c r="I20" s="2" t="s">
        <v>2039</v>
      </c>
      <c r="J20" s="2" t="s">
        <v>2030</v>
      </c>
      <c r="K20" s="5">
        <v>0</v>
      </c>
      <c r="L20" s="6">
        <v>0</v>
      </c>
      <c r="M20" s="7">
        <v>0</v>
      </c>
      <c r="N20" s="7">
        <v>0</v>
      </c>
      <c r="O20" s="7">
        <v>0</v>
      </c>
    </row>
    <row r="21" spans="1:15" ht="16.5" x14ac:dyDescent="0.25">
      <c r="A21" s="2" t="s">
        <v>2107</v>
      </c>
      <c r="B21" s="2" t="s">
        <v>2108</v>
      </c>
      <c r="C21" s="2" t="s">
        <v>2109</v>
      </c>
      <c r="D21" s="3" t="s">
        <v>1566</v>
      </c>
      <c r="E21" s="3" t="s">
        <v>1484</v>
      </c>
      <c r="F21" s="3"/>
      <c r="G21" s="2" t="s">
        <v>2110</v>
      </c>
      <c r="H21" s="2" t="s">
        <v>2028</v>
      </c>
      <c r="I21" s="2" t="s">
        <v>2111</v>
      </c>
      <c r="J21" s="2" t="s">
        <v>2030</v>
      </c>
      <c r="K21" s="5">
        <v>0</v>
      </c>
      <c r="L21" s="6">
        <v>0</v>
      </c>
      <c r="M21" s="7">
        <v>0</v>
      </c>
      <c r="N21" s="7">
        <v>0</v>
      </c>
      <c r="O21" s="7">
        <v>0</v>
      </c>
    </row>
    <row r="22" spans="1:15" ht="16.5" x14ac:dyDescent="0.25">
      <c r="A22" s="2" t="s">
        <v>2112</v>
      </c>
      <c r="B22" s="2" t="s">
        <v>2113</v>
      </c>
      <c r="C22" s="2" t="s">
        <v>2114</v>
      </c>
      <c r="D22" s="3" t="s">
        <v>1566</v>
      </c>
      <c r="E22" s="3" t="s">
        <v>1502</v>
      </c>
      <c r="F22" s="3"/>
      <c r="G22" s="2" t="s">
        <v>2115</v>
      </c>
      <c r="H22" s="2" t="s">
        <v>2028</v>
      </c>
      <c r="I22" s="2" t="s">
        <v>2039</v>
      </c>
      <c r="J22" s="2" t="s">
        <v>2030</v>
      </c>
      <c r="K22" s="5">
        <v>0</v>
      </c>
      <c r="L22" s="6">
        <v>0</v>
      </c>
      <c r="M22" s="7">
        <v>0</v>
      </c>
      <c r="N22" s="7">
        <v>0</v>
      </c>
      <c r="O22" s="7">
        <v>0</v>
      </c>
    </row>
    <row r="23" spans="1:15" ht="16.5" x14ac:dyDescent="0.25">
      <c r="A23" s="2" t="s">
        <v>2116</v>
      </c>
      <c r="B23" s="2" t="s">
        <v>2117</v>
      </c>
      <c r="C23" s="2" t="s">
        <v>2118</v>
      </c>
      <c r="D23" s="3" t="s">
        <v>1566</v>
      </c>
      <c r="E23" s="3" t="s">
        <v>1496</v>
      </c>
      <c r="F23" s="3"/>
      <c r="G23" s="2" t="s">
        <v>2119</v>
      </c>
      <c r="H23" s="2" t="s">
        <v>2028</v>
      </c>
      <c r="I23" s="2" t="s">
        <v>2120</v>
      </c>
      <c r="J23" s="2" t="s">
        <v>2121</v>
      </c>
      <c r="K23" s="5">
        <v>0</v>
      </c>
      <c r="L23" s="6">
        <v>0</v>
      </c>
      <c r="M23" s="7">
        <v>0</v>
      </c>
      <c r="N23" s="7">
        <v>0</v>
      </c>
      <c r="O23" s="7">
        <v>0</v>
      </c>
    </row>
    <row r="24" spans="1:15" ht="16.5" x14ac:dyDescent="0.25">
      <c r="A24" s="2" t="s">
        <v>2122</v>
      </c>
      <c r="B24" s="2" t="s">
        <v>2123</v>
      </c>
      <c r="C24" s="2" t="s">
        <v>2124</v>
      </c>
      <c r="D24" s="3" t="s">
        <v>1604</v>
      </c>
      <c r="E24" s="3" t="s">
        <v>2125</v>
      </c>
      <c r="F24" s="3"/>
      <c r="G24" s="2" t="s">
        <v>2126</v>
      </c>
      <c r="H24" s="2" t="s">
        <v>2028</v>
      </c>
      <c r="I24" s="2" t="s">
        <v>2039</v>
      </c>
      <c r="J24" s="2" t="s">
        <v>2030</v>
      </c>
      <c r="K24" s="5">
        <v>0</v>
      </c>
      <c r="L24" s="6">
        <v>0</v>
      </c>
      <c r="M24" s="7">
        <v>0</v>
      </c>
      <c r="N24" s="7">
        <v>0</v>
      </c>
      <c r="O24" s="7">
        <v>0</v>
      </c>
    </row>
    <row r="25" spans="1:15" ht="16.5" x14ac:dyDescent="0.25">
      <c r="A25" s="2" t="s">
        <v>2127</v>
      </c>
      <c r="B25" s="2" t="s">
        <v>2128</v>
      </c>
      <c r="C25" s="2" t="s">
        <v>2128</v>
      </c>
      <c r="D25" s="3" t="s">
        <v>1604</v>
      </c>
      <c r="E25" s="3" t="s">
        <v>1609</v>
      </c>
      <c r="F25" s="3"/>
      <c r="G25" s="2" t="s">
        <v>2129</v>
      </c>
      <c r="H25" s="2" t="s">
        <v>2028</v>
      </c>
      <c r="I25" s="2" t="s">
        <v>2044</v>
      </c>
      <c r="J25" s="2" t="s">
        <v>2121</v>
      </c>
      <c r="K25" s="5">
        <v>0</v>
      </c>
      <c r="L25" s="6">
        <v>0</v>
      </c>
      <c r="M25" s="7">
        <v>0</v>
      </c>
      <c r="N25" s="7">
        <v>0</v>
      </c>
      <c r="O25" s="7">
        <v>0</v>
      </c>
    </row>
    <row r="26" spans="1:15" ht="16.5" x14ac:dyDescent="0.25">
      <c r="A26" s="2" t="s">
        <v>2130</v>
      </c>
      <c r="B26" s="2" t="s">
        <v>2131</v>
      </c>
      <c r="C26" s="2" t="s">
        <v>2132</v>
      </c>
      <c r="D26" s="3" t="s">
        <v>1487</v>
      </c>
      <c r="E26" s="3" t="s">
        <v>2133</v>
      </c>
      <c r="F26" s="3"/>
      <c r="G26" s="2" t="s">
        <v>2134</v>
      </c>
      <c r="H26" s="2" t="s">
        <v>2028</v>
      </c>
      <c r="I26" s="2" t="s">
        <v>2058</v>
      </c>
      <c r="J26" s="2" t="s">
        <v>2030</v>
      </c>
      <c r="K26" s="5">
        <v>0</v>
      </c>
      <c r="L26" s="6">
        <v>0</v>
      </c>
      <c r="M26" s="7">
        <v>6.1535257530383998</v>
      </c>
      <c r="N26" s="7">
        <v>27.385495416902</v>
      </c>
      <c r="O26" s="7">
        <v>16.285938394553</v>
      </c>
    </row>
    <row r="27" spans="1:15" ht="16.5" x14ac:dyDescent="0.25">
      <c r="A27" s="2" t="s">
        <v>2135</v>
      </c>
      <c r="B27" s="2" t="s">
        <v>2136</v>
      </c>
      <c r="C27" s="2" t="s">
        <v>2137</v>
      </c>
      <c r="D27" s="3" t="s">
        <v>1487</v>
      </c>
      <c r="E27" s="3" t="s">
        <v>1488</v>
      </c>
      <c r="F27" s="3"/>
      <c r="G27" s="2" t="s">
        <v>2138</v>
      </c>
      <c r="H27" s="2" t="s">
        <v>2028</v>
      </c>
      <c r="I27" s="2" t="s">
        <v>2090</v>
      </c>
      <c r="J27" s="2" t="s">
        <v>2030</v>
      </c>
      <c r="K27" s="5">
        <v>0</v>
      </c>
      <c r="L27" s="6">
        <v>0</v>
      </c>
      <c r="M27" s="7">
        <v>13.510828657702</v>
      </c>
      <c r="N27" s="7">
        <v>6.5817321603006</v>
      </c>
      <c r="O27" s="7">
        <v>9.9917303131873005</v>
      </c>
    </row>
    <row r="28" spans="1:15" ht="16.5" x14ac:dyDescent="0.25">
      <c r="A28" s="2" t="s">
        <v>2139</v>
      </c>
      <c r="B28" s="2" t="s">
        <v>2140</v>
      </c>
      <c r="C28" s="2" t="s">
        <v>2141</v>
      </c>
      <c r="D28" s="3" t="s">
        <v>1487</v>
      </c>
      <c r="E28" s="3" t="s">
        <v>1490</v>
      </c>
      <c r="F28" s="3"/>
      <c r="G28" s="2" t="s">
        <v>2142</v>
      </c>
      <c r="H28" s="2" t="s">
        <v>2028</v>
      </c>
      <c r="I28" s="2" t="s">
        <v>2058</v>
      </c>
      <c r="J28" s="2" t="s">
        <v>2030</v>
      </c>
      <c r="K28" s="5">
        <v>0</v>
      </c>
      <c r="L28" s="6">
        <v>0</v>
      </c>
      <c r="M28" s="7">
        <v>10.369897649534</v>
      </c>
      <c r="N28" s="7">
        <v>6.4787752834910997</v>
      </c>
      <c r="O28" s="7">
        <v>8.4068795320974008</v>
      </c>
    </row>
    <row r="29" spans="1:15" ht="16.5" x14ac:dyDescent="0.25">
      <c r="A29" s="2" t="s">
        <v>2143</v>
      </c>
      <c r="B29" s="2" t="s">
        <v>2144</v>
      </c>
      <c r="C29" s="2" t="s">
        <v>2145</v>
      </c>
      <c r="D29" s="3" t="s">
        <v>1487</v>
      </c>
      <c r="E29" s="3" t="s">
        <v>1492</v>
      </c>
      <c r="F29" s="3"/>
      <c r="G29" s="2" t="s">
        <v>2146</v>
      </c>
      <c r="H29" s="2" t="s">
        <v>2028</v>
      </c>
      <c r="I29" s="2" t="s">
        <v>2039</v>
      </c>
      <c r="J29" s="2" t="s">
        <v>2030</v>
      </c>
      <c r="K29" s="5">
        <v>0</v>
      </c>
      <c r="L29" s="6">
        <v>0</v>
      </c>
      <c r="M29" s="7">
        <v>1.3338368287369</v>
      </c>
      <c r="N29" s="7">
        <v>15.809288813557</v>
      </c>
      <c r="O29" s="7">
        <v>8.3300492748204995</v>
      </c>
    </row>
    <row r="30" spans="1:15" ht="16.5" x14ac:dyDescent="0.25">
      <c r="A30" s="2" t="s">
        <v>2147</v>
      </c>
      <c r="B30" s="2" t="s">
        <v>2148</v>
      </c>
      <c r="C30" s="2" t="s">
        <v>2149</v>
      </c>
      <c r="D30" s="3" t="s">
        <v>1487</v>
      </c>
      <c r="E30" s="3" t="s">
        <v>1493</v>
      </c>
      <c r="F30" s="3"/>
      <c r="G30" s="2" t="s">
        <v>2150</v>
      </c>
      <c r="H30" s="2" t="s">
        <v>2028</v>
      </c>
      <c r="I30" s="2" t="s">
        <v>2058</v>
      </c>
      <c r="J30" s="2" t="s">
        <v>2151</v>
      </c>
      <c r="K30" s="5">
        <v>0</v>
      </c>
      <c r="L30" s="6">
        <v>0</v>
      </c>
      <c r="M30" s="7">
        <v>6.3976667506695</v>
      </c>
      <c r="N30" s="7">
        <v>24.545764411196998</v>
      </c>
      <c r="O30" s="7">
        <v>15.114633027387001</v>
      </c>
    </row>
    <row r="31" spans="1:15" ht="16.5" x14ac:dyDescent="0.25">
      <c r="A31" s="2" t="s">
        <v>2152</v>
      </c>
      <c r="B31" s="2" t="s">
        <v>2153</v>
      </c>
      <c r="C31" s="2" t="s">
        <v>2154</v>
      </c>
      <c r="D31" s="3" t="s">
        <v>2155</v>
      </c>
      <c r="E31" s="3" t="s">
        <v>1498</v>
      </c>
      <c r="F31" s="3" t="s">
        <v>1567</v>
      </c>
      <c r="G31" s="2" t="s">
        <v>2156</v>
      </c>
      <c r="H31" s="2" t="s">
        <v>2028</v>
      </c>
      <c r="I31" s="2" t="s">
        <v>2039</v>
      </c>
      <c r="J31" s="2" t="s">
        <v>2030</v>
      </c>
      <c r="K31" s="5">
        <v>0</v>
      </c>
      <c r="L31" s="6">
        <v>0</v>
      </c>
      <c r="M31" s="7">
        <v>56.053624955681997</v>
      </c>
      <c r="N31" s="7">
        <v>4.509800814758</v>
      </c>
      <c r="O31" s="7">
        <v>27.707216947748002</v>
      </c>
    </row>
    <row r="32" spans="1:15" ht="16.5" x14ac:dyDescent="0.25">
      <c r="A32" s="2" t="s">
        <v>2157</v>
      </c>
      <c r="B32" s="2" t="s">
        <v>2158</v>
      </c>
      <c r="C32" s="2" t="s">
        <v>2159</v>
      </c>
      <c r="D32" s="3" t="s">
        <v>2155</v>
      </c>
      <c r="E32" s="3" t="s">
        <v>1498</v>
      </c>
      <c r="F32" s="3" t="s">
        <v>1567</v>
      </c>
      <c r="G32" s="2" t="s">
        <v>2160</v>
      </c>
      <c r="H32" s="2" t="s">
        <v>2028</v>
      </c>
      <c r="I32" s="2" t="s">
        <v>2039</v>
      </c>
      <c r="J32" s="2" t="s">
        <v>2030</v>
      </c>
      <c r="K32" s="5">
        <v>0</v>
      </c>
      <c r="L32" s="6">
        <v>0</v>
      </c>
      <c r="M32" s="7">
        <v>59.564731721587002</v>
      </c>
      <c r="N32" s="7">
        <v>4.1894730040020001</v>
      </c>
      <c r="O32" s="7">
        <v>28.937835052777</v>
      </c>
    </row>
    <row r="33" spans="1:15" ht="16.5" x14ac:dyDescent="0.25">
      <c r="A33" s="2" t="s">
        <v>2161</v>
      </c>
      <c r="B33" s="2" t="s">
        <v>2162</v>
      </c>
      <c r="C33" s="2" t="s">
        <v>2163</v>
      </c>
      <c r="D33" s="3" t="s">
        <v>2155</v>
      </c>
      <c r="E33" s="3" t="s">
        <v>1498</v>
      </c>
      <c r="F33" s="3" t="s">
        <v>1569</v>
      </c>
      <c r="G33" s="2" t="s">
        <v>2164</v>
      </c>
      <c r="H33" s="2" t="s">
        <v>2028</v>
      </c>
      <c r="I33" s="2" t="s">
        <v>2039</v>
      </c>
      <c r="J33" s="2" t="s">
        <v>2030</v>
      </c>
      <c r="K33" s="5">
        <v>0</v>
      </c>
      <c r="L33" s="6">
        <v>0</v>
      </c>
      <c r="M33" s="7">
        <v>8.7062986341047992</v>
      </c>
      <c r="N33" s="7">
        <v>3.2489236979205001</v>
      </c>
      <c r="O33" s="7">
        <v>5.9424765292753001</v>
      </c>
    </row>
    <row r="34" spans="1:15" ht="16.5" x14ac:dyDescent="0.25">
      <c r="A34" s="2" t="s">
        <v>2165</v>
      </c>
      <c r="B34" s="2" t="s">
        <v>2166</v>
      </c>
      <c r="C34" s="2" t="s">
        <v>2167</v>
      </c>
      <c r="D34" s="3" t="s">
        <v>2155</v>
      </c>
      <c r="E34" s="3" t="s">
        <v>1498</v>
      </c>
      <c r="F34" s="3" t="s">
        <v>1652</v>
      </c>
      <c r="G34" s="2" t="s">
        <v>2168</v>
      </c>
      <c r="H34" s="2" t="s">
        <v>2028</v>
      </c>
      <c r="I34" s="2" t="s">
        <v>2058</v>
      </c>
      <c r="J34" s="2" t="s">
        <v>2030</v>
      </c>
      <c r="K34" s="5">
        <v>0</v>
      </c>
      <c r="L34" s="6">
        <v>0</v>
      </c>
      <c r="M34" s="7">
        <v>0</v>
      </c>
      <c r="N34" s="7">
        <v>0</v>
      </c>
      <c r="O34" s="7">
        <v>0</v>
      </c>
    </row>
    <row r="35" spans="1:15" ht="16.5" x14ac:dyDescent="0.25">
      <c r="A35" s="2" t="s">
        <v>2169</v>
      </c>
      <c r="B35" s="2" t="s">
        <v>2170</v>
      </c>
      <c r="C35" s="2" t="s">
        <v>2171</v>
      </c>
      <c r="D35" s="3" t="s">
        <v>2155</v>
      </c>
      <c r="E35" s="3" t="s">
        <v>1498</v>
      </c>
      <c r="F35" s="3" t="s">
        <v>1650</v>
      </c>
      <c r="G35" s="2" t="s">
        <v>2172</v>
      </c>
      <c r="H35" s="2" t="s">
        <v>2028</v>
      </c>
      <c r="I35" s="2" t="s">
        <v>2039</v>
      </c>
      <c r="J35" s="2" t="s">
        <v>2030</v>
      </c>
      <c r="K35" s="5">
        <v>0</v>
      </c>
      <c r="L35" s="6">
        <v>0</v>
      </c>
      <c r="M35" s="7">
        <v>3.6207505259697998</v>
      </c>
      <c r="N35" s="7">
        <v>12.791965748462999</v>
      </c>
      <c r="O35" s="7">
        <v>8.1091492157588991</v>
      </c>
    </row>
    <row r="36" spans="1:15" ht="16.5" x14ac:dyDescent="0.25">
      <c r="A36" s="2" t="s">
        <v>2173</v>
      </c>
      <c r="B36" s="2" t="s">
        <v>2174</v>
      </c>
      <c r="C36" s="2" t="s">
        <v>2175</v>
      </c>
      <c r="D36" s="3" t="s">
        <v>2155</v>
      </c>
      <c r="E36" s="3" t="s">
        <v>1499</v>
      </c>
      <c r="F36" s="3" t="s">
        <v>1665</v>
      </c>
      <c r="G36" s="2" t="s">
        <v>2176</v>
      </c>
      <c r="H36" s="2" t="s">
        <v>2028</v>
      </c>
      <c r="I36" s="2" t="s">
        <v>2049</v>
      </c>
      <c r="J36" s="2" t="s">
        <v>2030</v>
      </c>
      <c r="K36" s="5">
        <v>0</v>
      </c>
      <c r="L36" s="6">
        <v>0</v>
      </c>
      <c r="M36" s="7">
        <v>-81.083476050076996</v>
      </c>
      <c r="N36" s="7">
        <v>226.86160453740999</v>
      </c>
      <c r="O36" s="7">
        <v>-21.367402621162999</v>
      </c>
    </row>
    <row r="37" spans="1:15" ht="16.5" x14ac:dyDescent="0.25">
      <c r="A37" s="2" t="s">
        <v>2177</v>
      </c>
      <c r="B37" s="2" t="s">
        <v>2178</v>
      </c>
      <c r="C37" s="2" t="s">
        <v>2179</v>
      </c>
      <c r="D37" s="3" t="s">
        <v>2155</v>
      </c>
      <c r="E37" s="3" t="s">
        <v>1499</v>
      </c>
      <c r="F37" s="3" t="s">
        <v>1665</v>
      </c>
      <c r="G37" s="2" t="s">
        <v>2180</v>
      </c>
      <c r="H37" s="2" t="s">
        <v>2028</v>
      </c>
      <c r="I37" s="2" t="s">
        <v>2058</v>
      </c>
      <c r="J37" s="2" t="s">
        <v>2030</v>
      </c>
      <c r="K37" s="5">
        <v>0</v>
      </c>
      <c r="L37" s="6">
        <v>0</v>
      </c>
      <c r="M37" s="7">
        <v>-56.002282341190998</v>
      </c>
      <c r="N37" s="7">
        <v>92.056175726397996</v>
      </c>
      <c r="O37" s="7">
        <v>-8.0759368052054992</v>
      </c>
    </row>
    <row r="38" spans="1:15" ht="16.5" x14ac:dyDescent="0.25">
      <c r="A38" s="2" t="s">
        <v>2181</v>
      </c>
      <c r="B38" s="2" t="s">
        <v>2182</v>
      </c>
      <c r="C38" s="2" t="s">
        <v>2183</v>
      </c>
      <c r="D38" s="3" t="s">
        <v>2155</v>
      </c>
      <c r="E38" s="3" t="s">
        <v>1500</v>
      </c>
      <c r="F38" s="3" t="s">
        <v>1674</v>
      </c>
      <c r="G38" s="2" t="s">
        <v>2184</v>
      </c>
      <c r="H38" s="2" t="s">
        <v>2028</v>
      </c>
      <c r="I38" s="2" t="s">
        <v>2039</v>
      </c>
      <c r="J38" s="2" t="s">
        <v>2030</v>
      </c>
      <c r="K38" s="5">
        <v>0</v>
      </c>
      <c r="L38" s="6">
        <v>0</v>
      </c>
      <c r="M38" s="7">
        <v>15.385982442706</v>
      </c>
      <c r="N38" s="7">
        <v>32.314561785565999</v>
      </c>
      <c r="O38" s="7">
        <v>22.692985225927998</v>
      </c>
    </row>
    <row r="39" spans="1:15" ht="16.5" x14ac:dyDescent="0.25">
      <c r="A39" s="2" t="s">
        <v>2185</v>
      </c>
      <c r="B39" s="2" t="s">
        <v>2186</v>
      </c>
      <c r="C39" s="2" t="s">
        <v>2187</v>
      </c>
      <c r="D39" s="3" t="s">
        <v>2155</v>
      </c>
      <c r="E39" s="3" t="s">
        <v>1501</v>
      </c>
      <c r="F39" s="3" t="s">
        <v>1689</v>
      </c>
      <c r="G39" s="2" t="s">
        <v>2188</v>
      </c>
      <c r="H39" s="2" t="s">
        <v>2028</v>
      </c>
      <c r="I39" s="2" t="s">
        <v>2039</v>
      </c>
      <c r="J39" s="2" t="s">
        <v>2030</v>
      </c>
      <c r="K39" s="5">
        <v>0</v>
      </c>
      <c r="L39" s="6">
        <v>0</v>
      </c>
      <c r="M39" s="7">
        <v>6.9553177271865998</v>
      </c>
      <c r="N39" s="7">
        <v>32.583700718956003</v>
      </c>
      <c r="O39" s="7">
        <v>19.082038258682001</v>
      </c>
    </row>
    <row r="40" spans="1:15" ht="16.5" x14ac:dyDescent="0.25">
      <c r="A40" s="2" t="s">
        <v>2189</v>
      </c>
      <c r="B40" s="2" t="s">
        <v>2190</v>
      </c>
      <c r="C40" s="2" t="s">
        <v>2191</v>
      </c>
      <c r="D40" s="3" t="s">
        <v>2155</v>
      </c>
      <c r="E40" s="3" t="s">
        <v>1501</v>
      </c>
      <c r="F40" s="3" t="s">
        <v>1701</v>
      </c>
      <c r="G40" s="2" t="s">
        <v>2192</v>
      </c>
      <c r="H40" s="2" t="s">
        <v>2028</v>
      </c>
      <c r="I40" s="2" t="s">
        <v>2120</v>
      </c>
      <c r="J40" s="2" t="s">
        <v>2030</v>
      </c>
      <c r="K40" s="5">
        <v>0</v>
      </c>
      <c r="L40" s="6">
        <v>0</v>
      </c>
      <c r="M40" s="7">
        <v>33.619426919890003</v>
      </c>
      <c r="N40" s="7">
        <v>40.159975414499002</v>
      </c>
      <c r="O40" s="7">
        <v>36.85063241356</v>
      </c>
    </row>
    <row r="41" spans="1:15" ht="16.5" x14ac:dyDescent="0.25">
      <c r="A41" s="2" t="s">
        <v>2193</v>
      </c>
      <c r="B41" s="2" t="s">
        <v>2194</v>
      </c>
      <c r="C41" s="2" t="s">
        <v>2195</v>
      </c>
      <c r="D41" s="3" t="s">
        <v>2155</v>
      </c>
      <c r="E41" s="3" t="s">
        <v>1501</v>
      </c>
      <c r="F41" s="3" t="s">
        <v>1583</v>
      </c>
      <c r="G41" s="2" t="s">
        <v>2196</v>
      </c>
      <c r="H41" s="2" t="s">
        <v>2028</v>
      </c>
      <c r="I41" s="2" t="s">
        <v>2039</v>
      </c>
      <c r="J41" s="2" t="s">
        <v>2030</v>
      </c>
      <c r="K41" s="5">
        <v>0</v>
      </c>
      <c r="L41" s="6">
        <v>0</v>
      </c>
      <c r="M41" s="7">
        <v>18.986749664702</v>
      </c>
      <c r="N41" s="7">
        <v>32.339937572227001</v>
      </c>
      <c r="O41" s="7">
        <v>25.485851881991</v>
      </c>
    </row>
    <row r="42" spans="1:15" ht="16.5" x14ac:dyDescent="0.25">
      <c r="A42" s="2" t="s">
        <v>2197</v>
      </c>
      <c r="B42" s="2" t="s">
        <v>2198</v>
      </c>
      <c r="C42" s="2" t="s">
        <v>2199</v>
      </c>
      <c r="D42" s="3" t="s">
        <v>2155</v>
      </c>
      <c r="E42" s="3" t="s">
        <v>1501</v>
      </c>
      <c r="F42" s="3" t="s">
        <v>1696</v>
      </c>
      <c r="G42" s="2" t="s">
        <v>2200</v>
      </c>
      <c r="H42" s="2" t="s">
        <v>2028</v>
      </c>
      <c r="I42" s="2" t="s">
        <v>2039</v>
      </c>
      <c r="J42" s="2" t="s">
        <v>2030</v>
      </c>
      <c r="K42" s="5">
        <v>0</v>
      </c>
      <c r="L42" s="6">
        <v>0</v>
      </c>
      <c r="M42" s="7">
        <v>26.095626130943</v>
      </c>
      <c r="N42" s="7">
        <v>32.700055314749001</v>
      </c>
      <c r="O42" s="7">
        <v>29.355697835556999</v>
      </c>
    </row>
    <row r="43" spans="1:15" ht="16.5" x14ac:dyDescent="0.25">
      <c r="A43" s="2" t="s">
        <v>2201</v>
      </c>
      <c r="B43" s="2" t="s">
        <v>2202</v>
      </c>
      <c r="C43" s="2" t="s">
        <v>2203</v>
      </c>
      <c r="D43" s="3" t="s">
        <v>2155</v>
      </c>
      <c r="E43" s="3" t="s">
        <v>1501</v>
      </c>
      <c r="F43" s="3" t="s">
        <v>1698</v>
      </c>
      <c r="G43" s="2" t="s">
        <v>2204</v>
      </c>
      <c r="H43" s="2" t="s">
        <v>2028</v>
      </c>
      <c r="I43" s="2" t="s">
        <v>2039</v>
      </c>
      <c r="J43" s="2" t="s">
        <v>2030</v>
      </c>
      <c r="K43" s="5">
        <v>0</v>
      </c>
      <c r="L43" s="6">
        <v>0</v>
      </c>
      <c r="M43" s="7">
        <v>33.768519450817998</v>
      </c>
      <c r="N43" s="7">
        <v>36.714866750791998</v>
      </c>
      <c r="O43" s="7">
        <v>35.233669299361999</v>
      </c>
    </row>
    <row r="44" spans="1:15" ht="16.5" x14ac:dyDescent="0.25">
      <c r="A44" s="2" t="s">
        <v>2205</v>
      </c>
      <c r="B44" s="2" t="s">
        <v>2206</v>
      </c>
      <c r="C44" s="2" t="s">
        <v>2207</v>
      </c>
      <c r="D44" s="3" t="s">
        <v>2155</v>
      </c>
      <c r="E44" s="3" t="s">
        <v>1502</v>
      </c>
      <c r="F44" s="3" t="s">
        <v>1484</v>
      </c>
      <c r="G44" s="2" t="s">
        <v>2208</v>
      </c>
      <c r="H44" s="2" t="s">
        <v>2028</v>
      </c>
      <c r="I44" s="2" t="s">
        <v>2029</v>
      </c>
      <c r="J44" s="2" t="s">
        <v>2030</v>
      </c>
      <c r="K44" s="5">
        <v>0</v>
      </c>
      <c r="L44" s="6">
        <v>0</v>
      </c>
      <c r="M44" s="7">
        <v>9.2825452734877008</v>
      </c>
      <c r="N44" s="7">
        <v>10.715914020564</v>
      </c>
      <c r="O44" s="7">
        <v>9.9968948945736997</v>
      </c>
    </row>
    <row r="45" spans="1:15" ht="16.5" x14ac:dyDescent="0.25">
      <c r="A45" s="2" t="s">
        <v>2209</v>
      </c>
      <c r="B45" s="2" t="s">
        <v>2210</v>
      </c>
      <c r="C45" s="2" t="s">
        <v>2211</v>
      </c>
      <c r="D45" s="3" t="s">
        <v>2155</v>
      </c>
      <c r="E45" s="3" t="s">
        <v>1502</v>
      </c>
      <c r="F45" s="3" t="s">
        <v>1744</v>
      </c>
      <c r="G45" s="2" t="s">
        <v>2212</v>
      </c>
      <c r="H45" s="2" t="s">
        <v>2028</v>
      </c>
      <c r="I45" s="2" t="s">
        <v>2213</v>
      </c>
      <c r="J45" s="2" t="s">
        <v>2030</v>
      </c>
      <c r="K45" s="5">
        <v>0</v>
      </c>
      <c r="L45" s="6">
        <v>0</v>
      </c>
      <c r="M45" s="7">
        <v>11.458205402143999</v>
      </c>
      <c r="N45" s="7">
        <v>10.719695056723999</v>
      </c>
      <c r="O45" s="7">
        <v>11.088336533116999</v>
      </c>
    </row>
    <row r="46" spans="1:15" ht="16.5" x14ac:dyDescent="0.25">
      <c r="A46" s="2" t="s">
        <v>2214</v>
      </c>
      <c r="B46" s="2" t="s">
        <v>2215</v>
      </c>
      <c r="C46" s="2" t="s">
        <v>2216</v>
      </c>
      <c r="D46" s="3" t="s">
        <v>2155</v>
      </c>
      <c r="E46" s="3" t="s">
        <v>1502</v>
      </c>
      <c r="F46" s="3" t="s">
        <v>1502</v>
      </c>
      <c r="G46" s="2" t="s">
        <v>2217</v>
      </c>
      <c r="H46" s="2" t="s">
        <v>2028</v>
      </c>
      <c r="I46" s="2" t="s">
        <v>2039</v>
      </c>
      <c r="J46" s="2" t="s">
        <v>2030</v>
      </c>
      <c r="K46" s="5">
        <v>0</v>
      </c>
      <c r="L46" s="6">
        <v>0</v>
      </c>
      <c r="M46" s="7">
        <v>13.187714865077</v>
      </c>
      <c r="N46" s="7">
        <v>12.381456263709</v>
      </c>
      <c r="O46" s="7">
        <v>12.783865103563</v>
      </c>
    </row>
    <row r="47" spans="1:15" ht="16.5" x14ac:dyDescent="0.25">
      <c r="A47" s="2" t="s">
        <v>2218</v>
      </c>
      <c r="B47" s="2" t="s">
        <v>2219</v>
      </c>
      <c r="C47" s="2" t="s">
        <v>2220</v>
      </c>
      <c r="D47" s="3" t="s">
        <v>2155</v>
      </c>
      <c r="E47" s="3" t="s">
        <v>1502</v>
      </c>
      <c r="F47" s="3" t="s">
        <v>1502</v>
      </c>
      <c r="G47" s="2" t="s">
        <v>2221</v>
      </c>
      <c r="H47" s="2" t="s">
        <v>2028</v>
      </c>
      <c r="I47" s="2" t="s">
        <v>2058</v>
      </c>
      <c r="J47" s="2" t="s">
        <v>2030</v>
      </c>
      <c r="K47" s="5">
        <v>0</v>
      </c>
      <c r="L47" s="6">
        <v>0</v>
      </c>
      <c r="M47" s="7">
        <v>29.054149691873999</v>
      </c>
      <c r="N47" s="7">
        <v>21.917206610244001</v>
      </c>
      <c r="O47" s="7">
        <v>25.434929074374999</v>
      </c>
    </row>
    <row r="48" spans="1:15" ht="16.5" x14ac:dyDescent="0.25">
      <c r="A48" s="2" t="s">
        <v>2222</v>
      </c>
      <c r="B48" s="2" t="s">
        <v>2223</v>
      </c>
      <c r="C48" s="2" t="s">
        <v>2224</v>
      </c>
      <c r="D48" s="3" t="s">
        <v>2155</v>
      </c>
      <c r="E48" s="3" t="s">
        <v>1504</v>
      </c>
      <c r="F48" s="3"/>
      <c r="G48" s="2" t="s">
        <v>2225</v>
      </c>
      <c r="H48" s="2" t="s">
        <v>2028</v>
      </c>
      <c r="I48" s="2" t="s">
        <v>2039</v>
      </c>
      <c r="J48" s="2" t="s">
        <v>2030</v>
      </c>
      <c r="K48" s="5">
        <v>0</v>
      </c>
      <c r="L48" s="6">
        <v>0</v>
      </c>
      <c r="M48" s="7">
        <v>20.077002525465002</v>
      </c>
      <c r="N48" s="7">
        <v>20.532451684207999</v>
      </c>
      <c r="O48" s="7">
        <v>20.304511574940999</v>
      </c>
    </row>
    <row r="49" spans="1:15" ht="16.5" x14ac:dyDescent="0.25">
      <c r="A49" s="2" t="s">
        <v>2226</v>
      </c>
      <c r="B49" s="2" t="s">
        <v>2227</v>
      </c>
      <c r="C49" s="2" t="s">
        <v>2228</v>
      </c>
      <c r="D49" s="3" t="s">
        <v>2155</v>
      </c>
      <c r="E49" s="3" t="s">
        <v>1504</v>
      </c>
      <c r="F49" s="3"/>
      <c r="G49" s="2" t="s">
        <v>2229</v>
      </c>
      <c r="H49" s="2" t="s">
        <v>2028</v>
      </c>
      <c r="I49" s="2" t="s">
        <v>2039</v>
      </c>
      <c r="J49" s="2" t="s">
        <v>2030</v>
      </c>
      <c r="K49" s="5">
        <v>0</v>
      </c>
      <c r="L49" s="6">
        <v>0</v>
      </c>
      <c r="M49" s="7">
        <v>33.258552652191</v>
      </c>
      <c r="N49" s="7">
        <v>46.976461832064999</v>
      </c>
      <c r="O49" s="7">
        <v>39.949528679738997</v>
      </c>
    </row>
    <row r="50" spans="1:15" ht="16.5" x14ac:dyDescent="0.25">
      <c r="A50" s="2" t="s">
        <v>2230</v>
      </c>
      <c r="B50" s="2" t="s">
        <v>2231</v>
      </c>
      <c r="C50" s="2" t="s">
        <v>2232</v>
      </c>
      <c r="D50" s="3" t="s">
        <v>2155</v>
      </c>
      <c r="E50" s="3" t="s">
        <v>1504</v>
      </c>
      <c r="F50" s="3"/>
      <c r="G50" s="2" t="s">
        <v>2233</v>
      </c>
      <c r="H50" s="2" t="s">
        <v>2028</v>
      </c>
      <c r="I50" s="2" t="s">
        <v>2058</v>
      </c>
      <c r="J50" s="2" t="s">
        <v>2030</v>
      </c>
      <c r="K50" s="5">
        <v>0</v>
      </c>
      <c r="L50" s="6">
        <v>0</v>
      </c>
      <c r="M50" s="7">
        <v>20.043545413067001</v>
      </c>
      <c r="N50" s="7">
        <v>19.603558898852999</v>
      </c>
      <c r="O50" s="7">
        <v>19.823350204535998</v>
      </c>
    </row>
    <row r="51" spans="1:15" ht="16.5" x14ac:dyDescent="0.25">
      <c r="A51" s="2" t="s">
        <v>2234</v>
      </c>
      <c r="B51" s="2" t="s">
        <v>2235</v>
      </c>
      <c r="C51" s="2" t="s">
        <v>2236</v>
      </c>
      <c r="D51" s="3" t="s">
        <v>2155</v>
      </c>
      <c r="E51" s="3" t="s">
        <v>1504</v>
      </c>
      <c r="F51" s="3"/>
      <c r="G51" s="2" t="s">
        <v>2237</v>
      </c>
      <c r="H51" s="2" t="s">
        <v>2028</v>
      </c>
      <c r="I51" s="2" t="s">
        <v>2039</v>
      </c>
      <c r="J51" s="2" t="s">
        <v>2030</v>
      </c>
      <c r="K51" s="5">
        <v>0</v>
      </c>
      <c r="L51" s="6">
        <v>0</v>
      </c>
      <c r="M51" s="7">
        <v>29.674644409254999</v>
      </c>
      <c r="N51" s="7">
        <v>43.386438085717003</v>
      </c>
      <c r="O51" s="7">
        <v>36.271403166902999</v>
      </c>
    </row>
    <row r="52" spans="1:15" ht="16.5" x14ac:dyDescent="0.25">
      <c r="A52" s="2" t="s">
        <v>2238</v>
      </c>
      <c r="B52" s="2" t="s">
        <v>2239</v>
      </c>
      <c r="C52" s="2" t="s">
        <v>2240</v>
      </c>
      <c r="D52" s="3" t="s">
        <v>2155</v>
      </c>
      <c r="E52" s="3" t="s">
        <v>1504</v>
      </c>
      <c r="F52" s="3"/>
      <c r="G52" s="2" t="s">
        <v>2241</v>
      </c>
      <c r="H52" s="2" t="s">
        <v>2028</v>
      </c>
      <c r="I52" s="2" t="s">
        <v>2058</v>
      </c>
      <c r="J52" s="2" t="s">
        <v>2030</v>
      </c>
      <c r="K52" s="5">
        <v>0</v>
      </c>
      <c r="L52" s="6">
        <v>0</v>
      </c>
      <c r="M52" s="7">
        <v>23.709724417056002</v>
      </c>
      <c r="N52" s="7">
        <v>22.330351587938999</v>
      </c>
      <c r="O52" s="7">
        <v>23.018104695144999</v>
      </c>
    </row>
    <row r="53" spans="1:15" ht="16.5" x14ac:dyDescent="0.25">
      <c r="A53" s="2" t="s">
        <v>2242</v>
      </c>
      <c r="B53" s="2" t="s">
        <v>2243</v>
      </c>
      <c r="C53" s="2" t="s">
        <v>2244</v>
      </c>
      <c r="D53" s="3" t="s">
        <v>2155</v>
      </c>
      <c r="E53" s="3" t="s">
        <v>1504</v>
      </c>
      <c r="F53" s="3"/>
      <c r="G53" s="2" t="s">
        <v>2245</v>
      </c>
      <c r="H53" s="2" t="s">
        <v>2028</v>
      </c>
      <c r="I53" s="2" t="s">
        <v>2039</v>
      </c>
      <c r="J53" s="2" t="s">
        <v>2030</v>
      </c>
      <c r="K53" s="5">
        <v>0</v>
      </c>
      <c r="L53" s="6">
        <v>0</v>
      </c>
      <c r="M53" s="7">
        <v>18.057318605039001</v>
      </c>
      <c r="N53" s="7">
        <v>20.859482212069999</v>
      </c>
      <c r="O53" s="7">
        <v>19.450183750173998</v>
      </c>
    </row>
    <row r="54" spans="1:15" ht="16.5" x14ac:dyDescent="0.25">
      <c r="A54" s="2" t="s">
        <v>2246</v>
      </c>
      <c r="B54" s="2" t="s">
        <v>2247</v>
      </c>
      <c r="C54" s="2" t="s">
        <v>2248</v>
      </c>
      <c r="D54" s="3" t="s">
        <v>2155</v>
      </c>
      <c r="E54" s="3" t="s">
        <v>1504</v>
      </c>
      <c r="F54" s="3"/>
      <c r="G54" s="2" t="s">
        <v>2249</v>
      </c>
      <c r="H54" s="2" t="s">
        <v>2028</v>
      </c>
      <c r="I54" s="2" t="s">
        <v>2039</v>
      </c>
      <c r="J54" s="2" t="s">
        <v>2030</v>
      </c>
      <c r="K54" s="5">
        <v>0</v>
      </c>
      <c r="L54" s="6">
        <v>0</v>
      </c>
      <c r="M54" s="7">
        <v>17.749745864497999</v>
      </c>
      <c r="N54" s="7">
        <v>16.146361908372</v>
      </c>
      <c r="O54" s="7">
        <v>16.945306010104002</v>
      </c>
    </row>
    <row r="55" spans="1:15" ht="16.5" x14ac:dyDescent="0.25">
      <c r="A55" s="2" t="s">
        <v>2250</v>
      </c>
      <c r="B55" s="2" t="s">
        <v>2251</v>
      </c>
      <c r="C55" s="2" t="s">
        <v>2252</v>
      </c>
      <c r="D55" s="3" t="s">
        <v>2155</v>
      </c>
      <c r="E55" s="3" t="s">
        <v>1505</v>
      </c>
      <c r="F55" s="3" t="s">
        <v>1793</v>
      </c>
      <c r="G55" s="2" t="s">
        <v>2253</v>
      </c>
      <c r="H55" s="2" t="s">
        <v>2028</v>
      </c>
      <c r="I55" s="2" t="s">
        <v>2039</v>
      </c>
      <c r="J55" s="2" t="s">
        <v>2030</v>
      </c>
      <c r="K55" s="5">
        <v>0</v>
      </c>
      <c r="L55" s="6">
        <v>0</v>
      </c>
      <c r="M55" s="7">
        <v>6.0253093566483003</v>
      </c>
      <c r="N55" s="7">
        <v>25.181094034661999</v>
      </c>
      <c r="O55" s="7">
        <v>15.205747342</v>
      </c>
    </row>
    <row r="56" spans="1:15" ht="16.5" x14ac:dyDescent="0.25">
      <c r="A56" s="2" t="s">
        <v>2254</v>
      </c>
      <c r="B56" s="2" t="s">
        <v>2255</v>
      </c>
      <c r="C56" s="2" t="s">
        <v>2256</v>
      </c>
      <c r="D56" s="3" t="s">
        <v>2155</v>
      </c>
      <c r="E56" s="3" t="s">
        <v>1505</v>
      </c>
      <c r="F56" s="3" t="s">
        <v>1793</v>
      </c>
      <c r="G56" s="2" t="s">
        <v>2257</v>
      </c>
      <c r="H56" s="2" t="s">
        <v>2028</v>
      </c>
      <c r="I56" s="2" t="s">
        <v>2058</v>
      </c>
      <c r="J56" s="2" t="s">
        <v>2030</v>
      </c>
      <c r="K56" s="5">
        <v>0</v>
      </c>
      <c r="L56" s="6">
        <v>0</v>
      </c>
      <c r="M56" s="7">
        <v>19.149164492352</v>
      </c>
      <c r="N56" s="7">
        <v>39.783217764988002</v>
      </c>
      <c r="O56" s="7">
        <v>29.054459848356</v>
      </c>
    </row>
    <row r="57" spans="1:15" ht="16.5" x14ac:dyDescent="0.25">
      <c r="A57" s="2" t="s">
        <v>2258</v>
      </c>
      <c r="B57" s="2" t="s">
        <v>2259</v>
      </c>
      <c r="C57" s="2" t="s">
        <v>2260</v>
      </c>
      <c r="D57" s="3" t="s">
        <v>2155</v>
      </c>
      <c r="E57" s="3" t="s">
        <v>1505</v>
      </c>
      <c r="F57" s="3" t="s">
        <v>1503</v>
      </c>
      <c r="G57" s="2" t="s">
        <v>2261</v>
      </c>
      <c r="H57" s="2" t="s">
        <v>2028</v>
      </c>
      <c r="I57" s="2" t="s">
        <v>2058</v>
      </c>
      <c r="J57" s="2" t="s">
        <v>2030</v>
      </c>
      <c r="K57" s="5">
        <v>0</v>
      </c>
      <c r="L57" s="6">
        <v>0</v>
      </c>
      <c r="M57" s="7">
        <v>-16.509250637528002</v>
      </c>
      <c r="N57" s="7">
        <v>45.607187240742</v>
      </c>
      <c r="O57" s="7">
        <v>10.258120677305</v>
      </c>
    </row>
    <row r="58" spans="1:15" ht="16.5" x14ac:dyDescent="0.25">
      <c r="A58" s="2" t="s">
        <v>2262</v>
      </c>
      <c r="B58" s="2" t="s">
        <v>1802</v>
      </c>
      <c r="C58" s="2" t="s">
        <v>2263</v>
      </c>
      <c r="D58" s="3" t="s">
        <v>2155</v>
      </c>
      <c r="E58" s="3" t="s">
        <v>1505</v>
      </c>
      <c r="F58" s="3" t="s">
        <v>1802</v>
      </c>
      <c r="G58" s="2" t="s">
        <v>2264</v>
      </c>
      <c r="H58" s="2" t="s">
        <v>2028</v>
      </c>
      <c r="I58" s="2" t="s">
        <v>2058</v>
      </c>
      <c r="J58" s="2" t="s">
        <v>2030</v>
      </c>
      <c r="K58" s="5">
        <v>0</v>
      </c>
      <c r="L58" s="6">
        <v>0</v>
      </c>
      <c r="M58" s="7">
        <v>6.2553416710691998</v>
      </c>
      <c r="N58" s="7">
        <v>35.124460914518998</v>
      </c>
      <c r="O58" s="7">
        <v>19.823602694091001</v>
      </c>
    </row>
    <row r="59" spans="1:15" ht="16.5" x14ac:dyDescent="0.25">
      <c r="A59" s="2" t="s">
        <v>2265</v>
      </c>
      <c r="B59" s="2" t="s">
        <v>2266</v>
      </c>
      <c r="C59" s="2" t="s">
        <v>2267</v>
      </c>
      <c r="D59" s="3" t="s">
        <v>2155</v>
      </c>
      <c r="E59" s="3" t="s">
        <v>1505</v>
      </c>
      <c r="F59" s="3"/>
      <c r="G59" s="2" t="s">
        <v>2268</v>
      </c>
      <c r="H59" s="2" t="s">
        <v>2028</v>
      </c>
      <c r="I59" s="2" t="s">
        <v>2039</v>
      </c>
      <c r="J59" s="2" t="s">
        <v>2030</v>
      </c>
      <c r="K59" s="5">
        <v>0</v>
      </c>
      <c r="L59" s="6">
        <v>0</v>
      </c>
      <c r="M59" s="7">
        <v>17.769873683709999</v>
      </c>
      <c r="N59" s="7">
        <v>26.507415873816999</v>
      </c>
      <c r="O59" s="7">
        <v>22.028854938893002</v>
      </c>
    </row>
    <row r="60" spans="1:15" ht="16.5" x14ac:dyDescent="0.25">
      <c r="A60" s="2" t="s">
        <v>2269</v>
      </c>
      <c r="B60" s="2" t="s">
        <v>2270</v>
      </c>
      <c r="C60" s="2" t="s">
        <v>2271</v>
      </c>
      <c r="D60" s="3" t="s">
        <v>2155</v>
      </c>
      <c r="E60" s="3" t="s">
        <v>1505</v>
      </c>
      <c r="F60" s="3"/>
      <c r="G60" s="2" t="s">
        <v>2272</v>
      </c>
      <c r="H60" s="2" t="s">
        <v>2028</v>
      </c>
      <c r="I60" s="2" t="s">
        <v>2039</v>
      </c>
      <c r="J60" s="2" t="s">
        <v>2030</v>
      </c>
      <c r="K60" s="5">
        <v>0</v>
      </c>
      <c r="L60" s="6">
        <v>0</v>
      </c>
      <c r="M60" s="7">
        <v>3.9087128886498999</v>
      </c>
      <c r="N60" s="7">
        <v>37.671721812218998</v>
      </c>
      <c r="O60" s="7">
        <v>19.604729900919999</v>
      </c>
    </row>
    <row r="61" spans="1:15" ht="16.5" x14ac:dyDescent="0.25">
      <c r="A61" s="2" t="s">
        <v>2273</v>
      </c>
      <c r="B61" s="2" t="s">
        <v>2274</v>
      </c>
      <c r="C61" s="2" t="s">
        <v>2275</v>
      </c>
      <c r="D61" s="3" t="s">
        <v>2155</v>
      </c>
      <c r="E61" s="3" t="s">
        <v>1505</v>
      </c>
      <c r="F61" s="3"/>
      <c r="G61" s="2" t="s">
        <v>2276</v>
      </c>
      <c r="H61" s="2" t="s">
        <v>2028</v>
      </c>
      <c r="I61" s="2" t="s">
        <v>2039</v>
      </c>
      <c r="J61" s="2" t="s">
        <v>2030</v>
      </c>
      <c r="K61" s="5">
        <v>0</v>
      </c>
      <c r="L61" s="6">
        <v>0</v>
      </c>
      <c r="M61" s="7">
        <v>-1.4112551674505001</v>
      </c>
      <c r="N61" s="7">
        <v>8.8993682472976001</v>
      </c>
      <c r="O61" s="7">
        <v>3.6158869505958</v>
      </c>
    </row>
    <row r="62" spans="1:15" ht="16.5" x14ac:dyDescent="0.25">
      <c r="A62" s="2" t="s">
        <v>2277</v>
      </c>
      <c r="B62" s="2" t="s">
        <v>2278</v>
      </c>
      <c r="C62" s="2" t="s">
        <v>2279</v>
      </c>
      <c r="D62" s="3" t="s">
        <v>2155</v>
      </c>
      <c r="E62" s="3" t="s">
        <v>1505</v>
      </c>
      <c r="F62" s="3"/>
      <c r="G62" s="2" t="s">
        <v>2280</v>
      </c>
      <c r="H62" s="2" t="s">
        <v>2028</v>
      </c>
      <c r="I62" s="2" t="s">
        <v>2058</v>
      </c>
      <c r="J62" s="2" t="s">
        <v>2030</v>
      </c>
      <c r="K62" s="5">
        <v>0</v>
      </c>
      <c r="L62" s="6">
        <v>0</v>
      </c>
      <c r="M62" s="7">
        <v>8.9644860567851996</v>
      </c>
      <c r="N62" s="7">
        <v>37.021586746982003</v>
      </c>
      <c r="O62" s="7">
        <v>22.190371055046999</v>
      </c>
    </row>
    <row r="63" spans="1:15" ht="16.5" x14ac:dyDescent="0.25">
      <c r="A63" s="2" t="s">
        <v>2281</v>
      </c>
      <c r="B63" s="2" t="s">
        <v>2282</v>
      </c>
      <c r="C63" s="2" t="s">
        <v>2283</v>
      </c>
      <c r="D63" s="3" t="s">
        <v>2155</v>
      </c>
      <c r="E63" s="3" t="s">
        <v>1506</v>
      </c>
      <c r="F63" s="3" t="s">
        <v>1837</v>
      </c>
      <c r="G63" s="2" t="s">
        <v>2284</v>
      </c>
      <c r="H63" s="2" t="s">
        <v>2028</v>
      </c>
      <c r="I63" s="2" t="s">
        <v>2058</v>
      </c>
      <c r="J63" s="2" t="s">
        <v>2030</v>
      </c>
      <c r="K63" s="5">
        <v>0</v>
      </c>
      <c r="L63" s="6">
        <v>0</v>
      </c>
      <c r="M63" s="7">
        <v>-17.119274304013999</v>
      </c>
      <c r="N63" s="7">
        <v>24.821044871877</v>
      </c>
      <c r="O63" s="7">
        <v>1.7116452581138999</v>
      </c>
    </row>
    <row r="64" spans="1:15" ht="16.5" x14ac:dyDescent="0.25">
      <c r="A64" s="2" t="s">
        <v>2285</v>
      </c>
      <c r="B64" s="2" t="s">
        <v>2286</v>
      </c>
      <c r="C64" s="2" t="s">
        <v>2287</v>
      </c>
      <c r="D64" s="3" t="s">
        <v>2155</v>
      </c>
      <c r="E64" s="3" t="s">
        <v>1506</v>
      </c>
      <c r="F64" s="3" t="s">
        <v>1828</v>
      </c>
      <c r="G64" s="2" t="s">
        <v>2212</v>
      </c>
      <c r="H64" s="2" t="s">
        <v>2028</v>
      </c>
      <c r="I64" s="2" t="s">
        <v>2049</v>
      </c>
      <c r="J64" s="2" t="s">
        <v>2030</v>
      </c>
      <c r="K64" s="5">
        <v>0</v>
      </c>
      <c r="L64" s="6">
        <v>0</v>
      </c>
      <c r="M64" s="7">
        <v>-13.625665526866999</v>
      </c>
      <c r="N64" s="7">
        <v>7.7265468021019998</v>
      </c>
      <c r="O64" s="7">
        <v>-3.5385632228074</v>
      </c>
    </row>
    <row r="65" spans="1:15" ht="16.5" x14ac:dyDescent="0.25">
      <c r="A65" s="2" t="s">
        <v>2288</v>
      </c>
      <c r="B65" s="2" t="s">
        <v>2289</v>
      </c>
      <c r="C65" s="2" t="s">
        <v>2290</v>
      </c>
      <c r="D65" s="3" t="s">
        <v>2155</v>
      </c>
      <c r="E65" s="3" t="s">
        <v>1506</v>
      </c>
      <c r="F65" s="3" t="s">
        <v>1614</v>
      </c>
      <c r="G65" s="2" t="s">
        <v>2249</v>
      </c>
      <c r="H65" s="2" t="s">
        <v>2028</v>
      </c>
      <c r="I65" s="2" t="s">
        <v>2039</v>
      </c>
      <c r="J65" s="2" t="s">
        <v>2030</v>
      </c>
      <c r="K65" s="5">
        <v>0</v>
      </c>
      <c r="L65" s="6">
        <v>0</v>
      </c>
      <c r="M65" s="7">
        <v>13.545470148988001</v>
      </c>
      <c r="N65" s="7">
        <v>25.363465758185999</v>
      </c>
      <c r="O65" s="7">
        <v>19.3082296366</v>
      </c>
    </row>
    <row r="66" spans="1:15" ht="16.5" x14ac:dyDescent="0.25">
      <c r="A66" s="2" t="s">
        <v>2291</v>
      </c>
      <c r="B66" s="2" t="s">
        <v>2292</v>
      </c>
      <c r="C66" s="2" t="s">
        <v>2293</v>
      </c>
      <c r="D66" s="3" t="s">
        <v>2155</v>
      </c>
      <c r="E66" s="3" t="s">
        <v>1506</v>
      </c>
      <c r="F66" s="3" t="s">
        <v>1840</v>
      </c>
      <c r="G66" s="2" t="s">
        <v>2294</v>
      </c>
      <c r="H66" s="2" t="s">
        <v>2028</v>
      </c>
      <c r="I66" s="2" t="s">
        <v>2090</v>
      </c>
      <c r="J66" s="2" t="s">
        <v>2030</v>
      </c>
      <c r="K66" s="5">
        <v>0</v>
      </c>
      <c r="L66" s="6">
        <v>0</v>
      </c>
      <c r="M66" s="7">
        <v>5.7012946159990996</v>
      </c>
      <c r="N66" s="7">
        <v>9.8870774375875996</v>
      </c>
      <c r="O66" s="7">
        <v>7.7738667150880003</v>
      </c>
    </row>
    <row r="67" spans="1:15" ht="16.5" x14ac:dyDescent="0.25">
      <c r="A67" s="2" t="s">
        <v>2295</v>
      </c>
      <c r="B67" s="2" t="s">
        <v>2296</v>
      </c>
      <c r="C67" s="2" t="s">
        <v>2297</v>
      </c>
      <c r="D67" s="3" t="s">
        <v>2155</v>
      </c>
      <c r="E67" s="3" t="s">
        <v>1506</v>
      </c>
      <c r="F67" s="3" t="s">
        <v>1840</v>
      </c>
      <c r="G67" s="2" t="s">
        <v>2298</v>
      </c>
      <c r="H67" s="2" t="s">
        <v>2028</v>
      </c>
      <c r="I67" s="2" t="s">
        <v>2049</v>
      </c>
      <c r="J67" s="2" t="s">
        <v>2030</v>
      </c>
      <c r="K67" s="5">
        <v>0</v>
      </c>
      <c r="L67" s="6">
        <v>0</v>
      </c>
      <c r="M67" s="7">
        <v>5.0983011026033003</v>
      </c>
      <c r="N67" s="7">
        <v>9.9614890297137002</v>
      </c>
      <c r="O67" s="7">
        <v>7.5023985022449002</v>
      </c>
    </row>
    <row r="68" spans="1:15" ht="16.5" x14ac:dyDescent="0.25">
      <c r="A68" s="2" t="s">
        <v>2299</v>
      </c>
      <c r="B68" s="2" t="s">
        <v>2300</v>
      </c>
      <c r="C68" s="2" t="s">
        <v>2301</v>
      </c>
      <c r="D68" s="3" t="s">
        <v>2155</v>
      </c>
      <c r="E68" s="3" t="s">
        <v>1506</v>
      </c>
      <c r="F68" s="3" t="s">
        <v>1840</v>
      </c>
      <c r="G68" s="2" t="s">
        <v>2302</v>
      </c>
      <c r="H68" s="2" t="s">
        <v>2028</v>
      </c>
      <c r="I68" s="2" t="s">
        <v>2049</v>
      </c>
      <c r="J68" s="2" t="s">
        <v>2030</v>
      </c>
      <c r="K68" s="5">
        <v>0</v>
      </c>
      <c r="L68" s="6">
        <v>0</v>
      </c>
      <c r="M68" s="7">
        <v>10.180842276169001</v>
      </c>
      <c r="N68" s="7">
        <v>13.153341869468999</v>
      </c>
      <c r="O68" s="7">
        <v>11.657200903216999</v>
      </c>
    </row>
    <row r="69" spans="1:15" ht="16.5" x14ac:dyDescent="0.25">
      <c r="A69" s="2" t="s">
        <v>2303</v>
      </c>
      <c r="B69" s="2" t="s">
        <v>2304</v>
      </c>
      <c r="C69" s="2" t="s">
        <v>2305</v>
      </c>
      <c r="D69" s="3" t="s">
        <v>2155</v>
      </c>
      <c r="E69" s="3" t="s">
        <v>1506</v>
      </c>
      <c r="F69" s="3" t="s">
        <v>1840</v>
      </c>
      <c r="G69" s="2" t="s">
        <v>2306</v>
      </c>
      <c r="H69" s="2" t="s">
        <v>2028</v>
      </c>
      <c r="I69" s="2" t="s">
        <v>2039</v>
      </c>
      <c r="J69" s="2" t="s">
        <v>2030</v>
      </c>
      <c r="K69" s="5">
        <v>0</v>
      </c>
      <c r="L69" s="6">
        <v>0</v>
      </c>
      <c r="M69" s="7">
        <v>4.0176384158458003</v>
      </c>
      <c r="N69" s="7">
        <v>9.8658736413515999</v>
      </c>
      <c r="O69" s="7">
        <v>6.9017713542069004</v>
      </c>
    </row>
    <row r="70" spans="1:15" ht="16.5" x14ac:dyDescent="0.25">
      <c r="A70" s="2" t="s">
        <v>2307</v>
      </c>
      <c r="B70" s="2" t="s">
        <v>2308</v>
      </c>
      <c r="C70" s="2" t="s">
        <v>2309</v>
      </c>
      <c r="D70" s="3" t="s">
        <v>1507</v>
      </c>
      <c r="E70" s="3" t="s">
        <v>1508</v>
      </c>
      <c r="F70" s="3"/>
      <c r="G70" s="2" t="s">
        <v>2310</v>
      </c>
      <c r="H70" s="2" t="s">
        <v>2028</v>
      </c>
      <c r="I70" s="2" t="s">
        <v>2039</v>
      </c>
      <c r="J70" s="2" t="s">
        <v>2030</v>
      </c>
      <c r="K70" s="5">
        <v>0</v>
      </c>
      <c r="L70" s="6">
        <v>0</v>
      </c>
      <c r="M70" s="7">
        <v>15.413431552581001</v>
      </c>
      <c r="N70" s="7">
        <v>11.689887062445999</v>
      </c>
      <c r="O70" s="7">
        <v>13.536395642971</v>
      </c>
    </row>
  </sheetData>
  <autoFilter ref="A1:O70" xr:uid="{00000000-0009-0000-0000-000005000000}"/>
  <phoneticPr fontId="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P30" sqref="P30"/>
    </sheetView>
  </sheetViews>
  <sheetFormatPr defaultColWidth="9" defaultRowHeight="14.25" customHeight="1" x14ac:dyDescent="0.25"/>
  <sheetData/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51"/>
  <sheetViews>
    <sheetView topLeftCell="A39" workbookViewId="0">
      <selection activeCell="D55" sqref="D55:D61"/>
    </sheetView>
  </sheetViews>
  <sheetFormatPr defaultColWidth="8.7265625" defaultRowHeight="15.5" x14ac:dyDescent="0.4"/>
  <cols>
    <col min="1" max="2" width="8.7265625" style="9"/>
    <col min="3" max="3" width="8.7265625" style="12" customWidth="1"/>
    <col min="4" max="4" width="10.26953125" style="12" customWidth="1"/>
    <col min="5" max="9" width="8.7265625" style="9" hidden="1" customWidth="1"/>
    <col min="10" max="14" width="8.7265625" style="9" customWidth="1"/>
    <col min="15" max="23" width="8.7265625" style="9"/>
    <col min="24" max="26" width="6.1796875" style="9" customWidth="1"/>
    <col min="27" max="16384" width="8.7265625" style="9"/>
  </cols>
  <sheetData>
    <row r="1" spans="1:26" x14ac:dyDescent="0.4">
      <c r="C1" s="24"/>
      <c r="D1" s="24"/>
      <c r="E1" s="48" t="s">
        <v>1454</v>
      </c>
      <c r="F1" s="48"/>
      <c r="G1" s="48"/>
      <c r="H1" s="48" t="s">
        <v>1455</v>
      </c>
      <c r="I1" s="48"/>
      <c r="J1" s="48" t="s">
        <v>1456</v>
      </c>
      <c r="K1" s="48"/>
      <c r="L1" s="48" t="s">
        <v>1457</v>
      </c>
      <c r="M1" s="48"/>
      <c r="N1" s="48"/>
      <c r="O1" s="49" t="s">
        <v>1458</v>
      </c>
      <c r="P1" s="50"/>
      <c r="Q1" s="50"/>
      <c r="R1" s="50"/>
      <c r="S1" s="50"/>
      <c r="T1" s="50"/>
      <c r="U1" s="50"/>
      <c r="V1" s="50"/>
      <c r="W1" s="51"/>
      <c r="X1" s="48" t="s">
        <v>1459</v>
      </c>
      <c r="Y1" s="48"/>
      <c r="Z1" s="48"/>
    </row>
    <row r="2" spans="1:26" ht="77.5" x14ac:dyDescent="0.4">
      <c r="A2" s="18" t="s">
        <v>1460</v>
      </c>
      <c r="B2" s="18" t="s">
        <v>1461</v>
      </c>
      <c r="C2" s="18" t="s">
        <v>1462</v>
      </c>
      <c r="D2" s="18" t="s">
        <v>1463</v>
      </c>
      <c r="E2" s="18" t="s">
        <v>1464</v>
      </c>
      <c r="F2" s="18" t="s">
        <v>1465</v>
      </c>
      <c r="G2" s="18" t="s">
        <v>1466</v>
      </c>
      <c r="H2" s="18" t="s">
        <v>1465</v>
      </c>
      <c r="I2" s="18" t="s">
        <v>1466</v>
      </c>
      <c r="J2" s="18" t="s">
        <v>1465</v>
      </c>
      <c r="K2" s="18" t="s">
        <v>1466</v>
      </c>
      <c r="L2" s="18" t="s">
        <v>1467</v>
      </c>
      <c r="M2" s="18" t="s">
        <v>1468</v>
      </c>
      <c r="N2" s="18" t="s">
        <v>1469</v>
      </c>
      <c r="O2" s="18" t="s">
        <v>1470</v>
      </c>
      <c r="P2" s="18" t="s">
        <v>1471</v>
      </c>
      <c r="Q2" s="28" t="s">
        <v>1472</v>
      </c>
      <c r="R2" s="28" t="s">
        <v>1473</v>
      </c>
      <c r="S2" s="28" t="s">
        <v>1474</v>
      </c>
      <c r="T2" s="28" t="s">
        <v>1473</v>
      </c>
      <c r="U2" s="28" t="s">
        <v>1475</v>
      </c>
      <c r="V2" s="28" t="s">
        <v>1476</v>
      </c>
      <c r="W2" s="42" t="s">
        <v>2365</v>
      </c>
      <c r="X2" s="28" t="s">
        <v>1479</v>
      </c>
      <c r="Y2" s="28" t="s">
        <v>1466</v>
      </c>
      <c r="Z2" s="28" t="s">
        <v>1478</v>
      </c>
    </row>
    <row r="3" spans="1:26" hidden="1" x14ac:dyDescent="0.4">
      <c r="A3" s="3" t="s">
        <v>1480</v>
      </c>
      <c r="B3" s="3" t="s">
        <v>1484</v>
      </c>
      <c r="C3" s="41">
        <f>SUMIFS(ETF指数!G:G,ETF指数!$D:$D,大类!$A3,ETF指数!$E:$E,大类!$B3)</f>
        <v>35</v>
      </c>
      <c r="D3" s="41">
        <f ca="1">SUMIFS(ETF指数!H:H,ETF指数!$D:$D,大类!$A3,ETF指数!$E:$E,大类!$B3)</f>
        <v>937.29815995009983</v>
      </c>
      <c r="E3" s="25">
        <f ca="1">IFERROR(AVERAGEIFS(ETF指数!I:I,ETF指数!$D:$D,大类!$A3,ETF指数!$E:$E,大类!$B3),"")</f>
        <v>-1.3080221628294348</v>
      </c>
      <c r="F3" s="25">
        <f ca="1">IFERROR(AVERAGEIFS(ETF指数!J:J,ETF指数!$D:$D,大类!$A3,ETF指数!$E:$E,大类!$B3),"")</f>
        <v>-1.129071438751228</v>
      </c>
      <c r="G3" s="25">
        <f ca="1">IFERROR(AVERAGEIFS(ETF指数!K:K,ETF指数!$D:$D,大类!$A3,ETF指数!$E:$E,大类!$B3),"")</f>
        <v>0.86047655211025087</v>
      </c>
      <c r="H3" s="25">
        <f ca="1">IFERROR(AVERAGEIFS(ETF指数!L:L,ETF指数!$D:$D,大类!$A3,ETF指数!$E:$E,大类!$B3),"")</f>
        <v>-0.16978151127154759</v>
      </c>
      <c r="I3" s="25">
        <f ca="1">IFERROR(AVERAGEIFS(ETF指数!M:M,ETF指数!$D:$D,大类!$A3,ETF指数!$E:$E,大类!$B3),"")</f>
        <v>4.4752417817372526E-2</v>
      </c>
      <c r="J3" s="26">
        <f ca="1">IFERROR(AVERAGEIFS(ETF指数!N:N,ETF指数!$D:$D,大类!$A3,ETF指数!$E:$E,大类!$B3),"")</f>
        <v>14.178689835919625</v>
      </c>
      <c r="K3" s="26">
        <f ca="1">IFERROR(AVERAGEIFS(ETF指数!O:O,ETF指数!$D:$D,大类!$A3,ETF指数!$E:$E,大类!$B3),"")</f>
        <v>16.702530478459874</v>
      </c>
      <c r="L3" s="27">
        <f ca="1">IFERROR(AVERAGEIFS(ETF指数!P:P,ETF指数!$D:$D,大类!$A3,ETF指数!$E:$E,大类!$B3),"")</f>
        <v>3.6500030767066094</v>
      </c>
      <c r="M3" s="27">
        <f ca="1">IFERROR(AVERAGEIFS(ETF指数!Q:Q,ETF指数!$D:$D,大类!$A3,ETF指数!$E:$E,大类!$B3),"")</f>
        <v>0.50483739537223249</v>
      </c>
      <c r="N3" s="27">
        <f ca="1">IFERROR(AVERAGEIFS(ETF指数!R:R,ETF指数!$D:$D,大类!$A3,ETF指数!$E:$E,大类!$B3),"")</f>
        <v>0.24942515648184671</v>
      </c>
      <c r="O3" s="27">
        <f ca="1">IFERROR(AVERAGEIFS(ETF指数!S:S,ETF指数!$D:$D,大类!$A3,ETF指数!$E:$E,大类!$B3,ETF指数!$S:$S,"&gt;0"),"")</f>
        <v>9.0372565768900337</v>
      </c>
      <c r="P3" s="27">
        <f ca="1">IFERROR(AVERAGEIFS(ETF指数!T:T,ETF指数!$D:$D,大类!$A3,ETF指数!$E:$E,大类!$B3,ETF指数!$T:$T,"&gt;0"),"")</f>
        <v>8.7152006887210209</v>
      </c>
      <c r="Q3" s="26">
        <f ca="1">IFERROR(AVERAGEIFS(ETF指数!U:U,ETF指数!$D:$D,大类!$A3,ETF指数!$E:$E,大类!$B3),"")</f>
        <v>81.856314332106578</v>
      </c>
      <c r="R3" s="26">
        <f ca="1">IFERROR(AVERAGEIFS(ETF指数!V:V,ETF指数!$D:$D,大类!$A3,ETF指数!$E:$E,大类!$B3),"")</f>
        <v>0</v>
      </c>
      <c r="S3" s="27">
        <f ca="1">IFERROR(AVERAGEIFS(ETF指数!W:W,ETF指数!$D:$D,大类!$A3,ETF指数!$E:$E,大类!$B3),"")</f>
        <v>42.171916124936665</v>
      </c>
      <c r="T3" s="27">
        <f ca="1">IFERROR(AVERAGEIFS(ETF指数!X:X,ETF指数!$D:$D,大类!$A3,ETF指数!$E:$E,大类!$B3),"")</f>
        <v>41.345994161043471</v>
      </c>
      <c r="U3" s="27">
        <f ca="1">IFERROR(AVERAGEIFS(ETF指数!Y:Y,ETF指数!$D:$D,大类!$A3,ETF指数!$E:$E,大类!$B3),"")</f>
        <v>84.857964655259124</v>
      </c>
      <c r="V3" s="27">
        <f ca="1">IFERROR(AVERAGEIFS(ETF指数!Z:Z,ETF指数!$D:$D,大类!$A3,ETF指数!$E:$E,大类!$B3),"")</f>
        <v>80.7715901084797</v>
      </c>
      <c r="W3" s="43">
        <f ca="1">IFERROR(AVERAGEIFS(ETF指数!AA:AA,ETF指数!$D:$D,大类!$A3,ETF指数!$E:$E,大类!$B3),"")</f>
        <v>44.057291666666686</v>
      </c>
      <c r="X3" s="29">
        <f ca="1">IFERROR(AVERAGEIFS(ETF指数!AB:AB,ETF指数!$D:$D,大类!$A3,ETF指数!$E:$E,大类!$B3),"")</f>
        <v>0.5682027110113288</v>
      </c>
      <c r="Y3" s="29">
        <f ca="1">IFERROR(AVERAGEIFS(ETF指数!AC:AC,ETF指数!$D:$D,大类!$A3,ETF指数!$E:$E,大类!$B3),"")</f>
        <v>0.47427700538096706</v>
      </c>
      <c r="Z3" s="29">
        <f ca="1">IFERROR(AVERAGEIFS(ETF指数!AD:AD,ETF指数!$D:$D,大类!$A3,ETF指数!$E:$E,大类!$B3),"")</f>
        <v>0.72279132462637097</v>
      </c>
    </row>
    <row r="4" spans="1:26" hidden="1" x14ac:dyDescent="0.4">
      <c r="A4" s="3" t="s">
        <v>1480</v>
      </c>
      <c r="B4" s="3" t="s">
        <v>1482</v>
      </c>
      <c r="C4" s="41">
        <f>SUMIFS(ETF指数!G:G,ETF指数!$D:$D,大类!$A4,ETF指数!$E:$E,大类!$B4)</f>
        <v>17</v>
      </c>
      <c r="D4" s="41">
        <f ca="1">SUMIFS(ETF指数!H:H,ETF指数!$D:$D,大类!$A4,ETF指数!$E:$E,大类!$B4)</f>
        <v>68.116366022899996</v>
      </c>
      <c r="E4" s="25">
        <f ca="1">IFERROR(AVERAGEIFS(ETF指数!I:I,ETF指数!$D:$D,大类!$A4,ETF指数!$E:$E,大类!$B4),"")</f>
        <v>-5.7958837367880331</v>
      </c>
      <c r="F4" s="25">
        <f ca="1">IFERROR(AVERAGEIFS(ETF指数!J:J,ETF指数!$D:$D,大类!$A4,ETF指数!$E:$E,大类!$B4),"")</f>
        <v>-3.9394923038997138</v>
      </c>
      <c r="G4" s="25">
        <f ca="1">IFERROR(AVERAGEIFS(ETF指数!K:K,ETF指数!$D:$D,大类!$A4,ETF指数!$E:$E,大类!$B4),"")</f>
        <v>12.669522113621943</v>
      </c>
      <c r="H4" s="25">
        <f ca="1">IFERROR(AVERAGEIFS(ETF指数!L:L,ETF指数!$D:$D,大类!$A4,ETF指数!$E:$E,大类!$B4),"")</f>
        <v>-0.27029433114483886</v>
      </c>
      <c r="I4" s="25">
        <f ca="1">IFERROR(AVERAGEIFS(ETF指数!M:M,ETF指数!$D:$D,大类!$A4,ETF指数!$E:$E,大类!$B4),"")</f>
        <v>0.39150437172401242</v>
      </c>
      <c r="J4" s="26">
        <f ca="1">IFERROR(AVERAGEIFS(ETF指数!N:N,ETF指数!$D:$D,大类!$A4,ETF指数!$E:$E,大类!$B4),"")</f>
        <v>27.552920494469301</v>
      </c>
      <c r="K4" s="26">
        <f ca="1">IFERROR(AVERAGEIFS(ETF指数!O:O,ETF指数!$D:$D,大类!$A4,ETF指数!$E:$E,大类!$B4),"")</f>
        <v>32.391692935920688</v>
      </c>
      <c r="L4" s="27">
        <f ca="1">IFERROR(AVERAGEIFS(ETF指数!P:P,ETF指数!$D:$D,大类!$A4,ETF指数!$E:$E,大类!$B4),"")</f>
        <v>34.035436651701005</v>
      </c>
      <c r="M4" s="27">
        <f ca="1">IFERROR(AVERAGEIFS(ETF指数!Q:Q,ETF指数!$D:$D,大类!$A4,ETF指数!$E:$E,大类!$B4),"")</f>
        <v>3.3880888093493855</v>
      </c>
      <c r="N4" s="27">
        <f ca="1">IFERROR(AVERAGEIFS(ETF指数!R:R,ETF指数!$D:$D,大类!$A4,ETF指数!$E:$E,大类!$B4),"")</f>
        <v>16.830605844542546</v>
      </c>
      <c r="O4" s="27">
        <f ca="1">IFERROR(AVERAGEIFS(ETF指数!S:S,ETF指数!$D:$D,大类!$A4,ETF指数!$E:$E,大类!$B4,ETF指数!$S:$S,"&gt;0"),"")</f>
        <v>26.470942364266307</v>
      </c>
      <c r="P4" s="27">
        <f ca="1">IFERROR(AVERAGEIFS(ETF指数!T:T,ETF指数!$D:$D,大类!$A4,ETF指数!$E:$E,大类!$B4,ETF指数!$T:$T,"&gt;0"),"")</f>
        <v>20.427871196467645</v>
      </c>
      <c r="Q4" s="26">
        <f ca="1">IFERROR(AVERAGEIFS(ETF指数!U:U,ETF指数!$D:$D,大类!$A4,ETF指数!$E:$E,大类!$B4),"")</f>
        <v>44.987035991099859</v>
      </c>
      <c r="R4" s="26">
        <f ca="1">IFERROR(AVERAGEIFS(ETF指数!V:V,ETF指数!$D:$D,大类!$A4,ETF指数!$E:$E,大类!$B4),"")</f>
        <v>0</v>
      </c>
      <c r="S4" s="27">
        <f ca="1">IFERROR(AVERAGEIFS(ETF指数!W:W,ETF指数!$D:$D,大类!$A4,ETF指数!$E:$E,大类!$B4),"")</f>
        <v>16.242260790566789</v>
      </c>
      <c r="T4" s="27">
        <f ca="1">IFERROR(AVERAGEIFS(ETF指数!X:X,ETF指数!$D:$D,大类!$A4,ETF指数!$E:$E,大类!$B4),"")</f>
        <v>13.172405230844882</v>
      </c>
      <c r="U4" s="27">
        <f ca="1">IFERROR(AVERAGEIFS(ETF指数!Y:Y,ETF指数!$D:$D,大类!$A4,ETF指数!$E:$E,大类!$B4),"")</f>
        <v>47.096442754618536</v>
      </c>
      <c r="V4" s="27">
        <f ca="1">IFERROR(AVERAGEIFS(ETF指数!Z:Z,ETF指数!$D:$D,大类!$A4,ETF指数!$E:$E,大类!$B4),"")</f>
        <v>48.041156771424845</v>
      </c>
      <c r="W4" s="43">
        <f ca="1">IFERROR(AVERAGEIFS(ETF指数!AA:AA,ETF指数!$D:$D,大类!$A4,ETF指数!$E:$E,大类!$B4),"")</f>
        <v>4.4871794871794846</v>
      </c>
      <c r="X4" s="29">
        <f ca="1">IFERROR(AVERAGEIFS(ETF指数!AB:AB,ETF指数!$D:$D,大类!$A4,ETF指数!$E:$E,大类!$B4),"")</f>
        <v>0.43520107546467685</v>
      </c>
      <c r="Y4" s="29">
        <f ca="1">IFERROR(AVERAGEIFS(ETF指数!AC:AC,ETF指数!$D:$D,大类!$A4,ETF指数!$E:$E,大类!$B4),"")</f>
        <v>0.5537511949810271</v>
      </c>
      <c r="Z4" s="29">
        <f ca="1">IFERROR(AVERAGEIFS(ETF指数!AD:AD,ETF指数!$D:$D,大类!$A4,ETF指数!$E:$E,大类!$B4),"")</f>
        <v>0.5010144522302844</v>
      </c>
    </row>
    <row r="5" spans="1:26" hidden="1" x14ac:dyDescent="0.4">
      <c r="A5" s="3" t="s">
        <v>1480</v>
      </c>
      <c r="B5" s="3" t="s">
        <v>1485</v>
      </c>
      <c r="C5" s="41">
        <f>SUMIFS(ETF指数!G:G,ETF指数!$D:$D,大类!$A5,ETF指数!$E:$E,大类!$B5)</f>
        <v>11</v>
      </c>
      <c r="D5" s="41">
        <f ca="1">SUMIFS(ETF指数!H:H,ETF指数!$D:$D,大类!$A5,ETF指数!$E:$E,大类!$B5)</f>
        <v>35.77501301600001</v>
      </c>
      <c r="E5" s="25">
        <f ca="1">IFERROR(AVERAGEIFS(ETF指数!I:I,ETF指数!$D:$D,大类!$A5,ETF指数!$E:$E,大类!$B5),"")</f>
        <v>-3.9486237998778266</v>
      </c>
      <c r="F5" s="25">
        <f ca="1">IFERROR(AVERAGEIFS(ETF指数!J:J,ETF指数!$D:$D,大类!$A5,ETF指数!$E:$E,大类!$B5),"")</f>
        <v>-2.661329555359103</v>
      </c>
      <c r="G5" s="25">
        <f ca="1">IFERROR(AVERAGEIFS(ETF指数!K:K,ETF指数!$D:$D,大类!$A5,ETF指数!$E:$E,大类!$B5),"")</f>
        <v>6.0112615879277245</v>
      </c>
      <c r="H5" s="25">
        <f ca="1">IFERROR(AVERAGEIFS(ETF指数!L:L,ETF指数!$D:$D,大类!$A5,ETF指数!$E:$E,大类!$B5),"")</f>
        <v>-0.26832857561544177</v>
      </c>
      <c r="I5" s="25">
        <f ca="1">IFERROR(AVERAGEIFS(ETF指数!M:M,ETF指数!$D:$D,大类!$A5,ETF指数!$E:$E,大类!$B5),"")</f>
        <v>0.28470736344034753</v>
      </c>
      <c r="J5" s="26">
        <f ca="1">IFERROR(AVERAGEIFS(ETF指数!N:N,ETF指数!$D:$D,大类!$A5,ETF指数!$E:$E,大类!$B5),"")</f>
        <v>19.3447566410577</v>
      </c>
      <c r="K5" s="26">
        <f ca="1">IFERROR(AVERAGEIFS(ETF指数!O:O,ETF指数!$D:$D,大类!$A5,ETF指数!$E:$E,大类!$B5),"")</f>
        <v>22.998329148536801</v>
      </c>
      <c r="L5" s="27">
        <f ca="1">IFERROR(AVERAGEIFS(ETF指数!P:P,ETF指数!$D:$D,大类!$A5,ETF指数!$E:$E,大类!$B5),"")</f>
        <v>9.9179378860659302</v>
      </c>
      <c r="M5" s="27">
        <f ca="1">IFERROR(AVERAGEIFS(ETF指数!Q:Q,ETF指数!$D:$D,大类!$A5,ETF指数!$E:$E,大类!$B5),"")</f>
        <v>0.79568544840828959</v>
      </c>
      <c r="N5" s="27">
        <f ca="1">IFERROR(AVERAGEIFS(ETF指数!R:R,ETF指数!$D:$D,大类!$A5,ETF指数!$E:$E,大类!$B5),"")</f>
        <v>0.56928402493978991</v>
      </c>
      <c r="O5" s="27">
        <f ca="1">IFERROR(AVERAGEIFS(ETF指数!S:S,ETF指数!$D:$D,大类!$A5,ETF指数!$E:$E,大类!$B5,ETF指数!$S:$S,"&gt;0"),"")</f>
        <v>12.99702733848056</v>
      </c>
      <c r="P5" s="27">
        <f ca="1">IFERROR(AVERAGEIFS(ETF指数!T:T,ETF指数!$D:$D,大类!$A5,ETF指数!$E:$E,大类!$B5,ETF指数!$T:$T,"&gt;0"),"")</f>
        <v>10.983524486878059</v>
      </c>
      <c r="Q5" s="26">
        <f ca="1">IFERROR(AVERAGEIFS(ETF指数!U:U,ETF指数!$D:$D,大类!$A5,ETF指数!$E:$E,大类!$B5),"")</f>
        <v>77.476199488497613</v>
      </c>
      <c r="R5" s="26">
        <f ca="1">IFERROR(AVERAGEIFS(ETF指数!V:V,ETF指数!$D:$D,大类!$A5,ETF指数!$E:$E,大类!$B5),"")</f>
        <v>0</v>
      </c>
      <c r="S5" s="27">
        <f ca="1">IFERROR(AVERAGEIFS(ETF指数!W:W,ETF指数!$D:$D,大类!$A5,ETF指数!$E:$E,大类!$B5),"")</f>
        <v>34.087336621783905</v>
      </c>
      <c r="T5" s="27">
        <f ca="1">IFERROR(AVERAGEIFS(ETF指数!X:X,ETF指数!$D:$D,大类!$A5,ETF指数!$E:$E,大类!$B5),"")</f>
        <v>37.003905819362942</v>
      </c>
      <c r="U5" s="27">
        <f ca="1">IFERROR(AVERAGEIFS(ETF指数!Y:Y,ETF指数!$D:$D,大类!$A5,ETF指数!$E:$E,大类!$B5),"")</f>
        <v>81.417220323843807</v>
      </c>
      <c r="V5" s="27">
        <f ca="1">IFERROR(AVERAGEIFS(ETF指数!Z:Z,ETF指数!$D:$D,大类!$A5,ETF指数!$E:$E,大类!$B5),"")</f>
        <v>74.996037151978896</v>
      </c>
      <c r="W5" s="43">
        <f ca="1">IFERROR(AVERAGEIFS(ETF指数!AA:AA,ETF指数!$D:$D,大类!$A5,ETF指数!$E:$E,大类!$B5),"")</f>
        <v>32.141064257028198</v>
      </c>
      <c r="X5" s="29">
        <f ca="1">IFERROR(AVERAGEIFS(ETF指数!AB:AB,ETF指数!$D:$D,大类!$A5,ETF指数!$E:$E,大类!$B5),"")</f>
        <v>0.57537822403068795</v>
      </c>
      <c r="Y5" s="29">
        <f ca="1">IFERROR(AVERAGEIFS(ETF指数!AC:AC,ETF指数!$D:$D,大类!$A5,ETF指数!$E:$E,大类!$B5),"")</f>
        <v>0.52744605165137892</v>
      </c>
      <c r="Z5" s="29">
        <f ca="1">IFERROR(AVERAGEIFS(ETF指数!AD:AD,ETF指数!$D:$D,大类!$A5,ETF指数!$E:$E,大类!$B5),"")</f>
        <v>0.56426377564068064</v>
      </c>
    </row>
    <row r="6" spans="1:26" hidden="1" x14ac:dyDescent="0.4">
      <c r="A6" s="3" t="s">
        <v>1480</v>
      </c>
      <c r="B6" s="3" t="s">
        <v>1486</v>
      </c>
      <c r="C6" s="41">
        <f>SUMIFS(ETF指数!G:G,ETF指数!$D:$D,大类!$A6,ETF指数!$E:$E,大类!$B6)</f>
        <v>13</v>
      </c>
      <c r="D6" s="41">
        <f ca="1">SUMIFS(ETF指数!H:H,ETF指数!$D:$D,大类!$A6,ETF指数!$E:$E,大类!$B6)</f>
        <v>28.152796791300002</v>
      </c>
      <c r="E6" s="25">
        <f ca="1">IFERROR(AVERAGEIFS(ETF指数!I:I,ETF指数!$D:$D,大类!$A6,ETF指数!$E:$E,大类!$B6),"")</f>
        <v>-3.8725930998999774</v>
      </c>
      <c r="F6" s="25">
        <f ca="1">IFERROR(AVERAGEIFS(ETF指数!J:J,ETF指数!$D:$D,大类!$A6,ETF指数!$E:$E,大类!$B6),"")</f>
        <v>-3.5378585935846529</v>
      </c>
      <c r="G6" s="25">
        <f ca="1">IFERROR(AVERAGEIFS(ETF指数!K:K,ETF指数!$D:$D,大类!$A6,ETF指数!$E:$E,大类!$B6),"")</f>
        <v>4.8830759520974008</v>
      </c>
      <c r="H6" s="25">
        <f ca="1">IFERROR(AVERAGEIFS(ETF指数!L:L,ETF指数!$D:$D,大类!$A6,ETF指数!$E:$E,大类!$B6),"")</f>
        <v>-0.31887825195628222</v>
      </c>
      <c r="I6" s="25">
        <f ca="1">IFERROR(AVERAGEIFS(ETF指数!M:M,ETF指数!$D:$D,大类!$A6,ETF指数!$E:$E,大类!$B6),"")</f>
        <v>0.21483714037029356</v>
      </c>
      <c r="J6" s="26">
        <f ca="1">IFERROR(AVERAGEIFS(ETF指数!N:N,ETF指数!$D:$D,大类!$A6,ETF指数!$E:$E,大类!$B6),"")</f>
        <v>15.462732598617199</v>
      </c>
      <c r="K6" s="26">
        <f ca="1">IFERROR(AVERAGEIFS(ETF指数!O:O,ETF指数!$D:$D,大类!$A6,ETF指数!$E:$E,大类!$B6),"")</f>
        <v>19.044980636160702</v>
      </c>
      <c r="L6" s="27">
        <f ca="1">IFERROR(AVERAGEIFS(ETF指数!P:P,ETF指数!$D:$D,大类!$A6,ETF指数!$E:$E,大类!$B6),"")</f>
        <v>10.74940287292463</v>
      </c>
      <c r="M6" s="27">
        <f ca="1">IFERROR(AVERAGEIFS(ETF指数!Q:Q,ETF指数!$D:$D,大类!$A6,ETF指数!$E:$E,大类!$B6),"")</f>
        <v>0.49812819453314044</v>
      </c>
      <c r="N6" s="27">
        <f ca="1">IFERROR(AVERAGEIFS(ETF指数!R:R,ETF指数!$D:$D,大类!$A6,ETF指数!$E:$E,大类!$B6),"")</f>
        <v>1.1133894218489704</v>
      </c>
      <c r="O6" s="27">
        <f ca="1">IFERROR(AVERAGEIFS(ETF指数!S:S,ETF指数!$D:$D,大类!$A6,ETF指数!$E:$E,大类!$B6,ETF指数!$S:$S,"&gt;0"),"")</f>
        <v>15.248514815519075</v>
      </c>
      <c r="P6" s="27">
        <f ca="1">IFERROR(AVERAGEIFS(ETF指数!T:T,ETF指数!$D:$D,大类!$A6,ETF指数!$E:$E,大类!$B6,ETF指数!$T:$T,"&gt;0"),"")</f>
        <v>12.818551826474737</v>
      </c>
      <c r="Q6" s="26">
        <f ca="1">IFERROR(AVERAGEIFS(ETF指数!U:U,ETF指数!$D:$D,大类!$A6,ETF指数!$E:$E,大类!$B6),"")</f>
        <v>40.927084632095145</v>
      </c>
      <c r="R6" s="26">
        <f ca="1">IFERROR(AVERAGEIFS(ETF指数!V:V,ETF指数!$D:$D,大类!$A6,ETF指数!$E:$E,大类!$B6),"")</f>
        <v>0</v>
      </c>
      <c r="S6" s="27">
        <f ca="1">IFERROR(AVERAGEIFS(ETF指数!W:W,ETF指数!$D:$D,大类!$A6,ETF指数!$E:$E,大类!$B6),"")</f>
        <v>21.7634787301374</v>
      </c>
      <c r="T6" s="27">
        <f ca="1">IFERROR(AVERAGEIFS(ETF指数!X:X,ETF指数!$D:$D,大类!$A6,ETF指数!$E:$E,大类!$B6),"")</f>
        <v>19.209231837333839</v>
      </c>
      <c r="U6" s="27">
        <f ca="1">IFERROR(AVERAGEIFS(ETF指数!Y:Y,ETF指数!$D:$D,大类!$A6,ETF指数!$E:$E,大类!$B6),"")</f>
        <v>45.269528555739569</v>
      </c>
      <c r="V6" s="27">
        <f ca="1">IFERROR(AVERAGEIFS(ETF指数!Z:Z,ETF指数!$D:$D,大类!$A6,ETF指数!$E:$E,大类!$B6),"")</f>
        <v>44.793874651882803</v>
      </c>
      <c r="W6" s="43">
        <f ca="1">IFERROR(AVERAGEIFS(ETF指数!AA:AA,ETF指数!$D:$D,大类!$A6,ETF指数!$E:$E,大类!$B6),"")</f>
        <v>17.783333333333399</v>
      </c>
      <c r="X6" s="29">
        <f ca="1">IFERROR(AVERAGEIFS(ETF指数!AB:AB,ETF指数!$D:$D,大类!$A6,ETF指数!$E:$E,大类!$B6),"")</f>
        <v>0.47653538518152089</v>
      </c>
      <c r="Y6" s="29">
        <f ca="1">IFERROR(AVERAGEIFS(ETF指数!AC:AC,ETF指数!$D:$D,大类!$A6,ETF指数!$E:$E,大类!$B6),"")</f>
        <v>0.49346873771019456</v>
      </c>
      <c r="Z6" s="29">
        <f ca="1">IFERROR(AVERAGEIFS(ETF指数!AD:AD,ETF指数!$D:$D,大类!$A6,ETF指数!$E:$E,大类!$B6),"")</f>
        <v>0.57342123191061978</v>
      </c>
    </row>
    <row r="7" spans="1:26" hidden="1" x14ac:dyDescent="0.4">
      <c r="A7" s="3" t="s">
        <v>1480</v>
      </c>
      <c r="B7" s="3" t="s">
        <v>1483</v>
      </c>
      <c r="C7" s="41">
        <f>SUMIFS(ETF指数!G:G,ETF指数!$D:$D,大类!$A7,ETF指数!$E:$E,大类!$B7)</f>
        <v>2</v>
      </c>
      <c r="D7" s="41">
        <f ca="1">SUMIFS(ETF指数!H:H,ETF指数!$D:$D,大类!$A7,ETF指数!$E:$E,大类!$B7)</f>
        <v>2.4112023207000002</v>
      </c>
      <c r="E7" s="25">
        <f ca="1">IFERROR(AVERAGEIFS(ETF指数!I:I,ETF指数!$D:$D,大类!$A7,ETF指数!$E:$E,大类!$B7),"")</f>
        <v>-2.3238253651480818</v>
      </c>
      <c r="F7" s="25">
        <f ca="1">IFERROR(AVERAGEIFS(ETF指数!J:J,ETF指数!$D:$D,大类!$A7,ETF指数!$E:$E,大类!$B7),"")</f>
        <v>-1.900179332898198</v>
      </c>
      <c r="G7" s="25">
        <f ca="1">IFERROR(AVERAGEIFS(ETF指数!K:K,ETF指数!$D:$D,大类!$A7,ETF指数!$E:$E,大类!$B7),"")</f>
        <v>3.6171136140591149</v>
      </c>
      <c r="H7" s="25">
        <f ca="1">IFERROR(AVERAGEIFS(ETF指数!L:L,ETF指数!$D:$D,大类!$A7,ETF指数!$E:$E,大类!$B7),"")</f>
        <v>-0.20831440915658606</v>
      </c>
      <c r="I7" s="25">
        <f ca="1">IFERROR(AVERAGEIFS(ETF指数!M:M,ETF指数!$D:$D,大类!$A7,ETF指数!$E:$E,大类!$B7),"")</f>
        <v>0.16763143840230768</v>
      </c>
      <c r="J7" s="26">
        <f ca="1">IFERROR(AVERAGEIFS(ETF指数!N:N,ETF指数!$D:$D,大类!$A7,ETF指数!$E:$E,大类!$B7),"")</f>
        <v>10.783854168917999</v>
      </c>
      <c r="K7" s="26">
        <f ca="1">IFERROR(AVERAGEIFS(ETF指数!O:O,ETF指数!$D:$D,大类!$A7,ETF指数!$E:$E,大类!$B7),"")</f>
        <v>12.103608917203999</v>
      </c>
      <c r="L7" s="27">
        <f ca="1">IFERROR(AVERAGEIFS(ETF指数!P:P,ETF指数!$D:$D,大类!$A7,ETF指数!$E:$E,大类!$B7),"")</f>
        <v>10.314983000401499</v>
      </c>
      <c r="M7" s="27">
        <f ca="1">IFERROR(AVERAGEIFS(ETF指数!Q:Q,ETF指数!$D:$D,大类!$A7,ETF指数!$E:$E,大类!$B7),"")</f>
        <v>1.2212162700774982</v>
      </c>
      <c r="N7" s="27">
        <f ca="1">IFERROR(AVERAGEIFS(ETF指数!R:R,ETF指数!$D:$D,大类!$A7,ETF指数!$E:$E,大类!$B7),"")</f>
        <v>-0.30460769279400068</v>
      </c>
      <c r="O7" s="27">
        <f ca="1">IFERROR(AVERAGEIFS(ETF指数!S:S,ETF指数!$D:$D,大类!$A7,ETF指数!$E:$E,大类!$B7,ETF指数!$S:$S,"&gt;0"),"")</f>
        <v>20.826338784389002</v>
      </c>
      <c r="P7" s="27">
        <f ca="1">IFERROR(AVERAGEIFS(ETF指数!T:T,ETF指数!$D:$D,大类!$A7,ETF指数!$E:$E,大类!$B7,ETF指数!$T:$T,"&gt;0"),"")</f>
        <v>15.921824793936</v>
      </c>
      <c r="Q7" s="26">
        <f ca="1">IFERROR(AVERAGEIFS(ETF指数!U:U,ETF指数!$D:$D,大类!$A7,ETF指数!$E:$E,大类!$B7),"")</f>
        <v>44.899874843554443</v>
      </c>
      <c r="R7" s="26">
        <f ca="1">IFERROR(AVERAGEIFS(ETF指数!V:V,ETF指数!$D:$D,大类!$A7,ETF指数!$E:$E,大类!$B7),"")</f>
        <v>0</v>
      </c>
      <c r="S7" s="27">
        <f ca="1">IFERROR(AVERAGEIFS(ETF指数!W:W,ETF指数!$D:$D,大类!$A7,ETF指数!$E:$E,大类!$B7),"")</f>
        <v>2.7534418022528162</v>
      </c>
      <c r="T7" s="27">
        <f ca="1">IFERROR(AVERAGEIFS(ETF指数!X:X,ETF指数!$D:$D,大类!$A7,ETF指数!$E:$E,大类!$B7),"")</f>
        <v>22.481203007518999</v>
      </c>
      <c r="U7" s="27">
        <f ca="1">IFERROR(AVERAGEIFS(ETF指数!Y:Y,ETF指数!$D:$D,大类!$A7,ETF指数!$E:$E,大类!$B7),"")</f>
        <v>48.77972465581977</v>
      </c>
      <c r="V7" s="27">
        <f ca="1">IFERROR(AVERAGEIFS(ETF指数!Z:Z,ETF指数!$D:$D,大类!$A7,ETF指数!$E:$E,大类!$B7),"")</f>
        <v>47.516930022573497</v>
      </c>
      <c r="W7" s="43">
        <f ca="1">IFERROR(AVERAGEIFS(ETF指数!AA:AA,ETF指数!$D:$D,大类!$A7,ETF指数!$E:$E,大类!$B7),"")</f>
        <v>10.666666666666499</v>
      </c>
      <c r="X7" s="29">
        <f ca="1">IFERROR(AVERAGEIFS(ETF指数!AB:AB,ETF指数!$D:$D,大类!$A7,ETF指数!$E:$E,大类!$B7),"")</f>
        <v>0.57813819128127486</v>
      </c>
      <c r="Y7" s="29">
        <f ca="1">IFERROR(AVERAGEIFS(ETF指数!AC:AC,ETF指数!$D:$D,大类!$A7,ETF指数!$E:$E,大类!$B7),"")</f>
        <v>0.5619943250936944</v>
      </c>
      <c r="Z7" s="29">
        <f ca="1">IFERROR(AVERAGEIFS(ETF指数!AD:AD,ETF指数!$D:$D,大类!$A7,ETF指数!$E:$E,大类!$B7),"")</f>
        <v>0.4786351509815791</v>
      </c>
    </row>
    <row r="8" spans="1:26" hidden="1" x14ac:dyDescent="0.4">
      <c r="A8" s="3" t="s">
        <v>1487</v>
      </c>
      <c r="B8" s="3" t="s">
        <v>1490</v>
      </c>
      <c r="C8" s="41">
        <f>SUMIFS(ETF指数!G:G,ETF指数!$D:$D,大类!$A8,ETF指数!$E:$E,大类!$B8)</f>
        <v>78</v>
      </c>
      <c r="D8" s="41">
        <f ca="1">SUMIFS(ETF指数!H:H,ETF指数!$D:$D,大类!$A8,ETF指数!$E:$E,大类!$B8)</f>
        <v>11809.791001725702</v>
      </c>
      <c r="E8" s="25">
        <f ca="1">IFERROR(AVERAGEIFS(ETF指数!I:I,ETF指数!$D:$D,大类!$A8,ETF指数!$E:$E,大类!$B8),"")</f>
        <v>-4.1087669128092257</v>
      </c>
      <c r="F8" s="25">
        <f ca="1">IFERROR(AVERAGEIFS(ETF指数!J:J,ETF指数!$D:$D,大类!$A8,ETF指数!$E:$E,大类!$B8),"")</f>
        <v>-4.5642271114506956</v>
      </c>
      <c r="G8" s="25">
        <f ca="1">IFERROR(AVERAGEIFS(ETF指数!K:K,ETF指数!$D:$D,大类!$A8,ETF指数!$E:$E,大类!$B8),"")</f>
        <v>7.3811466549839038</v>
      </c>
      <c r="H8" s="25">
        <f ca="1">IFERROR(AVERAGEIFS(ETF指数!L:L,ETF指数!$D:$D,大类!$A8,ETF指数!$E:$E,大类!$B8),"")</f>
        <v>-0.44842870154566811</v>
      </c>
      <c r="I8" s="25">
        <f ca="1">IFERROR(AVERAGEIFS(ETF指数!M:M,ETF指数!$D:$D,大类!$A8,ETF指数!$E:$E,大类!$B8),"")</f>
        <v>0.38611207713537704</v>
      </c>
      <c r="J8" s="26">
        <f ca="1">IFERROR(AVERAGEIFS(ETF指数!N:N,ETF指数!$D:$D,大类!$A8,ETF指数!$E:$E,大类!$B8),"")</f>
        <v>9.4283131320301674</v>
      </c>
      <c r="K8" s="26">
        <f ca="1">IFERROR(AVERAGEIFS(ETF指数!O:O,ETF指数!$D:$D,大类!$A8,ETF指数!$E:$E,大类!$B8),"")</f>
        <v>13.274105727436998</v>
      </c>
      <c r="L8" s="27">
        <f ca="1">IFERROR(AVERAGEIFS(ETF指数!P:P,ETF指数!$D:$D,大类!$A8,ETF指数!$E:$E,大类!$B8),"")</f>
        <v>5.1370689095198339</v>
      </c>
      <c r="M8" s="27">
        <f ca="1">IFERROR(AVERAGEIFS(ETF指数!Q:Q,ETF指数!$D:$D,大类!$A8,ETF指数!$E:$E,大类!$B8),"")</f>
        <v>0.47430877337886618</v>
      </c>
      <c r="N8" s="27">
        <f ca="1">IFERROR(AVERAGEIFS(ETF指数!R:R,ETF指数!$D:$D,大类!$A8,ETF指数!$E:$E,大类!$B8),"")</f>
        <v>0.50963972630836663</v>
      </c>
      <c r="O8" s="27">
        <f ca="1">IFERROR(AVERAGEIFS(ETF指数!S:S,ETF指数!$D:$D,大类!$A8,ETF指数!$E:$E,大类!$B8,ETF指数!$S:$S,"&gt;0"),"")</f>
        <v>13.511685226311334</v>
      </c>
      <c r="P8" s="27">
        <f ca="1">IFERROR(AVERAGEIFS(ETF指数!T:T,ETF指数!$D:$D,大类!$A8,ETF指数!$E:$E,大类!$B8,ETF指数!$T:$T,"&gt;0"),"")</f>
        <v>11.943633152568999</v>
      </c>
      <c r="Q8" s="26">
        <f ca="1">IFERROR(AVERAGEIFS(ETF指数!U:U,ETF指数!$D:$D,大类!$A8,ETF指数!$E:$E,大类!$B8),"")</f>
        <v>34.097568464120997</v>
      </c>
      <c r="R8" s="26">
        <f ca="1">IFERROR(AVERAGEIFS(ETF指数!V:V,ETF指数!$D:$D,大类!$A8,ETF指数!$E:$E,大类!$B8),"")</f>
        <v>0</v>
      </c>
      <c r="S8" s="27">
        <f ca="1">IFERROR(AVERAGEIFS(ETF指数!W:W,ETF指数!$D:$D,大类!$A8,ETF指数!$E:$E,大类!$B8),"")</f>
        <v>7.3339622515574661</v>
      </c>
      <c r="T8" s="27">
        <f ca="1">IFERROR(AVERAGEIFS(ETF指数!X:X,ETF指数!$D:$D,大类!$A8,ETF指数!$E:$E,大类!$B8),"")</f>
        <v>10.183677583293751</v>
      </c>
      <c r="U8" s="27">
        <f ca="1">IFERROR(AVERAGEIFS(ETF指数!Y:Y,ETF指数!$D:$D,大类!$A8,ETF指数!$E:$E,大类!$B8),"")</f>
        <v>38.039213945411568</v>
      </c>
      <c r="V8" s="27">
        <f ca="1">IFERROR(AVERAGEIFS(ETF指数!Z:Z,ETF指数!$D:$D,大类!$A8,ETF指数!$E:$E,大类!$B8),"")</f>
        <v>39.586984356459503</v>
      </c>
      <c r="W8" s="43">
        <f ca="1">IFERROR(AVERAGEIFS(ETF指数!AA:AA,ETF指数!$D:$D,大类!$A8,ETF指数!$E:$E,大类!$B8),"")</f>
        <v>8.8819444444444997</v>
      </c>
      <c r="X8" s="29">
        <f ca="1">IFERROR(AVERAGEIFS(ETF指数!AB:AB,ETF指数!$D:$D,大类!$A8,ETF指数!$E:$E,大类!$B8),"")</f>
        <v>0.47708860400926856</v>
      </c>
      <c r="Y8" s="29">
        <f ca="1">IFERROR(AVERAGEIFS(ETF指数!AC:AC,ETF指数!$D:$D,大类!$A8,ETF指数!$E:$E,大类!$B8),"")</f>
        <v>0.49556346408611401</v>
      </c>
      <c r="Z8" s="29">
        <f ca="1">IFERROR(AVERAGEIFS(ETF指数!AD:AD,ETF指数!$D:$D,大类!$A8,ETF指数!$E:$E,大类!$B8),"")</f>
        <v>0.51967992123562567</v>
      </c>
    </row>
    <row r="9" spans="1:26" hidden="1" x14ac:dyDescent="0.4">
      <c r="A9" s="3" t="s">
        <v>1487</v>
      </c>
      <c r="B9" s="3" t="s">
        <v>1495</v>
      </c>
      <c r="C9" s="41">
        <f>SUMIFS(ETF指数!G:G,ETF指数!$D:$D,大类!$A9,ETF指数!$E:$E,大类!$B9)</f>
        <v>44</v>
      </c>
      <c r="D9" s="41">
        <f ca="1">SUMIFS(ETF指数!H:H,ETF指数!$D:$D,大类!$A9,ETF指数!$E:$E,大类!$B9)</f>
        <v>2559.1055493352001</v>
      </c>
      <c r="E9" s="25">
        <f ca="1">IFERROR(AVERAGEIFS(ETF指数!I:I,ETF指数!$D:$D,大类!$A9,ETF指数!$E:$E,大类!$B9),"")</f>
        <v>-5.5514705446392147</v>
      </c>
      <c r="F9" s="25">
        <f ca="1">IFERROR(AVERAGEIFS(ETF指数!J:J,ETF指数!$D:$D,大类!$A9,ETF指数!$E:$E,大类!$B9),"")</f>
        <v>-1.5592946867035753</v>
      </c>
      <c r="G9" s="25">
        <f ca="1">IFERROR(AVERAGEIFS(ETF指数!K:K,ETF指数!$D:$D,大类!$A9,ETF指数!$E:$E,大类!$B9),"")</f>
        <v>10.505803023625397</v>
      </c>
      <c r="H9" s="25">
        <f ca="1">IFERROR(AVERAGEIFS(ETF指数!L:L,ETF指数!$D:$D,大类!$A9,ETF指数!$E:$E,大类!$B9),"")</f>
        <v>-0.13256657340013653</v>
      </c>
      <c r="I9" s="25">
        <f ca="1">IFERROR(AVERAGEIFS(ETF指数!M:M,ETF指数!$D:$D,大类!$A9,ETF指数!$E:$E,大类!$B9),"")</f>
        <v>0.36865056442076477</v>
      </c>
      <c r="J9" s="26">
        <f ca="1">IFERROR(AVERAGEIFS(ETF指数!N:N,ETF指数!$D:$D,大类!$A9,ETF指数!$E:$E,大类!$B9),"")</f>
        <v>26.039117030767997</v>
      </c>
      <c r="K9" s="26">
        <f ca="1">IFERROR(AVERAGEIFS(ETF指数!O:O,ETF指数!$D:$D,大类!$A9,ETF指数!$E:$E,大类!$B9),"")</f>
        <v>29.085826822441671</v>
      </c>
      <c r="L9" s="27">
        <f ca="1">IFERROR(AVERAGEIFS(ETF指数!P:P,ETF指数!$D:$D,大类!$A9,ETF指数!$E:$E,大类!$B9),"")</f>
        <v>22.362289733506667</v>
      </c>
      <c r="M9" s="27">
        <f ca="1">IFERROR(AVERAGEIFS(ETF指数!Q:Q,ETF指数!$D:$D,大类!$A9,ETF指数!$E:$E,大类!$B9),"")</f>
        <v>2.9306178571713333</v>
      </c>
      <c r="N9" s="27">
        <f ca="1">IFERROR(AVERAGEIFS(ETF指数!R:R,ETF指数!$D:$D,大类!$A9,ETF指数!$E:$E,大类!$B9),"")</f>
        <v>-0.73955986855700095</v>
      </c>
      <c r="O9" s="27">
        <f ca="1">IFERROR(AVERAGEIFS(ETF指数!S:S,ETF指数!$D:$D,大类!$A9,ETF指数!$E:$E,大类!$B9,ETF指数!$S:$S,"&gt;0"),"")</f>
        <v>31.093749331778668</v>
      </c>
      <c r="P9" s="27">
        <f ca="1">IFERROR(AVERAGEIFS(ETF指数!T:T,ETF指数!$D:$D,大类!$A9,ETF指数!$E:$E,大类!$B9,ETF指数!$T:$T,"&gt;0"),"")</f>
        <v>19.147636985666335</v>
      </c>
      <c r="Q9" s="26">
        <f ca="1">IFERROR(AVERAGEIFS(ETF指数!U:U,ETF指数!$D:$D,大类!$A9,ETF指数!$E:$E,大类!$B9),"")</f>
        <v>57.318303917695118</v>
      </c>
      <c r="R9" s="26">
        <f ca="1">IFERROR(AVERAGEIFS(ETF指数!V:V,ETF指数!$D:$D,大类!$A9,ETF指数!$E:$E,大类!$B9),"")</f>
        <v>0</v>
      </c>
      <c r="S9" s="27">
        <f ca="1">IFERROR(AVERAGEIFS(ETF指数!W:W,ETF指数!$D:$D,大类!$A9,ETF指数!$E:$E,大类!$B9),"")</f>
        <v>0.7870073354501107</v>
      </c>
      <c r="T9" s="27">
        <f ca="1">IFERROR(AVERAGEIFS(ETF指数!X:X,ETF指数!$D:$D,大类!$A9,ETF指数!$E:$E,大类!$B9),"")</f>
        <v>4.030392518764633</v>
      </c>
      <c r="U9" s="27">
        <f ca="1">IFERROR(AVERAGEIFS(ETF指数!Y:Y,ETF指数!$D:$D,大类!$A9,ETF指数!$E:$E,大类!$B9),"")</f>
        <v>53.61831616392427</v>
      </c>
      <c r="V9" s="27">
        <f ca="1">IFERROR(AVERAGEIFS(ETF指数!Z:Z,ETF指数!$D:$D,大类!$A9,ETF指数!$E:$E,大类!$B9),"")</f>
        <v>71.626215085517671</v>
      </c>
      <c r="W9" s="43">
        <f ca="1">IFERROR(AVERAGEIFS(ETF指数!AA:AA,ETF指数!$D:$D,大类!$A9,ETF指数!$E:$E,大类!$B9),"")</f>
        <v>13.766666666666666</v>
      </c>
      <c r="X9" s="29">
        <f ca="1">IFERROR(AVERAGEIFS(ETF指数!AB:AB,ETF指数!$D:$D,大类!$A9,ETF指数!$E:$E,大类!$B9),"")</f>
        <v>0.60437544367112317</v>
      </c>
      <c r="Y9" s="29">
        <f ca="1">IFERROR(AVERAGEIFS(ETF指数!AC:AC,ETF指数!$D:$D,大类!$A9,ETF指数!$E:$E,大类!$B9),"")</f>
        <v>0.65666568173439421</v>
      </c>
      <c r="Z9" s="29">
        <f ca="1">IFERROR(AVERAGEIFS(ETF指数!AD:AD,ETF指数!$D:$D,大类!$A9,ETF指数!$E:$E,大类!$B9),"")</f>
        <v>0.50584901633774215</v>
      </c>
    </row>
    <row r="10" spans="1:26" hidden="1" x14ac:dyDescent="0.4">
      <c r="A10" s="3" t="s">
        <v>1487</v>
      </c>
      <c r="B10" s="3" t="s">
        <v>1488</v>
      </c>
      <c r="C10" s="41">
        <f>SUMIFS(ETF指数!G:G,ETF指数!$D:$D,大类!$A10,ETF指数!$E:$E,大类!$B10)</f>
        <v>30</v>
      </c>
      <c r="D10" s="41">
        <f ca="1">SUMIFS(ETF指数!H:H,ETF指数!$D:$D,大类!$A10,ETF指数!$E:$E,大类!$B10)</f>
        <v>1984.4232667857002</v>
      </c>
      <c r="E10" s="25">
        <f ca="1">IFERROR(AVERAGEIFS(ETF指数!I:I,ETF指数!$D:$D,大类!$A10,ETF指数!$E:$E,大类!$B10),"")</f>
        <v>-2.4014756390090519</v>
      </c>
      <c r="F10" s="25">
        <f ca="1">IFERROR(AVERAGEIFS(ETF指数!J:J,ETF指数!$D:$D,大类!$A10,ETF指数!$E:$E,大类!$B10),"")</f>
        <v>-2.1795415209863167</v>
      </c>
      <c r="G10" s="25">
        <f ca="1">IFERROR(AVERAGEIFS(ETF指数!K:K,ETF指数!$D:$D,大类!$A10,ETF指数!$E:$E,大类!$B10),"")</f>
        <v>9.3488617536319261</v>
      </c>
      <c r="H10" s="25">
        <f ca="1">IFERROR(AVERAGEIFS(ETF指数!L:L,ETF指数!$D:$D,大类!$A10,ETF指数!$E:$E,大类!$B10),"")</f>
        <v>-0.14463720848517406</v>
      </c>
      <c r="I10" s="25">
        <f ca="1">IFERROR(AVERAGEIFS(ETF指数!M:M,ETF指数!$D:$D,大类!$A10,ETF指数!$E:$E,大类!$B10),"")</f>
        <v>0.51502476263309094</v>
      </c>
      <c r="J10" s="26">
        <f ca="1">IFERROR(AVERAGEIFS(ETF指数!N:N,ETF指数!$D:$D,大类!$A10,ETF指数!$E:$E,大类!$B10),"")</f>
        <v>10.467756726002401</v>
      </c>
      <c r="K10" s="26">
        <f ca="1">IFERROR(AVERAGEIFS(ETF指数!O:O,ETF指数!$D:$D,大类!$A10,ETF指数!$E:$E,大类!$B10),"")</f>
        <v>12.240240247391799</v>
      </c>
      <c r="L10" s="27">
        <f ca="1">IFERROR(AVERAGEIFS(ETF指数!P:P,ETF指数!$D:$D,大类!$A10,ETF指数!$E:$E,大类!$B10),"")</f>
        <v>6.0175435224276601</v>
      </c>
      <c r="M10" s="27">
        <f ca="1">IFERROR(AVERAGEIFS(ETF指数!Q:Q,ETF指数!$D:$D,大类!$A10,ETF指数!$E:$E,大类!$B10),"")</f>
        <v>0.58171862427684007</v>
      </c>
      <c r="N10" s="27">
        <f ca="1">IFERROR(AVERAGEIFS(ETF指数!R:R,ETF指数!$D:$D,大类!$A10,ETF指数!$E:$E,大类!$B10),"")</f>
        <v>0.99760016135809959</v>
      </c>
      <c r="O10" s="27">
        <f ca="1">IFERROR(AVERAGEIFS(ETF指数!S:S,ETF指数!$D:$D,大类!$A10,ETF指数!$E:$E,大类!$B10,ETF指数!$S:$S,"&gt;0"),"")</f>
        <v>12.505545037516333</v>
      </c>
      <c r="P10" s="27">
        <f ca="1">IFERROR(AVERAGEIFS(ETF指数!T:T,ETF指数!$D:$D,大类!$A10,ETF指数!$E:$E,大类!$B10,ETF指数!$T:$T,"&gt;0"),"")</f>
        <v>11.398118734465067</v>
      </c>
      <c r="Q10" s="26">
        <f ca="1">IFERROR(AVERAGEIFS(ETF指数!U:U,ETF指数!$D:$D,大类!$A10,ETF指数!$E:$E,大类!$B10),"")</f>
        <v>39.579596571652651</v>
      </c>
      <c r="R10" s="26">
        <f ca="1">IFERROR(AVERAGEIFS(ETF指数!V:V,ETF指数!$D:$D,大类!$A10,ETF指数!$E:$E,大类!$B10),"")</f>
        <v>0</v>
      </c>
      <c r="S10" s="27">
        <f ca="1">IFERROR(AVERAGEIFS(ETF指数!W:W,ETF指数!$D:$D,大类!$A10,ETF指数!$E:$E,大类!$B10),"")</f>
        <v>3.7997068352208538</v>
      </c>
      <c r="T10" s="27">
        <f ca="1">IFERROR(AVERAGEIFS(ETF指数!X:X,ETF指数!$D:$D,大类!$A10,ETF指数!$E:$E,大类!$B10),"")</f>
        <v>8.1403541477403003</v>
      </c>
      <c r="U10" s="27">
        <f ca="1">IFERROR(AVERAGEIFS(ETF指数!Y:Y,ETF指数!$D:$D,大类!$A10,ETF指数!$E:$E,大类!$B10),"")</f>
        <v>45.201313172808497</v>
      </c>
      <c r="V10" s="27">
        <f ca="1">IFERROR(AVERAGEIFS(ETF指数!Z:Z,ETF指数!$D:$D,大类!$A10,ETF指数!$E:$E,大类!$B10),"")</f>
        <v>43.794317343411002</v>
      </c>
      <c r="W10" s="43">
        <f ca="1">IFERROR(AVERAGEIFS(ETF指数!AA:AA,ETF指数!$D:$D,大类!$A10,ETF指数!$E:$E,大类!$B10),"")</f>
        <v>14</v>
      </c>
      <c r="X10" s="29">
        <f ca="1">IFERROR(AVERAGEIFS(ETF指数!AB:AB,ETF指数!$D:$D,大类!$A10,ETF指数!$E:$E,大类!$B10),"")</f>
        <v>0.53724899312404162</v>
      </c>
      <c r="Y10" s="29">
        <f ca="1">IFERROR(AVERAGEIFS(ETF指数!AC:AC,ETF指数!$D:$D,大类!$A10,ETF指数!$E:$E,大类!$B10),"")</f>
        <v>0.55505676845340934</v>
      </c>
      <c r="Z10" s="29">
        <f ca="1">IFERROR(AVERAGEIFS(ETF指数!AD:AD,ETF指数!$D:$D,大类!$A10,ETF指数!$E:$E,大类!$B10),"")</f>
        <v>0.59871702467316057</v>
      </c>
    </row>
    <row r="11" spans="1:26" hidden="1" x14ac:dyDescent="0.4">
      <c r="A11" s="3" t="s">
        <v>1487</v>
      </c>
      <c r="B11" s="3" t="s">
        <v>1491</v>
      </c>
      <c r="C11" s="41">
        <f>SUMIFS(ETF指数!G:G,ETF指数!$D:$D,大类!$A11,ETF指数!$E:$E,大类!$B11)</f>
        <v>25</v>
      </c>
      <c r="D11" s="41">
        <f ca="1">SUMIFS(ETF指数!H:H,ETF指数!$D:$D,大类!$A11,ETF指数!$E:$E,大类!$B11)</f>
        <v>1878.9042957337999</v>
      </c>
      <c r="E11" s="25">
        <f ca="1">IFERROR(AVERAGEIFS(ETF指数!I:I,ETF指数!$D:$D,大类!$A11,ETF指数!$E:$E,大类!$B11),"")</f>
        <v>-3.092605169700898</v>
      </c>
      <c r="F11" s="25">
        <f ca="1">IFERROR(AVERAGEIFS(ETF指数!J:J,ETF指数!$D:$D,大类!$A11,ETF指数!$E:$E,大类!$B11),"")</f>
        <v>5.8160874953533765</v>
      </c>
      <c r="G11" s="25">
        <f ca="1">IFERROR(AVERAGEIFS(ETF指数!K:K,ETF指数!$D:$D,大类!$A11,ETF指数!$E:$E,大类!$B11),"")</f>
        <v>31.284492278355085</v>
      </c>
      <c r="H11" s="25">
        <f ca="1">IFERROR(AVERAGEIFS(ETF指数!L:L,ETF指数!$D:$D,大类!$A11,ETF指数!$E:$E,大类!$B11),"")</f>
        <v>0.32349156278687624</v>
      </c>
      <c r="I11" s="25">
        <f ca="1">IFERROR(AVERAGEIFS(ETF指数!M:M,ETF指数!$D:$D,大类!$A11,ETF指数!$E:$E,大类!$B11),"")</f>
        <v>0.75759066814544695</v>
      </c>
      <c r="J11" s="26">
        <f ca="1">IFERROR(AVERAGEIFS(ETF指数!N:N,ETF指数!$D:$D,大类!$A11,ETF指数!$E:$E,大类!$B11),"")</f>
        <v>37.193315980224334</v>
      </c>
      <c r="K11" s="26">
        <f ca="1">IFERROR(AVERAGEIFS(ETF指数!O:O,ETF指数!$D:$D,大类!$A11,ETF指数!$E:$E,大类!$B11),"")</f>
        <v>43.238717783275668</v>
      </c>
      <c r="L11" s="27">
        <f ca="1">IFERROR(AVERAGEIFS(ETF指数!P:P,ETF指数!$D:$D,大类!$A11,ETF指数!$E:$E,大类!$B11),"")</f>
        <v>74.465370326344669</v>
      </c>
      <c r="M11" s="27">
        <f ca="1">IFERROR(AVERAGEIFS(ETF指数!Q:Q,ETF指数!$D:$D,大类!$A11,ETF指数!$E:$E,大类!$B11),"")</f>
        <v>13.367341238134342</v>
      </c>
      <c r="N11" s="27">
        <f ca="1">IFERROR(AVERAGEIFS(ETF指数!R:R,ETF指数!$D:$D,大类!$A11,ETF指数!$E:$E,大类!$B11),"")</f>
        <v>2.457631829663677</v>
      </c>
      <c r="O11" s="27">
        <f ca="1">IFERROR(AVERAGEIFS(ETF指数!S:S,ETF指数!$D:$D,大类!$A11,ETF指数!$E:$E,大类!$B11,ETF指数!$S:$S,"&gt;0"),"")</f>
        <v>187.2766456009123</v>
      </c>
      <c r="P11" s="27">
        <f ca="1">IFERROR(AVERAGEIFS(ETF指数!T:T,ETF指数!$D:$D,大类!$A11,ETF指数!$E:$E,大类!$B11,ETF指数!$T:$T,"&gt;0"),"")</f>
        <v>48.120929280279</v>
      </c>
      <c r="Q11" s="26">
        <f ca="1">IFERROR(AVERAGEIFS(ETF指数!U:U,ETF指数!$D:$D,大类!$A11,ETF指数!$E:$E,大类!$B11),"")</f>
        <v>71.557430432564345</v>
      </c>
      <c r="R11" s="26">
        <f ca="1">IFERROR(AVERAGEIFS(ETF指数!V:V,ETF指数!$D:$D,大类!$A11,ETF指数!$E:$E,大类!$B11),"")</f>
        <v>0</v>
      </c>
      <c r="S11" s="27">
        <f ca="1">IFERROR(AVERAGEIFS(ETF指数!W:W,ETF指数!$D:$D,大类!$A11,ETF指数!$E:$E,大类!$B11),"")</f>
        <v>0.87563768157348287</v>
      </c>
      <c r="T11" s="27">
        <f ca="1">IFERROR(AVERAGEIFS(ETF指数!X:X,ETF指数!$D:$D,大类!$A11,ETF指数!$E:$E,大类!$B11),"")</f>
        <v>29.917971232730569</v>
      </c>
      <c r="U11" s="27">
        <f ca="1">IFERROR(AVERAGEIFS(ETF指数!Y:Y,ETF指数!$D:$D,大类!$A11,ETF指数!$E:$E,大类!$B11),"")</f>
        <v>49.938274181419843</v>
      </c>
      <c r="V11" s="27">
        <f ca="1">IFERROR(AVERAGEIFS(ETF指数!Z:Z,ETF指数!$D:$D,大类!$A11,ETF指数!$E:$E,大类!$B11),"")</f>
        <v>55.676869294008327</v>
      </c>
      <c r="W11" s="43">
        <f ca="1">IFERROR(AVERAGEIFS(ETF指数!AA:AA,ETF指数!$D:$D,大类!$A11,ETF指数!$E:$E,大类!$B11),"")</f>
        <v>1.5</v>
      </c>
      <c r="X11" s="29">
        <f ca="1">IFERROR(AVERAGEIFS(ETF指数!AB:AB,ETF指数!$D:$D,大类!$A11,ETF指数!$E:$E,大类!$B11),"")</f>
        <v>0.74198778364290197</v>
      </c>
      <c r="Y11" s="29">
        <f ca="1">IFERROR(AVERAGEIFS(ETF指数!AC:AC,ETF指数!$D:$D,大类!$A11,ETF指数!$E:$E,大类!$B11),"")</f>
        <v>0.75924868241227317</v>
      </c>
      <c r="Z11" s="29">
        <f ca="1">IFERROR(AVERAGEIFS(ETF指数!AD:AD,ETF指数!$D:$D,大类!$A11,ETF指数!$E:$E,大类!$B11),"")</f>
        <v>0.56580828811363082</v>
      </c>
    </row>
    <row r="12" spans="1:26" hidden="1" x14ac:dyDescent="0.4">
      <c r="A12" s="3" t="s">
        <v>1487</v>
      </c>
      <c r="B12" s="3" t="s">
        <v>1489</v>
      </c>
      <c r="C12" s="41">
        <f>SUMIFS(ETF指数!G:G,ETF指数!$D:$D,大类!$A12,ETF指数!$E:$E,大类!$B12)</f>
        <v>34</v>
      </c>
      <c r="D12" s="41">
        <f ca="1">SUMIFS(ETF指数!H:H,ETF指数!$D:$D,大类!$A12,ETF指数!$E:$E,大类!$B12)</f>
        <v>1517.6838531298999</v>
      </c>
      <c r="E12" s="25">
        <f ca="1">IFERROR(AVERAGEIFS(ETF指数!I:I,ETF指数!$D:$D,大类!$A12,ETF指数!$E:$E,大类!$B12),"")</f>
        <v>-9.5496008837029489</v>
      </c>
      <c r="F12" s="25">
        <f ca="1">IFERROR(AVERAGEIFS(ETF指数!J:J,ETF指数!$D:$D,大类!$A12,ETF指数!$E:$E,大类!$B12),"")</f>
        <v>-10.279211409487642</v>
      </c>
      <c r="G12" s="25">
        <f ca="1">IFERROR(AVERAGEIFS(ETF指数!K:K,ETF指数!$D:$D,大类!$A12,ETF指数!$E:$E,大类!$B12),"")</f>
        <v>17.976236337669157</v>
      </c>
      <c r="H12" s="25">
        <f ca="1">IFERROR(AVERAGEIFS(ETF指数!L:L,ETF指数!$D:$D,大类!$A12,ETF指数!$E:$E,大类!$B12),"")</f>
        <v>-0.57360090703223943</v>
      </c>
      <c r="I12" s="25">
        <f ca="1">IFERROR(AVERAGEIFS(ETF指数!M:M,ETF指数!$D:$D,大类!$A12,ETF指数!$E:$E,大类!$B12),"")</f>
        <v>0.43806345382001505</v>
      </c>
      <c r="J12" s="26">
        <f ca="1">IFERROR(AVERAGEIFS(ETF指数!N:N,ETF指数!$D:$D,大类!$A12,ETF指数!$E:$E,大类!$B12),"")</f>
        <v>36.26742164051857</v>
      </c>
      <c r="K12" s="26">
        <f ca="1">IFERROR(AVERAGEIFS(ETF指数!O:O,ETF指数!$D:$D,大类!$A12,ETF指数!$E:$E,大类!$B12),"")</f>
        <v>42.246038600590431</v>
      </c>
      <c r="L12" s="27">
        <f ca="1">IFERROR(AVERAGEIFS(ETF指数!P:P,ETF指数!$D:$D,大类!$A12,ETF指数!$E:$E,大类!$B12),"")</f>
        <v>33.018007843142001</v>
      </c>
      <c r="M12" s="27">
        <f ca="1">IFERROR(AVERAGEIFS(ETF指数!Q:Q,ETF指数!$D:$D,大类!$A12,ETF指数!$E:$E,大类!$B12),"")</f>
        <v>4.90008162177143</v>
      </c>
      <c r="N12" s="27">
        <f ca="1">IFERROR(AVERAGEIFS(ETF指数!R:R,ETF指数!$D:$D,大类!$A12,ETF指数!$E:$E,大类!$B12),"")</f>
        <v>3.0766030126698598</v>
      </c>
      <c r="O12" s="27">
        <f ca="1">IFERROR(AVERAGEIFS(ETF指数!S:S,ETF指数!$D:$D,大类!$A12,ETF指数!$E:$E,大类!$B12,ETF指数!$S:$S,"&gt;0"),"")</f>
        <v>45.50301777771314</v>
      </c>
      <c r="P12" s="27">
        <f ca="1">IFERROR(AVERAGEIFS(ETF指数!T:T,ETF指数!$D:$D,大类!$A12,ETF指数!$E:$E,大类!$B12,ETF指数!$T:$T,"&gt;0"),"")</f>
        <v>23.043458943146856</v>
      </c>
      <c r="Q12" s="26">
        <f ca="1">IFERROR(AVERAGEIFS(ETF指数!U:U,ETF指数!$D:$D,大类!$A12,ETF指数!$E:$E,大类!$B12),"")</f>
        <v>36.632400559525635</v>
      </c>
      <c r="R12" s="26">
        <f ca="1">IFERROR(AVERAGEIFS(ETF指数!V:V,ETF指数!$D:$D,大类!$A12,ETF指数!$E:$E,大类!$B12),"")</f>
        <v>0</v>
      </c>
      <c r="S12" s="27">
        <f ca="1">IFERROR(AVERAGEIFS(ETF指数!W:W,ETF指数!$D:$D,大类!$A12,ETF指数!$E:$E,大类!$B12),"")</f>
        <v>1.0426225908109605</v>
      </c>
      <c r="T12" s="27">
        <f ca="1">IFERROR(AVERAGEIFS(ETF指数!X:X,ETF指数!$D:$D,大类!$A12,ETF指数!$E:$E,大类!$B12),"")</f>
        <v>3.3645779341180315</v>
      </c>
      <c r="U12" s="27">
        <f ca="1">IFERROR(AVERAGEIFS(ETF指数!Y:Y,ETF指数!$D:$D,大类!$A12,ETF指数!$E:$E,大类!$B12),"")</f>
        <v>40.379371278683188</v>
      </c>
      <c r="V12" s="27">
        <f ca="1">IFERROR(AVERAGEIFS(ETF指数!Z:Z,ETF指数!$D:$D,大类!$A12,ETF指数!$E:$E,大类!$B12),"")</f>
        <v>39.165849231517143</v>
      </c>
      <c r="W12" s="43">
        <f ca="1">IFERROR(AVERAGEIFS(ETF指数!AA:AA,ETF指数!$D:$D,大类!$A12,ETF指数!$E:$E,大类!$B12),"")</f>
        <v>1.2277432712215286</v>
      </c>
      <c r="X12" s="29">
        <f ca="1">IFERROR(AVERAGEIFS(ETF指数!AB:AB,ETF指数!$D:$D,大类!$A12,ETF指数!$E:$E,大类!$B12),"")</f>
        <v>0.48317126553800416</v>
      </c>
      <c r="Y12" s="29">
        <f ca="1">IFERROR(AVERAGEIFS(ETF指数!AC:AC,ETF指数!$D:$D,大类!$A12,ETF指数!$E:$E,大类!$B12),"")</f>
        <v>0.51060273019416702</v>
      </c>
      <c r="Z12" s="29">
        <f ca="1">IFERROR(AVERAGEIFS(ETF指数!AD:AD,ETF指数!$D:$D,大类!$A12,ETF指数!$E:$E,大类!$B12),"")</f>
        <v>0.40288705069455349</v>
      </c>
    </row>
    <row r="13" spans="1:26" hidden="1" x14ac:dyDescent="0.4">
      <c r="A13" s="3" t="s">
        <v>1487</v>
      </c>
      <c r="B13" s="38" t="s">
        <v>2383</v>
      </c>
      <c r="C13" s="41">
        <f>SUMIFS(ETF指数!G:G,ETF指数!$D:$D,大类!$A13,ETF指数!$E:$E,大类!$B13)</f>
        <v>44</v>
      </c>
      <c r="D13" s="41">
        <f ca="1">SUMIFS(ETF指数!H:H,ETF指数!$D:$D,大类!$A13,ETF指数!$E:$E,大类!$B13)</f>
        <v>441.19690726080012</v>
      </c>
      <c r="E13" s="25">
        <f ca="1">IFERROR(AVERAGEIFS(ETF指数!I:I,ETF指数!$D:$D,大类!$A13,ETF指数!$E:$E,大类!$B13),"")</f>
        <v>-4.6524234775115634</v>
      </c>
      <c r="F13" s="25">
        <f ca="1">IFERROR(AVERAGEIFS(ETF指数!J:J,ETF指数!$D:$D,大类!$A13,ETF指数!$E:$E,大类!$B13),"")</f>
        <v>-3.5816453482486605</v>
      </c>
      <c r="G13" s="25">
        <f ca="1">IFERROR(AVERAGEIFS(ETF指数!K:K,ETF指数!$D:$D,大类!$A13,ETF指数!$E:$E,大类!$B13),"")</f>
        <v>8.8952718912339908</v>
      </c>
      <c r="H13" s="25">
        <f ca="1">IFERROR(AVERAGEIFS(ETF指数!L:L,ETF指数!$D:$D,大类!$A13,ETF指数!$E:$E,大类!$B13),"")</f>
        <v>-0.31444088459352004</v>
      </c>
      <c r="I13" s="25">
        <f ca="1">IFERROR(AVERAGEIFS(ETF指数!M:M,ETF指数!$D:$D,大类!$A13,ETF指数!$E:$E,大类!$B13),"")</f>
        <v>0.40444462383418273</v>
      </c>
      <c r="J13" s="26">
        <f ca="1">IFERROR(AVERAGEIFS(ETF指数!N:N,ETF指数!$D:$D,大类!$A13,ETF指数!$E:$E,大类!$B13),"")</f>
        <v>18.978559637420279</v>
      </c>
      <c r="K13" s="26">
        <f ca="1">IFERROR(AVERAGEIFS(ETF指数!O:O,ETF指数!$D:$D,大类!$A13,ETF指数!$E:$E,大类!$B13),"")</f>
        <v>22.208070619565333</v>
      </c>
      <c r="L13" s="27">
        <f ca="1">IFERROR(AVERAGEIFS(ETF指数!P:P,ETF指数!$D:$D,大类!$A13,ETF指数!$E:$E,大类!$B13),"")</f>
        <v>11.859697138361538</v>
      </c>
      <c r="M13" s="27">
        <f ca="1">IFERROR(AVERAGEIFS(ETF指数!Q:Q,ETF指数!$D:$D,大类!$A13,ETF指数!$E:$E,大类!$B13),"")</f>
        <v>0.47896043168183322</v>
      </c>
      <c r="N13" s="27">
        <f ca="1">IFERROR(AVERAGEIFS(ETF指数!R:R,ETF指数!$D:$D,大类!$A13,ETF指数!$E:$E,大类!$B13),"")</f>
        <v>-0.30896728543524998</v>
      </c>
      <c r="O13" s="27">
        <f ca="1">IFERROR(AVERAGEIFS(ETF指数!S:S,ETF指数!$D:$D,大类!$A13,ETF指数!$E:$E,大类!$B13,ETF指数!$S:$S,"&gt;0"),"")</f>
        <v>17.587007853765613</v>
      </c>
      <c r="P13" s="27">
        <f ca="1">IFERROR(AVERAGEIFS(ETF指数!T:T,ETF指数!$D:$D,大类!$A13,ETF指数!$E:$E,大类!$B13,ETF指数!$T:$T,"&gt;0"),"")</f>
        <v>13.574488455565243</v>
      </c>
      <c r="Q13" s="26">
        <f ca="1">IFERROR(AVERAGEIFS(ETF指数!U:U,ETF指数!$D:$D,大类!$A13,ETF指数!$E:$E,大类!$B13),"")</f>
        <v>48.18349752826672</v>
      </c>
      <c r="R13" s="26">
        <f ca="1">IFERROR(AVERAGEIFS(ETF指数!V:V,ETF指数!$D:$D,大类!$A13,ETF指数!$E:$E,大类!$B13),"")</f>
        <v>0</v>
      </c>
      <c r="S13" s="27">
        <f ca="1">IFERROR(AVERAGEIFS(ETF指数!W:W,ETF指数!$D:$D,大类!$A13,ETF指数!$E:$E,大类!$B13),"")</f>
        <v>10.083768505877718</v>
      </c>
      <c r="T13" s="27">
        <f ca="1">IFERROR(AVERAGEIFS(ETF指数!X:X,ETF指数!$D:$D,大类!$A13,ETF指数!$E:$E,大类!$B13),"")</f>
        <v>16.321323518383959</v>
      </c>
      <c r="U13" s="27">
        <f ca="1">IFERROR(AVERAGEIFS(ETF指数!Y:Y,ETF指数!$D:$D,大类!$A13,ETF指数!$E:$E,大类!$B13),"")</f>
        <v>51.769806762860171</v>
      </c>
      <c r="V13" s="27">
        <f ca="1">IFERROR(AVERAGEIFS(ETF指数!Z:Z,ETF指数!$D:$D,大类!$A13,ETF指数!$E:$E,大类!$B13),"")</f>
        <v>54.315561620515339</v>
      </c>
      <c r="W13" s="43">
        <f ca="1">IFERROR(AVERAGEIFS(ETF指数!AA:AA,ETF指数!$D:$D,大类!$A13,ETF指数!$E:$E,大类!$B13),"")</f>
        <v>14.814547017120093</v>
      </c>
      <c r="X13" s="29">
        <f ca="1">IFERROR(AVERAGEIFS(ETF指数!AB:AB,ETF指数!$D:$D,大类!$A13,ETF指数!$E:$E,大类!$B13),"")</f>
        <v>0.53080095916060266</v>
      </c>
      <c r="Y13" s="29">
        <f ca="1">IFERROR(AVERAGEIFS(ETF指数!AC:AC,ETF指数!$D:$D,大类!$A13,ETF指数!$E:$E,大类!$B13),"")</f>
        <v>0.54432581825896464</v>
      </c>
      <c r="Z13" s="29">
        <f ca="1">IFERROR(AVERAGEIFS(ETF指数!AD:AD,ETF指数!$D:$D,大类!$A13,ETF指数!$E:$E,大类!$B13),"")</f>
        <v>0.51706817851740627</v>
      </c>
    </row>
    <row r="14" spans="1:26" hidden="1" x14ac:dyDescent="0.4">
      <c r="A14" s="3" t="s">
        <v>1487</v>
      </c>
      <c r="B14" s="38" t="s">
        <v>2311</v>
      </c>
      <c r="C14" s="41">
        <f>SUMIFS(ETF指数!G:G,ETF指数!$D:$D,大类!$A14,ETF指数!$E:$E,大类!$B14)</f>
        <v>14</v>
      </c>
      <c r="D14" s="41">
        <f ca="1">SUMIFS(ETF指数!H:H,ETF指数!$D:$D,大类!$A14,ETF指数!$E:$E,大类!$B14)</f>
        <v>301.90236775679995</v>
      </c>
      <c r="E14" s="25">
        <f ca="1">IFERROR(AVERAGEIFS(ETF指数!I:I,ETF指数!$D:$D,大类!$A14,ETF指数!$E:$E,大类!$B14),"")</f>
        <v>-7.1864502108047628</v>
      </c>
      <c r="F14" s="25">
        <f ca="1">IFERROR(AVERAGEIFS(ETF指数!J:J,ETF指数!$D:$D,大类!$A14,ETF指数!$E:$E,大类!$B14),"")</f>
        <v>-11.325719322055283</v>
      </c>
      <c r="G14" s="25">
        <f ca="1">IFERROR(AVERAGEIFS(ETF指数!K:K,ETF指数!$D:$D,大类!$A14,ETF指数!$E:$E,大类!$B14),"")</f>
        <v>14.722590574792438</v>
      </c>
      <c r="H14" s="25">
        <f ca="1">IFERROR(AVERAGEIFS(ETF指数!L:L,ETF指数!$D:$D,大类!$A14,ETF指数!$E:$E,大类!$B14),"")</f>
        <v>-0.73324167419959241</v>
      </c>
      <c r="I14" s="25">
        <f ca="1">IFERROR(AVERAGEIFS(ETF指数!M:M,ETF指数!$D:$D,大类!$A14,ETF指数!$E:$E,大类!$B14),"")</f>
        <v>0.38741732426024433</v>
      </c>
      <c r="J14" s="26">
        <f ca="1">IFERROR(AVERAGEIFS(ETF指数!N:N,ETF指数!$D:$D,大类!$A14,ETF指数!$E:$E,大类!$B14),"")</f>
        <v>30.211612289405998</v>
      </c>
      <c r="K14" s="26">
        <f ca="1">IFERROR(AVERAGEIFS(ETF指数!O:O,ETF指数!$D:$D,大类!$A14,ETF指数!$E:$E,大类!$B14),"")</f>
        <v>39.349453754941003</v>
      </c>
      <c r="L14" s="27">
        <f ca="1">IFERROR(AVERAGEIFS(ETF指数!P:P,ETF指数!$D:$D,大类!$A14,ETF指数!$E:$E,大类!$B14),"")</f>
        <v>23.289484802922999</v>
      </c>
      <c r="M14" s="27">
        <f ca="1">IFERROR(AVERAGEIFS(ETF指数!Q:Q,ETF指数!$D:$D,大类!$A14,ETF指数!$E:$E,大类!$B14),"")</f>
        <v>3.2497827535319992</v>
      </c>
      <c r="N14" s="27">
        <f ca="1">IFERROR(AVERAGEIFS(ETF指数!R:R,ETF指数!$D:$D,大类!$A14,ETF指数!$E:$E,大类!$B14),"")</f>
        <v>5.6073129478609971</v>
      </c>
      <c r="O14" s="27">
        <f ca="1">IFERROR(AVERAGEIFS(ETF指数!S:S,ETF指数!$D:$D,大类!$A14,ETF指数!$E:$E,大类!$B14,ETF指数!$S:$S,"&gt;0"),"")</f>
        <v>34.318812568943997</v>
      </c>
      <c r="P14" s="27">
        <f ca="1">IFERROR(AVERAGEIFS(ETF指数!T:T,ETF指数!$D:$D,大类!$A14,ETF指数!$E:$E,大类!$B14,ETF指数!$T:$T,"&gt;0"),"")</f>
        <v>25.38497755154</v>
      </c>
      <c r="Q14" s="26">
        <f ca="1">IFERROR(AVERAGEIFS(ETF指数!U:U,ETF指数!$D:$D,大类!$A14,ETF指数!$E:$E,大类!$B14),"")</f>
        <v>52.966466036113502</v>
      </c>
      <c r="R14" s="26">
        <f ca="1">IFERROR(AVERAGEIFS(ETF指数!V:V,ETF指数!$D:$D,大类!$A14,ETF指数!$E:$E,大类!$B14),"")</f>
        <v>0</v>
      </c>
      <c r="S14" s="27">
        <f ca="1">IFERROR(AVERAGEIFS(ETF指数!W:W,ETF指数!$D:$D,大类!$A14,ETF指数!$E:$E,大类!$B14),"")</f>
        <v>4.1272570937231299</v>
      </c>
      <c r="T14" s="27">
        <f ca="1">IFERROR(AVERAGEIFS(ETF指数!X:X,ETF指数!$D:$D,大类!$A14,ETF指数!$E:$E,大类!$B14),"")</f>
        <v>3.8797284190107</v>
      </c>
      <c r="U14" s="27">
        <f ca="1">IFERROR(AVERAGEIFS(ETF指数!Y:Y,ETF指数!$D:$D,大类!$A14,ETF指数!$E:$E,大类!$B14),"")</f>
        <v>68.271711092003443</v>
      </c>
      <c r="V14" s="27">
        <f ca="1">IFERROR(AVERAGEIFS(ETF指数!Z:Z,ETF指数!$D:$D,大类!$A14,ETF指数!$E:$E,大类!$B14),"")</f>
        <v>49.951503394762</v>
      </c>
      <c r="W14" s="43">
        <f ca="1">IFERROR(AVERAGEIFS(ETF指数!AA:AA,ETF指数!$D:$D,大类!$A14,ETF指数!$E:$E,大类!$B14),"")</f>
        <v>2</v>
      </c>
      <c r="X14" s="29">
        <f ca="1">IFERROR(AVERAGEIFS(ETF指数!AB:AB,ETF指数!$D:$D,大类!$A14,ETF指数!$E:$E,大类!$B14),"")</f>
        <v>0.39725259674943542</v>
      </c>
      <c r="Y14" s="29">
        <f ca="1">IFERROR(AVERAGEIFS(ETF指数!AC:AC,ETF指数!$D:$D,大类!$A14,ETF指数!$E:$E,大类!$B14),"")</f>
        <v>0.4771719758604952</v>
      </c>
      <c r="Z14" s="29">
        <f ca="1">IFERROR(AVERAGEIFS(ETF指数!AD:AD,ETF指数!$D:$D,大类!$A14,ETF指数!$E:$E,大类!$B14),"")</f>
        <v>0.37222896796613036</v>
      </c>
    </row>
    <row r="15" spans="1:26" hidden="1" x14ac:dyDescent="0.4">
      <c r="A15" s="3" t="s">
        <v>1487</v>
      </c>
      <c r="B15" s="3" t="s">
        <v>1494</v>
      </c>
      <c r="C15" s="41">
        <f>SUMIFS(ETF指数!G:G,ETF指数!$D:$D,大类!$A15,ETF指数!$E:$E,大类!$B15)</f>
        <v>19</v>
      </c>
      <c r="D15" s="41">
        <f ca="1">SUMIFS(ETF指数!H:H,ETF指数!$D:$D,大类!$A15,ETF指数!$E:$E,大类!$B15)</f>
        <v>36.013103234999988</v>
      </c>
      <c r="E15" s="25">
        <f ca="1">IFERROR(AVERAGEIFS(ETF指数!I:I,ETF指数!$D:$D,大类!$A15,ETF指数!$E:$E,大类!$B15),"")</f>
        <v>-6.0947999199228331</v>
      </c>
      <c r="F15" s="25">
        <f ca="1">IFERROR(AVERAGEIFS(ETF指数!J:J,ETF指数!$D:$D,大类!$A15,ETF指数!$E:$E,大类!$B15),"")</f>
        <v>4.6856185368385646</v>
      </c>
      <c r="G15" s="25">
        <f ca="1">IFERROR(AVERAGEIFS(ETF指数!K:K,ETF指数!$D:$D,大类!$A15,ETF指数!$E:$E,大类!$B15),"")</f>
        <v>21.868113585736825</v>
      </c>
      <c r="H15" s="25">
        <f ca="1">IFERROR(AVERAGEIFS(ETF指数!L:L,ETF指数!$D:$D,大类!$A15,ETF指数!$E:$E,大类!$B15),"")</f>
        <v>0.29507615225781192</v>
      </c>
      <c r="I15" s="25">
        <f ca="1">IFERROR(AVERAGEIFS(ETF指数!M:M,ETF指数!$D:$D,大类!$A15,ETF指数!$E:$E,大类!$B15),"")</f>
        <v>0.65802211444222247</v>
      </c>
      <c r="J15" s="26">
        <f ca="1">IFERROR(AVERAGEIFS(ETF指数!N:N,ETF指数!$D:$D,大类!$A15,ETF指数!$E:$E,大类!$B15),"")</f>
        <v>33.608250684314996</v>
      </c>
      <c r="K15" s="26">
        <f ca="1">IFERROR(AVERAGEIFS(ETF指数!O:O,ETF指数!$D:$D,大类!$A15,ETF指数!$E:$E,大类!$B15),"")</f>
        <v>34.345967215104494</v>
      </c>
      <c r="L15" s="27">
        <f ca="1">IFERROR(AVERAGEIFS(ETF指数!P:P,ETF指数!$D:$D,大类!$A15,ETF指数!$E:$E,大类!$B15),"")</f>
        <v>35.7357480867635</v>
      </c>
      <c r="M15" s="27">
        <f ca="1">IFERROR(AVERAGEIFS(ETF指数!Q:Q,ETF指数!$D:$D,大类!$A15,ETF指数!$E:$E,大类!$B15),"")</f>
        <v>4.3388942345954966</v>
      </c>
      <c r="N15" s="27">
        <f ca="1">IFERROR(AVERAGEIFS(ETF指数!R:R,ETF指数!$D:$D,大类!$A15,ETF指数!$E:$E,大类!$B15),"")</f>
        <v>1.5556877394784987</v>
      </c>
      <c r="O15" s="27">
        <f ca="1">IFERROR(AVERAGEIFS(ETF指数!S:S,ETF指数!$D:$D,大类!$A15,ETF指数!$E:$E,大类!$B15,ETF指数!$S:$S,"&gt;0"),"")</f>
        <v>68.082623715556508</v>
      </c>
      <c r="P15" s="27">
        <f ca="1">IFERROR(AVERAGEIFS(ETF指数!T:T,ETF指数!$D:$D,大类!$A15,ETF指数!$E:$E,大类!$B15,ETF指数!$T:$T,"&gt;0"),"")</f>
        <v>23.818775757981001</v>
      </c>
      <c r="Q15" s="26">
        <f ca="1">IFERROR(AVERAGEIFS(ETF指数!U:U,ETF指数!$D:$D,大类!$A15,ETF指数!$E:$E,大类!$B15),"")</f>
        <v>71.999373550502497</v>
      </c>
      <c r="R15" s="26">
        <f ca="1">IFERROR(AVERAGEIFS(ETF指数!V:V,ETF指数!$D:$D,大类!$A15,ETF指数!$E:$E,大类!$B15),"")</f>
        <v>0</v>
      </c>
      <c r="S15" s="27">
        <f ca="1">IFERROR(AVERAGEIFS(ETF指数!W:W,ETF指数!$D:$D,大类!$A15,ETF指数!$E:$E,大类!$B15),"")</f>
        <v>1.8770715041008008</v>
      </c>
      <c r="T15" s="27">
        <f ca="1">IFERROR(AVERAGEIFS(ETF指数!X:X,ETF指数!$D:$D,大类!$A15,ETF指数!$E:$E,大类!$B15),"")</f>
        <v>8.1395535372728496</v>
      </c>
      <c r="U15" s="27">
        <f ca="1">IFERROR(AVERAGEIFS(ETF指数!Y:Y,ETF指数!$D:$D,大类!$A15,ETF指数!$E:$E,大类!$B15),"")</f>
        <v>53.837836216778179</v>
      </c>
      <c r="V15" s="27">
        <f ca="1">IFERROR(AVERAGEIFS(ETF指数!Z:Z,ETF指数!$D:$D,大类!$A15,ETF指数!$E:$E,大类!$B15),"")</f>
        <v>62.2494662931745</v>
      </c>
      <c r="W15" s="43">
        <f ca="1">IFERROR(AVERAGEIFS(ETF指数!AA:AA,ETF指数!$D:$D,大类!$A15,ETF指数!$E:$E,大类!$B15),"")</f>
        <v>6.6750000000000007</v>
      </c>
      <c r="X15" s="29">
        <f ca="1">IFERROR(AVERAGEIFS(ETF指数!AB:AB,ETF指数!$D:$D,大类!$A15,ETF指数!$E:$E,大类!$B15),"")</f>
        <v>0.7259871014858974</v>
      </c>
      <c r="Y15" s="29">
        <f ca="1">IFERROR(AVERAGEIFS(ETF指数!AC:AC,ETF指数!$D:$D,大类!$A15,ETF指数!$E:$E,大类!$B15),"")</f>
        <v>0.72811206921654548</v>
      </c>
      <c r="Z15" s="29">
        <f ca="1">IFERROR(AVERAGEIFS(ETF指数!AD:AD,ETF指数!$D:$D,大类!$A15,ETF指数!$E:$E,大类!$B15),"")</f>
        <v>0.57807497322615142</v>
      </c>
    </row>
    <row r="16" spans="1:26" hidden="1" x14ac:dyDescent="0.4">
      <c r="A16" s="3" t="s">
        <v>1497</v>
      </c>
      <c r="B16" s="3" t="s">
        <v>1501</v>
      </c>
      <c r="C16" s="41">
        <f>SUMIFS(ETF指数!G:G,ETF指数!$D:$D,大类!$A16,ETF指数!$E:$E,大类!$B16)</f>
        <v>141</v>
      </c>
      <c r="D16" s="41">
        <f ca="1">SUMIFS(ETF指数!H:H,ETF指数!$D:$D,大类!$A16,ETF指数!$E:$E,大类!$B16)</f>
        <v>2011.6992520990993</v>
      </c>
      <c r="E16" s="25">
        <f ca="1">IFERROR(AVERAGEIFS(ETF指数!I:I,ETF指数!$D:$D,大类!$A16,ETF指数!$E:$E,大类!$B16),"")</f>
        <v>-7.0967560882075142</v>
      </c>
      <c r="F16" s="25">
        <f ca="1">IFERROR(AVERAGEIFS(ETF指数!J:J,ETF指数!$D:$D,大类!$A16,ETF指数!$E:$E,大类!$B16),"")</f>
        <v>1.9860379502031114</v>
      </c>
      <c r="G16" s="25">
        <f ca="1">IFERROR(AVERAGEIFS(ETF指数!K:K,ETF指数!$D:$D,大类!$A16,ETF指数!$E:$E,大类!$B16),"")</f>
        <v>32.735631953581141</v>
      </c>
      <c r="H16" s="25">
        <f ca="1">IFERROR(AVERAGEIFS(ETF指数!L:L,ETF指数!$D:$D,大类!$A16,ETF指数!$E:$E,大类!$B16),"")</f>
        <v>7.3227603163381047E-2</v>
      </c>
      <c r="I16" s="25">
        <f ca="1">IFERROR(AVERAGEIFS(ETF指数!M:M,ETF指数!$D:$D,大类!$A16,ETF指数!$E:$E,大类!$B16),"")</f>
        <v>0.81312250576681655</v>
      </c>
      <c r="J16" s="26">
        <f ca="1">IFERROR(AVERAGEIFS(ETF指数!N:N,ETF指数!$D:$D,大类!$A16,ETF指数!$E:$E,大类!$B16),"")</f>
        <v>32.473174370786388</v>
      </c>
      <c r="K16" s="26">
        <f ca="1">IFERROR(AVERAGEIFS(ETF指数!O:O,ETF指数!$D:$D,大类!$A16,ETF指数!$E:$E,大类!$B16),"")</f>
        <v>34.315789038114907</v>
      </c>
      <c r="L16" s="27">
        <f ca="1">IFERROR(AVERAGEIFS(ETF指数!P:P,ETF指数!$D:$D,大类!$A16,ETF指数!$E:$E,大类!$B16),"")</f>
        <v>34.219456839022548</v>
      </c>
      <c r="M16" s="27">
        <f ca="1">IFERROR(AVERAGEIFS(ETF指数!Q:Q,ETF指数!$D:$D,大类!$A16,ETF指数!$E:$E,大类!$B16),"")</f>
        <v>3.5003787462915321</v>
      </c>
      <c r="N16" s="27">
        <f ca="1">IFERROR(AVERAGEIFS(ETF指数!R:R,ETF指数!$D:$D,大类!$A16,ETF指数!$E:$E,大类!$B16),"")</f>
        <v>4.3908935137656186</v>
      </c>
      <c r="O16" s="27">
        <f ca="1">IFERROR(AVERAGEIFS(ETF指数!S:S,ETF指数!$D:$D,大类!$A16,ETF指数!$E:$E,大类!$B16,ETF指数!$S:$S,"&gt;0"),"")</f>
        <v>77.47390136996296</v>
      </c>
      <c r="P16" s="27">
        <f ca="1">IFERROR(AVERAGEIFS(ETF指数!T:T,ETF指数!$D:$D,大类!$A16,ETF指数!$E:$E,大类!$B16,ETF指数!$T:$T,"&gt;0"),"")</f>
        <v>34.00152634763792</v>
      </c>
      <c r="Q16" s="26">
        <f ca="1">IFERROR(AVERAGEIFS(ETF指数!U:U,ETF指数!$D:$D,大类!$A16,ETF指数!$E:$E,大类!$B16),"")</f>
        <v>51.780124902192462</v>
      </c>
      <c r="R16" s="26">
        <f ca="1">IFERROR(AVERAGEIFS(ETF指数!V:V,ETF指数!$D:$D,大类!$A16,ETF指数!$E:$E,大类!$B16),"")</f>
        <v>0</v>
      </c>
      <c r="S16" s="27">
        <f ca="1">IFERROR(AVERAGEIFS(ETF指数!W:W,ETF指数!$D:$D,大类!$A16,ETF指数!$E:$E,大类!$B16),"")</f>
        <v>8.1729205682294932</v>
      </c>
      <c r="T16" s="27">
        <f ca="1">IFERROR(AVERAGEIFS(ETF指数!X:X,ETF指数!$D:$D,大类!$A16,ETF指数!$E:$E,大类!$B16),"")</f>
        <v>22.938867419882023</v>
      </c>
      <c r="U16" s="27">
        <f ca="1">IFERROR(AVERAGEIFS(ETF指数!Y:Y,ETF指数!$D:$D,大类!$A16,ETF指数!$E:$E,大类!$B16),"")</f>
        <v>51.845965320508554</v>
      </c>
      <c r="V16" s="27">
        <f ca="1">IFERROR(AVERAGEIFS(ETF指数!Z:Z,ETF指数!$D:$D,大类!$A16,ETF指数!$E:$E,大类!$B16),"")</f>
        <v>55.486913682142763</v>
      </c>
      <c r="W16" s="43">
        <f ca="1">IFERROR(AVERAGEIFS(ETF指数!AA:AA,ETF指数!$D:$D,大类!$A16,ETF指数!$E:$E,大类!$B16),"")</f>
        <v>1.817546805108347</v>
      </c>
      <c r="X16" s="29">
        <f ca="1">IFERROR(AVERAGEIFS(ETF指数!AB:AB,ETF指数!$D:$D,大类!$A16,ETF指数!$E:$E,大类!$B16),"")</f>
        <v>0.59713880313057843</v>
      </c>
      <c r="Y16" s="29">
        <f ca="1">IFERROR(AVERAGEIFS(ETF指数!AC:AC,ETF指数!$D:$D,大类!$A16,ETF指数!$E:$E,大类!$B16),"")</f>
        <v>0.59727080985352932</v>
      </c>
      <c r="Z16" s="29">
        <f ca="1">IFERROR(AVERAGEIFS(ETF指数!AD:AD,ETF指数!$D:$D,大类!$A16,ETF指数!$E:$E,大类!$B16),"")</f>
        <v>0.37661839319364326</v>
      </c>
    </row>
    <row r="17" spans="1:26" hidden="1" x14ac:dyDescent="0.4">
      <c r="A17" s="3" t="s">
        <v>1497</v>
      </c>
      <c r="B17" s="3" t="s">
        <v>1498</v>
      </c>
      <c r="C17" s="41">
        <f>SUMIFS(ETF指数!G:G,ETF指数!$D:$D,大类!$A17,ETF指数!$E:$E,大类!$B17)</f>
        <v>35</v>
      </c>
      <c r="D17" s="41">
        <f ca="1">SUMIFS(ETF指数!H:H,ETF指数!$D:$D,大类!$A17,ETF指数!$E:$E,大类!$B17)</f>
        <v>1100.8185047951997</v>
      </c>
      <c r="E17" s="25">
        <f ca="1">IFERROR(AVERAGEIFS(ETF指数!I:I,ETF指数!$D:$D,大类!$A17,ETF指数!$E:$E,大类!$B17),"")</f>
        <v>-3.8057810999841606</v>
      </c>
      <c r="F17" s="25">
        <f ca="1">IFERROR(AVERAGEIFS(ETF指数!J:J,ETF指数!$D:$D,大类!$A17,ETF指数!$E:$E,大类!$B17),"")</f>
        <v>-3.2587158423883644</v>
      </c>
      <c r="G17" s="25">
        <f ca="1">IFERROR(AVERAGEIFS(ETF指数!K:K,ETF指数!$D:$D,大类!$A17,ETF指数!$E:$E,大类!$B17),"")</f>
        <v>23.266046855052551</v>
      </c>
      <c r="H17" s="25">
        <f ca="1">IFERROR(AVERAGEIFS(ETF指数!L:L,ETF指数!$D:$D,大类!$A17,ETF指数!$E:$E,大类!$B17),"")</f>
        <v>-0.11653782751123358</v>
      </c>
      <c r="I17" s="25">
        <f ca="1">IFERROR(AVERAGEIFS(ETF指数!M:M,ETF指数!$D:$D,大类!$A17,ETF指数!$E:$E,大类!$B17),"")</f>
        <v>0.94657607561824819</v>
      </c>
      <c r="J17" s="26">
        <f ca="1">IFERROR(AVERAGEIFS(ETF指数!N:N,ETF指数!$D:$D,大类!$A17,ETF指数!$E:$E,大类!$B17),"")</f>
        <v>24.361212274843204</v>
      </c>
      <c r="K17" s="26">
        <f ca="1">IFERROR(AVERAGEIFS(ETF指数!O:O,ETF指数!$D:$D,大类!$A17,ETF指数!$E:$E,大类!$B17),"")</f>
        <v>26.637409407918071</v>
      </c>
      <c r="L17" s="27">
        <f ca="1">IFERROR(AVERAGEIFS(ETF指数!P:P,ETF指数!$D:$D,大类!$A17,ETF指数!$E:$E,大类!$B17),"")</f>
        <v>13.359169665758968</v>
      </c>
      <c r="M17" s="27">
        <f ca="1">IFERROR(AVERAGEIFS(ETF指数!Q:Q,ETF指数!$D:$D,大类!$A17,ETF指数!$E:$E,大类!$B17),"")</f>
        <v>3.5292067404305869</v>
      </c>
      <c r="N17" s="27">
        <f ca="1">IFERROR(AVERAGEIFS(ETF指数!R:R,ETF指数!$D:$D,大类!$A17,ETF指数!$E:$E,大类!$B17),"")</f>
        <v>7.6832224126197275</v>
      </c>
      <c r="O17" s="27">
        <f ca="1">IFERROR(AVERAGEIFS(ETF指数!S:S,ETF指数!$D:$D,大类!$A17,ETF指数!$E:$E,大类!$B17,ETF指数!$S:$S,"&gt;0"),"")</f>
        <v>12.387760069562008</v>
      </c>
      <c r="P17" s="27">
        <f ca="1">IFERROR(AVERAGEIFS(ETF指数!T:T,ETF指数!$D:$D,大类!$A17,ETF指数!$E:$E,大类!$B17,ETF指数!$T:$T,"&gt;0"),"")</f>
        <v>11.155432525687534</v>
      </c>
      <c r="Q17" s="26">
        <f ca="1">IFERROR(AVERAGEIFS(ETF指数!U:U,ETF指数!$D:$D,大类!$A17,ETF指数!$E:$E,大类!$B17),"")</f>
        <v>74.537657998778826</v>
      </c>
      <c r="R17" s="26">
        <f ca="1">IFERROR(AVERAGEIFS(ETF指数!V:V,ETF指数!$D:$D,大类!$A17,ETF指数!$E:$E,大类!$B17),"")</f>
        <v>0</v>
      </c>
      <c r="S17" s="27">
        <f ca="1">IFERROR(AVERAGEIFS(ETF指数!W:W,ETF指数!$D:$D,大类!$A17,ETF指数!$E:$E,大类!$B17),"")</f>
        <v>25.667762624143908</v>
      </c>
      <c r="T17" s="27">
        <f ca="1">IFERROR(AVERAGEIFS(ETF指数!X:X,ETF指数!$D:$D,大类!$A17,ETF指数!$E:$E,大类!$B17),"")</f>
        <v>58.116962190929009</v>
      </c>
      <c r="U17" s="27">
        <f ca="1">IFERROR(AVERAGEIFS(ETF指数!Y:Y,ETF指数!$D:$D,大类!$A17,ETF指数!$E:$E,大类!$B17),"")</f>
        <v>75.471486672160339</v>
      </c>
      <c r="V17" s="27">
        <f ca="1">IFERROR(AVERAGEIFS(ETF指数!Z:Z,ETF指数!$D:$D,大类!$A17,ETF指数!$E:$E,大类!$B17),"")</f>
        <v>79.682044837101941</v>
      </c>
      <c r="W17" s="43">
        <f ca="1">IFERROR(AVERAGEIFS(ETF指数!AA:AA,ETF指数!$D:$D,大类!$A17,ETF指数!$E:$E,大类!$B17),"")</f>
        <v>47.875197154443462</v>
      </c>
      <c r="X17" s="29">
        <f ca="1">IFERROR(AVERAGEIFS(ETF指数!AB:AB,ETF指数!$D:$D,大类!$A17,ETF指数!$E:$E,大类!$B17),"")</f>
        <v>0.63771923542766584</v>
      </c>
      <c r="Y17" s="29">
        <f ca="1">IFERROR(AVERAGEIFS(ETF指数!AC:AC,ETF指数!$D:$D,大类!$A17,ETF指数!$E:$E,大类!$B17),"")</f>
        <v>0.61342203588049415</v>
      </c>
      <c r="Z17" s="29">
        <f ca="1">IFERROR(AVERAGEIFS(ETF指数!AD:AD,ETF指数!$D:$D,大类!$A17,ETF指数!$E:$E,大类!$B17),"")</f>
        <v>0.52833614023925091</v>
      </c>
    </row>
    <row r="18" spans="1:26" hidden="1" x14ac:dyDescent="0.4">
      <c r="A18" s="3" t="s">
        <v>1497</v>
      </c>
      <c r="B18" s="3" t="s">
        <v>1504</v>
      </c>
      <c r="C18" s="41">
        <f>SUMIFS(ETF指数!G:G,ETF指数!$D:$D,大类!$A18,ETF指数!$E:$E,大类!$B18)</f>
        <v>56</v>
      </c>
      <c r="D18" s="41">
        <f ca="1">SUMIFS(ETF指数!H:H,ETF指数!$D:$D,大类!$A18,ETF指数!$E:$E,大类!$B18)</f>
        <v>979.26128010240006</v>
      </c>
      <c r="E18" s="25">
        <f ca="1">IFERROR(AVERAGEIFS(ETF指数!I:I,ETF指数!$D:$D,大类!$A18,ETF指数!$E:$E,大类!$B18),"")</f>
        <v>-1.8403483538019669</v>
      </c>
      <c r="F18" s="25">
        <f ca="1">IFERROR(AVERAGEIFS(ETF指数!J:J,ETF指数!$D:$D,大类!$A18,ETF指数!$E:$E,大类!$B18),"")</f>
        <v>-5.0630710758432418</v>
      </c>
      <c r="G18" s="25">
        <f ca="1">IFERROR(AVERAGEIFS(ETF指数!K:K,ETF指数!$D:$D,大类!$A18,ETF指数!$E:$E,大类!$B18),"")</f>
        <v>1.3761077690442935</v>
      </c>
      <c r="H18" s="25">
        <f ca="1">IFERROR(AVERAGEIFS(ETF指数!L:L,ETF指数!$D:$D,大类!$A18,ETF指数!$E:$E,大类!$B18),"")</f>
        <v>-0.45115051981545062</v>
      </c>
      <c r="I18" s="25">
        <f ca="1">IFERROR(AVERAGEIFS(ETF指数!M:M,ETF指数!$D:$D,大类!$A18,ETF指数!$E:$E,大类!$B18),"")</f>
        <v>-5.0650206381195008E-3</v>
      </c>
      <c r="J18" s="26">
        <f ca="1">IFERROR(AVERAGEIFS(ETF指数!N:N,ETF指数!$D:$D,大类!$A18,ETF指数!$E:$E,大类!$B18),"")</f>
        <v>21.355399754958082</v>
      </c>
      <c r="K18" s="26">
        <f ca="1">IFERROR(AVERAGEIFS(ETF指数!O:O,ETF指数!$D:$D,大类!$A18,ETF指数!$E:$E,大类!$B18),"")</f>
        <v>26.454243261304001</v>
      </c>
      <c r="L18" s="27">
        <f ca="1">IFERROR(AVERAGEIFS(ETF指数!P:P,ETF指数!$D:$D,大类!$A18,ETF指数!$E:$E,大类!$B18),"")</f>
        <v>17.487899713025417</v>
      </c>
      <c r="M18" s="27">
        <f ca="1">IFERROR(AVERAGEIFS(ETF指数!Q:Q,ETF指数!$D:$D,大类!$A18,ETF指数!$E:$E,大类!$B18),"")</f>
        <v>0.31025724372025026</v>
      </c>
      <c r="N18" s="27">
        <f ca="1">IFERROR(AVERAGEIFS(ETF指数!R:R,ETF指数!$D:$D,大类!$A18,ETF指数!$E:$E,大类!$B18),"")</f>
        <v>-1.2883489204346252</v>
      </c>
      <c r="O18" s="27">
        <f ca="1">IFERROR(AVERAGEIFS(ETF指数!S:S,ETF指数!$D:$D,大类!$A18,ETF指数!$E:$E,大类!$B18,ETF指数!$S:$S,"&gt;0"),"")</f>
        <v>100.55074235328924</v>
      </c>
      <c r="P18" s="27">
        <f ca="1">IFERROR(AVERAGEIFS(ETF指数!T:T,ETF指数!$D:$D,大类!$A18,ETF指数!$E:$E,大类!$B18,ETF指数!$T:$T,"&gt;0"),"")</f>
        <v>26.956023525746861</v>
      </c>
      <c r="Q18" s="26">
        <f ca="1">IFERROR(AVERAGEIFS(ETF指数!U:U,ETF指数!$D:$D,大类!$A18,ETF指数!$E:$E,大类!$B18),"")</f>
        <v>22.02674450665468</v>
      </c>
      <c r="R18" s="26">
        <f ca="1">IFERROR(AVERAGEIFS(ETF指数!V:V,ETF指数!$D:$D,大类!$A18,ETF指数!$E:$E,大类!$B18),"")</f>
        <v>0</v>
      </c>
      <c r="S18" s="27">
        <f ca="1">IFERROR(AVERAGEIFS(ETF指数!W:W,ETF指数!$D:$D,大类!$A18,ETF指数!$E:$E,大类!$B18),"")</f>
        <v>0.70780183319539935</v>
      </c>
      <c r="T18" s="27">
        <f ca="1">IFERROR(AVERAGEIFS(ETF指数!X:X,ETF指数!$D:$D,大类!$A18,ETF指数!$E:$E,大类!$B18),"")</f>
        <v>14.023184550519739</v>
      </c>
      <c r="U18" s="27">
        <f ca="1">IFERROR(AVERAGEIFS(ETF指数!Y:Y,ETF指数!$D:$D,大类!$A18,ETF指数!$E:$E,大类!$B18),"")</f>
        <v>16.786596149482492</v>
      </c>
      <c r="V18" s="27">
        <f ca="1">IFERROR(AVERAGEIFS(ETF指数!Z:Z,ETF指数!$D:$D,大类!$A18,ETF指数!$E:$E,大类!$B18),"")</f>
        <v>41.232048566561922</v>
      </c>
      <c r="W18" s="43">
        <f ca="1">IFERROR(AVERAGEIFS(ETF指数!AA:AA,ETF指数!$D:$D,大类!$A18,ETF指数!$E:$E,大类!$B18),"")</f>
        <v>3.7426398123607796</v>
      </c>
      <c r="X18" s="29">
        <f ca="1">IFERROR(AVERAGEIFS(ETF指数!AB:AB,ETF指数!$D:$D,大类!$A18,ETF指数!$E:$E,大类!$B18),"")</f>
        <v>0.22052405355022525</v>
      </c>
      <c r="Y18" s="29">
        <f ca="1">IFERROR(AVERAGEIFS(ETF指数!AC:AC,ETF指数!$D:$D,大类!$A18,ETF指数!$E:$E,大类!$B18),"")</f>
        <v>0.4048790615153901</v>
      </c>
      <c r="Z18" s="29">
        <f ca="1">IFERROR(AVERAGEIFS(ETF指数!AD:AD,ETF指数!$D:$D,大类!$A18,ETF指数!$E:$E,大类!$B18),"")</f>
        <v>0.47889366991304733</v>
      </c>
    </row>
    <row r="19" spans="1:26" hidden="1" x14ac:dyDescent="0.4">
      <c r="A19" s="3" t="s">
        <v>1497</v>
      </c>
      <c r="B19" s="3" t="s">
        <v>1505</v>
      </c>
      <c r="C19" s="41">
        <f>SUMIFS(ETF指数!G:G,ETF指数!$D:$D,大类!$A19,ETF指数!$E:$E,大类!$B19)</f>
        <v>100</v>
      </c>
      <c r="D19" s="41">
        <f ca="1">SUMIFS(ETF指数!H:H,ETF指数!$D:$D,大类!$A19,ETF指数!$E:$E,大类!$B19)</f>
        <v>993.20792908210046</v>
      </c>
      <c r="E19" s="25">
        <f ca="1">IFERROR(AVERAGEIFS(ETF指数!I:I,ETF指数!$D:$D,大类!$A19,ETF指数!$E:$E,大类!$B19),"")</f>
        <v>-7.9225289497872167</v>
      </c>
      <c r="F19" s="25">
        <f ca="1">IFERROR(AVERAGEIFS(ETF指数!J:J,ETF指数!$D:$D,大类!$A19,ETF指数!$E:$E,大类!$B19),"")</f>
        <v>-6.7048480477639893</v>
      </c>
      <c r="G19" s="25">
        <f ca="1">IFERROR(AVERAGEIFS(ETF指数!K:K,ETF指数!$D:$D,大类!$A19,ETF指数!$E:$E,大类!$B19),"")</f>
        <v>8.332118058425511</v>
      </c>
      <c r="H19" s="25">
        <f ca="1">IFERROR(AVERAGEIFS(ETF指数!L:L,ETF指数!$D:$D,大类!$A19,ETF指数!$E:$E,大类!$B19),"")</f>
        <v>-0.51380569258717701</v>
      </c>
      <c r="I19" s="25">
        <f ca="1">IFERROR(AVERAGEIFS(ETF指数!M:M,ETF指数!$D:$D,大类!$A19,ETF指数!$E:$E,大类!$B19),"")</f>
        <v>0.22809022466399717</v>
      </c>
      <c r="J19" s="26">
        <f ca="1">IFERROR(AVERAGEIFS(ETF指数!N:N,ETF指数!$D:$D,大类!$A19,ETF指数!$E:$E,大类!$B19),"")</f>
        <v>25.685581403650122</v>
      </c>
      <c r="K19" s="26">
        <f ca="1">IFERROR(AVERAGEIFS(ETF指数!O:O,ETF指数!$D:$D,大类!$A19,ETF指数!$E:$E,大类!$B19),"")</f>
        <v>29.573752370742696</v>
      </c>
      <c r="L19" s="27">
        <f ca="1">IFERROR(AVERAGEIFS(ETF指数!P:P,ETF指数!$D:$D,大类!$A19,ETF指数!$E:$E,大类!$B19),"")</f>
        <v>15.638096790677929</v>
      </c>
      <c r="M19" s="27">
        <f ca="1">IFERROR(AVERAGEIFS(ETF指数!Q:Q,ETF指数!$D:$D,大类!$A19,ETF指数!$E:$E,大类!$B19),"")</f>
        <v>0.72802568867621842</v>
      </c>
      <c r="N19" s="27">
        <f ca="1">IFERROR(AVERAGEIFS(ETF指数!R:R,ETF指数!$D:$D,大类!$A19,ETF指数!$E:$E,大类!$B19),"")</f>
        <v>2.1728988139915519</v>
      </c>
      <c r="O19" s="27">
        <f ca="1">IFERROR(AVERAGEIFS(ETF指数!S:S,ETF指数!$D:$D,大类!$A19,ETF指数!$E:$E,大类!$B19,ETF指数!$S:$S,"&gt;0"),"")</f>
        <v>43.856960165002278</v>
      </c>
      <c r="P19" s="27">
        <f ca="1">IFERROR(AVERAGEIFS(ETF指数!T:T,ETF指数!$D:$D,大类!$A19,ETF指数!$E:$E,大类!$B19,ETF指数!$T:$T,"&gt;0"),"")</f>
        <v>20.754936636129177</v>
      </c>
      <c r="Q19" s="26">
        <f ca="1">IFERROR(AVERAGEIFS(ETF指数!U:U,ETF指数!$D:$D,大类!$A19,ETF指数!$E:$E,大类!$B19),"")</f>
        <v>36.012555132583216</v>
      </c>
      <c r="R19" s="26">
        <f ca="1">IFERROR(AVERAGEIFS(ETF指数!V:V,ETF指数!$D:$D,大类!$A19,ETF指数!$E:$E,大类!$B19),"")</f>
        <v>0</v>
      </c>
      <c r="S19" s="27">
        <f ca="1">IFERROR(AVERAGEIFS(ETF指数!W:W,ETF指数!$D:$D,大类!$A19,ETF指数!$E:$E,大类!$B19),"")</f>
        <v>4.4024944444470657</v>
      </c>
      <c r="T19" s="27">
        <f ca="1">IFERROR(AVERAGEIFS(ETF指数!X:X,ETF指数!$D:$D,大类!$A19,ETF指数!$E:$E,大类!$B19),"")</f>
        <v>19.855700441608505</v>
      </c>
      <c r="U19" s="27">
        <f ca="1">IFERROR(AVERAGEIFS(ETF指数!Y:Y,ETF指数!$D:$D,大类!$A19,ETF指数!$E:$E,大类!$B19),"")</f>
        <v>35.488617329847408</v>
      </c>
      <c r="V19" s="27">
        <f ca="1">IFERROR(AVERAGEIFS(ETF指数!Z:Z,ETF指数!$D:$D,大类!$A19,ETF指数!$E:$E,大类!$B19),"")</f>
        <v>47.423876814916248</v>
      </c>
      <c r="W19" s="43">
        <f ca="1">IFERROR(AVERAGEIFS(ETF指数!AA:AA,ETF指数!$D:$D,大类!$A19,ETF指数!$E:$E,大类!$B19),"")</f>
        <v>6.3809396890792094</v>
      </c>
      <c r="X19" s="29">
        <f ca="1">IFERROR(AVERAGEIFS(ETF指数!AB:AB,ETF指数!$D:$D,大类!$A19,ETF指数!$E:$E,大类!$B19),"")</f>
        <v>0.32963021955345523</v>
      </c>
      <c r="Y19" s="29">
        <f ca="1">IFERROR(AVERAGEIFS(ETF指数!AC:AC,ETF指数!$D:$D,大类!$A19,ETF指数!$E:$E,大类!$B19),"")</f>
        <v>0.44448903479772278</v>
      </c>
      <c r="Z19" s="29">
        <f ca="1">IFERROR(AVERAGEIFS(ETF指数!AD:AD,ETF指数!$D:$D,大类!$A19,ETF指数!$E:$E,大类!$B19),"")</f>
        <v>0.40385501392677425</v>
      </c>
    </row>
    <row r="20" spans="1:26" hidden="1" x14ac:dyDescent="0.4">
      <c r="A20" s="3" t="s">
        <v>1497</v>
      </c>
      <c r="B20" s="3" t="s">
        <v>1502</v>
      </c>
      <c r="C20" s="41">
        <f>SUMIFS(ETF指数!G:G,ETF指数!$D:$D,大类!$A20,ETF指数!$E:$E,大类!$B20)</f>
        <v>47</v>
      </c>
      <c r="D20" s="41">
        <f ca="1">SUMIFS(ETF指数!H:H,ETF指数!$D:$D,大类!$A20,ETF指数!$E:$E,大类!$B20)</f>
        <v>573.83338451489999</v>
      </c>
      <c r="E20" s="25">
        <f ca="1">IFERROR(AVERAGEIFS(ETF指数!I:I,ETF指数!$D:$D,大类!$A20,ETF指数!$E:$E,大类!$B20),"")</f>
        <v>-2.5752238030631847</v>
      </c>
      <c r="F20" s="25">
        <f ca="1">IFERROR(AVERAGEIFS(ETF指数!J:J,ETF指数!$D:$D,大类!$A20,ETF指数!$E:$E,大类!$B20),"")</f>
        <v>-0.51442314195240946</v>
      </c>
      <c r="G20" s="25">
        <f ca="1">IFERROR(AVERAGEIFS(ETF指数!K:K,ETF指数!$D:$D,大类!$A20,ETF指数!$E:$E,大类!$B20),"")</f>
        <v>1.7417249388499643</v>
      </c>
      <c r="H20" s="25">
        <f ca="1">IFERROR(AVERAGEIFS(ETF指数!L:L,ETF指数!$D:$D,大类!$A20,ETF指数!$E:$E,大类!$B20),"")</f>
        <v>-4.0592981638713284E-2</v>
      </c>
      <c r="I20" s="25">
        <f ca="1">IFERROR(AVERAGEIFS(ETF指数!M:M,ETF指数!$D:$D,大类!$A20,ETF指数!$E:$E,大类!$B20),"")</f>
        <v>4.8495996075288789E-2</v>
      </c>
      <c r="J20" s="26">
        <f ca="1">IFERROR(AVERAGEIFS(ETF指数!N:N,ETF指数!$D:$D,大类!$A20,ETF指数!$E:$E,大类!$B20),"")</f>
        <v>23.591672003986428</v>
      </c>
      <c r="K20" s="26">
        <f ca="1">IFERROR(AVERAGEIFS(ETF指数!O:O,ETF指数!$D:$D,大类!$A20,ETF指数!$E:$E,大类!$B20),"")</f>
        <v>26.931040247819396</v>
      </c>
      <c r="L20" s="27">
        <f ca="1">IFERROR(AVERAGEIFS(ETF指数!P:P,ETF指数!$D:$D,大类!$A20,ETF指数!$E:$E,大类!$B20),"")</f>
        <v>22.855111916959391</v>
      </c>
      <c r="M20" s="27">
        <f ca="1">IFERROR(AVERAGEIFS(ETF指数!Q:Q,ETF指数!$D:$D,大类!$A20,ETF指数!$E:$E,大类!$B20),"")</f>
        <v>1.682496543800386</v>
      </c>
      <c r="N20" s="27">
        <f ca="1">IFERROR(AVERAGEIFS(ETF指数!R:R,ETF指数!$D:$D,大类!$A20,ETF指数!$E:$E,大类!$B20),"")</f>
        <v>-15.582340733380736</v>
      </c>
      <c r="O20" s="27">
        <f ca="1">IFERROR(AVERAGEIFS(ETF指数!S:S,ETF指数!$D:$D,大类!$A20,ETF指数!$E:$E,大类!$B20,ETF指数!$S:$S,"&gt;0"),"")</f>
        <v>24.108055636968416</v>
      </c>
      <c r="P20" s="27">
        <f ca="1">IFERROR(AVERAGEIFS(ETF指数!T:T,ETF指数!$D:$D,大类!$A20,ETF指数!$E:$E,大类!$B20,ETF指数!$T:$T,"&gt;0"),"")</f>
        <v>18.288773286117351</v>
      </c>
      <c r="Q20" s="26">
        <f ca="1">IFERROR(AVERAGEIFS(ETF指数!U:U,ETF指数!$D:$D,大类!$A20,ETF指数!$E:$E,大类!$B20),"")</f>
        <v>28.793987857821438</v>
      </c>
      <c r="R20" s="26">
        <f ca="1">IFERROR(AVERAGEIFS(ETF指数!V:V,ETF指数!$D:$D,大类!$A20,ETF指数!$E:$E,大类!$B20),"")</f>
        <v>0</v>
      </c>
      <c r="S20" s="27">
        <f ca="1">IFERROR(AVERAGEIFS(ETF指数!W:W,ETF指数!$D:$D,大类!$A20,ETF指数!$E:$E,大类!$B20),"")</f>
        <v>4.9079374345370317</v>
      </c>
      <c r="T20" s="27">
        <f ca="1">IFERROR(AVERAGEIFS(ETF指数!X:X,ETF指数!$D:$D,大类!$A20,ETF指数!$E:$E,大类!$B20),"")</f>
        <v>17.844473176326204</v>
      </c>
      <c r="U20" s="27">
        <f ca="1">IFERROR(AVERAGEIFS(ETF指数!Y:Y,ETF指数!$D:$D,大类!$A20,ETF指数!$E:$E,大类!$B20),"")</f>
        <v>27.543676522154989</v>
      </c>
      <c r="V20" s="27">
        <f ca="1">IFERROR(AVERAGEIFS(ETF指数!Z:Z,ETF指数!$D:$D,大类!$A20,ETF指数!$E:$E,大类!$B20),"")</f>
        <v>29.613483136646522</v>
      </c>
      <c r="W20" s="43">
        <f ca="1">IFERROR(AVERAGEIFS(ETF指数!AA:AA,ETF指数!$D:$D,大类!$A20,ETF指数!$E:$E,大类!$B20),"")</f>
        <v>2.9968609764502254</v>
      </c>
      <c r="X20" s="29">
        <f ca="1">IFERROR(AVERAGEIFS(ETF指数!AB:AB,ETF指数!$D:$D,大类!$A20,ETF指数!$E:$E,大类!$B20),"")</f>
        <v>0.38466582427443369</v>
      </c>
      <c r="Y20" s="29">
        <f ca="1">IFERROR(AVERAGEIFS(ETF指数!AC:AC,ETF指数!$D:$D,大类!$A20,ETF指数!$E:$E,大类!$B20),"")</f>
        <v>0.54546010433259573</v>
      </c>
      <c r="Z20" s="29">
        <f ca="1">IFERROR(AVERAGEIFS(ETF指数!AD:AD,ETF指数!$D:$D,大类!$A20,ETF指数!$E:$E,大类!$B20),"")</f>
        <v>0.52251386045847303</v>
      </c>
    </row>
    <row r="21" spans="1:26" hidden="1" x14ac:dyDescent="0.4">
      <c r="A21" s="3" t="s">
        <v>1497</v>
      </c>
      <c r="B21" s="3" t="s">
        <v>1506</v>
      </c>
      <c r="C21" s="41">
        <f>SUMIFS(ETF指数!G:G,ETF指数!$D:$D,大类!$A21,ETF指数!$E:$E,大类!$B21)</f>
        <v>50</v>
      </c>
      <c r="D21" s="41">
        <f ca="1">SUMIFS(ETF指数!H:H,ETF指数!$D:$D,大类!$A21,ETF指数!$E:$E,大类!$B21)</f>
        <v>253.04365200769999</v>
      </c>
      <c r="E21" s="25">
        <f ca="1">IFERROR(AVERAGEIFS(ETF指数!I:I,ETF指数!$D:$D,大类!$A21,ETF指数!$E:$E,大类!$B21),"")</f>
        <v>-4.201164834226021</v>
      </c>
      <c r="F21" s="25">
        <f ca="1">IFERROR(AVERAGEIFS(ETF指数!J:J,ETF指数!$D:$D,大类!$A21,ETF指数!$E:$E,大类!$B21),"")</f>
        <v>-4.1836384846674006</v>
      </c>
      <c r="G21" s="25">
        <f ca="1">IFERROR(AVERAGEIFS(ETF指数!K:K,ETF指数!$D:$D,大类!$A21,ETF指数!$E:$E,大类!$B21),"")</f>
        <v>-2.9968226058907392</v>
      </c>
      <c r="H21" s="25">
        <f ca="1">IFERROR(AVERAGEIFS(ETF指数!L:L,ETF指数!$D:$D,大类!$A21,ETF指数!$E:$E,大类!$B21),"")</f>
        <v>-0.42896183338145016</v>
      </c>
      <c r="I21" s="25">
        <f ca="1">IFERROR(AVERAGEIFS(ETF指数!M:M,ETF指数!$D:$D,大类!$A21,ETF指数!$E:$E,大类!$B21),"")</f>
        <v>-0.1396979775197128</v>
      </c>
      <c r="J21" s="26">
        <f ca="1">IFERROR(AVERAGEIFS(ETF指数!N:N,ETF指数!$D:$D,大类!$A21,ETF指数!$E:$E,大类!$B21),"")</f>
        <v>21.758955435105239</v>
      </c>
      <c r="K21" s="26">
        <f ca="1">IFERROR(AVERAGEIFS(ETF指数!O:O,ETF指数!$D:$D,大类!$A21,ETF指数!$E:$E,大类!$B21),"")</f>
        <v>25.268680685187963</v>
      </c>
      <c r="L21" s="27">
        <f ca="1">IFERROR(AVERAGEIFS(ETF指数!P:P,ETF指数!$D:$D,大类!$A21,ETF指数!$E:$E,大类!$B21),"")</f>
        <v>15.993360823708494</v>
      </c>
      <c r="M21" s="27">
        <f ca="1">IFERROR(AVERAGEIFS(ETF指数!Q:Q,ETF指数!$D:$D,大类!$A21,ETF指数!$E:$E,大类!$B21),"")</f>
        <v>1.9925799022213022</v>
      </c>
      <c r="N21" s="27">
        <f ca="1">IFERROR(AVERAGEIFS(ETF指数!R:R,ETF指数!$D:$D,大类!$A21,ETF指数!$E:$E,大类!$B21),"")</f>
        <v>0.34148419677887193</v>
      </c>
      <c r="O21" s="27">
        <f ca="1">IFERROR(AVERAGEIFS(ETF指数!S:S,ETF指数!$D:$D,大类!$A21,ETF指数!$E:$E,大类!$B21,ETF指数!$S:$S,"&gt;0"),"")</f>
        <v>16.187557259869749</v>
      </c>
      <c r="P21" s="27">
        <f ca="1">IFERROR(AVERAGEIFS(ETF指数!T:T,ETF指数!$D:$D,大类!$A21,ETF指数!$E:$E,大类!$B21,ETF指数!$T:$T,"&gt;0"),"")</f>
        <v>12.649908903326059</v>
      </c>
      <c r="Q21" s="26">
        <f ca="1">IFERROR(AVERAGEIFS(ETF指数!U:U,ETF指数!$D:$D,大类!$A21,ETF指数!$E:$E,大类!$B21),"")</f>
        <v>50.807806001898335</v>
      </c>
      <c r="R21" s="26">
        <f ca="1">IFERROR(AVERAGEIFS(ETF指数!V:V,ETF指数!$D:$D,大类!$A21,ETF指数!$E:$E,大类!$B21),"")</f>
        <v>0</v>
      </c>
      <c r="S21" s="27">
        <f ca="1">IFERROR(AVERAGEIFS(ETF指数!W:W,ETF指数!$D:$D,大类!$A21,ETF指数!$E:$E,大类!$B21),"")</f>
        <v>33.799398962121153</v>
      </c>
      <c r="T21" s="27">
        <f ca="1">IFERROR(AVERAGEIFS(ETF指数!X:X,ETF指数!$D:$D,大类!$A21,ETF指数!$E:$E,大类!$B21),"")</f>
        <v>35.686762155878775</v>
      </c>
      <c r="U21" s="27">
        <f ca="1">IFERROR(AVERAGEIFS(ETF指数!Y:Y,ETF指数!$D:$D,大类!$A21,ETF指数!$E:$E,大类!$B21),"")</f>
        <v>54.459545019799243</v>
      </c>
      <c r="V21" s="27">
        <f ca="1">IFERROR(AVERAGEIFS(ETF指数!Z:Z,ETF指数!$D:$D,大类!$A21,ETF指数!$E:$E,大类!$B21),"")</f>
        <v>50.843091389123465</v>
      </c>
      <c r="W21" s="43">
        <f ca="1">IFERROR(AVERAGEIFS(ETF指数!AA:AA,ETF指数!$D:$D,大类!$A21,ETF指数!$E:$E,大类!$B21),"")</f>
        <v>20.476074109590169</v>
      </c>
      <c r="X21" s="29">
        <f ca="1">IFERROR(AVERAGEIFS(ETF指数!AB:AB,ETF指数!$D:$D,大类!$A21,ETF指数!$E:$E,大类!$B21),"")</f>
        <v>0.37069622327549978</v>
      </c>
      <c r="Y21" s="29">
        <f ca="1">IFERROR(AVERAGEIFS(ETF指数!AC:AC,ETF指数!$D:$D,大类!$A21,ETF指数!$E:$E,大类!$B21),"")</f>
        <v>0.4092200213756611</v>
      </c>
      <c r="Z21" s="29">
        <f ca="1">IFERROR(AVERAGEIFS(ETF指数!AD:AD,ETF指数!$D:$D,大类!$A21,ETF指数!$E:$E,大类!$B21),"")</f>
        <v>0.54803718975884042</v>
      </c>
    </row>
    <row r="22" spans="1:26" hidden="1" x14ac:dyDescent="0.4">
      <c r="A22" s="3" t="s">
        <v>1497</v>
      </c>
      <c r="B22" s="3" t="s">
        <v>1499</v>
      </c>
      <c r="C22" s="41">
        <f>SUMIFS(ETF指数!G:G,ETF指数!$D:$D,大类!$A22,ETF指数!$E:$E,大类!$B22)</f>
        <v>11</v>
      </c>
      <c r="D22" s="41">
        <f ca="1">SUMIFS(ETF指数!H:H,ETF指数!$D:$D,大类!$A22,ETF指数!$E:$E,大类!$B22)</f>
        <v>120.56803023960001</v>
      </c>
      <c r="E22" s="25">
        <f ca="1">IFERROR(AVERAGEIFS(ETF指数!I:I,ETF指数!$D:$D,大类!$A22,ETF指数!$E:$E,大类!$B22),"")</f>
        <v>-1.4979560907194414</v>
      </c>
      <c r="F22" s="25">
        <f ca="1">IFERROR(AVERAGEIFS(ETF指数!J:J,ETF指数!$D:$D,大类!$A22,ETF指数!$E:$E,大类!$B22),"")</f>
        <v>-7.825235631968769</v>
      </c>
      <c r="G22" s="25">
        <f ca="1">IFERROR(AVERAGEIFS(ETF指数!K:K,ETF指数!$D:$D,大类!$A22,ETF指数!$E:$E,大类!$B22),"")</f>
        <v>8.5727657794236443</v>
      </c>
      <c r="H22" s="25">
        <f ca="1">IFERROR(AVERAGEIFS(ETF指数!L:L,ETF指数!$D:$D,大类!$A22,ETF指数!$E:$E,大类!$B22),"")</f>
        <v>-0.60748567350766447</v>
      </c>
      <c r="I22" s="25">
        <f ca="1">IFERROR(AVERAGEIFS(ETF指数!M:M,ETF指数!$D:$D,大类!$A22,ETF指数!$E:$E,大类!$B22),"")</f>
        <v>0.23979932732233733</v>
      </c>
      <c r="J22" s="26">
        <f ca="1">IFERROR(AVERAGEIFS(ETF指数!N:N,ETF指数!$D:$D,大类!$A22,ETF指数!$E:$E,大类!$B22),"")</f>
        <v>25.515898943396834</v>
      </c>
      <c r="K22" s="26">
        <f ca="1">IFERROR(AVERAGEIFS(ETF指数!O:O,ETF指数!$D:$D,大类!$A22,ETF指数!$E:$E,大类!$B22),"")</f>
        <v>31.467300722526002</v>
      </c>
      <c r="L22" s="27">
        <f ca="1">IFERROR(AVERAGEIFS(ETF指数!P:P,ETF指数!$D:$D,大类!$A22,ETF指数!$E:$E,大类!$B22),"")</f>
        <v>-12.971147502282191</v>
      </c>
      <c r="M22" s="27">
        <f ca="1">IFERROR(AVERAGEIFS(ETF指数!Q:Q,ETF指数!$D:$D,大类!$A22,ETF指数!$E:$E,大类!$B22),"")</f>
        <v>-5.9423615860770083</v>
      </c>
      <c r="N22" s="27">
        <f ca="1">IFERROR(AVERAGEIFS(ETF指数!R:R,ETF指数!$D:$D,大类!$A22,ETF指数!$E:$E,大类!$B22),"")</f>
        <v>-18.391089048169942</v>
      </c>
      <c r="O22" s="27">
        <f ca="1">IFERROR(AVERAGEIFS(ETF指数!S:S,ETF指数!$D:$D,大类!$A22,ETF指数!$E:$E,大类!$B22,ETF指数!$S:$S,"&gt;0"),"")</f>
        <v>15.690813229565967</v>
      </c>
      <c r="P22" s="27">
        <f ca="1">IFERROR(AVERAGEIFS(ETF指数!T:T,ETF指数!$D:$D,大类!$A22,ETF指数!$E:$E,大类!$B22,ETF指数!$T:$T,"&gt;0"),"")</f>
        <v>21.928369447935918</v>
      </c>
      <c r="Q22" s="26">
        <f ca="1">IFERROR(AVERAGEIFS(ETF指数!U:U,ETF指数!$D:$D,大类!$A22,ETF指数!$E:$E,大类!$B22),"")</f>
        <v>19.295591509888968</v>
      </c>
      <c r="R22" s="26">
        <f ca="1">IFERROR(AVERAGEIFS(ETF指数!V:V,ETF指数!$D:$D,大类!$A22,ETF指数!$E:$E,大类!$B22),"")</f>
        <v>0</v>
      </c>
      <c r="S22" s="27">
        <f ca="1">IFERROR(AVERAGEIFS(ETF指数!W:W,ETF指数!$D:$D,大类!$A22,ETF指数!$E:$E,大类!$B22),"")</f>
        <v>3.3434977882945787</v>
      </c>
      <c r="T22" s="27">
        <f ca="1">IFERROR(AVERAGEIFS(ETF指数!X:X,ETF指数!$D:$D,大类!$A22,ETF指数!$E:$E,大类!$B22),"")</f>
        <v>46.998079572217456</v>
      </c>
      <c r="U22" s="27">
        <f ca="1">IFERROR(AVERAGEIFS(ETF指数!Y:Y,ETF指数!$D:$D,大类!$A22,ETF指数!$E:$E,大类!$B22),"")</f>
        <v>26.074043727852779</v>
      </c>
      <c r="V22" s="27">
        <f ca="1">IFERROR(AVERAGEIFS(ETF指数!Z:Z,ETF指数!$D:$D,大类!$A22,ETF指数!$E:$E,大类!$B22),"")</f>
        <v>31.589946664496335</v>
      </c>
      <c r="W22" s="43">
        <f ca="1">IFERROR(AVERAGEIFS(ETF指数!AA:AA,ETF指数!$D:$D,大类!$A22,ETF指数!$E:$E,大类!$B22),"")</f>
        <v>45.367348700681994</v>
      </c>
      <c r="X22" s="29">
        <f ca="1">IFERROR(AVERAGEIFS(ETF指数!AB:AB,ETF指数!$D:$D,大类!$A22,ETF指数!$E:$E,大类!$B22),"")</f>
        <v>0.2468967318610833</v>
      </c>
      <c r="Y22" s="29">
        <f ca="1">IFERROR(AVERAGEIFS(ETF指数!AC:AC,ETF指数!$D:$D,大类!$A22,ETF指数!$E:$E,大类!$B22),"")</f>
        <v>0.45942375643546524</v>
      </c>
      <c r="Z22" s="29">
        <f ca="1">IFERROR(AVERAGEIFS(ETF指数!AD:AD,ETF指数!$D:$D,大类!$A22,ETF指数!$E:$E,大类!$B22),"")</f>
        <v>0.61699213937805231</v>
      </c>
    </row>
    <row r="23" spans="1:26" hidden="1" x14ac:dyDescent="0.4">
      <c r="A23" s="3" t="s">
        <v>1497</v>
      </c>
      <c r="B23" s="3" t="s">
        <v>1500</v>
      </c>
      <c r="C23" s="41">
        <f>SUMIFS(ETF指数!G:G,ETF指数!$D:$D,大类!$A23,ETF指数!$E:$E,大类!$B23)</f>
        <v>22</v>
      </c>
      <c r="D23" s="41">
        <f ca="1">SUMIFS(ETF指数!H:H,ETF指数!$D:$D,大类!$A23,ETF指数!$E:$E,大类!$B23)</f>
        <v>86.157863073500025</v>
      </c>
      <c r="E23" s="25">
        <f ca="1">IFERROR(AVERAGEIFS(ETF指数!I:I,ETF指数!$D:$D,大类!$A23,ETF指数!$E:$E,大类!$B23),"")</f>
        <v>-2.9715879900908551</v>
      </c>
      <c r="F23" s="25">
        <f ca="1">IFERROR(AVERAGEIFS(ETF指数!J:J,ETF指数!$D:$D,大类!$A23,ETF指数!$E:$E,大类!$B23),"")</f>
        <v>-7.7739854450756365</v>
      </c>
      <c r="G23" s="25">
        <f ca="1">IFERROR(AVERAGEIFS(ETF指数!K:K,ETF指数!$D:$D,大类!$A23,ETF指数!$E:$E,大类!$B23),"")</f>
        <v>-0.41461114188124032</v>
      </c>
      <c r="H23" s="25">
        <f ca="1">IFERROR(AVERAGEIFS(ETF指数!L:L,ETF指数!$D:$D,大类!$A23,ETF指数!$E:$E,大类!$B23),"")</f>
        <v>-0.76425708029252137</v>
      </c>
      <c r="I23" s="25">
        <f ca="1">IFERROR(AVERAGEIFS(ETF指数!M:M,ETF指数!$D:$D,大类!$A23,ETF指数!$E:$E,大类!$B23),"")</f>
        <v>-6.9321212913836305E-2</v>
      </c>
      <c r="J23" s="26">
        <f ca="1">IFERROR(AVERAGEIFS(ETF指数!N:N,ETF指数!$D:$D,大类!$A23,ETF指数!$E:$E,大类!$B23),"")</f>
        <v>16.286711982363446</v>
      </c>
      <c r="K23" s="26">
        <f ca="1">IFERROR(AVERAGEIFS(ETF指数!O:O,ETF指数!$D:$D,大类!$A23,ETF指数!$E:$E,大类!$B23),"")</f>
        <v>19.264315351764779</v>
      </c>
      <c r="L23" s="27">
        <f ca="1">IFERROR(AVERAGEIFS(ETF指数!P:P,ETF指数!$D:$D,大类!$A23,ETF指数!$E:$E,大类!$B23),"")</f>
        <v>11.578046173512199</v>
      </c>
      <c r="M23" s="27">
        <f ca="1">IFERROR(AVERAGEIFS(ETF指数!Q:Q,ETF指数!$D:$D,大类!$A23,ETF指数!$E:$E,大类!$B23),"")</f>
        <v>-1.0303407312611332</v>
      </c>
      <c r="N23" s="27">
        <f ca="1">IFERROR(AVERAGEIFS(ETF指数!R:R,ETF指数!$D:$D,大类!$A23,ETF指数!$E:$E,大类!$B23),"")</f>
        <v>-1.7018531364892329</v>
      </c>
      <c r="O23" s="27">
        <f ca="1">IFERROR(AVERAGEIFS(ETF指数!S:S,ETF指数!$D:$D,大类!$A23,ETF指数!$E:$E,大类!$B23,ETF指数!$S:$S,"&gt;0"),"")</f>
        <v>18.284104482507253</v>
      </c>
      <c r="P23" s="27">
        <f ca="1">IFERROR(AVERAGEIFS(ETF指数!T:T,ETF指数!$D:$D,大类!$A23,ETF指数!$E:$E,大类!$B23,ETF指数!$T:$T,"&gt;0"),"")</f>
        <v>14.797523336079751</v>
      </c>
      <c r="Q23" s="26">
        <f ca="1">IFERROR(AVERAGEIFS(ETF指数!U:U,ETF指数!$D:$D,大类!$A23,ETF指数!$E:$E,大类!$B23),"")</f>
        <v>54.110028085203574</v>
      </c>
      <c r="R23" s="26">
        <f ca="1">IFERROR(AVERAGEIFS(ETF指数!V:V,ETF指数!$D:$D,大类!$A23,ETF指数!$E:$E,大类!$B23),"")</f>
        <v>0</v>
      </c>
      <c r="S23" s="27">
        <f ca="1">IFERROR(AVERAGEIFS(ETF指数!W:W,ETF指数!$D:$D,大类!$A23,ETF指数!$E:$E,大类!$B23),"")</f>
        <v>38.720894423893327</v>
      </c>
      <c r="T23" s="27">
        <f ca="1">IFERROR(AVERAGEIFS(ETF指数!X:X,ETF指数!$D:$D,大类!$A23,ETF指数!$E:$E,大类!$B23),"")</f>
        <v>24.1297137118042</v>
      </c>
      <c r="U23" s="27">
        <f ca="1">IFERROR(AVERAGEIFS(ETF指数!Y:Y,ETF指数!$D:$D,大类!$A23,ETF指数!$E:$E,大类!$B23),"")</f>
        <v>65.856677791250831</v>
      </c>
      <c r="V23" s="27">
        <f ca="1">IFERROR(AVERAGEIFS(ETF指数!Z:Z,ETF指数!$D:$D,大类!$A23,ETF指数!$E:$E,大类!$B23),"")</f>
        <v>41.065277961635999</v>
      </c>
      <c r="W23" s="43">
        <f ca="1">IFERROR(AVERAGEIFS(ETF指数!AA:AA,ETF指数!$D:$D,大类!$A23,ETF指数!$E:$E,大类!$B23),"")</f>
        <v>13.694968553459111</v>
      </c>
      <c r="X23" s="29">
        <f ca="1">IFERROR(AVERAGEIFS(ETF指数!AB:AB,ETF指数!$D:$D,大类!$A23,ETF指数!$E:$E,大类!$B23),"")</f>
        <v>0.38435347482120708</v>
      </c>
      <c r="Y23" s="29">
        <f ca="1">IFERROR(AVERAGEIFS(ETF指数!AC:AC,ETF指数!$D:$D,大类!$A23,ETF指数!$E:$E,大类!$B23),"")</f>
        <v>0.27257678776813393</v>
      </c>
      <c r="Z23" s="29">
        <f ca="1">IFERROR(AVERAGEIFS(ETF指数!AD:AD,ETF指数!$D:$D,大类!$A23,ETF指数!$E:$E,大类!$B23),"")</f>
        <v>0.62162598232825028</v>
      </c>
    </row>
    <row r="24" spans="1:26" hidden="1" x14ac:dyDescent="0.4">
      <c r="A24" s="3" t="s">
        <v>1507</v>
      </c>
      <c r="B24" s="3" t="s">
        <v>1511</v>
      </c>
      <c r="C24" s="41">
        <f>SUMIFS(ETF指数!G:G,ETF指数!$D:$D,大类!$A24,ETF指数!$E:$E,大类!$B24)</f>
        <v>21</v>
      </c>
      <c r="D24" s="41">
        <f ca="1">SUMIFS(ETF指数!H:H,ETF指数!$D:$D,大类!$A24,ETF指数!$E:$E,大类!$B24)</f>
        <v>328.50344017220004</v>
      </c>
      <c r="E24" s="25">
        <f ca="1">IFERROR(AVERAGEIFS(ETF指数!I:I,ETF指数!$D:$D,大类!$A24,ETF指数!$E:$E,大类!$B24),"")</f>
        <v>-2.8574554315588547</v>
      </c>
      <c r="F24" s="25">
        <f ca="1">IFERROR(AVERAGEIFS(ETF指数!J:J,ETF指数!$D:$D,大类!$A24,ETF指数!$E:$E,大类!$B24),"")</f>
        <v>-2.5080571831635892</v>
      </c>
      <c r="G24" s="25">
        <f ca="1">IFERROR(AVERAGEIFS(ETF指数!K:K,ETF指数!$D:$D,大类!$A24,ETF指数!$E:$E,大类!$B24),"")</f>
        <v>7.3931237337163074</v>
      </c>
      <c r="H24" s="25">
        <f ca="1">IFERROR(AVERAGEIFS(ETF指数!L:L,ETF指数!$D:$D,大类!$A24,ETF指数!$E:$E,大类!$B24),"")</f>
        <v>-0.23644422104556853</v>
      </c>
      <c r="I24" s="25">
        <f ca="1">IFERROR(AVERAGEIFS(ETF指数!M:M,ETF指数!$D:$D,大类!$A24,ETF指数!$E:$E,大类!$B24),"")</f>
        <v>0.38023136401947299</v>
      </c>
      <c r="J24" s="26">
        <f ca="1">IFERROR(AVERAGEIFS(ETF指数!N:N,ETF指数!$D:$D,大类!$A24,ETF指数!$E:$E,大类!$B24),"")</f>
        <v>18.122167227078002</v>
      </c>
      <c r="K24" s="26">
        <f ca="1">IFERROR(AVERAGEIFS(ETF指数!O:O,ETF指数!$D:$D,大类!$A24,ETF指数!$E:$E,大类!$B24),"")</f>
        <v>20.048013045027179</v>
      </c>
      <c r="L24" s="27">
        <f ca="1">IFERROR(AVERAGEIFS(ETF指数!P:P,ETF指数!$D:$D,大类!$A24,ETF指数!$E:$E,大类!$B24),"")</f>
        <v>7.5968358038853721</v>
      </c>
      <c r="M24" s="27">
        <f ca="1">IFERROR(AVERAGEIFS(ETF指数!Q:Q,ETF指数!$D:$D,大类!$A24,ETF指数!$E:$E,大类!$B24),"")</f>
        <v>0.69062125540439989</v>
      </c>
      <c r="N24" s="27">
        <f ca="1">IFERROR(AVERAGEIFS(ETF指数!R:R,ETF指数!$D:$D,大类!$A24,ETF指数!$E:$E,大类!$B24),"")</f>
        <v>-0.38938657787031838</v>
      </c>
      <c r="O24" s="27">
        <f ca="1">IFERROR(AVERAGEIFS(ETF指数!S:S,ETF指数!$D:$D,大类!$A24,ETF指数!$E:$E,大类!$B24,ETF指数!$S:$S,"&gt;0"),"")</f>
        <v>17.038331362714267</v>
      </c>
      <c r="P24" s="27">
        <f ca="1">IFERROR(AVERAGEIFS(ETF指数!T:T,ETF指数!$D:$D,大类!$A24,ETF指数!$E:$E,大类!$B24,ETF指数!$T:$T,"&gt;0"),"")</f>
        <v>14.112840794527079</v>
      </c>
      <c r="Q24" s="26">
        <f ca="1">IFERROR(AVERAGEIFS(ETF指数!U:U,ETF指数!$D:$D,大类!$A24,ETF指数!$E:$E,大类!$B24),"")</f>
        <v>72.614061941812068</v>
      </c>
      <c r="R24" s="26">
        <f ca="1">IFERROR(AVERAGEIFS(ETF指数!V:V,ETF指数!$D:$D,大类!$A24,ETF指数!$E:$E,大类!$B24),"")</f>
        <v>0</v>
      </c>
      <c r="S24" s="27">
        <f ca="1">IFERROR(AVERAGEIFS(ETF指数!W:W,ETF指数!$D:$D,大类!$A24,ETF指数!$E:$E,大类!$B24),"")</f>
        <v>28.92289961740947</v>
      </c>
      <c r="T24" s="27">
        <f ca="1">IFERROR(AVERAGEIFS(ETF指数!X:X,ETF指数!$D:$D,大类!$A24,ETF指数!$E:$E,大类!$B24),"")</f>
        <v>25.055537109639808</v>
      </c>
      <c r="U24" s="27">
        <f ca="1">IFERROR(AVERAGEIFS(ETF指数!Y:Y,ETF指数!$D:$D,大类!$A24,ETF指数!$E:$E,大类!$B24),"")</f>
        <v>75.446547172370117</v>
      </c>
      <c r="V24" s="27">
        <f ca="1">IFERROR(AVERAGEIFS(ETF指数!Z:Z,ETF指数!$D:$D,大类!$A24,ETF指数!$E:$E,大类!$B24),"")</f>
        <v>71.385603620293452</v>
      </c>
      <c r="W24" s="43">
        <f ca="1">IFERROR(AVERAGEIFS(ETF指数!AA:AA,ETF指数!$D:$D,大类!$A24,ETF指数!$E:$E,大类!$B24),"")</f>
        <v>22.05448004327209</v>
      </c>
      <c r="X24" s="29">
        <f ca="1">IFERROR(AVERAGEIFS(ETF指数!AB:AB,ETF指数!$D:$D,大类!$A24,ETF指数!$E:$E,大类!$B24),"")</f>
        <v>0.56828771224375418</v>
      </c>
      <c r="Y24" s="29">
        <f ca="1">IFERROR(AVERAGEIFS(ETF指数!AC:AC,ETF指数!$D:$D,大类!$A24,ETF指数!$E:$E,大类!$B24),"")</f>
        <v>0.52207104004367477</v>
      </c>
      <c r="Z24" s="29">
        <f ca="1">IFERROR(AVERAGEIFS(ETF指数!AD:AD,ETF指数!$D:$D,大类!$A24,ETF指数!$E:$E,大类!$B24),"")</f>
        <v>0.55807146825923981</v>
      </c>
    </row>
    <row r="25" spans="1:26" hidden="1" x14ac:dyDescent="0.4">
      <c r="A25" s="3" t="s">
        <v>1507</v>
      </c>
      <c r="B25" s="3" t="s">
        <v>1509</v>
      </c>
      <c r="C25" s="41">
        <f>SUMIFS(ETF指数!G:G,ETF指数!$D:$D,大类!$A25,ETF指数!$E:$E,大类!$B25)</f>
        <v>6</v>
      </c>
      <c r="D25" s="41">
        <f ca="1">SUMIFS(ETF指数!H:H,ETF指数!$D:$D,大类!$A25,ETF指数!$E:$E,大类!$B25)</f>
        <v>38.503201244399996</v>
      </c>
      <c r="E25" s="25">
        <f ca="1">IFERROR(AVERAGEIFS(ETF指数!I:I,ETF指数!$D:$D,大类!$A25,ETF指数!$E:$E,大类!$B25),"")</f>
        <v>-5.2244219272699901</v>
      </c>
      <c r="F25" s="25">
        <f ca="1">IFERROR(AVERAGEIFS(ETF指数!J:J,ETF指数!$D:$D,大类!$A25,ETF指数!$E:$E,大类!$B25),"")</f>
        <v>-3.0892808531566485</v>
      </c>
      <c r="G25" s="25">
        <f ca="1">IFERROR(AVERAGEIFS(ETF指数!K:K,ETF指数!$D:$D,大类!$A25,ETF指数!$E:$E,大类!$B25),"")</f>
        <v>11.759892199899348</v>
      </c>
      <c r="H25" s="25">
        <f ca="1">IFERROR(AVERAGEIFS(ETF指数!L:L,ETF指数!$D:$D,大类!$A25,ETF指数!$E:$E,大类!$B25),"")</f>
        <v>-0.27137178245616866</v>
      </c>
      <c r="I25" s="25">
        <f ca="1">IFERROR(AVERAGEIFS(ETF指数!M:M,ETF指数!$D:$D,大类!$A25,ETF指数!$E:$E,大类!$B25),"")</f>
        <v>0.40086074943602318</v>
      </c>
      <c r="J25" s="26">
        <f ca="1">IFERROR(AVERAGEIFS(ETF指数!N:N,ETF指数!$D:$D,大类!$A25,ETF指数!$E:$E,大类!$B25),"")</f>
        <v>26.302275030754334</v>
      </c>
      <c r="K25" s="26">
        <f ca="1">IFERROR(AVERAGEIFS(ETF指数!O:O,ETF指数!$D:$D,大类!$A25,ETF指数!$E:$E,大类!$B25),"")</f>
        <v>29.232485930240003</v>
      </c>
      <c r="L25" s="27">
        <f ca="1">IFERROR(AVERAGEIFS(ETF指数!P:P,ETF指数!$D:$D,大类!$A25,ETF指数!$E:$E,大类!$B25),"")</f>
        <v>18.609879230553165</v>
      </c>
      <c r="M25" s="27">
        <f ca="1">IFERROR(AVERAGEIFS(ETF指数!Q:Q,ETF指数!$D:$D,大类!$A25,ETF指数!$E:$E,大类!$B25),"")</f>
        <v>2.042929744540666</v>
      </c>
      <c r="N25" s="27">
        <f ca="1">IFERROR(AVERAGEIFS(ETF指数!R:R,ETF指数!$D:$D,大类!$A25,ETF指数!$E:$E,大类!$B25),"")</f>
        <v>1.8095915274056669</v>
      </c>
      <c r="O25" s="27">
        <f ca="1">IFERROR(AVERAGEIFS(ETF指数!S:S,ETF指数!$D:$D,大类!$A25,ETF指数!$E:$E,大类!$B25,ETF指数!$S:$S,"&gt;0"),"")</f>
        <v>23.497987958233168</v>
      </c>
      <c r="P25" s="27">
        <f ca="1">IFERROR(AVERAGEIFS(ETF指数!T:T,ETF指数!$D:$D,大类!$A25,ETF指数!$E:$E,大类!$B25,ETF指数!$T:$T,"&gt;0"),"")</f>
        <v>16.585133077780501</v>
      </c>
      <c r="Q25" s="26">
        <f ca="1">IFERROR(AVERAGEIFS(ETF指数!U:U,ETF指数!$D:$D,大类!$A25,ETF指数!$E:$E,大类!$B25),"")</f>
        <v>30.329712146529403</v>
      </c>
      <c r="R25" s="26">
        <f ca="1">IFERROR(AVERAGEIFS(ETF指数!V:V,ETF指数!$D:$D,大类!$A25,ETF指数!$E:$E,大类!$B25),"")</f>
        <v>0</v>
      </c>
      <c r="S25" s="27">
        <f ca="1">IFERROR(AVERAGEIFS(ETF指数!W:W,ETF指数!$D:$D,大类!$A25,ETF指数!$E:$E,大类!$B25),"")</f>
        <v>1.46636772608824</v>
      </c>
      <c r="T25" s="27">
        <f ca="1">IFERROR(AVERAGEIFS(ETF指数!X:X,ETF指数!$D:$D,大类!$A25,ETF指数!$E:$E,大类!$B25),"")</f>
        <v>6.8507674866703638</v>
      </c>
      <c r="U25" s="27">
        <f ca="1">IFERROR(AVERAGEIFS(ETF指数!Y:Y,ETF指数!$D:$D,大类!$A25,ETF指数!$E:$E,大类!$B25),"")</f>
        <v>37.163233175850984</v>
      </c>
      <c r="V25" s="27">
        <f ca="1">IFERROR(AVERAGEIFS(ETF指数!Z:Z,ETF指数!$D:$D,大类!$A25,ETF指数!$E:$E,大类!$B25),"")</f>
        <v>53.14136273090201</v>
      </c>
      <c r="W25" s="43">
        <f ca="1">IFERROR(AVERAGEIFS(ETF指数!AA:AA,ETF指数!$D:$D,大类!$A25,ETF指数!$E:$E,大类!$B25),"")</f>
        <v>9.3715083798883327</v>
      </c>
      <c r="X25" s="29">
        <f ca="1">IFERROR(AVERAGEIFS(ETF指数!AB:AB,ETF指数!$D:$D,大类!$A25,ETF指数!$E:$E,大类!$B25),"")</f>
        <v>0.44586476294370581</v>
      </c>
      <c r="Y25" s="29">
        <f ca="1">IFERROR(AVERAGEIFS(ETF指数!AC:AC,ETF指数!$D:$D,大类!$A25,ETF指数!$E:$E,大类!$B25),"")</f>
        <v>0.58449963777779868</v>
      </c>
      <c r="Z25" s="29">
        <f ca="1">IFERROR(AVERAGEIFS(ETF指数!AD:AD,ETF指数!$D:$D,大类!$A25,ETF指数!$E:$E,大类!$B25),"")</f>
        <v>0.5152161790801294</v>
      </c>
    </row>
    <row r="26" spans="1:26" hidden="1" x14ac:dyDescent="0.4">
      <c r="A26" s="38" t="s">
        <v>2312</v>
      </c>
      <c r="B26" s="3" t="s">
        <v>1481</v>
      </c>
      <c r="C26" s="41">
        <f>SUMIFS(ETF指数!G:G,ETF指数!$D:$D,大类!$A26,ETF指数!$E:$E,大类!$B26)</f>
        <v>11</v>
      </c>
      <c r="D26" s="41">
        <f ca="1">SUMIFS(ETF指数!H:H,ETF指数!$D:$D,大类!$A26,ETF指数!$E:$E,大类!$B26)</f>
        <v>10.500202093000002</v>
      </c>
      <c r="E26" s="25">
        <f ca="1">IFERROR(AVERAGEIFS(ETF指数!I:I,ETF指数!$D:$D,大类!$A26,ETF指数!$E:$E,大类!$B26),"")</f>
        <v>-3.6517861913053742</v>
      </c>
      <c r="F26" s="25">
        <f ca="1">IFERROR(AVERAGEIFS(ETF指数!J:J,ETF指数!$D:$D,大类!$A26,ETF指数!$E:$E,大类!$B26),"")</f>
        <v>-4.5589319250181921</v>
      </c>
      <c r="G26" s="25">
        <f ca="1">IFERROR(AVERAGEIFS(ETF指数!K:K,ETF指数!$D:$D,大类!$A26,ETF指数!$E:$E,大类!$B26),"")</f>
        <v>6.4019075673425698</v>
      </c>
      <c r="H26" s="25">
        <f ca="1">IFERROR(AVERAGEIFS(ETF指数!L:L,ETF指数!$D:$D,大类!$A26,ETF指数!$E:$E,大类!$B26),"")</f>
        <v>-0.47224831722286414</v>
      </c>
      <c r="I26" s="25">
        <f ca="1">IFERROR(AVERAGEIFS(ETF指数!M:M,ETF指数!$D:$D,大类!$A26,ETF指数!$E:$E,大类!$B26),"")</f>
        <v>0.31790863023389998</v>
      </c>
      <c r="J26" s="26">
        <f ca="1">IFERROR(AVERAGEIFS(ETF指数!N:N,ETF指数!$D:$D,大类!$A26,ETF指数!$E:$E,大类!$B26),"")</f>
        <v>15.328337163665569</v>
      </c>
      <c r="K26" s="26">
        <f ca="1">IFERROR(AVERAGEIFS(ETF指数!O:O,ETF指数!$D:$D,大类!$A26,ETF指数!$E:$E,大类!$B26),"")</f>
        <v>17.958066461122716</v>
      </c>
      <c r="L26" s="27">
        <f ca="1">IFERROR(AVERAGEIFS(ETF指数!P:P,ETF指数!$D:$D,大类!$A26,ETF指数!$E:$E,大类!$B26),"")</f>
        <v>6.9610083274528147</v>
      </c>
      <c r="M26" s="27">
        <f ca="1">IFERROR(AVERAGEIFS(ETF指数!Q:Q,ETF指数!$D:$D,大类!$A26,ETF指数!$E:$E,大类!$B26),"")</f>
        <v>0.59803434663218547</v>
      </c>
      <c r="N26" s="27">
        <f ca="1">IFERROR(AVERAGEIFS(ETF指数!R:R,ETF指数!$D:$D,大类!$A26,ETF指数!$E:$E,大类!$B26),"")</f>
        <v>0.5257308076548286</v>
      </c>
      <c r="O26" s="27">
        <f ca="1">IFERROR(AVERAGEIFS(ETF指数!S:S,ETF指数!$D:$D,大类!$A26,ETF指数!$E:$E,大类!$B26,ETF指数!$S:$S,"&gt;0"),"")</f>
        <v>11.287978482849001</v>
      </c>
      <c r="P26" s="27">
        <f ca="1">IFERROR(AVERAGEIFS(ETF指数!T:T,ETF指数!$D:$D,大类!$A26,ETF指数!$E:$E,大类!$B26,ETF指数!$T:$T,"&gt;0"),"")</f>
        <v>10.599168814513767</v>
      </c>
      <c r="Q26" s="26">
        <f ca="1">IFERROR(AVERAGEIFS(ETF指数!U:U,ETF指数!$D:$D,大类!$A26,ETF指数!$E:$E,大类!$B26),"")</f>
        <v>60.566274967044997</v>
      </c>
      <c r="R26" s="26">
        <f ca="1">IFERROR(AVERAGEIFS(ETF指数!V:V,ETF指数!$D:$D,大类!$A26,ETF指数!$E:$E,大类!$B26),"")</f>
        <v>0</v>
      </c>
      <c r="S26" s="27">
        <f ca="1">IFERROR(AVERAGEIFS(ETF指数!W:W,ETF指数!$D:$D,大类!$A26,ETF指数!$E:$E,大类!$B26),"")</f>
        <v>24.730029051439978</v>
      </c>
      <c r="T26" s="27">
        <f ca="1">IFERROR(AVERAGEIFS(ETF指数!X:X,ETF指数!$D:$D,大类!$A26,ETF指数!$E:$E,大类!$B26),"")</f>
        <v>31.269382110645711</v>
      </c>
      <c r="U26" s="27">
        <f ca="1">IFERROR(AVERAGEIFS(ETF指数!Y:Y,ETF指数!$D:$D,大类!$A26,ETF指数!$E:$E,大类!$B26),"")</f>
        <v>73.197342315103882</v>
      </c>
      <c r="V26" s="27">
        <f ca="1">IFERROR(AVERAGEIFS(ETF指数!Z:Z,ETF指数!$D:$D,大类!$A26,ETF指数!$E:$E,大类!$B26),"")</f>
        <v>68.124314109509427</v>
      </c>
      <c r="W26" s="43">
        <f ca="1">IFERROR(AVERAGEIFS(ETF指数!AA:AA,ETF指数!$D:$D,大类!$A26,ETF指数!$E:$E,大类!$B26),"")</f>
        <v>20.833080939129143</v>
      </c>
      <c r="X26" s="29">
        <f ca="1">IFERROR(AVERAGEIFS(ETF指数!AB:AB,ETF指数!$D:$D,大类!$A26,ETF指数!$E:$E,大类!$B26),"")</f>
        <v>0.49476502824557866</v>
      </c>
      <c r="Y26" s="29">
        <f ca="1">IFERROR(AVERAGEIFS(ETF指数!AC:AC,ETF指数!$D:$D,大类!$A26,ETF指数!$E:$E,大类!$B26),"")</f>
        <v>0.45794164850343594</v>
      </c>
      <c r="Z26" s="29">
        <f ca="1">IFERROR(AVERAGEIFS(ETF指数!AD:AD,ETF指数!$D:$D,大类!$A26,ETF指数!$E:$E,大类!$B26),"")</f>
        <v>0.54070667110783155</v>
      </c>
    </row>
    <row r="27" spans="1:26" hidden="1" x14ac:dyDescent="0.4">
      <c r="A27" s="3" t="s">
        <v>1507</v>
      </c>
      <c r="B27" s="3" t="s">
        <v>1508</v>
      </c>
      <c r="C27" s="41">
        <f>SUMIFS(ETF指数!G:G,ETF指数!$D:$D,大类!$A27,ETF指数!$E:$E,大类!$B27)</f>
        <v>3</v>
      </c>
      <c r="D27" s="41">
        <f ca="1">SUMIFS(ETF指数!H:H,ETF指数!$D:$D,大类!$A27,ETF指数!$E:$E,大类!$B27)</f>
        <v>10.837825799900001</v>
      </c>
      <c r="E27" s="25">
        <f ca="1">IFERROR(AVERAGEIFS(ETF指数!I:I,ETF指数!$D:$D,大类!$A27,ETF指数!$E:$E,大类!$B27),"")</f>
        <v>-2.9542325731213293</v>
      </c>
      <c r="F27" s="25">
        <f ca="1">IFERROR(AVERAGEIFS(ETF指数!J:J,ETF指数!$D:$D,大类!$A27,ETF指数!$E:$E,大类!$B27),"")</f>
        <v>-4.995563038422512</v>
      </c>
      <c r="G27" s="25">
        <f ca="1">IFERROR(AVERAGEIFS(ETF指数!K:K,ETF指数!$D:$D,大类!$A27,ETF指数!$E:$E,大类!$B27),"")</f>
        <v>0.12455862746665325</v>
      </c>
      <c r="H27" s="25">
        <f ca="1">IFERROR(AVERAGEIFS(ETF指数!L:L,ETF指数!$D:$D,大类!$A27,ETF指数!$E:$E,大类!$B27),"")</f>
        <v>-0.582296088624223</v>
      </c>
      <c r="I27" s="25">
        <f ca="1">IFERROR(AVERAGEIFS(ETF指数!M:M,ETF指数!$D:$D,大类!$A27,ETF指数!$E:$E,大类!$B27),"")</f>
        <v>6.1960735815842893E-3</v>
      </c>
      <c r="J27" s="26">
        <f ca="1">IFERROR(AVERAGEIFS(ETF指数!N:N,ETF指数!$D:$D,大类!$A27,ETF指数!$E:$E,大类!$B27),"")</f>
        <v>17.390123282078999</v>
      </c>
      <c r="K27" s="26">
        <f ca="1">IFERROR(AVERAGEIFS(ETF指数!O:O,ETF指数!$D:$D,大类!$A27,ETF指数!$E:$E,大类!$B27),"")</f>
        <v>20.767816020893001</v>
      </c>
      <c r="L27" s="27">
        <f ca="1">IFERROR(AVERAGEIFS(ETF指数!P:P,ETF指数!$D:$D,大类!$A27,ETF指数!$E:$E,大类!$B27),"")</f>
        <v>7.1597135576211004</v>
      </c>
      <c r="M27" s="27">
        <f ca="1">IFERROR(AVERAGEIFS(ETF指数!Q:Q,ETF指数!$D:$D,大类!$A27,ETF指数!$E:$E,大类!$B27),"")</f>
        <v>0.21045913151950035</v>
      </c>
      <c r="N27" s="27">
        <f ca="1">IFERROR(AVERAGEIFS(ETF指数!R:R,ETF指数!$D:$D,大类!$A27,ETF指数!$E:$E,大类!$B27),"")</f>
        <v>-1.0498318141671001</v>
      </c>
      <c r="O27" s="27">
        <f ca="1">IFERROR(AVERAGEIFS(ETF指数!S:S,ETF指数!$D:$D,大类!$A27,ETF指数!$E:$E,大类!$B27,ETF指数!$S:$S,"&gt;0"),"")</f>
        <v>10.188862344079</v>
      </c>
      <c r="P27" s="27">
        <f ca="1">IFERROR(AVERAGEIFS(ETF指数!T:T,ETF指数!$D:$D,大类!$A27,ETF指数!$E:$E,大类!$B27,ETF指数!$T:$T,"&gt;0"),"")</f>
        <v>9.6865057500911007</v>
      </c>
      <c r="Q27" s="26">
        <f ca="1">IFERROR(AVERAGEIFS(ETF指数!U:U,ETF指数!$D:$D,大类!$A27,ETF指数!$E:$E,大类!$B27),"")</f>
        <v>14.81950601646612</v>
      </c>
      <c r="R27" s="26">
        <f ca="1">IFERROR(AVERAGEIFS(ETF指数!V:V,ETF指数!$D:$D,大类!$A27,ETF指数!$E:$E,大类!$B27),"")</f>
        <v>0</v>
      </c>
      <c r="S27" s="27">
        <f ca="1">IFERROR(AVERAGEIFS(ETF指数!W:W,ETF指数!$D:$D,大类!$A27,ETF指数!$E:$E,大类!$B27),"")</f>
        <v>20.075997466751108</v>
      </c>
      <c r="T27" s="27">
        <f ca="1">IFERROR(AVERAGEIFS(ETF指数!X:X,ETF指数!$D:$D,大类!$A27,ETF指数!$E:$E,大类!$B27),"")</f>
        <v>6.3358778625954004</v>
      </c>
      <c r="U27" s="27">
        <f ca="1">IFERROR(AVERAGEIFS(ETF指数!Y:Y,ETF指数!$D:$D,大类!$A27,ETF指数!$E:$E,大类!$B27),"")</f>
        <v>19.696010132995568</v>
      </c>
      <c r="V27" s="27">
        <f ca="1">IFERROR(AVERAGEIFS(ETF指数!Z:Z,ETF指数!$D:$D,大类!$A27,ETF指数!$E:$E,大类!$B27),"")</f>
        <v>8.7786259541984997</v>
      </c>
      <c r="W27" s="43">
        <f ca="1">IFERROR(AVERAGEIFS(ETF指数!AA:AA,ETF指数!$D:$D,大类!$A27,ETF指数!$E:$E,大类!$B27),"")</f>
        <v>28.999999999999996</v>
      </c>
      <c r="X27" s="29">
        <f ca="1">IFERROR(AVERAGEIFS(ETF指数!AB:AB,ETF指数!$D:$D,大类!$A27,ETF指数!$E:$E,大类!$B27),"")</f>
        <v>0.49077666772499701</v>
      </c>
      <c r="Y27" s="29">
        <f ca="1">IFERROR(AVERAGEIFS(ETF指数!AC:AC,ETF指数!$D:$D,大类!$A27,ETF指数!$E:$E,大类!$B27),"")</f>
        <v>0.42890269286963956</v>
      </c>
      <c r="Z27" s="29">
        <f ca="1">IFERROR(AVERAGEIFS(ETF指数!AD:AD,ETF指数!$D:$D,大类!$A27,ETF指数!$E:$E,大类!$B27),"")</f>
        <v>0.63937380884966677</v>
      </c>
    </row>
    <row r="28" spans="1:26" hidden="1" x14ac:dyDescent="0.4">
      <c r="A28" s="3" t="s">
        <v>1507</v>
      </c>
      <c r="B28" s="3" t="s">
        <v>1510</v>
      </c>
      <c r="C28" s="41">
        <f>SUMIFS(ETF指数!G:G,ETF指数!$D:$D,大类!$A28,ETF指数!$E:$E,大类!$B28)</f>
        <v>1</v>
      </c>
      <c r="D28" s="41">
        <f ca="1">SUMIFS(ETF指数!H:H,ETF指数!$D:$D,大类!$A28,ETF指数!$E:$E,大类!$B28)</f>
        <v>2.7562818422000004</v>
      </c>
      <c r="E28" s="25">
        <f ca="1">IFERROR(AVERAGEIFS(ETF指数!I:I,ETF指数!$D:$D,大类!$A28,ETF指数!$E:$E,大类!$B28),"")</f>
        <v>-7.4337069842276282</v>
      </c>
      <c r="F28" s="25">
        <f ca="1">IFERROR(AVERAGEIFS(ETF指数!J:J,ETF指数!$D:$D,大类!$A28,ETF指数!$E:$E,大类!$B28),"")</f>
        <v>-8.4628149243677893</v>
      </c>
      <c r="G28" s="25">
        <f ca="1">IFERROR(AVERAGEIFS(ETF指数!K:K,ETF指数!$D:$D,大类!$A28,ETF指数!$E:$E,大类!$B28),"")</f>
        <v>11.468063174684051</v>
      </c>
      <c r="H28" s="25">
        <f ca="1">IFERROR(AVERAGEIFS(ETF指数!L:L,ETF指数!$D:$D,大类!$A28,ETF指数!$E:$E,大类!$B28),"")</f>
        <v>-0.67233604992028595</v>
      </c>
      <c r="I28" s="25">
        <f ca="1">IFERROR(AVERAGEIFS(ETF指数!M:M,ETF指数!$D:$D,大类!$A28,ETF指数!$E:$E,大类!$B28),"")</f>
        <v>0.39723465787412798</v>
      </c>
      <c r="J28" s="26">
        <f ca="1">IFERROR(AVERAGEIFS(ETF指数!N:N,ETF指数!$D:$D,大类!$A28,ETF指数!$E:$E,大类!$B28),"")</f>
        <v>25.02409210675</v>
      </c>
      <c r="K28" s="26">
        <f ca="1">IFERROR(AVERAGEIFS(ETF指数!O:O,ETF指数!$D:$D,大类!$A28,ETF指数!$E:$E,大类!$B28),"")</f>
        <v>29.878670243146999</v>
      </c>
      <c r="L28" s="27">
        <f ca="1">IFERROR(AVERAGEIFS(ETF指数!P:P,ETF指数!$D:$D,大类!$A28,ETF指数!$E:$E,大类!$B28),"")</f>
        <v>24.951999653773001</v>
      </c>
      <c r="M28" s="27">
        <f ca="1">IFERROR(AVERAGEIFS(ETF指数!Q:Q,ETF指数!$D:$D,大类!$A28,ETF指数!$E:$E,大类!$B28),"")</f>
        <v>6.1280203216998785E-2</v>
      </c>
      <c r="N28" s="27">
        <f ca="1">IFERROR(AVERAGEIFS(ETF指数!R:R,ETF指数!$D:$D,大类!$A28,ETF指数!$E:$E,大类!$B28),"")</f>
        <v>4.9132261902220016</v>
      </c>
      <c r="O28" s="27">
        <f ca="1">IFERROR(AVERAGEIFS(ETF指数!S:S,ETF指数!$D:$D,大类!$A28,ETF指数!$E:$E,大类!$B28,ETF指数!$S:$S,"&gt;0"),"")</f>
        <v>24.100903784974999</v>
      </c>
      <c r="P28" s="27">
        <f ca="1">IFERROR(AVERAGEIFS(ETF指数!T:T,ETF指数!$D:$D,大类!$A28,ETF指数!$E:$E,大类!$B28,ETF指数!$T:$T,"&gt;0"),"")</f>
        <v>17.841664658976999</v>
      </c>
      <c r="Q28" s="26">
        <f ca="1">IFERROR(AVERAGEIFS(ETF指数!U:U,ETF指数!$D:$D,大类!$A28,ETF指数!$E:$E,大类!$B28),"")</f>
        <v>30.168644597126796</v>
      </c>
      <c r="R28" s="26">
        <f ca="1">IFERROR(AVERAGEIFS(ETF指数!V:V,ETF指数!$D:$D,大类!$A28,ETF指数!$E:$E,大类!$B28),"")</f>
        <v>0</v>
      </c>
      <c r="S28" s="27">
        <f ca="1">IFERROR(AVERAGEIFS(ETF指数!W:W,ETF指数!$D:$D,大类!$A28,ETF指数!$E:$E,大类!$B28),"")</f>
        <v>4.4347282948157405</v>
      </c>
      <c r="T28" s="27">
        <f ca="1">IFERROR(AVERAGEIFS(ETF指数!X:X,ETF指数!$D:$D,大类!$A28,ETF指数!$E:$E,大类!$B28),"")</f>
        <v>17.758369723434999</v>
      </c>
      <c r="U28" s="27">
        <f ca="1">IFERROR(AVERAGEIFS(ETF指数!Y:Y,ETF指数!$D:$D,大类!$A28,ETF指数!$E:$E,大类!$B28),"")</f>
        <v>37.414116177389133</v>
      </c>
      <c r="V28" s="27">
        <f ca="1">IFERROR(AVERAGEIFS(ETF指数!Z:Z,ETF指数!$D:$D,大类!$A28,ETF指数!$E:$E,大类!$B28),"")</f>
        <v>40.029112081514</v>
      </c>
      <c r="W28" s="43">
        <f ca="1">IFERROR(AVERAGEIFS(ETF指数!AA:AA,ETF指数!$D:$D,大类!$A28,ETF指数!$E:$E,大类!$B28),"")</f>
        <v>2</v>
      </c>
      <c r="X28" s="29">
        <f ca="1">IFERROR(AVERAGEIFS(ETF指数!AB:AB,ETF指数!$D:$D,大类!$A28,ETF指数!$E:$E,大类!$B28),"")</f>
        <v>0.34041615240795281</v>
      </c>
      <c r="Y28" s="29">
        <f ca="1">IFERROR(AVERAGEIFS(ETF指数!AC:AC,ETF指数!$D:$D,大类!$A28,ETF指数!$E:$E,大类!$B28),"")</f>
        <v>0.46511036499239572</v>
      </c>
      <c r="Z28" s="29">
        <f ca="1">IFERROR(AVERAGEIFS(ETF指数!AD:AD,ETF指数!$D:$D,大类!$A28,ETF指数!$E:$E,大类!$B28),"")</f>
        <v>0.40059114288011993</v>
      </c>
    </row>
    <row r="29" spans="1:26" hidden="1" x14ac:dyDescent="0.4">
      <c r="A29" s="39"/>
      <c r="B29" s="21"/>
      <c r="C29" s="30"/>
      <c r="D29" s="41">
        <f ca="1">SUM(D3:D28)</f>
        <v>28110.464730130101</v>
      </c>
      <c r="E29" s="25"/>
      <c r="F29" s="25"/>
      <c r="G29" s="25"/>
      <c r="H29" s="25"/>
      <c r="I29" s="25"/>
      <c r="J29" s="26"/>
      <c r="K29" s="26"/>
      <c r="L29" s="27"/>
      <c r="M29" s="27"/>
      <c r="N29" s="27"/>
      <c r="O29" s="26"/>
      <c r="P29" s="26"/>
      <c r="Q29" s="26"/>
      <c r="R29" s="26"/>
      <c r="S29" s="27"/>
      <c r="T29" s="27"/>
      <c r="U29" s="27"/>
      <c r="V29" s="27"/>
      <c r="W29" s="27"/>
      <c r="X29" s="29"/>
      <c r="Y29" s="29"/>
      <c r="Z29" s="29"/>
    </row>
    <row r="30" spans="1:26" hidden="1" x14ac:dyDescent="0.4">
      <c r="A30" s="39" t="s">
        <v>2385</v>
      </c>
      <c r="B30" s="3" t="s">
        <v>1501</v>
      </c>
      <c r="C30" s="41">
        <f>SUMIFS(ETF指数!G:G,ETF指数!$D:$D,大类!$A30,ETF指数!$E:$E,大类!$B30)</f>
        <v>28</v>
      </c>
      <c r="D30" s="41">
        <f ca="1">SUMIFS(ETF指数!H:H,ETF指数!$D:$D,大类!$A30,ETF指数!$E:$E,大类!$B30)</f>
        <v>1825.9361848997003</v>
      </c>
      <c r="E30" s="25">
        <f ca="1">IFERROR(AVERAGEIFS(ETF指数!I:I,ETF指数!$D:$D,大类!$A30,ETF指数!$E:$E,大类!$B30),"")</f>
        <v>-11.239212729737565</v>
      </c>
      <c r="F30" s="25">
        <f ca="1">IFERROR(AVERAGEIFS(ETF指数!J:J,ETF指数!$D:$D,大类!$A30,ETF指数!$E:$E,大类!$B30),"")</f>
        <v>14.315467316508769</v>
      </c>
      <c r="G30" s="25">
        <f ca="1">IFERROR(AVERAGEIFS(ETF指数!K:K,ETF指数!$D:$D,大类!$A30,ETF指数!$E:$E,大类!$B30),"")</f>
        <v>51.846321562988052</v>
      </c>
      <c r="H30" s="25">
        <f ca="1">IFERROR(AVERAGEIFS(ETF指数!L:L,ETF指数!$D:$D,大类!$A30,ETF指数!$E:$E,大类!$B30),"")</f>
        <v>0.81484878102042824</v>
      </c>
      <c r="I30" s="25">
        <f ca="1">IFERROR(AVERAGEIFS(ETF指数!M:M,ETF指数!$D:$D,大类!$A30,ETF指数!$E:$E,大类!$B30),"")</f>
        <v>1.3052487849364716</v>
      </c>
      <c r="J30" s="26">
        <f ca="1">IFERROR(AVERAGEIFS(ETF指数!N:N,ETF指数!$D:$D,大类!$A30,ETF指数!$E:$E,大类!$B30),"")</f>
        <v>18.592747006012665</v>
      </c>
      <c r="K30" s="26">
        <f ca="1">IFERROR(AVERAGEIFS(ETF指数!O:O,ETF指数!$D:$D,大类!$A30,ETF指数!$E:$E,大类!$B30),"")</f>
        <v>17.68241119799189</v>
      </c>
      <c r="L30" s="27">
        <f ca="1">IFERROR(AVERAGEIFS(ETF指数!P:P,ETF指数!$D:$D,大类!$A30,ETF指数!$E:$E,大类!$B30),"")</f>
        <v>0.85487382217142227</v>
      </c>
      <c r="M30" s="27">
        <f ca="1">IFERROR(AVERAGEIFS(ETF指数!Q:Q,ETF指数!$D:$D,大类!$A30,ETF指数!$E:$E,大类!$B30),"")</f>
        <v>-0.38530769366402218</v>
      </c>
      <c r="N30" s="27">
        <f ca="1">IFERROR(AVERAGEIFS(ETF指数!R:R,ETF指数!$D:$D,大类!$A30,ETF指数!$E:$E,大类!$B30),"")</f>
        <v>-0.17417806685749998</v>
      </c>
      <c r="O30" s="27">
        <f ca="1">IFERROR(AVERAGEIFS(ETF指数!S:S,ETF指数!$D:$D,大类!$A30,ETF指数!$E:$E,大类!$B30,ETF指数!$S:$S,"&gt;0"),"")</f>
        <v>21.416529580647747</v>
      </c>
      <c r="P30" s="27">
        <f ca="1">IFERROR(AVERAGEIFS(ETF指数!T:T,ETF指数!$D:$D,大类!$A30,ETF指数!$E:$E,大类!$B30,ETF指数!$T:$T,"&gt;0"),"")</f>
        <v>18.960870008339999</v>
      </c>
      <c r="Q30" s="26">
        <f ca="1">IFERROR(AVERAGEIFS(ETF指数!U:U,ETF指数!$D:$D,大类!$A30,ETF指数!$E:$E,大类!$B30),"")</f>
        <v>28.016778158097363</v>
      </c>
      <c r="R30" s="26">
        <f ca="1">IFERROR(AVERAGEIFS(ETF指数!V:V,ETF指数!$D:$D,大类!$A30,ETF指数!$E:$E,大类!$B30),"")</f>
        <v>0</v>
      </c>
      <c r="S30" s="27">
        <f ca="1">IFERROR(AVERAGEIFS(ETF指数!W:W,ETF指数!$D:$D,大类!$A30,ETF指数!$E:$E,大类!$B30),"")</f>
        <v>15.957824459626655</v>
      </c>
      <c r="T30" s="27">
        <f ca="1">IFERROR(AVERAGEIFS(ETF指数!X:X,ETF指数!$D:$D,大类!$A30,ETF指数!$E:$E,大类!$B30),"")</f>
        <v>5.8836345367638891</v>
      </c>
      <c r="U30" s="27">
        <f ca="1">IFERROR(AVERAGEIFS(ETF指数!Y:Y,ETF指数!$D:$D,大类!$A30,ETF指数!$E:$E,大类!$B30),"")</f>
        <v>15.775288382643984</v>
      </c>
      <c r="V30" s="27">
        <f ca="1">IFERROR(AVERAGEIFS(ETF指数!Z:Z,ETF指数!$D:$D,大类!$A30,ETF指数!$E:$E,大类!$B30),"")</f>
        <v>5.3117250159879994</v>
      </c>
      <c r="W30" s="43">
        <f ca="1">IFERROR(AVERAGEIFS(ETF指数!AA:AA,ETF指数!$D:$D,大类!$A30,ETF指数!$E:$E,大类!$B30),"")</f>
        <v>4.2962962962962559</v>
      </c>
      <c r="X30" s="29">
        <f ca="1">IFERROR(AVERAGEIFS(ETF指数!AB:AB,ETF指数!$D:$D,大类!$A30,ETF指数!$E:$E,大类!$B30),"")</f>
        <v>0.70920294879889456</v>
      </c>
      <c r="Y30" s="29">
        <f ca="1">IFERROR(AVERAGEIFS(ETF指数!AC:AC,ETF指数!$D:$D,大类!$A30,ETF指数!$E:$E,大类!$B30),"")</f>
        <v>0.65629170813162785</v>
      </c>
      <c r="Z30" s="29">
        <f ca="1">IFERROR(AVERAGEIFS(ETF指数!AD:AD,ETF指数!$D:$D,大类!$A30,ETF指数!$E:$E,大类!$B30),"")</f>
        <v>0.42775255773004983</v>
      </c>
    </row>
    <row r="31" spans="1:26" hidden="1" x14ac:dyDescent="0.4">
      <c r="A31" s="39" t="s">
        <v>2385</v>
      </c>
      <c r="B31" s="3" t="s">
        <v>1496</v>
      </c>
      <c r="C31" s="41">
        <f>SUMIFS(ETF指数!G:G,ETF指数!$D:$D,大类!$A31,ETF指数!$E:$E,大类!$B31)</f>
        <v>11</v>
      </c>
      <c r="D31" s="41">
        <f ca="1">SUMIFS(ETF指数!H:H,ETF指数!$D:$D,大类!$A31,ETF指数!$E:$E,大类!$B31)</f>
        <v>328.05516029589995</v>
      </c>
      <c r="E31" s="25">
        <f ca="1">IFERROR(AVERAGEIFS(ETF指数!I:I,ETF指数!$D:$D,大类!$A31,ETF指数!$E:$E,大类!$B31),"")</f>
        <v>-7.4569062747285262</v>
      </c>
      <c r="F31" s="25">
        <f ca="1">IFERROR(AVERAGEIFS(ETF指数!J:J,ETF指数!$D:$D,大类!$A31,ETF指数!$E:$E,大类!$B31),"")</f>
        <v>8.7461647310090154</v>
      </c>
      <c r="G31" s="25">
        <f ca="1">IFERROR(AVERAGEIFS(ETF指数!K:K,ETF指数!$D:$D,大类!$A31,ETF指数!$E:$E,大类!$B31),"")</f>
        <v>33.379136018310874</v>
      </c>
      <c r="H31" s="25">
        <f ca="1">IFERROR(AVERAGEIFS(ETF指数!L:L,ETF指数!$D:$D,大类!$A31,ETF指数!$E:$E,大类!$B31),"")</f>
        <v>0.72453205442322921</v>
      </c>
      <c r="I31" s="25">
        <f ca="1">IFERROR(AVERAGEIFS(ETF指数!M:M,ETF指数!$D:$D,大类!$A31,ETF指数!$E:$E,大类!$B31),"")</f>
        <v>1.1663634844836104</v>
      </c>
      <c r="J31" s="26">
        <f ca="1">IFERROR(AVERAGEIFS(ETF指数!N:N,ETF指数!$D:$D,大类!$A31,ETF指数!$E:$E,大类!$B31),"")</f>
        <v>7.5857557281029999</v>
      </c>
      <c r="K31" s="26">
        <f ca="1">IFERROR(AVERAGEIFS(ETF指数!O:O,ETF指数!$D:$D,大类!$A31,ETF指数!$E:$E,大类!$B31),"")</f>
        <v>7.1451066997832502</v>
      </c>
      <c r="L31" s="27">
        <f ca="1">IFERROR(AVERAGEIFS(ETF指数!P:P,ETF指数!$D:$D,大类!$A31,ETF指数!$E:$E,大类!$B31),"")</f>
        <v>0</v>
      </c>
      <c r="M31" s="27">
        <f ca="1">IFERROR(AVERAGEIFS(ETF指数!Q:Q,ETF指数!$D:$D,大类!$A31,ETF指数!$E:$E,大类!$B31),"")</f>
        <v>0</v>
      </c>
      <c r="N31" s="27">
        <f ca="1">IFERROR(AVERAGEIFS(ETF指数!R:R,ETF指数!$D:$D,大类!$A31,ETF指数!$E:$E,大类!$B31),"")</f>
        <v>0</v>
      </c>
      <c r="O31" s="27">
        <f ca="1">IFERROR(AVERAGEIFS(ETF指数!S:S,ETF指数!$D:$D,大类!$A31,ETF指数!$E:$E,大类!$B31,ETF指数!$S:$S,"&gt;0"),"")</f>
        <v>10.344282440918001</v>
      </c>
      <c r="P31" s="27">
        <f ca="1">IFERROR(AVERAGEIFS(ETF指数!T:T,ETF指数!$D:$D,大类!$A31,ETF指数!$E:$E,大类!$B31,ETF指数!$T:$T,"&gt;0"),"")</f>
        <v>10.367430681771999</v>
      </c>
      <c r="Q31" s="26">
        <f ca="1">IFERROR(AVERAGEIFS(ETF指数!U:U,ETF指数!$D:$D,大类!$A31,ETF指数!$E:$E,大类!$B31),"")</f>
        <v>19.372359686179845</v>
      </c>
      <c r="R31" s="26">
        <f ca="1">IFERROR(AVERAGEIFS(ETF指数!V:V,ETF指数!$D:$D,大类!$A31,ETF指数!$E:$E,大类!$B31),"")</f>
        <v>0</v>
      </c>
      <c r="S31" s="27">
        <f ca="1">IFERROR(AVERAGEIFS(ETF指数!W:W,ETF指数!$D:$D,大类!$A31,ETF指数!$E:$E,大类!$B31),"")</f>
        <v>4.3301146650573319</v>
      </c>
      <c r="T31" s="27">
        <f ca="1">IFERROR(AVERAGEIFS(ETF指数!X:X,ETF指数!$D:$D,大类!$A31,ETF指数!$E:$E,大类!$B31),"")</f>
        <v>8.2080200501252492</v>
      </c>
      <c r="U31" s="27">
        <f ca="1">IFERROR(AVERAGEIFS(ETF指数!Y:Y,ETF指数!$D:$D,大类!$A31,ETF指数!$E:$E,大类!$B31),"")</f>
        <v>15.147857573928786</v>
      </c>
      <c r="V31" s="27">
        <f ca="1">IFERROR(AVERAGEIFS(ETF指数!Z:Z,ETF指数!$D:$D,大类!$A31,ETF指数!$E:$E,大类!$B31),"")</f>
        <v>17.776381909547752</v>
      </c>
      <c r="W31" s="43">
        <f ca="1">IFERROR(AVERAGEIFS(ETF指数!AA:AA,ETF指数!$D:$D,大类!$A31,ETF指数!$E:$E,大类!$B31),"")</f>
        <v>11.672794117646999</v>
      </c>
      <c r="X31" s="29">
        <f ca="1">IFERROR(AVERAGEIFS(ETF指数!AB:AB,ETF指数!$D:$D,大类!$A31,ETF指数!$E:$E,大类!$B31),"")</f>
        <v>0.75815042130513344</v>
      </c>
      <c r="Y31" s="29">
        <f ca="1">IFERROR(AVERAGEIFS(ETF指数!AC:AC,ETF指数!$D:$D,大类!$A31,ETF指数!$E:$E,大类!$B31),"")</f>
        <v>0.7020700474860363</v>
      </c>
      <c r="Z31" s="29">
        <f ca="1">IFERROR(AVERAGEIFS(ETF指数!AD:AD,ETF指数!$D:$D,大类!$A31,ETF指数!$E:$E,大类!$B31),"")</f>
        <v>0.51093552889466198</v>
      </c>
    </row>
    <row r="32" spans="1:26" hidden="1" x14ac:dyDescent="0.4">
      <c r="A32" s="39" t="s">
        <v>2385</v>
      </c>
      <c r="B32" s="3" t="s">
        <v>1504</v>
      </c>
      <c r="C32" s="41">
        <f>SUMIFS(ETF指数!G:G,ETF指数!$D:$D,大类!$A32,ETF指数!$E:$E,大类!$B32)</f>
        <v>17</v>
      </c>
      <c r="D32" s="41">
        <f ca="1">SUMIFS(ETF指数!H:H,ETF指数!$D:$D,大类!$A32,ETF指数!$E:$E,大类!$B32)</f>
        <v>392.7521353418</v>
      </c>
      <c r="E32" s="25">
        <f ca="1">IFERROR(AVERAGEIFS(ETF指数!I:I,ETF指数!$D:$D,大类!$A32,ETF指数!$E:$E,大类!$B32),"")</f>
        <v>4.8762641104324853</v>
      </c>
      <c r="F32" s="25">
        <f ca="1">IFERROR(AVERAGEIFS(ETF指数!J:J,ETF指数!$D:$D,大类!$A32,ETF指数!$E:$E,大类!$B32),"")</f>
        <v>13.599089282168409</v>
      </c>
      <c r="G32" s="25">
        <f ca="1">IFERROR(AVERAGEIFS(ETF指数!K:K,ETF指数!$D:$D,大类!$A32,ETF指数!$E:$E,大类!$B32),"")</f>
        <v>44.037682687583526</v>
      </c>
      <c r="H32" s="25">
        <f ca="1">IFERROR(AVERAGEIFS(ETF指数!L:L,ETF指数!$D:$D,大类!$A32,ETF指数!$E:$E,大类!$B32),"")</f>
        <v>0.75332886463664683</v>
      </c>
      <c r="I32" s="25">
        <f ca="1">IFERROR(AVERAGEIFS(ETF指数!M:M,ETF指数!$D:$D,大类!$A32,ETF指数!$E:$E,大类!$B32),"")</f>
        <v>1.2105221150108652</v>
      </c>
      <c r="J32" s="26">
        <f ca="1">IFERROR(AVERAGEIFS(ETF指数!N:N,ETF指数!$D:$D,大类!$A32,ETF指数!$E:$E,大类!$B32),"")</f>
        <v>16.742399738157626</v>
      </c>
      <c r="K32" s="26">
        <f ca="1">IFERROR(AVERAGEIFS(ETF指数!O:O,ETF指数!$D:$D,大类!$A32,ETF指数!$E:$E,大类!$B32),"")</f>
        <v>15.400002347838999</v>
      </c>
      <c r="L32" s="27">
        <f ca="1">IFERROR(AVERAGEIFS(ETF指数!P:P,ETF指数!$D:$D,大类!$A32,ETF指数!$E:$E,大类!$B32),"")</f>
        <v>0</v>
      </c>
      <c r="M32" s="27">
        <f ca="1">IFERROR(AVERAGEIFS(ETF指数!Q:Q,ETF指数!$D:$D,大类!$A32,ETF指数!$E:$E,大类!$B32),"")</f>
        <v>0</v>
      </c>
      <c r="N32" s="27">
        <f ca="1">IFERROR(AVERAGEIFS(ETF指数!R:R,ETF指数!$D:$D,大类!$A32,ETF指数!$E:$E,大类!$B32),"")</f>
        <v>0</v>
      </c>
      <c r="O32" s="27">
        <f ca="1">IFERROR(AVERAGEIFS(ETF指数!S:S,ETF指数!$D:$D,大类!$A32,ETF指数!$E:$E,大类!$B32,ETF指数!$S:$S,"&gt;0"),"")</f>
        <v>25.083667264055666</v>
      </c>
      <c r="P32" s="27">
        <f ca="1">IFERROR(AVERAGEIFS(ETF指数!T:T,ETF指数!$D:$D,大类!$A32,ETF指数!$E:$E,大类!$B32,ETF指数!$T:$T,"&gt;0"),"")</f>
        <v>17.285459998671666</v>
      </c>
      <c r="Q32" s="26">
        <f ca="1">IFERROR(AVERAGEIFS(ETF指数!U:U,ETF指数!$D:$D,大类!$A32,ETF指数!$E:$E,大类!$B32),"")</f>
        <v>16.997512876709948</v>
      </c>
      <c r="R32" s="26">
        <f ca="1">IFERROR(AVERAGEIFS(ETF指数!V:V,ETF指数!$D:$D,大类!$A32,ETF指数!$E:$E,大类!$B32),"")</f>
        <v>0</v>
      </c>
      <c r="S32" s="27">
        <f ca="1">IFERROR(AVERAGEIFS(ETF指数!W:W,ETF指数!$D:$D,大类!$A32,ETF指数!$E:$E,大类!$B32),"")</f>
        <v>4.8804799959908838</v>
      </c>
      <c r="T32" s="27">
        <f ca="1">IFERROR(AVERAGEIFS(ETF指数!X:X,ETF指数!$D:$D,大类!$A32,ETF指数!$E:$E,大类!$B32),"")</f>
        <v>9.5973224795334371</v>
      </c>
      <c r="U32" s="27">
        <f ca="1">IFERROR(AVERAGEIFS(ETF指数!Y:Y,ETF指数!$D:$D,大类!$A32,ETF指数!$E:$E,大类!$B32),"")</f>
        <v>6.672571441621411</v>
      </c>
      <c r="V32" s="27">
        <f ca="1">IFERROR(AVERAGEIFS(ETF指数!Z:Z,ETF指数!$D:$D,大类!$A32,ETF指数!$E:$E,大类!$B32),"")</f>
        <v>19.84089565169975</v>
      </c>
      <c r="W32" s="43">
        <f ca="1">IFERROR(AVERAGEIFS(ETF指数!AA:AA,ETF指数!$D:$D,大类!$A32,ETF指数!$E:$E,大类!$B32),"")</f>
        <v>7.13596491228075</v>
      </c>
      <c r="X32" s="29">
        <f ca="1">IFERROR(AVERAGEIFS(ETF指数!AB:AB,ETF指数!$D:$D,大类!$A32,ETF指数!$E:$E,大类!$B32),"")</f>
        <v>0.5268946660015702</v>
      </c>
      <c r="Y32" s="29">
        <f ca="1">IFERROR(AVERAGEIFS(ETF指数!AC:AC,ETF指数!$D:$D,大类!$A32,ETF指数!$E:$E,大类!$B32),"")</f>
        <v>0.86145138124266885</v>
      </c>
      <c r="Z32" s="29">
        <f ca="1">IFERROR(AVERAGEIFS(ETF指数!AD:AD,ETF指数!$D:$D,大类!$A32,ETF指数!$E:$E,大类!$B32),"")</f>
        <v>0.81439888649783609</v>
      </c>
    </row>
    <row r="33" spans="1:26" hidden="1" x14ac:dyDescent="0.4">
      <c r="A33" s="39" t="s">
        <v>2385</v>
      </c>
      <c r="B33" s="3" t="s">
        <v>1484</v>
      </c>
      <c r="C33" s="41">
        <f>SUMIFS(ETF指数!G:G,ETF指数!$D:$D,大类!$A33,ETF指数!$E:$E,大类!$B33)</f>
        <v>19</v>
      </c>
      <c r="D33" s="41">
        <f ca="1">SUMIFS(ETF指数!H:H,ETF指数!$D:$D,大类!$A33,ETF指数!$E:$E,大类!$B33)</f>
        <v>414.72003251299998</v>
      </c>
      <c r="E33" s="25">
        <f ca="1">IFERROR(AVERAGEIFS(ETF指数!I:I,ETF指数!$D:$D,大类!$A33,ETF指数!$E:$E,大类!$B33),"")</f>
        <v>-4.1146036682408367</v>
      </c>
      <c r="F33" s="25">
        <f ca="1">IFERROR(AVERAGEIFS(ETF指数!J:J,ETF指数!$D:$D,大类!$A33,ETF指数!$E:$E,大类!$B33),"")</f>
        <v>2.3981783420695679E-3</v>
      </c>
      <c r="G33" s="25">
        <f ca="1">IFERROR(AVERAGEIFS(ETF指数!K:K,ETF指数!$D:$D,大类!$A33,ETF指数!$E:$E,大类!$B33),"")</f>
        <v>14.427191881231254</v>
      </c>
      <c r="H33" s="25">
        <f ca="1">IFERROR(AVERAGEIFS(ETF指数!L:L,ETF指数!$D:$D,大类!$A33,ETF指数!$E:$E,大类!$B33),"")</f>
        <v>-0.19012606567336757</v>
      </c>
      <c r="I33" s="25">
        <f ca="1">IFERROR(AVERAGEIFS(ETF指数!M:M,ETF指数!$D:$D,大类!$A33,ETF指数!$E:$E,大类!$B33),"")</f>
        <v>0.36248814999210571</v>
      </c>
      <c r="J33" s="26">
        <f ca="1">IFERROR(AVERAGEIFS(ETF指数!N:N,ETF指数!$D:$D,大类!$A33,ETF指数!$E:$E,大类!$B33),"")</f>
        <v>11.329390007423832</v>
      </c>
      <c r="K33" s="26">
        <f ca="1">IFERROR(AVERAGEIFS(ETF指数!O:O,ETF指数!$D:$D,大类!$A33,ETF指数!$E:$E,大类!$B33),"")</f>
        <v>13.189447435894834</v>
      </c>
      <c r="L33" s="27">
        <f ca="1">IFERROR(AVERAGEIFS(ETF指数!P:P,ETF指数!$D:$D,大类!$A33,ETF指数!$E:$E,大类!$B33),"")</f>
        <v>0</v>
      </c>
      <c r="M33" s="27">
        <f ca="1">IFERROR(AVERAGEIFS(ETF指数!Q:Q,ETF指数!$D:$D,大类!$A33,ETF指数!$E:$E,大类!$B33),"")</f>
        <v>0</v>
      </c>
      <c r="N33" s="27">
        <f ca="1">IFERROR(AVERAGEIFS(ETF指数!R:R,ETF指数!$D:$D,大类!$A33,ETF指数!$E:$E,大类!$B33),"")</f>
        <v>0</v>
      </c>
      <c r="O33" s="27">
        <f ca="1">IFERROR(AVERAGEIFS(ETF指数!S:S,ETF指数!$D:$D,大类!$A33,ETF指数!$E:$E,大类!$B33,ETF指数!$S:$S,"&gt;0"),"")</f>
        <v>7.138020458238767</v>
      </c>
      <c r="P33" s="27">
        <f ca="1">IFERROR(AVERAGEIFS(ETF指数!T:T,ETF指数!$D:$D,大类!$A33,ETF指数!$E:$E,大类!$B33,ETF指数!$T:$T,"&gt;0"),"")</f>
        <v>6.6741175047151335</v>
      </c>
      <c r="Q33" s="26">
        <f ca="1">IFERROR(AVERAGEIFS(ETF指数!U:U,ETF指数!$D:$D,大类!$A33,ETF指数!$E:$E,大类!$B33),"")</f>
        <v>42.905471661297959</v>
      </c>
      <c r="R33" s="26">
        <f ca="1">IFERROR(AVERAGEIFS(ETF指数!V:V,ETF指数!$D:$D,大类!$A33,ETF指数!$E:$E,大类!$B33),"")</f>
        <v>0</v>
      </c>
      <c r="S33" s="27">
        <f ca="1">IFERROR(AVERAGEIFS(ETF指数!W:W,ETF指数!$D:$D,大类!$A33,ETF指数!$E:$E,大类!$B33),"")</f>
        <v>25.535851082506266</v>
      </c>
      <c r="T33" s="27">
        <f ca="1">IFERROR(AVERAGEIFS(ETF指数!X:X,ETF指数!$D:$D,大类!$A33,ETF指数!$E:$E,大类!$B33),"")</f>
        <v>24.216421961011918</v>
      </c>
      <c r="U33" s="27">
        <f ca="1">IFERROR(AVERAGEIFS(ETF指数!Y:Y,ETF指数!$D:$D,大类!$A33,ETF指数!$E:$E,大类!$B33),"")</f>
        <v>42.975988942635318</v>
      </c>
      <c r="V33" s="27">
        <f ca="1">IFERROR(AVERAGEIFS(ETF指数!Z:Z,ETF指数!$D:$D,大类!$A33,ETF指数!$E:$E,大类!$B33),"")</f>
        <v>39.734436072346583</v>
      </c>
      <c r="W33" s="43">
        <f ca="1">IFERROR(AVERAGEIFS(ETF指数!AA:AA,ETF指数!$D:$D,大类!$A33,ETF指数!$E:$E,大类!$B33),"")</f>
        <v>35</v>
      </c>
      <c r="X33" s="29">
        <f ca="1">IFERROR(AVERAGEIFS(ETF指数!AB:AB,ETF指数!$D:$D,大类!$A33,ETF指数!$E:$E,大类!$B33),"")</f>
        <v>0.66123596857929878</v>
      </c>
      <c r="Y33" s="29">
        <f ca="1">IFERROR(AVERAGEIFS(ETF指数!AC:AC,ETF指数!$D:$D,大类!$A33,ETF指数!$E:$E,大类!$B33),"")</f>
        <v>0.48929053046451215</v>
      </c>
      <c r="Z33" s="29">
        <f ca="1">IFERROR(AVERAGEIFS(ETF指数!AD:AD,ETF指数!$D:$D,大类!$A33,ETF指数!$E:$E,大类!$B33),"")</f>
        <v>0.58551380203542902</v>
      </c>
    </row>
    <row r="34" spans="1:26" hidden="1" x14ac:dyDescent="0.4">
      <c r="A34" s="39" t="s">
        <v>2385</v>
      </c>
      <c r="B34" s="3" t="s">
        <v>1498</v>
      </c>
      <c r="C34" s="41">
        <f>SUMIFS(ETF指数!G:G,ETF指数!$D:$D,大类!$A34,ETF指数!$E:$E,大类!$B34)</f>
        <v>4</v>
      </c>
      <c r="D34" s="41">
        <f ca="1">SUMIFS(ETF指数!H:H,ETF指数!$D:$D,大类!$A34,ETF指数!$E:$E,大类!$B34)</f>
        <v>93.754467647799999</v>
      </c>
      <c r="E34" s="25">
        <f ca="1">IFERROR(AVERAGEIFS(ETF指数!I:I,ETF指数!$D:$D,大类!$A34,ETF指数!$E:$E,大类!$B34),"")</f>
        <v>-7.2638378749325128</v>
      </c>
      <c r="F34" s="25">
        <f ca="1">IFERROR(AVERAGEIFS(ETF指数!J:J,ETF指数!$D:$D,大类!$A34,ETF指数!$E:$E,大类!$B34),"")</f>
        <v>0.50857338066200297</v>
      </c>
      <c r="G34" s="25">
        <f ca="1">IFERROR(AVERAGEIFS(ETF指数!K:K,ETF指数!$D:$D,大类!$A34,ETF指数!$E:$E,大类!$B34),"")</f>
        <v>42.398919916450097</v>
      </c>
      <c r="H34" s="25">
        <f ca="1">IFERROR(AVERAGEIFS(ETF指数!L:L,ETF指数!$D:$D,大类!$A34,ETF指数!$E:$E,大类!$B34),"")</f>
        <v>0.11857833413719787</v>
      </c>
      <c r="I34" s="25">
        <f ca="1">IFERROR(AVERAGEIFS(ETF指数!M:M,ETF指数!$D:$D,大类!$A34,ETF指数!$E:$E,大类!$B34),"")</f>
        <v>1.123957934849801</v>
      </c>
      <c r="J34" s="26">
        <f ca="1">IFERROR(AVERAGEIFS(ETF指数!N:N,ETF指数!$D:$D,大类!$A34,ETF指数!$E:$E,大类!$B34),"")</f>
        <v>33.955828678293251</v>
      </c>
      <c r="K34" s="26">
        <f ca="1">IFERROR(AVERAGEIFS(ETF指数!O:O,ETF指数!$D:$D,大类!$A34,ETF指数!$E:$E,大类!$B34),"")</f>
        <v>39.999211727624754</v>
      </c>
      <c r="L34" s="27">
        <f ca="1">IFERROR(AVERAGEIFS(ETF指数!P:P,ETF指数!$D:$D,大类!$A34,ETF指数!$E:$E,大类!$B34),"")</f>
        <v>0</v>
      </c>
      <c r="M34" s="27">
        <f ca="1">IFERROR(AVERAGEIFS(ETF指数!Q:Q,ETF指数!$D:$D,大类!$A34,ETF指数!$E:$E,大类!$B34),"")</f>
        <v>0</v>
      </c>
      <c r="N34" s="27">
        <f ca="1">IFERROR(AVERAGEIFS(ETF指数!R:R,ETF指数!$D:$D,大类!$A34,ETF指数!$E:$E,大类!$B34),"")</f>
        <v>0</v>
      </c>
      <c r="O34" s="27">
        <f ca="1">IFERROR(AVERAGEIFS(ETF指数!S:S,ETF指数!$D:$D,大类!$A34,ETF指数!$E:$E,大类!$B34,ETF指数!$S:$S,"&gt;0"),"")</f>
        <v>8.5952600968516251</v>
      </c>
      <c r="P34" s="27">
        <f ca="1">IFERROR(AVERAGEIFS(ETF指数!T:T,ETF指数!$D:$D,大类!$A34,ETF指数!$E:$E,大类!$B34,ETF指数!$T:$T,"&gt;0"),"")</f>
        <v>8.0598999090328007</v>
      </c>
      <c r="Q34" s="26">
        <f ca="1">IFERROR(AVERAGEIFS(ETF指数!U:U,ETF指数!$D:$D,大类!$A34,ETF指数!$E:$E,大类!$B34),"")</f>
        <v>70.665471364241625</v>
      </c>
      <c r="R34" s="26">
        <f ca="1">IFERROR(AVERAGEIFS(ETF指数!V:V,ETF指数!$D:$D,大类!$A34,ETF指数!$E:$E,大类!$B34),"")</f>
        <v>0</v>
      </c>
      <c r="S34" s="27">
        <f ca="1">IFERROR(AVERAGEIFS(ETF指数!W:W,ETF指数!$D:$D,大类!$A34,ETF指数!$E:$E,大类!$B34),"")</f>
        <v>19.568667737413989</v>
      </c>
      <c r="T34" s="27">
        <f ca="1">IFERROR(AVERAGEIFS(ETF指数!X:X,ETF指数!$D:$D,大类!$A34,ETF指数!$E:$E,大类!$B34),"")</f>
        <v>38.567295344824501</v>
      </c>
      <c r="U34" s="27">
        <f ca="1">IFERROR(AVERAGEIFS(ETF指数!Y:Y,ETF指数!$D:$D,大类!$A34,ETF指数!$E:$E,大类!$B34),"")</f>
        <v>62.921121843402062</v>
      </c>
      <c r="V34" s="27">
        <f ca="1">IFERROR(AVERAGEIFS(ETF指数!Z:Z,ETF指数!$D:$D,大类!$A34,ETF指数!$E:$E,大类!$B34),"")</f>
        <v>59.936030428693755</v>
      </c>
      <c r="W34" s="43">
        <f ca="1">IFERROR(AVERAGEIFS(ETF指数!AA:AA,ETF指数!$D:$D,大类!$A34,ETF指数!$E:$E,大类!$B34),"")</f>
        <v>78.70225362872425</v>
      </c>
      <c r="X34" s="29">
        <f ca="1">IFERROR(AVERAGEIFS(ETF指数!AB:AB,ETF指数!$D:$D,大类!$A34,ETF指数!$E:$E,大类!$B34),"")</f>
        <v>0.64226020902502912</v>
      </c>
      <c r="Y34" s="29">
        <f ca="1">IFERROR(AVERAGEIFS(ETF指数!AC:AC,ETF指数!$D:$D,大类!$A34,ETF指数!$E:$E,大类!$B34),"")</f>
        <v>0.60147726666904555</v>
      </c>
      <c r="Z34" s="29">
        <f ca="1">IFERROR(AVERAGEIFS(ETF指数!AD:AD,ETF指数!$D:$D,大类!$A34,ETF指数!$E:$E,大类!$B34),"")</f>
        <v>0.4936894455256744</v>
      </c>
    </row>
    <row r="35" spans="1:26" hidden="1" x14ac:dyDescent="0.4">
      <c r="A35" s="39" t="s">
        <v>2385</v>
      </c>
      <c r="B35" s="3" t="s">
        <v>1490</v>
      </c>
      <c r="C35" s="41">
        <f>SUMIFS(ETF指数!G:G,ETF指数!$D:$D,大类!$A35,ETF指数!$E:$E,大类!$B35)</f>
        <v>5</v>
      </c>
      <c r="D35" s="41">
        <f ca="1">SUMIFS(ETF指数!H:H,ETF指数!$D:$D,大类!$A35,ETF指数!$E:$E,大类!$B35)</f>
        <v>31.485376373700003</v>
      </c>
      <c r="E35" s="25">
        <f ca="1">IFERROR(AVERAGEIFS(ETF指数!I:I,ETF指数!$D:$D,大类!$A35,ETF指数!$E:$E,大类!$B35),"")</f>
        <v>-7.7223240617616282</v>
      </c>
      <c r="F35" s="25">
        <f ca="1">IFERROR(AVERAGEIFS(ETF指数!J:J,ETF指数!$D:$D,大类!$A35,ETF指数!$E:$E,大类!$B35),"")</f>
        <v>9.4021892382595951</v>
      </c>
      <c r="G35" s="25">
        <f ca="1">IFERROR(AVERAGEIFS(ETF指数!K:K,ETF指数!$D:$D,大类!$A35,ETF指数!$E:$E,大类!$B35),"")</f>
        <v>32.85483463237523</v>
      </c>
      <c r="H35" s="25">
        <f ca="1">IFERROR(AVERAGEIFS(ETF指数!L:L,ETF指数!$D:$D,大类!$A35,ETF指数!$E:$E,大类!$B35),"")</f>
        <v>0.65275377011918545</v>
      </c>
      <c r="I35" s="25">
        <f ca="1">IFERROR(AVERAGEIFS(ETF指数!M:M,ETF指数!$D:$D,大类!$A35,ETF指数!$E:$E,大类!$B35),"")</f>
        <v>1.1184485873429357</v>
      </c>
      <c r="J35" s="26">
        <f ca="1">IFERROR(AVERAGEIFS(ETF指数!N:N,ETF指数!$D:$D,大类!$A35,ETF指数!$E:$E,大类!$B35),"")</f>
        <v>31.926936322029672</v>
      </c>
      <c r="K35" s="26">
        <f ca="1">IFERROR(AVERAGEIFS(ETF指数!O:O,ETF指数!$D:$D,大类!$A35,ETF指数!$E:$E,大类!$B35),"")</f>
        <v>30.101434223653332</v>
      </c>
      <c r="L35" s="27">
        <f ca="1">IFERROR(AVERAGEIFS(ETF指数!P:P,ETF指数!$D:$D,大类!$A35,ETF指数!$E:$E,大类!$B35),"")</f>
        <v>0</v>
      </c>
      <c r="M35" s="27">
        <f ca="1">IFERROR(AVERAGEIFS(ETF指数!Q:Q,ETF指数!$D:$D,大类!$A35,ETF指数!$E:$E,大类!$B35),"")</f>
        <v>0</v>
      </c>
      <c r="N35" s="27">
        <f ca="1">IFERROR(AVERAGEIFS(ETF指数!R:R,ETF指数!$D:$D,大类!$A35,ETF指数!$E:$E,大类!$B35),"")</f>
        <v>0</v>
      </c>
      <c r="O35" s="27">
        <f ca="1">IFERROR(AVERAGEIFS(ETF指数!S:S,ETF指数!$D:$D,大类!$A35,ETF指数!$E:$E,大类!$B35,ETF指数!$S:$S,"&gt;0"),"")</f>
        <v>11.308410539310097</v>
      </c>
      <c r="P35" s="27">
        <f ca="1">IFERROR(AVERAGEIFS(ETF指数!T:T,ETF指数!$D:$D,大类!$A35,ETF指数!$E:$E,大类!$B35,ETF指数!$T:$T,"&gt;0"),"")</f>
        <v>11.396985467760333</v>
      </c>
      <c r="Q35" s="26">
        <f ca="1">IFERROR(AVERAGEIFS(ETF指数!U:U,ETF指数!$D:$D,大类!$A35,ETF指数!$E:$E,大类!$B35),"")</f>
        <v>80.74445707557544</v>
      </c>
      <c r="R35" s="26">
        <f ca="1">IFERROR(AVERAGEIFS(ETF指数!V:V,ETF指数!$D:$D,大类!$A35,ETF指数!$E:$E,大类!$B35),"")</f>
        <v>0</v>
      </c>
      <c r="S35" s="27">
        <f ca="1">IFERROR(AVERAGEIFS(ETF指数!W:W,ETF指数!$D:$D,大类!$A35,ETF指数!$E:$E,大类!$B35),"")</f>
        <v>22.172206205412248</v>
      </c>
      <c r="T35" s="27">
        <f ca="1">IFERROR(AVERAGEIFS(ETF指数!X:X,ETF指数!$D:$D,大类!$A35,ETF指数!$E:$E,大类!$B35),"")</f>
        <v>18.009356538520731</v>
      </c>
      <c r="U35" s="27">
        <f ca="1">IFERROR(AVERAGEIFS(ETF指数!Y:Y,ETF指数!$D:$D,大类!$A35,ETF指数!$E:$E,大类!$B35),"")</f>
        <v>59.084688893671064</v>
      </c>
      <c r="V35" s="27">
        <f ca="1">IFERROR(AVERAGEIFS(ETF指数!Z:Z,ETF指数!$D:$D,大类!$A35,ETF指数!$E:$E,大类!$B35),"")</f>
        <v>46.554313432630998</v>
      </c>
      <c r="W35" s="43">
        <f ca="1">IFERROR(AVERAGEIFS(ETF指数!AA:AA,ETF指数!$D:$D,大类!$A35,ETF指数!$E:$E,大类!$B35),"")</f>
        <v>33</v>
      </c>
      <c r="X35" s="29">
        <f ca="1">IFERROR(AVERAGEIFS(ETF指数!AB:AB,ETF指数!$D:$D,大类!$A35,ETF指数!$E:$E,大类!$B35),"")</f>
        <v>0.72642229397228808</v>
      </c>
      <c r="Y35" s="29">
        <f ca="1">IFERROR(AVERAGEIFS(ETF指数!AC:AC,ETF指数!$D:$D,大类!$A35,ETF指数!$E:$E,大类!$B35),"")</f>
        <v>0.67733463450115616</v>
      </c>
      <c r="Z35" s="29">
        <f ca="1">IFERROR(AVERAGEIFS(ETF指数!AD:AD,ETF指数!$D:$D,大类!$A35,ETF指数!$E:$E,大类!$B35),"")</f>
        <v>0.50997362002660063</v>
      </c>
    </row>
    <row r="36" spans="1:26" hidden="1" x14ac:dyDescent="0.4">
      <c r="A36" s="39" t="s">
        <v>2385</v>
      </c>
      <c r="B36" s="3" t="s">
        <v>1502</v>
      </c>
      <c r="C36" s="41">
        <f>SUMIFS(ETF指数!G:G,ETF指数!$D:$D,大类!$A36,ETF指数!$E:$E,大类!$B36)</f>
        <v>7</v>
      </c>
      <c r="D36" s="41">
        <f ca="1">SUMIFS(ETF指数!H:H,ETF指数!$D:$D,大类!$A36,ETF指数!$E:$E,大类!$B36)</f>
        <v>49.405526246799994</v>
      </c>
      <c r="E36" s="25">
        <f ca="1">IFERROR(AVERAGEIFS(ETF指数!I:I,ETF指数!$D:$D,大类!$A36,ETF指数!$E:$E,大类!$B36),"")</f>
        <v>-6.5913994040358466</v>
      </c>
      <c r="F36" s="25">
        <f ca="1">IFERROR(AVERAGEIFS(ETF指数!J:J,ETF指数!$D:$D,大类!$A36,ETF指数!$E:$E,大类!$B36),"")</f>
        <v>8.5547571292656333</v>
      </c>
      <c r="G36" s="25">
        <f ca="1">IFERROR(AVERAGEIFS(ETF指数!K:K,ETF指数!$D:$D,大类!$A36,ETF指数!$E:$E,大类!$B36),"")</f>
        <v>23.639119057561096</v>
      </c>
      <c r="H36" s="25">
        <f ca="1">IFERROR(AVERAGEIFS(ETF指数!L:L,ETF指数!$D:$D,大类!$A36,ETF指数!$E:$E,大类!$B36),"")</f>
        <v>0.7594471744956407</v>
      </c>
      <c r="I36" s="25">
        <f ca="1">IFERROR(AVERAGEIFS(ETF指数!M:M,ETF指数!$D:$D,大类!$A36,ETF指数!$E:$E,大类!$B36),"")</f>
        <v>1.1279981879871028</v>
      </c>
      <c r="J36" s="26">
        <f ca="1">IFERROR(AVERAGEIFS(ETF指数!N:N,ETF指数!$D:$D,大类!$A36,ETF指数!$E:$E,大类!$B36),"")</f>
        <v>19.732865921784999</v>
      </c>
      <c r="K36" s="26">
        <f ca="1">IFERROR(AVERAGEIFS(ETF指数!O:O,ETF指数!$D:$D,大类!$A36,ETF指数!$E:$E,大类!$B36),"")</f>
        <v>18.815687116261</v>
      </c>
      <c r="L36" s="27">
        <f ca="1">IFERROR(AVERAGEIFS(ETF指数!P:P,ETF指数!$D:$D,大类!$A36,ETF指数!$E:$E,大类!$B36),"")</f>
        <v>0</v>
      </c>
      <c r="M36" s="27">
        <f ca="1">IFERROR(AVERAGEIFS(ETF指数!Q:Q,ETF指数!$D:$D,大类!$A36,ETF指数!$E:$E,大类!$B36),"")</f>
        <v>0</v>
      </c>
      <c r="N36" s="27">
        <f ca="1">IFERROR(AVERAGEIFS(ETF指数!R:R,ETF指数!$D:$D,大类!$A36,ETF指数!$E:$E,大类!$B36),"")</f>
        <v>0</v>
      </c>
      <c r="O36" s="27">
        <f ca="1">IFERROR(AVERAGEIFS(ETF指数!S:S,ETF指数!$D:$D,大类!$A36,ETF指数!$E:$E,大类!$B36,ETF指数!$S:$S,"&gt;0"),"")</f>
        <v>20.240531644998999</v>
      </c>
      <c r="P36" s="27">
        <f ca="1">IFERROR(AVERAGEIFS(ETF指数!T:T,ETF指数!$D:$D,大类!$A36,ETF指数!$E:$E,大类!$B36,ETF指数!$T:$T,"&gt;0"),"")</f>
        <v>17.270345974771999</v>
      </c>
      <c r="Q36" s="26">
        <f ca="1">IFERROR(AVERAGEIFS(ETF指数!U:U,ETF指数!$D:$D,大类!$A36,ETF指数!$E:$E,大类!$B36),"")</f>
        <v>21.308016877637133</v>
      </c>
      <c r="R36" s="26">
        <f ca="1">IFERROR(AVERAGEIFS(ETF指数!V:V,ETF指数!$D:$D,大类!$A36,ETF指数!$E:$E,大类!$B36),"")</f>
        <v>0</v>
      </c>
      <c r="S36" s="27">
        <f ca="1">IFERROR(AVERAGEIFS(ETF指数!W:W,ETF指数!$D:$D,大类!$A36,ETF指数!$E:$E,大类!$B36),"")</f>
        <v>9.7749648382559773</v>
      </c>
      <c r="T36" s="27">
        <f ca="1">IFERROR(AVERAGEIFS(ETF指数!X:X,ETF指数!$D:$D,大类!$A36,ETF指数!$E:$E,大类!$B36),"")</f>
        <v>2.6483050847457501</v>
      </c>
      <c r="U36" s="27">
        <f ca="1">IFERROR(AVERAGEIFS(ETF指数!Y:Y,ETF指数!$D:$D,大类!$A36,ETF指数!$E:$E,大类!$B36),"")</f>
        <v>6.223628691983123</v>
      </c>
      <c r="V36" s="27">
        <f ca="1">IFERROR(AVERAGEIFS(ETF指数!Z:Z,ETF指数!$D:$D,大类!$A36,ETF指数!$E:$E,大类!$B36),"")</f>
        <v>4.1990119971771502</v>
      </c>
      <c r="W36" s="43">
        <f ca="1">IFERROR(AVERAGEIFS(ETF指数!AA:AA,ETF指数!$D:$D,大类!$A36,ETF指数!$E:$E,大类!$B36),"")</f>
        <v>2</v>
      </c>
      <c r="X36" s="29">
        <f ca="1">IFERROR(AVERAGEIFS(ETF指数!AB:AB,ETF指数!$D:$D,大类!$A36,ETF指数!$E:$E,大类!$B36),"")</f>
        <v>0.71443236584590641</v>
      </c>
      <c r="Y36" s="29">
        <f ca="1">IFERROR(AVERAGEIFS(ETF指数!AC:AC,ETF指数!$D:$D,大类!$A36,ETF指数!$E:$E,大类!$B36),"")</f>
        <v>0.67709538789742418</v>
      </c>
      <c r="Z36" s="29">
        <f ca="1">IFERROR(AVERAGEIFS(ETF指数!AD:AD,ETF指数!$D:$D,大类!$A36,ETF指数!$E:$E,大类!$B36),"")</f>
        <v>0.4727407742493861</v>
      </c>
    </row>
    <row r="37" spans="1:26" hidden="1" x14ac:dyDescent="0.4">
      <c r="A37" s="39" t="s">
        <v>2385</v>
      </c>
      <c r="B37" s="3" t="s">
        <v>1511</v>
      </c>
      <c r="C37" s="41">
        <f>SUMIFS(ETF指数!G:G,ETF指数!$D:$D,大类!$A37,ETF指数!$E:$E,大类!$B37)</f>
        <v>1</v>
      </c>
      <c r="D37" s="41">
        <f ca="1">SUMIFS(ETF指数!H:H,ETF指数!$D:$D,大类!$A37,ETF指数!$E:$E,大类!$B37)</f>
        <v>6.0022888646000006</v>
      </c>
      <c r="E37" s="25">
        <f ca="1">IFERROR(AVERAGEIFS(ETF指数!I:I,ETF指数!$D:$D,大类!$A37,ETF指数!$E:$E,大类!$B37),"")</f>
        <v>-4.8550285477337312</v>
      </c>
      <c r="F37" s="25">
        <f ca="1">IFERROR(AVERAGEIFS(ETF指数!J:J,ETF指数!$D:$D,大类!$A37,ETF指数!$E:$E,大类!$B37),"")</f>
        <v>4.2414520953898638</v>
      </c>
      <c r="G37" s="25">
        <f ca="1">IFERROR(AVERAGEIFS(ETF指数!K:K,ETF指数!$D:$D,大类!$A37,ETF指数!$E:$E,大类!$B37),"")</f>
        <v>19.450818326345409</v>
      </c>
      <c r="H37" s="25" t="str">
        <f ca="1">IFERROR(AVERAGEIFS(ETF指数!L:L,ETF指数!$D:$D,大类!$A37,ETF指数!$E:$E,大类!$B37),"")</f>
        <v/>
      </c>
      <c r="I37" s="25" t="str">
        <f ca="1">IFERROR(AVERAGEIFS(ETF指数!M:M,ETF指数!$D:$D,大类!$A37,ETF指数!$E:$E,大类!$B37),"")</f>
        <v/>
      </c>
      <c r="J37" s="26">
        <f ca="1">IFERROR(AVERAGEIFS(ETF指数!N:N,ETF指数!$D:$D,大类!$A37,ETF指数!$E:$E,大类!$B37),"")</f>
        <v>0</v>
      </c>
      <c r="K37" s="26">
        <f ca="1">IFERROR(AVERAGEIFS(ETF指数!O:O,ETF指数!$D:$D,大类!$A37,ETF指数!$E:$E,大类!$B37),"")</f>
        <v>0</v>
      </c>
      <c r="L37" s="27">
        <f ca="1">IFERROR(AVERAGEIFS(ETF指数!P:P,ETF指数!$D:$D,大类!$A37,ETF指数!$E:$E,大类!$B37),"")</f>
        <v>0</v>
      </c>
      <c r="M37" s="27">
        <f ca="1">IFERROR(AVERAGEIFS(ETF指数!Q:Q,ETF指数!$D:$D,大类!$A37,ETF指数!$E:$E,大类!$B37),"")</f>
        <v>0</v>
      </c>
      <c r="N37" s="27">
        <f ca="1">IFERROR(AVERAGEIFS(ETF指数!R:R,ETF指数!$D:$D,大类!$A37,ETF指数!$E:$E,大类!$B37),"")</f>
        <v>0</v>
      </c>
      <c r="O37" s="27" t="str">
        <f ca="1">IFERROR(AVERAGEIFS(ETF指数!S:S,ETF指数!$D:$D,大类!$A37,ETF指数!$E:$E,大类!$B37,ETF指数!$S:$S,"&gt;0"),"")</f>
        <v/>
      </c>
      <c r="P37" s="27" t="str">
        <f ca="1">IFERROR(AVERAGEIFS(ETF指数!T:T,ETF指数!$D:$D,大类!$A37,ETF指数!$E:$E,大类!$B37,ETF指数!$T:$T,"&gt;0"),"")</f>
        <v/>
      </c>
      <c r="Q37" s="26">
        <f ca="1">IFERROR(AVERAGEIFS(ETF指数!U:U,ETF指数!$D:$D,大类!$A37,ETF指数!$E:$E,大类!$B37),"")</f>
        <v>0</v>
      </c>
      <c r="R37" s="26">
        <f ca="1">IFERROR(AVERAGEIFS(ETF指数!V:V,ETF指数!$D:$D,大类!$A37,ETF指数!$E:$E,大类!$B37),"")</f>
        <v>0</v>
      </c>
      <c r="S37" s="27">
        <f ca="1">IFERROR(AVERAGEIFS(ETF指数!W:W,ETF指数!$D:$D,大类!$A37,ETF指数!$E:$E,大类!$B37),"")</f>
        <v>0</v>
      </c>
      <c r="T37" s="27">
        <f ca="1">IFERROR(AVERAGEIFS(ETF指数!X:X,ETF指数!$D:$D,大类!$A37,ETF指数!$E:$E,大类!$B37),"")</f>
        <v>0</v>
      </c>
      <c r="U37" s="27">
        <f ca="1">IFERROR(AVERAGEIFS(ETF指数!Y:Y,ETF指数!$D:$D,大类!$A37,ETF指数!$E:$E,大类!$B37),"")</f>
        <v>0</v>
      </c>
      <c r="V37" s="27">
        <f ca="1">IFERROR(AVERAGEIFS(ETF指数!Z:Z,ETF指数!$D:$D,大类!$A37,ETF指数!$E:$E,大类!$B37),"")</f>
        <v>0</v>
      </c>
      <c r="W37" s="43">
        <f ca="1">IFERROR(AVERAGEIFS(ETF指数!AA:AA,ETF指数!$D:$D,大类!$A37,ETF指数!$E:$E,大类!$B37),"")</f>
        <v>0</v>
      </c>
      <c r="X37" s="29" t="str">
        <f ca="1">IFERROR(AVERAGEIFS(ETF指数!AB:AB,ETF指数!$D:$D,大类!$A37,ETF指数!$E:$E,大类!$B37),"")</f>
        <v/>
      </c>
      <c r="Y37" s="29" t="str">
        <f ca="1">IFERROR(AVERAGEIFS(ETF指数!AC:AC,ETF指数!$D:$D,大类!$A37,ETF指数!$E:$E,大类!$B37),"")</f>
        <v/>
      </c>
      <c r="Z37" s="29" t="str">
        <f ca="1">IFERROR(AVERAGEIFS(ETF指数!AD:AD,ETF指数!$D:$D,大类!$A37,ETF指数!$E:$E,大类!$B37),"")</f>
        <v/>
      </c>
    </row>
    <row r="38" spans="1:26" hidden="1" x14ac:dyDescent="0.4">
      <c r="A38" s="39" t="s">
        <v>2385</v>
      </c>
      <c r="B38" s="3" t="s">
        <v>1505</v>
      </c>
      <c r="C38" s="41">
        <f>SUMIFS(ETF指数!G:G,ETF指数!$D:$D,大类!$A38,ETF指数!$E:$E,大类!$B38)</f>
        <v>2</v>
      </c>
      <c r="D38" s="41">
        <f ca="1">SUMIFS(ETF指数!H:H,ETF指数!$D:$D,大类!$A38,ETF指数!$E:$E,大类!$B38)</f>
        <v>8.6582211647000005</v>
      </c>
      <c r="E38" s="25">
        <f ca="1">IFERROR(AVERAGEIFS(ETF指数!I:I,ETF指数!$D:$D,大类!$A38,ETF指数!$E:$E,大类!$B38),"")</f>
        <v>-9.8242034107452589</v>
      </c>
      <c r="F38" s="25">
        <f ca="1">IFERROR(AVERAGEIFS(ETF指数!J:J,ETF指数!$D:$D,大类!$A38,ETF指数!$E:$E,大类!$B38),"")</f>
        <v>13.83556857637438</v>
      </c>
      <c r="G38" s="25">
        <f ca="1">IFERROR(AVERAGEIFS(ETF指数!K:K,ETF指数!$D:$D,大类!$A38,ETF指数!$E:$E,大类!$B38),"")</f>
        <v>37.852375850849597</v>
      </c>
      <c r="H38" s="25">
        <f ca="1">IFERROR(AVERAGEIFS(ETF指数!L:L,ETF指数!$D:$D,大类!$A38,ETF指数!$E:$E,大类!$B38),"")</f>
        <v>0.69880748894024547</v>
      </c>
      <c r="I38" s="25">
        <f ca="1">IFERROR(AVERAGEIFS(ETF指数!M:M,ETF指数!$D:$D,大类!$A38,ETF指数!$E:$E,大类!$B38),"")</f>
        <v>0.93746029528044816</v>
      </c>
      <c r="J38" s="26">
        <f ca="1">IFERROR(AVERAGEIFS(ETF指数!N:N,ETF指数!$D:$D,大类!$A38,ETF指数!$E:$E,大类!$B38),"")</f>
        <v>44.776022611122002</v>
      </c>
      <c r="K38" s="26">
        <f ca="1">IFERROR(AVERAGEIFS(ETF指数!O:O,ETF指数!$D:$D,大类!$A38,ETF指数!$E:$E,大类!$B38),"")</f>
        <v>41.344099170814999</v>
      </c>
      <c r="L38" s="27">
        <f ca="1">IFERROR(AVERAGEIFS(ETF指数!P:P,ETF指数!$D:$D,大类!$A38,ETF指数!$E:$E,大类!$B38),"")</f>
        <v>0</v>
      </c>
      <c r="M38" s="27">
        <f ca="1">IFERROR(AVERAGEIFS(ETF指数!Q:Q,ETF指数!$D:$D,大类!$A38,ETF指数!$E:$E,大类!$B38),"")</f>
        <v>0</v>
      </c>
      <c r="N38" s="27">
        <f ca="1">IFERROR(AVERAGEIFS(ETF指数!R:R,ETF指数!$D:$D,大类!$A38,ETF指数!$E:$E,大类!$B38),"")</f>
        <v>0</v>
      </c>
      <c r="O38" s="27">
        <f ca="1">IFERROR(AVERAGEIFS(ETF指数!S:S,ETF指数!$D:$D,大类!$A38,ETF指数!$E:$E,大类!$B38,ETF指数!$S:$S,"&gt;0"),"")</f>
        <v>20.028843382236001</v>
      </c>
      <c r="P38" s="27">
        <f ca="1">IFERROR(AVERAGEIFS(ETF指数!T:T,ETF指数!$D:$D,大类!$A38,ETF指数!$E:$E,大类!$B38,ETF指数!$T:$T,"&gt;0"),"")</f>
        <v>15.327864308266999</v>
      </c>
      <c r="Q38" s="26">
        <f ca="1">IFERROR(AVERAGEIFS(ETF指数!U:U,ETF指数!$D:$D,大类!$A38,ETF指数!$E:$E,大类!$B38),"")</f>
        <v>85.769728331177234</v>
      </c>
      <c r="R38" s="26">
        <f ca="1">IFERROR(AVERAGEIFS(ETF指数!V:V,ETF指数!$D:$D,大类!$A38,ETF指数!$E:$E,大类!$B38),"")</f>
        <v>0</v>
      </c>
      <c r="S38" s="27">
        <f ca="1">IFERROR(AVERAGEIFS(ETF指数!W:W,ETF指数!$D:$D,大类!$A38,ETF指数!$E:$E,大类!$B38),"")</f>
        <v>12.289780077619664</v>
      </c>
      <c r="T38" s="27">
        <f ca="1">IFERROR(AVERAGEIFS(ETF指数!X:X,ETF指数!$D:$D,大类!$A38,ETF指数!$E:$E,大类!$B38),"")</f>
        <v>33.988212180746999</v>
      </c>
      <c r="U38" s="27">
        <f ca="1">IFERROR(AVERAGEIFS(ETF指数!Y:Y,ETF指数!$D:$D,大类!$A38,ETF指数!$E:$E,大类!$B38),"")</f>
        <v>56.662354463130661</v>
      </c>
      <c r="V38" s="27">
        <f ca="1">IFERROR(AVERAGEIFS(ETF指数!Z:Z,ETF指数!$D:$D,大类!$A38,ETF指数!$E:$E,大类!$B38),"")</f>
        <v>72.691552062867999</v>
      </c>
      <c r="W38" s="43">
        <f ca="1">IFERROR(AVERAGEIFS(ETF指数!AA:AA,ETF指数!$D:$D,大类!$A38,ETF指数!$E:$E,大类!$B38),"")</f>
        <v>39.473684210526002</v>
      </c>
      <c r="X38" s="29">
        <f ca="1">IFERROR(AVERAGEIFS(ETF指数!AB:AB,ETF指数!$D:$D,大类!$A38,ETF指数!$E:$E,大类!$B38),"")</f>
        <v>0.71915623418313002</v>
      </c>
      <c r="Y38" s="29">
        <f ca="1">IFERROR(AVERAGEIFS(ETF指数!AC:AC,ETF指数!$D:$D,大类!$A38,ETF指数!$E:$E,大类!$B38),"")</f>
        <v>0.69850296280786495</v>
      </c>
      <c r="Z38" s="29">
        <f ca="1">IFERROR(AVERAGEIFS(ETF指数!AD:AD,ETF指数!$D:$D,大类!$A38,ETF指数!$E:$E,大类!$B38),"")</f>
        <v>0.53038960469163621</v>
      </c>
    </row>
    <row r="39" spans="1:26" x14ac:dyDescent="0.4">
      <c r="A39" s="39" t="s">
        <v>2350</v>
      </c>
      <c r="B39" s="39" t="s">
        <v>2464</v>
      </c>
      <c r="C39" s="41">
        <f>SUMIFS(ETF指数!G:G,ETF指数!$D:$D,大类!$A39,ETF指数!$E:$E,大类!$B39)</f>
        <v>2</v>
      </c>
      <c r="D39" s="41">
        <f ca="1">SUMIFS(ETF指数!H:H,ETF指数!$D:$D,大类!$A39,ETF指数!$E:$E,大类!$B39)</f>
        <v>434.38253426920005</v>
      </c>
      <c r="E39" s="25">
        <f ca="1">IFERROR(AVERAGEIFS(ETF指数!I:I,ETF指数!$D:$D,大类!$A39,ETF指数!$E:$E,大类!$B39),"")</f>
        <v>-1.379090973791619</v>
      </c>
      <c r="F39" s="25">
        <f ca="1">IFERROR(AVERAGEIFS(ETF指数!J:J,ETF指数!$D:$D,大类!$A39,ETF指数!$E:$E,大类!$B39),"")</f>
        <v>5.0337730638668639</v>
      </c>
      <c r="G39" s="25">
        <f ca="1">IFERROR(AVERAGEIFS(ETF指数!K:K,ETF指数!$D:$D,大类!$A39,ETF指数!$E:$E,大类!$B39),"")</f>
        <v>7.3841050405242914</v>
      </c>
      <c r="H39" s="25">
        <f ca="1">IFERROR(AVERAGEIFS(ETF指数!L:L,ETF指数!$D:$D,大类!$A39,ETF指数!$E:$E,大类!$B39),"")</f>
        <v>1.2543081293014042</v>
      </c>
      <c r="I39" s="25">
        <f ca="1">IFERROR(AVERAGEIFS(ETF指数!M:M,ETF指数!$D:$D,大类!$A39,ETF指数!$E:$E,大类!$B39),"")</f>
        <v>0.8353529865554552</v>
      </c>
      <c r="J39" s="26">
        <f ca="1">IFERROR(AVERAGEIFS(ETF指数!N:N,ETF指数!$D:$D,大类!$A39,ETF指数!$E:$E,大类!$B39),"")</f>
        <v>4.9180287999687504</v>
      </c>
      <c r="K39" s="26">
        <f ca="1">IFERROR(AVERAGEIFS(ETF指数!O:O,ETF指数!$D:$D,大类!$A39,ETF指数!$E:$E,大类!$B39),"")</f>
        <v>5.3327035565600003</v>
      </c>
      <c r="L39" s="27"/>
      <c r="M39" s="27"/>
      <c r="N39" s="27"/>
      <c r="O39" s="26"/>
      <c r="P39" s="26"/>
      <c r="Q39" s="26"/>
      <c r="R39" s="26"/>
      <c r="S39" s="27"/>
      <c r="T39" s="27"/>
      <c r="U39" s="27"/>
      <c r="V39" s="27"/>
      <c r="W39" s="27"/>
      <c r="X39" s="29"/>
      <c r="Y39" s="29"/>
      <c r="Z39" s="29"/>
    </row>
    <row r="40" spans="1:26" x14ac:dyDescent="0.4">
      <c r="A40" s="39" t="s">
        <v>2350</v>
      </c>
      <c r="B40" s="39" t="s">
        <v>2355</v>
      </c>
      <c r="C40" s="41">
        <f>SUMIFS(ETF指数!G:G,ETF指数!$D:$D,大类!$A40,ETF指数!$E:$E,大类!$B40)</f>
        <v>11</v>
      </c>
      <c r="D40" s="41">
        <f ca="1">SUMIFS(ETF指数!H:H,ETF指数!$D:$D,大类!$A40,ETF指数!$E:$E,大类!$B40)</f>
        <v>466.37906075379993</v>
      </c>
      <c r="E40" s="25">
        <f ca="1">IFERROR(AVERAGEIFS(ETF指数!I:I,ETF指数!$D:$D,大类!$A40,ETF指数!$E:$E,大类!$B40),"")</f>
        <v>1.2914026085500476</v>
      </c>
      <c r="F40" s="25">
        <f ca="1">IFERROR(AVERAGEIFS(ETF指数!J:J,ETF指数!$D:$D,大类!$A40,ETF指数!$E:$E,大类!$B40),"")</f>
        <v>3.3206765620384004</v>
      </c>
      <c r="G40" s="25">
        <f ca="1">IFERROR(AVERAGEIFS(ETF指数!K:K,ETF指数!$D:$D,大类!$A40,ETF指数!$E:$E,大类!$B40),"")</f>
        <v>5.2103893874355647</v>
      </c>
      <c r="H40" s="25">
        <f ca="1">IFERROR(AVERAGEIFS(ETF指数!L:L,ETF指数!$D:$D,大类!$A40,ETF指数!$E:$E,大类!$B40),"")</f>
        <v>3.3883234402194087</v>
      </c>
      <c r="I40" s="25">
        <f ca="1">IFERROR(AVERAGEIFS(ETF指数!M:M,ETF指数!$D:$D,大类!$A40,ETF指数!$E:$E,大类!$B40),"")</f>
        <v>3.580020941025027</v>
      </c>
      <c r="J40" s="26">
        <f ca="1">IFERROR(AVERAGEIFS(ETF指数!N:N,ETF指数!$D:$D,大类!$A40,ETF指数!$E:$E,大类!$B40),"")</f>
        <v>0.64795493269980808</v>
      </c>
      <c r="K40" s="26">
        <f ca="1">IFERROR(AVERAGEIFS(ETF指数!O:O,ETF指数!$D:$D,大类!$A40,ETF指数!$E:$E,大类!$B40),"")</f>
        <v>0.5947855031568251</v>
      </c>
      <c r="L40" s="27"/>
      <c r="M40" s="27"/>
      <c r="N40" s="27"/>
      <c r="O40" s="26"/>
      <c r="P40" s="26"/>
      <c r="Q40" s="26"/>
      <c r="R40" s="26"/>
      <c r="S40" s="27"/>
      <c r="T40" s="27"/>
      <c r="U40" s="27"/>
      <c r="V40" s="27"/>
      <c r="W40" s="27"/>
      <c r="X40" s="29"/>
      <c r="Y40" s="29"/>
      <c r="Z40" s="29"/>
    </row>
    <row r="41" spans="1:26" x14ac:dyDescent="0.4">
      <c r="A41" s="39" t="s">
        <v>2350</v>
      </c>
      <c r="B41" s="39" t="s">
        <v>2463</v>
      </c>
      <c r="C41" s="41">
        <f>SUMIFS(ETF指数!G:G,ETF指数!$D:$D,大类!$A41,ETF指数!$E:$E,大类!$B41)</f>
        <v>1</v>
      </c>
      <c r="D41" s="41">
        <f ca="1">SUMIFS(ETF指数!H:H,ETF指数!$D:$D,大类!$A41,ETF指数!$E:$E,大类!$B41)</f>
        <v>395.20499496879995</v>
      </c>
      <c r="E41" s="25">
        <f ca="1">IFERROR(AVERAGEIFS(ETF指数!I:I,ETF指数!$D:$D,大类!$A41,ETF指数!$E:$E,大类!$B41),"")</f>
        <v>1.2192359988586032</v>
      </c>
      <c r="F41" s="25">
        <f ca="1">IFERROR(AVERAGEIFS(ETF指数!J:J,ETF指数!$D:$D,大类!$A41,ETF指数!$E:$E,大类!$B41),"")</f>
        <v>3.0968882048924673</v>
      </c>
      <c r="G41" s="25">
        <f ca="1">IFERROR(AVERAGEIFS(ETF指数!K:K,ETF指数!$D:$D,大类!$A41,ETF指数!$E:$E,大类!$B41),"")</f>
        <v>3.5729255471790067</v>
      </c>
      <c r="H41" s="25" t="str">
        <f ca="1">IFERROR(AVERAGEIFS(ETF指数!L:L,ETF指数!$D:$D,大类!$A41,ETF指数!$E:$E,大类!$B41),"")</f>
        <v/>
      </c>
      <c r="I41" s="25" t="str">
        <f ca="1">IFERROR(AVERAGEIFS(ETF指数!M:M,ETF指数!$D:$D,大类!$A41,ETF指数!$E:$E,大类!$B41),"")</f>
        <v/>
      </c>
      <c r="J41" s="26">
        <f ca="1">IFERROR(AVERAGEIFS(ETF指数!N:N,ETF指数!$D:$D,大类!$A41,ETF指数!$E:$E,大类!$B41),"")</f>
        <v>0</v>
      </c>
      <c r="K41" s="26">
        <f ca="1">IFERROR(AVERAGEIFS(ETF指数!O:O,ETF指数!$D:$D,大类!$A41,ETF指数!$E:$E,大类!$B41),"")</f>
        <v>0</v>
      </c>
      <c r="L41" s="27"/>
      <c r="M41" s="27"/>
      <c r="N41" s="27"/>
      <c r="O41" s="26"/>
      <c r="P41" s="26"/>
      <c r="Q41" s="26"/>
      <c r="R41" s="26"/>
      <c r="S41" s="27"/>
      <c r="T41" s="27"/>
      <c r="U41" s="27"/>
      <c r="V41" s="27"/>
      <c r="W41" s="27"/>
      <c r="X41" s="29"/>
      <c r="Y41" s="29"/>
      <c r="Z41" s="29"/>
    </row>
    <row r="42" spans="1:26" x14ac:dyDescent="0.4">
      <c r="A42" s="39" t="s">
        <v>2350</v>
      </c>
      <c r="B42" s="39" t="s">
        <v>2360</v>
      </c>
      <c r="C42" s="41">
        <f>SUMIFS(ETF指数!G:G,ETF指数!$D:$D,大类!$A42,ETF指数!$E:$E,大类!$B42)</f>
        <v>1</v>
      </c>
      <c r="D42" s="41">
        <f ca="1">SUMIFS(ETF指数!H:H,ETF指数!$D:$D,大类!$A42,ETF指数!$E:$E,大类!$B42)</f>
        <v>246.77797113209999</v>
      </c>
      <c r="E42" s="25">
        <f ca="1">IFERROR(AVERAGEIFS(ETF指数!I:I,ETF指数!$D:$D,大类!$A42,ETF指数!$E:$E,大类!$B42),"")</f>
        <v>0.21172744809541122</v>
      </c>
      <c r="F42" s="25">
        <f ca="1">IFERROR(AVERAGEIFS(ETF指数!J:J,ETF指数!$D:$D,大类!$A42,ETF指数!$E:$E,大类!$B42),"")</f>
        <v>1.0510649110888837</v>
      </c>
      <c r="G42" s="25">
        <f ca="1">IFERROR(AVERAGEIFS(ETF指数!K:K,ETF指数!$D:$D,大类!$A42,ETF指数!$E:$E,大类!$B42),"")</f>
        <v>2.0536444700024026</v>
      </c>
      <c r="H42" s="25">
        <f ca="1">IFERROR(AVERAGEIFS(ETF指数!L:L,ETF指数!$D:$D,大类!$A42,ETF指数!$E:$E,大类!$B42),"")</f>
        <v>13.911893834263843</v>
      </c>
      <c r="I42" s="25">
        <f ca="1">IFERROR(AVERAGEIFS(ETF指数!M:M,ETF指数!$D:$D,大类!$A42,ETF指数!$E:$E,大类!$B42),"")</f>
        <v>12.590687470833394</v>
      </c>
      <c r="J42" s="26">
        <f ca="1">IFERROR(AVERAGEIFS(ETF指数!N:N,ETF指数!$D:$D,大类!$A42,ETF指数!$E:$E,大类!$B42),"")</f>
        <v>0.15829540372352</v>
      </c>
      <c r="K42" s="26">
        <f ca="1">IFERROR(AVERAGEIFS(ETF指数!O:O,ETF指数!$D:$D,大类!$A42,ETF指数!$E:$E,大类!$B42),"")</f>
        <v>0.16855703660557</v>
      </c>
      <c r="L42" s="27"/>
      <c r="M42" s="27"/>
      <c r="N42" s="27"/>
      <c r="O42" s="26"/>
      <c r="P42" s="26"/>
      <c r="Q42" s="26"/>
      <c r="R42" s="26"/>
      <c r="S42" s="27"/>
      <c r="T42" s="27"/>
      <c r="U42" s="27"/>
      <c r="V42" s="27"/>
      <c r="W42" s="27"/>
      <c r="X42" s="29"/>
      <c r="Y42" s="29"/>
      <c r="Z42" s="29"/>
    </row>
    <row r="43" spans="1:26" x14ac:dyDescent="0.4">
      <c r="A43" s="39" t="s">
        <v>2350</v>
      </c>
      <c r="B43" s="39" t="s">
        <v>2356</v>
      </c>
      <c r="C43" s="41">
        <f>SUMIFS(ETF指数!G:G,ETF指数!$D:$D,大类!$A43,ETF指数!$E:$E,大类!$B43)</f>
        <v>5</v>
      </c>
      <c r="D43" s="41">
        <f ca="1">SUMIFS(ETF指数!H:H,ETF指数!$D:$D,大类!$A43,ETF指数!$E:$E,大类!$B43)</f>
        <v>276.81739875489995</v>
      </c>
      <c r="E43" s="25">
        <f ca="1">IFERROR(AVERAGEIFS(ETF指数!I:I,ETF指数!$D:$D,大类!$A43,ETF指数!$E:$E,大类!$B43),"")</f>
        <v>0.46371749887427205</v>
      </c>
      <c r="F43" s="25">
        <f ca="1">IFERROR(AVERAGEIFS(ETF指数!J:J,ETF指数!$D:$D,大类!$A43,ETF指数!$E:$E,大类!$B43),"")</f>
        <v>1.3189529199707173</v>
      </c>
      <c r="G43" s="25">
        <f ca="1">IFERROR(AVERAGEIFS(ETF指数!K:K,ETF指数!$D:$D,大类!$A43,ETF指数!$E:$E,大类!$B43),"")</f>
        <v>1.7061049154210584</v>
      </c>
      <c r="H43" s="25" t="str">
        <f ca="1">IFERROR(AVERAGEIFS(ETF指数!L:L,ETF指数!$D:$D,大类!$A43,ETF指数!$E:$E,大类!$B43),"")</f>
        <v/>
      </c>
      <c r="I43" s="25" t="str">
        <f ca="1">IFERROR(AVERAGEIFS(ETF指数!M:M,ETF指数!$D:$D,大类!$A43,ETF指数!$E:$E,大类!$B43),"")</f>
        <v/>
      </c>
      <c r="J43" s="26">
        <f ca="1">IFERROR(AVERAGEIFS(ETF指数!N:N,ETF指数!$D:$D,大类!$A43,ETF指数!$E:$E,大类!$B43),"")</f>
        <v>0</v>
      </c>
      <c r="K43" s="26">
        <f ca="1">IFERROR(AVERAGEIFS(ETF指数!O:O,ETF指数!$D:$D,大类!$A43,ETF指数!$E:$E,大类!$B43),"")</f>
        <v>0</v>
      </c>
      <c r="L43" s="27"/>
      <c r="M43" s="27"/>
      <c r="N43" s="27"/>
      <c r="O43" s="26"/>
      <c r="P43" s="26"/>
      <c r="Q43" s="26"/>
      <c r="R43" s="26"/>
      <c r="S43" s="27"/>
      <c r="T43" s="27"/>
      <c r="U43" s="27"/>
      <c r="V43" s="27"/>
      <c r="W43" s="27"/>
      <c r="X43" s="29"/>
      <c r="Y43" s="29"/>
      <c r="Z43" s="29"/>
    </row>
    <row r="44" spans="1:26" x14ac:dyDescent="0.4">
      <c r="A44" s="39" t="s">
        <v>2350</v>
      </c>
      <c r="B44" s="39" t="s">
        <v>2465</v>
      </c>
      <c r="C44" s="41">
        <f>SUMIFS(ETF指数!G:G,ETF指数!$D:$D,大类!$A44,ETF指数!$E:$E,大类!$B44)</f>
        <v>5</v>
      </c>
      <c r="D44" s="41">
        <f ca="1">SUMIFS(ETF指数!H:H,ETF指数!$D:$D,大类!$A44,ETF指数!$E:$E,大类!$B44)</f>
        <v>233.04598795980002</v>
      </c>
      <c r="E44" s="25">
        <f ca="1">IFERROR(AVERAGEIFS(ETF指数!I:I,ETF指数!$D:$D,大类!$A44,ETF指数!$E:$E,大类!$B44),"")</f>
        <v>0.81442681574940501</v>
      </c>
      <c r="F44" s="25">
        <f ca="1">IFERROR(AVERAGEIFS(ETF指数!J:J,ETF指数!$D:$D,大类!$A44,ETF指数!$E:$E,大类!$B44),"")</f>
        <v>2.2623158862784805</v>
      </c>
      <c r="G44" s="25">
        <f ca="1">IFERROR(AVERAGEIFS(ETF指数!K:K,ETF指数!$D:$D,大类!$A44,ETF指数!$E:$E,大类!$B44),"")</f>
        <v>4.1943333941078054</v>
      </c>
      <c r="H44" s="25">
        <f ca="1">IFERROR(AVERAGEIFS(ETF指数!L:L,ETF指数!$D:$D,大类!$A44,ETF指数!$E:$E,大类!$B44),"")</f>
        <v>3.860843792222163</v>
      </c>
      <c r="I44" s="25">
        <f ca="1">IFERROR(AVERAGEIFS(ETF指数!M:M,ETF指数!$D:$D,大类!$A44,ETF指数!$E:$E,大类!$B44),"")</f>
        <v>3.9799358208946525</v>
      </c>
      <c r="J44" s="26">
        <f ca="1">IFERROR(AVERAGEIFS(ETF指数!N:N,ETF指数!$D:$D,大类!$A44,ETF指数!$E:$E,大类!$B44),"")</f>
        <v>0.84597873253864608</v>
      </c>
      <c r="K44" s="26">
        <f ca="1">IFERROR(AVERAGEIFS(ETF指数!O:O,ETF指数!$D:$D,大类!$A44,ETF指数!$E:$E,大类!$B44),"")</f>
        <v>0.76614351824008198</v>
      </c>
      <c r="L44" s="27"/>
      <c r="M44" s="27"/>
      <c r="N44" s="27"/>
      <c r="O44" s="26"/>
      <c r="P44" s="26"/>
      <c r="Q44" s="26"/>
      <c r="R44" s="26"/>
      <c r="S44" s="27"/>
      <c r="T44" s="27"/>
      <c r="U44" s="27"/>
      <c r="V44" s="27"/>
      <c r="W44" s="27"/>
      <c r="X44" s="29"/>
      <c r="Y44" s="29"/>
      <c r="Z44" s="29"/>
    </row>
    <row r="45" spans="1:26" x14ac:dyDescent="0.4">
      <c r="A45" s="39" t="s">
        <v>2350</v>
      </c>
      <c r="B45" s="39" t="s">
        <v>2354</v>
      </c>
      <c r="C45" s="41">
        <f>SUMIFS(ETF指数!G:G,ETF指数!$D:$D,大类!$A45,ETF指数!$E:$E,大类!$B45)</f>
        <v>4</v>
      </c>
      <c r="D45" s="41">
        <f ca="1">SUMIFS(ETF指数!H:H,ETF指数!$D:$D,大类!$A45,ETF指数!$E:$E,大类!$B45)</f>
        <v>128.69613237429999</v>
      </c>
      <c r="E45" s="25">
        <f ca="1">IFERROR(AVERAGEIFS(ETF指数!I:I,ETF指数!$D:$D,大类!$A45,ETF指数!$E:$E,大类!$B45),"")</f>
        <v>0.61619064021101178</v>
      </c>
      <c r="F45" s="25">
        <f ca="1">IFERROR(AVERAGEIFS(ETF指数!J:J,ETF指数!$D:$D,大类!$A45,ETF指数!$E:$E,大类!$B45),"")</f>
        <v>1.7557465337458389</v>
      </c>
      <c r="G45" s="25">
        <f ca="1">IFERROR(AVERAGEIFS(ETF指数!K:K,ETF指数!$D:$D,大类!$A45,ETF指数!$E:$E,大类!$B45),"")</f>
        <v>3.435172476128967</v>
      </c>
      <c r="H45" s="25" t="str">
        <f ca="1">IFERROR(AVERAGEIFS(ETF指数!L:L,ETF指数!$D:$D,大类!$A45,ETF指数!$E:$E,大类!$B45),"")</f>
        <v/>
      </c>
      <c r="I45" s="25" t="str">
        <f ca="1">IFERROR(AVERAGEIFS(ETF指数!M:M,ETF指数!$D:$D,大类!$A45,ETF指数!$E:$E,大类!$B45),"")</f>
        <v/>
      </c>
      <c r="J45" s="26">
        <f ca="1">IFERROR(AVERAGEIFS(ETF指数!N:N,ETF指数!$D:$D,大类!$A45,ETF指数!$E:$E,大类!$B45),"")</f>
        <v>0</v>
      </c>
      <c r="K45" s="26">
        <f ca="1">IFERROR(AVERAGEIFS(ETF指数!O:O,ETF指数!$D:$D,大类!$A45,ETF指数!$E:$E,大类!$B45),"")</f>
        <v>0</v>
      </c>
      <c r="L45" s="27"/>
      <c r="M45" s="27"/>
      <c r="N45" s="27"/>
      <c r="O45" s="26"/>
      <c r="P45" s="26"/>
      <c r="Q45" s="26"/>
      <c r="R45" s="26"/>
      <c r="S45" s="27"/>
      <c r="T45" s="27"/>
      <c r="U45" s="27"/>
      <c r="V45" s="27"/>
      <c r="W45" s="27"/>
      <c r="X45" s="29"/>
      <c r="Y45" s="29"/>
      <c r="Z45" s="29"/>
    </row>
    <row r="46" spans="1:26" x14ac:dyDescent="0.4">
      <c r="E46" s="25"/>
      <c r="F46" s="25"/>
      <c r="G46" s="25"/>
      <c r="H46" s="25"/>
      <c r="I46" s="25"/>
      <c r="J46" s="26"/>
      <c r="K46" s="26"/>
      <c r="L46" s="27"/>
      <c r="M46" s="27"/>
      <c r="N46" s="27"/>
      <c r="O46" s="26"/>
      <c r="P46" s="26"/>
      <c r="Q46" s="26"/>
      <c r="R46" s="26"/>
      <c r="S46" s="27"/>
      <c r="T46" s="27"/>
      <c r="U46" s="27"/>
      <c r="V46" s="27"/>
      <c r="W46" s="27"/>
      <c r="X46" s="29"/>
      <c r="Y46" s="29"/>
      <c r="Z46" s="29"/>
    </row>
    <row r="47" spans="1:26" x14ac:dyDescent="0.4">
      <c r="E47" s="25"/>
      <c r="F47" s="25"/>
      <c r="G47" s="25"/>
      <c r="H47" s="25"/>
      <c r="I47" s="25"/>
      <c r="J47" s="26"/>
      <c r="K47" s="26"/>
      <c r="L47" s="27"/>
      <c r="M47" s="27"/>
      <c r="N47" s="27"/>
      <c r="O47" s="26"/>
      <c r="P47" s="26"/>
      <c r="Q47" s="26"/>
      <c r="R47" s="26"/>
      <c r="S47" s="27"/>
      <c r="T47" s="27"/>
      <c r="U47" s="27"/>
      <c r="V47" s="27"/>
      <c r="W47" s="27"/>
      <c r="X47" s="29"/>
      <c r="Y47" s="29"/>
      <c r="Z47" s="29"/>
    </row>
    <row r="48" spans="1:26" x14ac:dyDescent="0.4">
      <c r="E48" s="25"/>
      <c r="F48" s="25"/>
      <c r="G48" s="25"/>
      <c r="H48" s="25"/>
      <c r="I48" s="25"/>
      <c r="J48" s="26"/>
      <c r="K48" s="26"/>
      <c r="L48" s="27"/>
      <c r="M48" s="27"/>
      <c r="N48" s="27"/>
      <c r="O48" s="26"/>
      <c r="P48" s="26"/>
      <c r="Q48" s="26"/>
      <c r="R48" s="26"/>
      <c r="S48" s="27"/>
      <c r="T48" s="27"/>
      <c r="U48" s="27"/>
      <c r="V48" s="27"/>
      <c r="W48" s="27"/>
      <c r="X48" s="29"/>
      <c r="Y48" s="29"/>
      <c r="Z48" s="29"/>
    </row>
    <row r="49" spans="2:26" x14ac:dyDescent="0.4">
      <c r="E49" s="25"/>
      <c r="F49" s="25"/>
      <c r="G49" s="25"/>
      <c r="H49" s="25"/>
      <c r="I49" s="25"/>
      <c r="J49" s="26"/>
      <c r="K49" s="26"/>
      <c r="L49" s="27"/>
      <c r="M49" s="27"/>
      <c r="N49" s="27"/>
      <c r="O49" s="26"/>
      <c r="P49" s="26"/>
      <c r="Q49" s="26"/>
      <c r="R49" s="26"/>
      <c r="S49" s="27"/>
      <c r="T49" s="27"/>
      <c r="U49" s="27"/>
      <c r="V49" s="27"/>
      <c r="W49" s="27"/>
      <c r="X49" s="29"/>
      <c r="Y49" s="29"/>
      <c r="Z49" s="29"/>
    </row>
    <row r="50" spans="2:26" x14ac:dyDescent="0.4">
      <c r="E50" s="25"/>
      <c r="F50" s="25"/>
      <c r="G50" s="25"/>
      <c r="H50" s="25"/>
      <c r="I50" s="25"/>
      <c r="J50" s="26"/>
      <c r="K50" s="26"/>
      <c r="L50" s="27"/>
      <c r="M50" s="27"/>
      <c r="N50" s="27"/>
      <c r="O50" s="26"/>
      <c r="P50" s="26"/>
      <c r="Q50" s="26"/>
      <c r="R50" s="26"/>
      <c r="S50" s="27"/>
      <c r="T50" s="27"/>
      <c r="U50" s="27"/>
      <c r="V50" s="27"/>
      <c r="W50" s="27"/>
      <c r="X50" s="29"/>
      <c r="Y50" s="29"/>
      <c r="Z50" s="29"/>
    </row>
    <row r="51" spans="2:26" x14ac:dyDescent="0.4">
      <c r="E51" s="25"/>
      <c r="F51" s="25"/>
      <c r="G51" s="25"/>
      <c r="H51" s="25"/>
      <c r="I51" s="25"/>
      <c r="J51" s="26"/>
      <c r="K51" s="26"/>
      <c r="L51" s="27"/>
      <c r="M51" s="27"/>
      <c r="N51" s="27"/>
      <c r="O51" s="26"/>
      <c r="P51" s="26"/>
      <c r="Q51" s="26"/>
      <c r="R51" s="26"/>
      <c r="S51" s="27"/>
      <c r="T51" s="27"/>
      <c r="U51" s="27"/>
      <c r="V51" s="27"/>
      <c r="W51" s="27"/>
      <c r="X51" s="29"/>
      <c r="Y51" s="29"/>
      <c r="Z51" s="29"/>
    </row>
    <row r="52" spans="2:26" x14ac:dyDescent="0.4">
      <c r="E52" s="25"/>
      <c r="F52" s="25"/>
      <c r="G52" s="25"/>
      <c r="H52" s="25"/>
      <c r="I52" s="25"/>
      <c r="J52" s="26"/>
      <c r="K52" s="26"/>
      <c r="L52" s="27"/>
      <c r="M52" s="27"/>
      <c r="N52" s="27"/>
      <c r="O52" s="26"/>
      <c r="P52" s="26"/>
      <c r="Q52" s="26"/>
      <c r="R52" s="26"/>
      <c r="S52" s="27"/>
      <c r="T52" s="27"/>
      <c r="U52" s="27"/>
      <c r="V52" s="27"/>
      <c r="W52" s="27"/>
      <c r="X52" s="29"/>
      <c r="Y52" s="29"/>
      <c r="Z52" s="29"/>
    </row>
    <row r="53" spans="2:26" x14ac:dyDescent="0.4">
      <c r="E53" s="25"/>
      <c r="F53" s="25"/>
      <c r="G53" s="25"/>
      <c r="H53" s="25"/>
      <c r="I53" s="25"/>
      <c r="J53" s="26"/>
      <c r="K53" s="26"/>
      <c r="L53" s="27"/>
      <c r="M53" s="27"/>
      <c r="N53" s="27"/>
      <c r="O53" s="26"/>
      <c r="P53" s="26"/>
      <c r="Q53" s="26"/>
      <c r="R53" s="26"/>
      <c r="S53" s="27"/>
      <c r="T53" s="27"/>
      <c r="U53" s="27"/>
      <c r="V53" s="27"/>
      <c r="W53" s="27"/>
      <c r="X53" s="29"/>
      <c r="Y53" s="29"/>
      <c r="Z53" s="29"/>
    </row>
    <row r="54" spans="2:26" x14ac:dyDescent="0.4">
      <c r="B54" s="9" t="s">
        <v>1461</v>
      </c>
      <c r="C54" s="47" t="s">
        <v>2466</v>
      </c>
      <c r="D54" s="47" t="s">
        <v>2467</v>
      </c>
      <c r="E54" s="25"/>
      <c r="F54" s="25"/>
      <c r="G54" s="25"/>
      <c r="H54" s="25"/>
      <c r="I54" s="25"/>
      <c r="J54" s="26"/>
      <c r="K54" s="26"/>
      <c r="L54" s="27"/>
      <c r="M54" s="27"/>
      <c r="N54" s="27"/>
      <c r="O54" s="26"/>
      <c r="P54" s="26"/>
      <c r="Q54" s="26"/>
      <c r="R54" s="26"/>
      <c r="S54" s="27"/>
      <c r="T54" s="27"/>
      <c r="U54" s="27"/>
      <c r="V54" s="27"/>
      <c r="W54" s="27"/>
      <c r="X54" s="29"/>
      <c r="Y54" s="29"/>
      <c r="Z54" s="29"/>
    </row>
    <row r="55" spans="2:26" x14ac:dyDescent="0.4">
      <c r="B55" s="9" t="s">
        <v>1866</v>
      </c>
      <c r="C55" s="12">
        <v>2</v>
      </c>
      <c r="D55" s="44">
        <v>438.58935700089995</v>
      </c>
      <c r="E55" s="25"/>
      <c r="F55" s="25"/>
      <c r="G55" s="25"/>
      <c r="H55" s="25"/>
      <c r="I55" s="25"/>
      <c r="J55" s="26"/>
      <c r="K55" s="26"/>
      <c r="L55" s="27"/>
      <c r="M55" s="27"/>
      <c r="N55" s="27"/>
      <c r="O55" s="26"/>
      <c r="P55" s="26"/>
      <c r="Q55" s="26"/>
      <c r="R55" s="26"/>
      <c r="S55" s="27"/>
      <c r="T55" s="27"/>
      <c r="U55" s="27"/>
      <c r="V55" s="27"/>
      <c r="W55" s="27"/>
      <c r="X55" s="29"/>
      <c r="Y55" s="29"/>
      <c r="Z55" s="29"/>
    </row>
    <row r="56" spans="2:26" x14ac:dyDescent="0.4">
      <c r="B56" s="9" t="s">
        <v>2462</v>
      </c>
      <c r="C56" s="12">
        <v>1</v>
      </c>
      <c r="D56" s="44">
        <v>372.23709470989996</v>
      </c>
      <c r="E56" s="25"/>
      <c r="F56" s="25"/>
      <c r="G56" s="25"/>
      <c r="H56" s="25"/>
      <c r="I56" s="25"/>
      <c r="J56" s="26"/>
      <c r="K56" s="26"/>
      <c r="L56" s="27"/>
      <c r="M56" s="27"/>
      <c r="N56" s="27"/>
      <c r="O56" s="26"/>
      <c r="P56" s="26"/>
      <c r="Q56" s="26"/>
      <c r="R56" s="26"/>
      <c r="S56" s="27"/>
      <c r="T56" s="27"/>
      <c r="U56" s="27"/>
      <c r="V56" s="27"/>
      <c r="W56" s="27"/>
      <c r="X56" s="29"/>
      <c r="Y56" s="29"/>
      <c r="Z56" s="29"/>
    </row>
    <row r="57" spans="2:26" x14ac:dyDescent="0.4">
      <c r="B57" s="9" t="s">
        <v>1865</v>
      </c>
      <c r="C57" s="12">
        <v>11</v>
      </c>
      <c r="D57" s="44">
        <v>368.70451586090007</v>
      </c>
      <c r="E57" s="25"/>
      <c r="F57" s="25"/>
      <c r="G57" s="25"/>
      <c r="H57" s="25"/>
      <c r="I57" s="25"/>
      <c r="J57" s="26"/>
      <c r="K57" s="26"/>
      <c r="L57" s="27"/>
      <c r="M57" s="27"/>
      <c r="N57" s="27"/>
      <c r="O57" s="26"/>
      <c r="P57" s="26"/>
      <c r="Q57" s="26"/>
      <c r="R57" s="26"/>
      <c r="S57" s="27"/>
      <c r="T57" s="27"/>
      <c r="U57" s="27"/>
      <c r="V57" s="27"/>
      <c r="W57" s="27"/>
      <c r="X57" s="29"/>
      <c r="Y57" s="29"/>
      <c r="Z57" s="29"/>
    </row>
    <row r="58" spans="2:26" x14ac:dyDescent="0.4">
      <c r="B58" s="9" t="s">
        <v>2359</v>
      </c>
      <c r="C58" s="12">
        <v>1</v>
      </c>
      <c r="D58" s="44">
        <v>293.41464701640001</v>
      </c>
      <c r="E58" s="25"/>
      <c r="F58" s="25"/>
      <c r="G58" s="25"/>
      <c r="H58" s="25"/>
      <c r="I58" s="25"/>
      <c r="J58" s="26"/>
      <c r="K58" s="26"/>
      <c r="L58" s="27"/>
      <c r="M58" s="27"/>
      <c r="N58" s="27"/>
      <c r="O58" s="26"/>
      <c r="P58" s="26"/>
      <c r="Q58" s="26"/>
      <c r="R58" s="26"/>
      <c r="S58" s="27"/>
      <c r="T58" s="27"/>
      <c r="U58" s="27"/>
      <c r="V58" s="27"/>
      <c r="W58" s="27"/>
      <c r="X58" s="29"/>
      <c r="Y58" s="29"/>
      <c r="Z58" s="29"/>
    </row>
    <row r="59" spans="2:26" x14ac:dyDescent="0.4">
      <c r="B59" s="9" t="s">
        <v>1862</v>
      </c>
      <c r="C59" s="12">
        <v>5</v>
      </c>
      <c r="D59" s="44">
        <v>228.6179683121</v>
      </c>
      <c r="E59" s="25"/>
      <c r="F59" s="25"/>
      <c r="G59" s="25"/>
      <c r="H59" s="25"/>
      <c r="I59" s="25"/>
      <c r="J59" s="26"/>
      <c r="K59" s="26"/>
      <c r="L59" s="27"/>
      <c r="M59" s="27"/>
      <c r="N59" s="27"/>
      <c r="O59" s="26"/>
      <c r="P59" s="26"/>
      <c r="Q59" s="26"/>
      <c r="R59" s="26"/>
      <c r="S59" s="27"/>
      <c r="T59" s="27"/>
      <c r="U59" s="27"/>
      <c r="V59" s="27"/>
      <c r="W59" s="27"/>
      <c r="X59" s="29"/>
      <c r="Y59" s="29"/>
      <c r="Z59" s="29"/>
    </row>
    <row r="60" spans="2:26" x14ac:dyDescent="0.4">
      <c r="B60" s="9" t="s">
        <v>1857</v>
      </c>
      <c r="C60" s="12">
        <v>5</v>
      </c>
      <c r="D60" s="44">
        <v>217.76611642449998</v>
      </c>
      <c r="E60" s="25"/>
      <c r="F60" s="25"/>
      <c r="G60" s="25"/>
      <c r="H60" s="25"/>
      <c r="I60" s="25"/>
      <c r="J60" s="26"/>
      <c r="K60" s="26"/>
      <c r="L60" s="27"/>
      <c r="M60" s="27"/>
      <c r="N60" s="27"/>
      <c r="O60" s="26"/>
      <c r="P60" s="26"/>
      <c r="Q60" s="26"/>
      <c r="R60" s="26"/>
      <c r="S60" s="27"/>
      <c r="T60" s="27"/>
      <c r="U60" s="27"/>
      <c r="V60" s="27"/>
      <c r="W60" s="27"/>
      <c r="X60" s="29"/>
      <c r="Y60" s="29"/>
      <c r="Z60" s="29"/>
    </row>
    <row r="61" spans="2:26" x14ac:dyDescent="0.4">
      <c r="B61" s="9" t="s">
        <v>2353</v>
      </c>
      <c r="C61" s="12">
        <v>4</v>
      </c>
      <c r="D61" s="44">
        <v>97.647369114600011</v>
      </c>
      <c r="E61" s="25"/>
      <c r="F61" s="25"/>
      <c r="G61" s="25"/>
      <c r="H61" s="25"/>
      <c r="I61" s="25"/>
      <c r="J61" s="26"/>
      <c r="K61" s="26"/>
      <c r="L61" s="27"/>
      <c r="M61" s="27"/>
      <c r="N61" s="27"/>
      <c r="O61" s="26"/>
      <c r="P61" s="26"/>
      <c r="Q61" s="26"/>
      <c r="R61" s="26"/>
      <c r="S61" s="27"/>
      <c r="T61" s="27"/>
      <c r="U61" s="27"/>
      <c r="V61" s="27"/>
      <c r="W61" s="27"/>
      <c r="X61" s="29"/>
      <c r="Y61" s="29"/>
      <c r="Z61" s="29"/>
    </row>
    <row r="62" spans="2:26" x14ac:dyDescent="0.4">
      <c r="E62" s="25"/>
      <c r="F62" s="25"/>
      <c r="G62" s="25"/>
      <c r="H62" s="25"/>
      <c r="I62" s="25"/>
      <c r="J62" s="26"/>
      <c r="K62" s="26"/>
      <c r="L62" s="27"/>
      <c r="M62" s="27"/>
      <c r="N62" s="27"/>
      <c r="O62" s="26"/>
      <c r="P62" s="26"/>
      <c r="Q62" s="26"/>
      <c r="R62" s="26"/>
      <c r="S62" s="27"/>
      <c r="T62" s="27"/>
      <c r="U62" s="27"/>
      <c r="V62" s="27"/>
      <c r="W62" s="27"/>
      <c r="X62" s="29"/>
      <c r="Y62" s="29"/>
      <c r="Z62" s="29"/>
    </row>
    <row r="63" spans="2:26" x14ac:dyDescent="0.4">
      <c r="E63" s="25"/>
      <c r="F63" s="25"/>
      <c r="G63" s="25"/>
      <c r="H63" s="25"/>
      <c r="I63" s="25"/>
      <c r="J63" s="26"/>
      <c r="K63" s="26"/>
      <c r="L63" s="27"/>
      <c r="M63" s="27"/>
      <c r="N63" s="27"/>
      <c r="O63" s="26"/>
      <c r="P63" s="26"/>
      <c r="Q63" s="26"/>
      <c r="R63" s="26"/>
      <c r="S63" s="27"/>
      <c r="T63" s="27"/>
      <c r="U63" s="27"/>
      <c r="V63" s="27"/>
      <c r="W63" s="27"/>
      <c r="X63" s="29"/>
      <c r="Y63" s="29"/>
      <c r="Z63" s="29"/>
    </row>
    <row r="64" spans="2:26" x14ac:dyDescent="0.4">
      <c r="E64" s="25"/>
      <c r="F64" s="25"/>
      <c r="G64" s="25"/>
      <c r="H64" s="25"/>
      <c r="I64" s="25"/>
      <c r="J64" s="26"/>
      <c r="K64" s="26"/>
      <c r="L64" s="27"/>
      <c r="M64" s="27"/>
      <c r="N64" s="27"/>
      <c r="O64" s="26"/>
      <c r="P64" s="26"/>
      <c r="Q64" s="26"/>
      <c r="R64" s="26"/>
      <c r="S64" s="27"/>
      <c r="T64" s="27"/>
      <c r="U64" s="27"/>
      <c r="V64" s="27"/>
      <c r="W64" s="27"/>
      <c r="X64" s="29"/>
      <c r="Y64" s="29"/>
      <c r="Z64" s="29"/>
    </row>
    <row r="65" spans="5:26" x14ac:dyDescent="0.4">
      <c r="E65" s="25"/>
      <c r="F65" s="25"/>
      <c r="G65" s="25"/>
      <c r="H65" s="25"/>
      <c r="I65" s="25"/>
      <c r="J65" s="26"/>
      <c r="K65" s="26"/>
      <c r="L65" s="27"/>
      <c r="M65" s="27"/>
      <c r="N65" s="27"/>
      <c r="O65" s="26"/>
      <c r="P65" s="26"/>
      <c r="Q65" s="26"/>
      <c r="R65" s="26"/>
      <c r="S65" s="27"/>
      <c r="T65" s="27"/>
      <c r="U65" s="27"/>
      <c r="V65" s="27"/>
      <c r="W65" s="27"/>
      <c r="X65" s="29"/>
      <c r="Y65" s="29"/>
      <c r="Z65" s="29"/>
    </row>
    <row r="66" spans="5:26" x14ac:dyDescent="0.4">
      <c r="E66" s="25"/>
      <c r="F66" s="25"/>
      <c r="G66" s="25"/>
      <c r="H66" s="25"/>
      <c r="I66" s="25"/>
      <c r="J66" s="26"/>
      <c r="K66" s="26"/>
      <c r="L66" s="27"/>
      <c r="M66" s="27"/>
      <c r="N66" s="27"/>
      <c r="O66" s="26"/>
      <c r="P66" s="26"/>
      <c r="Q66" s="26"/>
      <c r="R66" s="26"/>
      <c r="S66" s="27"/>
      <c r="T66" s="27"/>
      <c r="U66" s="27"/>
      <c r="V66" s="27"/>
      <c r="W66" s="27"/>
      <c r="X66" s="29"/>
      <c r="Y66" s="29"/>
      <c r="Z66" s="29"/>
    </row>
    <row r="67" spans="5:26" x14ac:dyDescent="0.4">
      <c r="E67" s="25"/>
      <c r="F67" s="25"/>
      <c r="G67" s="25"/>
      <c r="H67" s="25"/>
      <c r="I67" s="25"/>
      <c r="J67" s="26"/>
      <c r="K67" s="26"/>
      <c r="L67" s="27"/>
      <c r="M67" s="27"/>
      <c r="N67" s="27"/>
      <c r="O67" s="26"/>
      <c r="P67" s="26"/>
      <c r="Q67" s="26"/>
      <c r="R67" s="26"/>
      <c r="S67" s="27"/>
      <c r="T67" s="27"/>
      <c r="U67" s="27"/>
      <c r="V67" s="27"/>
      <c r="W67" s="27"/>
      <c r="X67" s="29"/>
      <c r="Y67" s="29"/>
      <c r="Z67" s="29"/>
    </row>
    <row r="68" spans="5:26" x14ac:dyDescent="0.4">
      <c r="E68" s="25"/>
      <c r="F68" s="25"/>
      <c r="G68" s="25"/>
      <c r="H68" s="25"/>
      <c r="I68" s="25"/>
      <c r="J68" s="26"/>
      <c r="K68" s="26"/>
      <c r="L68" s="27"/>
      <c r="M68" s="27"/>
      <c r="N68" s="27"/>
      <c r="O68" s="26"/>
      <c r="P68" s="26"/>
      <c r="Q68" s="26"/>
      <c r="R68" s="26"/>
      <c r="S68" s="27"/>
      <c r="T68" s="27"/>
      <c r="U68" s="27"/>
      <c r="V68" s="27"/>
      <c r="W68" s="27"/>
      <c r="X68" s="29"/>
      <c r="Y68" s="29"/>
      <c r="Z68" s="29"/>
    </row>
    <row r="69" spans="5:26" x14ac:dyDescent="0.4">
      <c r="E69" s="25"/>
      <c r="F69" s="25"/>
      <c r="G69" s="25"/>
      <c r="H69" s="25"/>
      <c r="I69" s="25"/>
      <c r="J69" s="26"/>
      <c r="K69" s="26"/>
      <c r="L69" s="27"/>
      <c r="M69" s="27"/>
      <c r="N69" s="27"/>
      <c r="O69" s="26"/>
      <c r="P69" s="26"/>
      <c r="Q69" s="26"/>
      <c r="R69" s="26"/>
      <c r="S69" s="27"/>
      <c r="T69" s="27"/>
      <c r="U69" s="27"/>
      <c r="V69" s="27"/>
      <c r="W69" s="27"/>
      <c r="X69" s="29"/>
      <c r="Y69" s="29"/>
      <c r="Z69" s="29"/>
    </row>
    <row r="70" spans="5:26" x14ac:dyDescent="0.4">
      <c r="E70" s="25"/>
      <c r="F70" s="25"/>
      <c r="G70" s="25"/>
      <c r="H70" s="25"/>
      <c r="I70" s="25"/>
      <c r="J70" s="26"/>
      <c r="K70" s="26"/>
      <c r="L70" s="27"/>
      <c r="M70" s="27"/>
      <c r="N70" s="27"/>
      <c r="O70" s="26"/>
      <c r="P70" s="26"/>
      <c r="Q70" s="26"/>
      <c r="R70" s="26"/>
      <c r="S70" s="27"/>
      <c r="T70" s="27"/>
      <c r="U70" s="27"/>
      <c r="V70" s="27"/>
      <c r="W70" s="27"/>
      <c r="X70" s="29"/>
      <c r="Y70" s="29"/>
      <c r="Z70" s="29"/>
    </row>
    <row r="71" spans="5:26" x14ac:dyDescent="0.4">
      <c r="E71" s="25"/>
      <c r="F71" s="25"/>
      <c r="G71" s="25"/>
      <c r="H71" s="25"/>
      <c r="I71" s="25"/>
      <c r="J71" s="26"/>
      <c r="K71" s="26"/>
      <c r="L71" s="27"/>
      <c r="M71" s="27"/>
      <c r="N71" s="27"/>
      <c r="O71" s="26"/>
      <c r="P71" s="26"/>
      <c r="Q71" s="26"/>
      <c r="R71" s="26"/>
      <c r="S71" s="27"/>
      <c r="T71" s="27"/>
      <c r="U71" s="27"/>
      <c r="V71" s="27"/>
      <c r="W71" s="27"/>
      <c r="X71" s="29"/>
      <c r="Y71" s="29"/>
      <c r="Z71" s="29"/>
    </row>
    <row r="72" spans="5:26" x14ac:dyDescent="0.4">
      <c r="E72" s="25"/>
      <c r="F72" s="25"/>
      <c r="G72" s="25"/>
      <c r="H72" s="25"/>
      <c r="I72" s="25"/>
      <c r="J72" s="26"/>
      <c r="K72" s="26"/>
      <c r="L72" s="27"/>
      <c r="M72" s="27"/>
      <c r="N72" s="27"/>
      <c r="O72" s="26"/>
      <c r="P72" s="26"/>
      <c r="Q72" s="26"/>
      <c r="R72" s="26"/>
      <c r="S72" s="27"/>
      <c r="T72" s="27"/>
      <c r="U72" s="27"/>
      <c r="V72" s="27"/>
      <c r="W72" s="27"/>
      <c r="X72" s="29"/>
      <c r="Y72" s="29"/>
      <c r="Z72" s="29"/>
    </row>
    <row r="73" spans="5:26" x14ac:dyDescent="0.4">
      <c r="E73" s="25"/>
      <c r="F73" s="25"/>
      <c r="G73" s="25"/>
      <c r="H73" s="25"/>
      <c r="I73" s="25"/>
      <c r="J73" s="26"/>
      <c r="K73" s="26"/>
      <c r="L73" s="27"/>
      <c r="M73" s="27"/>
      <c r="N73" s="27"/>
      <c r="O73" s="26"/>
      <c r="P73" s="26"/>
      <c r="Q73" s="26"/>
      <c r="R73" s="26"/>
      <c r="S73" s="27"/>
      <c r="T73" s="27"/>
      <c r="U73" s="27"/>
      <c r="V73" s="27"/>
      <c r="W73" s="27"/>
      <c r="X73" s="29"/>
      <c r="Y73" s="29"/>
      <c r="Z73" s="29"/>
    </row>
    <row r="74" spans="5:26" x14ac:dyDescent="0.4">
      <c r="E74" s="25"/>
      <c r="F74" s="25"/>
      <c r="G74" s="25"/>
      <c r="H74" s="25"/>
      <c r="I74" s="25"/>
      <c r="J74" s="26"/>
      <c r="K74" s="26"/>
      <c r="L74" s="27"/>
      <c r="M74" s="27"/>
      <c r="N74" s="27"/>
      <c r="O74" s="26"/>
      <c r="P74" s="26"/>
      <c r="Q74" s="26"/>
      <c r="R74" s="26"/>
      <c r="S74" s="27"/>
      <c r="T74" s="27"/>
      <c r="U74" s="27"/>
      <c r="V74" s="27"/>
      <c r="W74" s="27"/>
      <c r="X74" s="29"/>
      <c r="Y74" s="29"/>
      <c r="Z74" s="29"/>
    </row>
    <row r="75" spans="5:26" x14ac:dyDescent="0.4">
      <c r="E75" s="25"/>
      <c r="F75" s="25"/>
      <c r="G75" s="25"/>
      <c r="H75" s="25"/>
      <c r="I75" s="25"/>
      <c r="J75" s="26"/>
      <c r="K75" s="26"/>
      <c r="L75" s="27"/>
      <c r="M75" s="27"/>
      <c r="N75" s="27"/>
      <c r="O75" s="26"/>
      <c r="P75" s="26"/>
      <c r="Q75" s="26"/>
      <c r="R75" s="26"/>
      <c r="S75" s="27"/>
      <c r="T75" s="27"/>
      <c r="U75" s="27"/>
      <c r="V75" s="27"/>
      <c r="W75" s="27"/>
      <c r="X75" s="29"/>
      <c r="Y75" s="29"/>
      <c r="Z75" s="29"/>
    </row>
    <row r="76" spans="5:26" x14ac:dyDescent="0.4">
      <c r="E76" s="25"/>
      <c r="F76" s="25"/>
      <c r="G76" s="25"/>
      <c r="H76" s="25"/>
      <c r="I76" s="25"/>
      <c r="J76" s="26"/>
      <c r="K76" s="26"/>
      <c r="L76" s="27"/>
      <c r="M76" s="27"/>
      <c r="N76" s="27"/>
      <c r="O76" s="26"/>
      <c r="P76" s="26"/>
      <c r="Q76" s="26"/>
      <c r="R76" s="26"/>
      <c r="S76" s="27"/>
      <c r="T76" s="27"/>
      <c r="U76" s="27"/>
      <c r="V76" s="27"/>
      <c r="W76" s="27"/>
      <c r="X76" s="29"/>
      <c r="Y76" s="29"/>
      <c r="Z76" s="29"/>
    </row>
    <row r="77" spans="5:26" x14ac:dyDescent="0.4">
      <c r="E77" s="25"/>
      <c r="F77" s="25"/>
      <c r="G77" s="25"/>
      <c r="H77" s="25"/>
      <c r="I77" s="25"/>
      <c r="J77" s="26"/>
      <c r="K77" s="26"/>
      <c r="L77" s="27"/>
      <c r="M77" s="27"/>
      <c r="N77" s="27"/>
      <c r="O77" s="26"/>
      <c r="P77" s="26"/>
      <c r="Q77" s="26"/>
      <c r="R77" s="26"/>
      <c r="S77" s="27"/>
      <c r="T77" s="27"/>
      <c r="U77" s="27"/>
      <c r="V77" s="27"/>
      <c r="W77" s="27"/>
      <c r="X77" s="29"/>
      <c r="Y77" s="29"/>
      <c r="Z77" s="29"/>
    </row>
    <row r="78" spans="5:26" x14ac:dyDescent="0.4">
      <c r="E78" s="25"/>
      <c r="F78" s="25"/>
      <c r="G78" s="25"/>
      <c r="H78" s="25"/>
      <c r="I78" s="25"/>
      <c r="J78" s="26"/>
      <c r="K78" s="26"/>
      <c r="L78" s="27"/>
      <c r="M78" s="27"/>
      <c r="N78" s="27"/>
      <c r="O78" s="26"/>
      <c r="P78" s="26"/>
      <c r="Q78" s="26"/>
      <c r="R78" s="26"/>
      <c r="S78" s="27"/>
      <c r="T78" s="27"/>
      <c r="U78" s="27"/>
      <c r="V78" s="27"/>
      <c r="W78" s="27"/>
      <c r="X78" s="29"/>
      <c r="Y78" s="29"/>
      <c r="Z78" s="29"/>
    </row>
    <row r="79" spans="5:26" x14ac:dyDescent="0.4">
      <c r="E79" s="25"/>
      <c r="F79" s="25"/>
      <c r="G79" s="25"/>
      <c r="H79" s="25"/>
      <c r="I79" s="25"/>
      <c r="J79" s="26"/>
      <c r="K79" s="26"/>
      <c r="L79" s="27"/>
      <c r="M79" s="27"/>
      <c r="N79" s="27"/>
      <c r="O79" s="26"/>
      <c r="P79" s="26"/>
      <c r="Q79" s="26"/>
      <c r="R79" s="26"/>
      <c r="S79" s="27"/>
      <c r="T79" s="27"/>
      <c r="U79" s="27"/>
      <c r="V79" s="27"/>
      <c r="W79" s="27"/>
      <c r="X79" s="29"/>
      <c r="Y79" s="29"/>
      <c r="Z79" s="29"/>
    </row>
    <row r="80" spans="5:26" x14ac:dyDescent="0.4">
      <c r="E80" s="25"/>
      <c r="F80" s="25"/>
      <c r="G80" s="25"/>
      <c r="H80" s="25"/>
      <c r="I80" s="25"/>
      <c r="J80" s="26"/>
      <c r="K80" s="26"/>
      <c r="L80" s="27"/>
      <c r="M80" s="27"/>
      <c r="N80" s="27"/>
      <c r="O80" s="26"/>
      <c r="P80" s="26"/>
      <c r="Q80" s="26"/>
      <c r="R80" s="26"/>
      <c r="S80" s="27"/>
      <c r="T80" s="27"/>
      <c r="U80" s="27"/>
      <c r="V80" s="27"/>
      <c r="W80" s="27"/>
      <c r="X80" s="29"/>
      <c r="Y80" s="29"/>
      <c r="Z80" s="29"/>
    </row>
    <row r="81" spans="5:26" x14ac:dyDescent="0.4">
      <c r="E81" s="25"/>
      <c r="F81" s="25"/>
      <c r="G81" s="25"/>
      <c r="H81" s="25"/>
      <c r="I81" s="25"/>
      <c r="J81" s="26"/>
      <c r="K81" s="26"/>
      <c r="L81" s="27"/>
      <c r="M81" s="27"/>
      <c r="N81" s="27"/>
      <c r="O81" s="26"/>
      <c r="P81" s="26"/>
      <c r="Q81" s="26"/>
      <c r="R81" s="26"/>
      <c r="S81" s="27"/>
      <c r="T81" s="27"/>
      <c r="U81" s="27"/>
      <c r="V81" s="27"/>
      <c r="W81" s="27"/>
      <c r="X81" s="29"/>
      <c r="Y81" s="29"/>
      <c r="Z81" s="29"/>
    </row>
    <row r="82" spans="5:26" x14ac:dyDescent="0.4">
      <c r="E82" s="25"/>
      <c r="F82" s="25"/>
      <c r="G82" s="25"/>
      <c r="H82" s="25"/>
      <c r="I82" s="25"/>
      <c r="J82" s="26"/>
      <c r="K82" s="26"/>
      <c r="L82" s="27"/>
      <c r="M82" s="27"/>
      <c r="N82" s="27"/>
      <c r="O82" s="26"/>
      <c r="P82" s="26"/>
      <c r="Q82" s="26"/>
      <c r="R82" s="26"/>
      <c r="S82" s="27"/>
      <c r="T82" s="27"/>
      <c r="U82" s="27"/>
      <c r="V82" s="27"/>
      <c r="W82" s="27"/>
      <c r="X82" s="29"/>
      <c r="Y82" s="29"/>
      <c r="Z82" s="29"/>
    </row>
    <row r="83" spans="5:26" x14ac:dyDescent="0.4">
      <c r="E83" s="25"/>
      <c r="F83" s="25"/>
      <c r="G83" s="25"/>
      <c r="H83" s="25"/>
      <c r="I83" s="25"/>
      <c r="J83" s="26"/>
      <c r="K83" s="26"/>
      <c r="L83" s="27"/>
      <c r="M83" s="27"/>
      <c r="N83" s="27"/>
      <c r="O83" s="26"/>
      <c r="P83" s="26"/>
      <c r="Q83" s="26"/>
      <c r="R83" s="26"/>
      <c r="S83" s="27"/>
      <c r="T83" s="27"/>
      <c r="U83" s="27"/>
      <c r="V83" s="27"/>
      <c r="W83" s="27"/>
      <c r="X83" s="29"/>
      <c r="Y83" s="29"/>
      <c r="Z83" s="29"/>
    </row>
    <row r="84" spans="5:26" x14ac:dyDescent="0.4">
      <c r="E84" s="25"/>
      <c r="F84" s="25"/>
      <c r="G84" s="25"/>
      <c r="H84" s="25"/>
      <c r="I84" s="25"/>
      <c r="J84" s="26"/>
      <c r="K84" s="26"/>
      <c r="L84" s="27"/>
      <c r="M84" s="27"/>
      <c r="N84" s="27"/>
      <c r="O84" s="26"/>
      <c r="P84" s="26"/>
      <c r="Q84" s="26"/>
      <c r="R84" s="26"/>
      <c r="S84" s="27"/>
      <c r="T84" s="27"/>
      <c r="U84" s="27"/>
      <c r="V84" s="27"/>
      <c r="W84" s="27"/>
      <c r="X84" s="29"/>
      <c r="Y84" s="29"/>
      <c r="Z84" s="29"/>
    </row>
    <row r="85" spans="5:26" x14ac:dyDescent="0.4">
      <c r="E85" s="25"/>
      <c r="F85" s="25"/>
      <c r="G85" s="25"/>
      <c r="H85" s="25"/>
      <c r="I85" s="25"/>
      <c r="J85" s="26"/>
      <c r="K85" s="26"/>
      <c r="L85" s="27"/>
      <c r="M85" s="27"/>
      <c r="N85" s="27"/>
      <c r="O85" s="26"/>
      <c r="P85" s="26"/>
      <c r="Q85" s="26"/>
      <c r="R85" s="26"/>
      <c r="S85" s="27"/>
      <c r="T85" s="27"/>
      <c r="U85" s="27"/>
      <c r="V85" s="27"/>
      <c r="W85" s="27"/>
      <c r="X85" s="29"/>
      <c r="Y85" s="29"/>
      <c r="Z85" s="29"/>
    </row>
    <row r="86" spans="5:26" x14ac:dyDescent="0.4">
      <c r="E86" s="25"/>
      <c r="F86" s="25"/>
      <c r="G86" s="25"/>
      <c r="H86" s="25"/>
      <c r="I86" s="25"/>
      <c r="J86" s="26"/>
      <c r="K86" s="26"/>
      <c r="L86" s="27"/>
      <c r="M86" s="27"/>
      <c r="N86" s="27"/>
      <c r="O86" s="26"/>
      <c r="P86" s="26"/>
      <c r="Q86" s="26"/>
      <c r="R86" s="26"/>
      <c r="S86" s="27"/>
      <c r="T86" s="27"/>
      <c r="U86" s="27"/>
      <c r="V86" s="27"/>
      <c r="W86" s="27"/>
      <c r="X86" s="29"/>
      <c r="Y86" s="29"/>
      <c r="Z86" s="29"/>
    </row>
    <row r="87" spans="5:26" x14ac:dyDescent="0.4">
      <c r="E87" s="25"/>
      <c r="F87" s="25"/>
      <c r="G87" s="25"/>
      <c r="H87" s="25"/>
      <c r="I87" s="25"/>
      <c r="J87" s="26"/>
      <c r="K87" s="26"/>
      <c r="L87" s="27"/>
      <c r="M87" s="27"/>
      <c r="N87" s="27"/>
      <c r="O87" s="26"/>
      <c r="P87" s="26"/>
      <c r="Q87" s="26"/>
      <c r="R87" s="26"/>
      <c r="S87" s="27"/>
      <c r="T87" s="27"/>
      <c r="U87" s="27"/>
      <c r="V87" s="27"/>
      <c r="W87" s="27"/>
      <c r="X87" s="29"/>
      <c r="Y87" s="29"/>
      <c r="Z87" s="29"/>
    </row>
    <row r="88" spans="5:26" x14ac:dyDescent="0.4">
      <c r="E88" s="25"/>
      <c r="F88" s="25"/>
      <c r="G88" s="25"/>
      <c r="H88" s="25"/>
      <c r="I88" s="25"/>
      <c r="J88" s="26"/>
      <c r="K88" s="26"/>
      <c r="L88" s="27"/>
      <c r="M88" s="27"/>
      <c r="N88" s="27"/>
      <c r="O88" s="26"/>
      <c r="P88" s="26"/>
      <c r="Q88" s="26"/>
      <c r="R88" s="26"/>
      <c r="S88" s="27"/>
      <c r="T88" s="27"/>
      <c r="U88" s="27"/>
      <c r="V88" s="27"/>
      <c r="W88" s="27"/>
      <c r="X88" s="29"/>
      <c r="Y88" s="29"/>
      <c r="Z88" s="29"/>
    </row>
    <row r="89" spans="5:26" x14ac:dyDescent="0.4">
      <c r="E89" s="25"/>
      <c r="F89" s="25"/>
      <c r="G89" s="25"/>
      <c r="H89" s="25"/>
      <c r="I89" s="25"/>
      <c r="J89" s="26"/>
      <c r="K89" s="26"/>
      <c r="L89" s="27"/>
      <c r="M89" s="27"/>
      <c r="N89" s="27"/>
      <c r="O89" s="26"/>
      <c r="P89" s="26"/>
      <c r="Q89" s="26"/>
      <c r="R89" s="26"/>
      <c r="S89" s="27"/>
      <c r="T89" s="27"/>
      <c r="U89" s="27"/>
      <c r="V89" s="27"/>
      <c r="W89" s="27"/>
      <c r="X89" s="29"/>
      <c r="Y89" s="29"/>
      <c r="Z89" s="29"/>
    </row>
    <row r="90" spans="5:26" x14ac:dyDescent="0.4">
      <c r="E90" s="25"/>
      <c r="F90" s="25"/>
      <c r="G90" s="25"/>
      <c r="H90" s="25"/>
      <c r="I90" s="25"/>
      <c r="J90" s="26"/>
      <c r="K90" s="26"/>
      <c r="L90" s="27"/>
      <c r="M90" s="27"/>
      <c r="N90" s="27"/>
      <c r="O90" s="26"/>
      <c r="P90" s="26"/>
      <c r="Q90" s="26"/>
      <c r="R90" s="26"/>
      <c r="S90" s="27"/>
      <c r="T90" s="27"/>
      <c r="U90" s="27"/>
      <c r="V90" s="27"/>
      <c r="W90" s="27"/>
      <c r="X90" s="29"/>
      <c r="Y90" s="29"/>
      <c r="Z90" s="29"/>
    </row>
    <row r="91" spans="5:26" x14ac:dyDescent="0.4">
      <c r="E91" s="25"/>
      <c r="F91" s="25"/>
      <c r="G91" s="25"/>
      <c r="H91" s="25"/>
      <c r="I91" s="25"/>
      <c r="J91" s="26"/>
      <c r="K91" s="26"/>
      <c r="L91" s="27"/>
      <c r="M91" s="27"/>
      <c r="N91" s="27"/>
      <c r="O91" s="26"/>
      <c r="P91" s="26"/>
      <c r="Q91" s="26"/>
      <c r="R91" s="26"/>
      <c r="S91" s="27"/>
      <c r="T91" s="27"/>
      <c r="U91" s="27"/>
      <c r="V91" s="27"/>
      <c r="W91" s="27"/>
      <c r="X91" s="29"/>
      <c r="Y91" s="29"/>
      <c r="Z91" s="29"/>
    </row>
    <row r="92" spans="5:26" x14ac:dyDescent="0.4">
      <c r="E92" s="25"/>
      <c r="F92" s="25"/>
      <c r="G92" s="25"/>
      <c r="H92" s="25"/>
      <c r="I92" s="25"/>
      <c r="J92" s="26"/>
      <c r="K92" s="26"/>
      <c r="L92" s="27"/>
      <c r="M92" s="27"/>
      <c r="N92" s="27"/>
      <c r="O92" s="26"/>
      <c r="P92" s="26"/>
      <c r="Q92" s="26"/>
      <c r="R92" s="26"/>
      <c r="S92" s="27"/>
      <c r="T92" s="27"/>
      <c r="U92" s="27"/>
      <c r="V92" s="27"/>
      <c r="W92" s="27"/>
      <c r="X92" s="29"/>
      <c r="Y92" s="29"/>
      <c r="Z92" s="29"/>
    </row>
    <row r="93" spans="5:26" x14ac:dyDescent="0.4">
      <c r="E93" s="25"/>
      <c r="F93" s="25"/>
      <c r="G93" s="25"/>
      <c r="H93" s="25"/>
      <c r="I93" s="25"/>
      <c r="J93" s="26"/>
      <c r="K93" s="26"/>
      <c r="L93" s="27"/>
      <c r="M93" s="27"/>
      <c r="N93" s="27"/>
      <c r="O93" s="26"/>
      <c r="P93" s="26"/>
      <c r="Q93" s="26"/>
      <c r="R93" s="26"/>
      <c r="S93" s="27"/>
      <c r="T93" s="27"/>
      <c r="U93" s="27"/>
      <c r="V93" s="27"/>
      <c r="W93" s="27"/>
      <c r="X93" s="29"/>
      <c r="Y93" s="29"/>
      <c r="Z93" s="29"/>
    </row>
    <row r="94" spans="5:26" x14ac:dyDescent="0.4">
      <c r="E94" s="25"/>
      <c r="F94" s="25"/>
      <c r="G94" s="25"/>
      <c r="H94" s="25"/>
      <c r="I94" s="25"/>
      <c r="J94" s="26"/>
      <c r="K94" s="26"/>
      <c r="L94" s="27"/>
      <c r="M94" s="27"/>
      <c r="N94" s="27"/>
      <c r="O94" s="26"/>
      <c r="P94" s="26"/>
      <c r="Q94" s="26"/>
      <c r="R94" s="26"/>
      <c r="S94" s="27"/>
      <c r="T94" s="27"/>
      <c r="U94" s="27"/>
      <c r="V94" s="27"/>
      <c r="W94" s="27"/>
      <c r="X94" s="29"/>
      <c r="Y94" s="29"/>
      <c r="Z94" s="29"/>
    </row>
    <row r="95" spans="5:26" x14ac:dyDescent="0.4">
      <c r="E95" s="25"/>
      <c r="F95" s="25"/>
      <c r="G95" s="25"/>
      <c r="H95" s="25"/>
      <c r="I95" s="25"/>
      <c r="J95" s="26"/>
      <c r="K95" s="26"/>
      <c r="L95" s="27"/>
      <c r="M95" s="27"/>
      <c r="N95" s="27"/>
      <c r="O95" s="26"/>
      <c r="P95" s="26"/>
      <c r="Q95" s="26"/>
      <c r="R95" s="26"/>
      <c r="S95" s="27"/>
      <c r="T95" s="27"/>
      <c r="U95" s="27"/>
      <c r="V95" s="27"/>
      <c r="W95" s="27"/>
      <c r="X95" s="29"/>
      <c r="Y95" s="29"/>
      <c r="Z95" s="29"/>
    </row>
    <row r="96" spans="5:26" x14ac:dyDescent="0.4">
      <c r="E96" s="25"/>
      <c r="F96" s="25"/>
      <c r="G96" s="25"/>
      <c r="H96" s="25"/>
      <c r="I96" s="25"/>
      <c r="J96" s="26"/>
      <c r="K96" s="26"/>
      <c r="L96" s="27"/>
      <c r="M96" s="27"/>
      <c r="N96" s="27"/>
      <c r="O96" s="26"/>
      <c r="P96" s="26"/>
      <c r="Q96" s="26"/>
      <c r="R96" s="26"/>
      <c r="S96" s="27"/>
      <c r="T96" s="27"/>
      <c r="U96" s="27"/>
      <c r="V96" s="27"/>
      <c r="W96" s="27"/>
      <c r="X96" s="29"/>
      <c r="Y96" s="29"/>
      <c r="Z96" s="29"/>
    </row>
    <row r="97" spans="5:26" x14ac:dyDescent="0.4">
      <c r="E97" s="25"/>
      <c r="F97" s="25"/>
      <c r="G97" s="25"/>
      <c r="H97" s="25"/>
      <c r="I97" s="25"/>
      <c r="J97" s="26"/>
      <c r="K97" s="26"/>
      <c r="L97" s="27"/>
      <c r="M97" s="27"/>
      <c r="N97" s="27"/>
      <c r="O97" s="26"/>
      <c r="P97" s="26"/>
      <c r="Q97" s="26"/>
      <c r="R97" s="26"/>
      <c r="S97" s="27"/>
      <c r="T97" s="27"/>
      <c r="U97" s="27"/>
      <c r="V97" s="27"/>
      <c r="W97" s="27"/>
      <c r="X97" s="29"/>
      <c r="Y97" s="29"/>
      <c r="Z97" s="29"/>
    </row>
    <row r="98" spans="5:26" x14ac:dyDescent="0.4">
      <c r="E98" s="25"/>
      <c r="F98" s="25"/>
      <c r="G98" s="25"/>
      <c r="H98" s="25"/>
      <c r="I98" s="25"/>
      <c r="J98" s="26"/>
      <c r="K98" s="26"/>
      <c r="L98" s="27"/>
      <c r="M98" s="27"/>
      <c r="N98" s="27"/>
      <c r="O98" s="26"/>
      <c r="P98" s="26"/>
      <c r="Q98" s="26"/>
      <c r="R98" s="26"/>
      <c r="S98" s="27"/>
      <c r="T98" s="27"/>
      <c r="U98" s="27"/>
      <c r="V98" s="27"/>
      <c r="W98" s="27"/>
      <c r="X98" s="29"/>
      <c r="Y98" s="29"/>
      <c r="Z98" s="29"/>
    </row>
    <row r="99" spans="5:26" x14ac:dyDescent="0.4">
      <c r="E99" s="25"/>
      <c r="F99" s="25"/>
      <c r="G99" s="25"/>
      <c r="H99" s="25"/>
      <c r="I99" s="25"/>
      <c r="J99" s="26"/>
      <c r="K99" s="26"/>
      <c r="L99" s="27"/>
      <c r="M99" s="27"/>
      <c r="N99" s="27"/>
      <c r="O99" s="26"/>
      <c r="P99" s="26"/>
      <c r="Q99" s="26"/>
      <c r="R99" s="26"/>
      <c r="S99" s="27"/>
      <c r="T99" s="27"/>
      <c r="U99" s="27"/>
      <c r="V99" s="27"/>
      <c r="W99" s="27"/>
      <c r="X99" s="29"/>
      <c r="Y99" s="29"/>
      <c r="Z99" s="29"/>
    </row>
    <row r="100" spans="5:26" x14ac:dyDescent="0.4">
      <c r="E100" s="25"/>
      <c r="F100" s="25"/>
      <c r="G100" s="25"/>
      <c r="H100" s="25"/>
      <c r="I100" s="25"/>
      <c r="J100" s="26"/>
      <c r="K100" s="26"/>
      <c r="L100" s="27"/>
      <c r="M100" s="27"/>
      <c r="N100" s="27"/>
      <c r="O100" s="26"/>
      <c r="P100" s="26"/>
      <c r="Q100" s="26"/>
      <c r="R100" s="26"/>
      <c r="S100" s="27"/>
      <c r="T100" s="27"/>
      <c r="U100" s="27"/>
      <c r="V100" s="27"/>
      <c r="W100" s="27"/>
      <c r="X100" s="29"/>
      <c r="Y100" s="29"/>
      <c r="Z100" s="29"/>
    </row>
    <row r="101" spans="5:26" x14ac:dyDescent="0.4">
      <c r="E101" s="25"/>
      <c r="F101" s="25"/>
      <c r="G101" s="25"/>
      <c r="H101" s="25"/>
      <c r="I101" s="25"/>
      <c r="J101" s="26"/>
      <c r="K101" s="26"/>
      <c r="L101" s="27"/>
      <c r="M101" s="27"/>
      <c r="N101" s="27"/>
      <c r="O101" s="26"/>
      <c r="P101" s="26"/>
      <c r="Q101" s="26"/>
      <c r="R101" s="26"/>
      <c r="S101" s="27"/>
      <c r="T101" s="27"/>
      <c r="U101" s="27"/>
      <c r="V101" s="27"/>
      <c r="W101" s="27"/>
      <c r="X101" s="29"/>
      <c r="Y101" s="29"/>
      <c r="Z101" s="29"/>
    </row>
    <row r="102" spans="5:26" x14ac:dyDescent="0.4">
      <c r="E102" s="25"/>
      <c r="F102" s="25"/>
      <c r="G102" s="25"/>
      <c r="H102" s="25"/>
      <c r="I102" s="25"/>
      <c r="J102" s="26"/>
      <c r="K102" s="26"/>
      <c r="L102" s="27"/>
      <c r="M102" s="27"/>
      <c r="N102" s="27"/>
      <c r="O102" s="26"/>
      <c r="P102" s="26"/>
      <c r="Q102" s="26"/>
      <c r="R102" s="26"/>
      <c r="S102" s="27"/>
      <c r="T102" s="27"/>
      <c r="U102" s="27"/>
      <c r="V102" s="27"/>
      <c r="W102" s="27"/>
      <c r="X102" s="29"/>
      <c r="Y102" s="29"/>
      <c r="Z102" s="29"/>
    </row>
    <row r="103" spans="5:26" x14ac:dyDescent="0.4">
      <c r="E103" s="25"/>
      <c r="F103" s="25"/>
      <c r="G103" s="25"/>
      <c r="H103" s="25"/>
      <c r="I103" s="25"/>
      <c r="J103" s="26"/>
      <c r="K103" s="26"/>
      <c r="L103" s="27"/>
      <c r="M103" s="27"/>
      <c r="N103" s="27"/>
      <c r="O103" s="26"/>
      <c r="P103" s="26"/>
      <c r="Q103" s="26"/>
      <c r="R103" s="26"/>
      <c r="S103" s="27"/>
      <c r="T103" s="27"/>
      <c r="U103" s="27"/>
      <c r="V103" s="27"/>
      <c r="W103" s="27"/>
      <c r="X103" s="29"/>
      <c r="Y103" s="29"/>
      <c r="Z103" s="29"/>
    </row>
    <row r="104" spans="5:26" x14ac:dyDescent="0.4">
      <c r="E104" s="25"/>
      <c r="F104" s="25"/>
      <c r="G104" s="25"/>
      <c r="H104" s="25"/>
      <c r="I104" s="25"/>
      <c r="J104" s="26"/>
      <c r="K104" s="26"/>
      <c r="L104" s="27"/>
      <c r="M104" s="27"/>
      <c r="N104" s="27"/>
      <c r="O104" s="26"/>
      <c r="P104" s="26"/>
      <c r="Q104" s="26"/>
      <c r="R104" s="26"/>
      <c r="S104" s="27"/>
      <c r="T104" s="27"/>
      <c r="U104" s="27"/>
      <c r="V104" s="27"/>
      <c r="W104" s="27"/>
      <c r="X104" s="29"/>
      <c r="Y104" s="29"/>
      <c r="Z104" s="29"/>
    </row>
    <row r="105" spans="5:26" x14ac:dyDescent="0.4">
      <c r="E105" s="25"/>
      <c r="F105" s="25"/>
      <c r="G105" s="25"/>
      <c r="H105" s="25"/>
      <c r="I105" s="25"/>
      <c r="J105" s="26"/>
      <c r="K105" s="26"/>
      <c r="L105" s="27"/>
      <c r="M105" s="27"/>
      <c r="N105" s="27"/>
      <c r="O105" s="26"/>
      <c r="P105" s="26"/>
      <c r="Q105" s="26"/>
      <c r="R105" s="26"/>
      <c r="S105" s="27"/>
      <c r="T105" s="27"/>
      <c r="U105" s="27"/>
      <c r="V105" s="27"/>
      <c r="W105" s="27"/>
      <c r="X105" s="29"/>
      <c r="Y105" s="29"/>
      <c r="Z105" s="29"/>
    </row>
    <row r="106" spans="5:26" x14ac:dyDescent="0.4">
      <c r="E106" s="25"/>
      <c r="F106" s="25"/>
      <c r="G106" s="25"/>
      <c r="H106" s="25"/>
      <c r="I106" s="25"/>
      <c r="J106" s="26"/>
      <c r="K106" s="26"/>
      <c r="L106" s="27"/>
      <c r="M106" s="27"/>
      <c r="N106" s="27"/>
      <c r="O106" s="26"/>
      <c r="P106" s="26"/>
      <c r="Q106" s="26"/>
      <c r="R106" s="26"/>
      <c r="S106" s="27"/>
      <c r="T106" s="27"/>
      <c r="U106" s="27"/>
      <c r="V106" s="27"/>
      <c r="W106" s="27"/>
      <c r="X106" s="29"/>
      <c r="Y106" s="29"/>
      <c r="Z106" s="29"/>
    </row>
    <row r="107" spans="5:26" x14ac:dyDescent="0.4">
      <c r="E107" s="25"/>
      <c r="F107" s="25"/>
      <c r="G107" s="25"/>
      <c r="H107" s="25"/>
      <c r="I107" s="25"/>
      <c r="J107" s="26"/>
      <c r="K107" s="26"/>
      <c r="L107" s="27"/>
      <c r="M107" s="27"/>
      <c r="N107" s="27"/>
      <c r="O107" s="26"/>
      <c r="P107" s="26"/>
      <c r="Q107" s="26"/>
      <c r="R107" s="26"/>
      <c r="S107" s="27"/>
      <c r="T107" s="27"/>
      <c r="U107" s="27"/>
      <c r="V107" s="27"/>
      <c r="W107" s="27"/>
      <c r="X107" s="29"/>
      <c r="Y107" s="29"/>
      <c r="Z107" s="29"/>
    </row>
    <row r="108" spans="5:26" x14ac:dyDescent="0.4">
      <c r="E108" s="25"/>
      <c r="F108" s="25"/>
      <c r="G108" s="25"/>
      <c r="H108" s="25"/>
      <c r="I108" s="25"/>
      <c r="J108" s="26"/>
      <c r="K108" s="26"/>
      <c r="L108" s="27"/>
      <c r="M108" s="27"/>
      <c r="N108" s="27"/>
      <c r="O108" s="26"/>
      <c r="P108" s="26"/>
      <c r="Q108" s="26"/>
      <c r="R108" s="26"/>
      <c r="S108" s="27"/>
      <c r="T108" s="27"/>
      <c r="U108" s="27"/>
      <c r="V108" s="27"/>
      <c r="W108" s="27"/>
      <c r="X108" s="29"/>
      <c r="Y108" s="29"/>
      <c r="Z108" s="29"/>
    </row>
    <row r="109" spans="5:26" x14ac:dyDescent="0.4">
      <c r="E109" s="25"/>
      <c r="F109" s="25"/>
      <c r="G109" s="25"/>
      <c r="H109" s="25"/>
      <c r="I109" s="25"/>
      <c r="J109" s="26"/>
      <c r="K109" s="26"/>
      <c r="L109" s="27"/>
      <c r="M109" s="27"/>
      <c r="N109" s="27"/>
      <c r="O109" s="26"/>
      <c r="P109" s="26"/>
      <c r="Q109" s="26"/>
      <c r="R109" s="26"/>
      <c r="S109" s="27"/>
      <c r="T109" s="27"/>
      <c r="U109" s="27"/>
      <c r="V109" s="27"/>
      <c r="W109" s="27"/>
      <c r="X109" s="29"/>
      <c r="Y109" s="29"/>
      <c r="Z109" s="29"/>
    </row>
    <row r="110" spans="5:26" x14ac:dyDescent="0.4">
      <c r="E110" s="25"/>
      <c r="F110" s="25"/>
      <c r="G110" s="25"/>
      <c r="H110" s="25"/>
      <c r="I110" s="25"/>
      <c r="J110" s="26"/>
      <c r="K110" s="26"/>
      <c r="L110" s="27"/>
      <c r="M110" s="27"/>
      <c r="N110" s="27"/>
      <c r="O110" s="26"/>
      <c r="P110" s="26"/>
      <c r="Q110" s="26"/>
      <c r="R110" s="26"/>
      <c r="S110" s="27"/>
      <c r="T110" s="27"/>
      <c r="U110" s="27"/>
      <c r="V110" s="27"/>
      <c r="W110" s="27"/>
      <c r="X110" s="29"/>
      <c r="Y110" s="29"/>
      <c r="Z110" s="29"/>
    </row>
    <row r="111" spans="5:26" x14ac:dyDescent="0.4">
      <c r="E111" s="25"/>
      <c r="F111" s="25"/>
      <c r="G111" s="25"/>
      <c r="H111" s="25"/>
      <c r="I111" s="25"/>
      <c r="J111" s="26"/>
      <c r="K111" s="26"/>
      <c r="L111" s="27"/>
      <c r="M111" s="27"/>
      <c r="N111" s="27"/>
      <c r="O111" s="26"/>
      <c r="P111" s="26"/>
      <c r="Q111" s="26"/>
      <c r="R111" s="26"/>
      <c r="S111" s="27"/>
      <c r="T111" s="27"/>
      <c r="U111" s="27"/>
      <c r="V111" s="27"/>
      <c r="W111" s="27"/>
      <c r="X111" s="29"/>
      <c r="Y111" s="29"/>
      <c r="Z111" s="29"/>
    </row>
    <row r="112" spans="5:26" x14ac:dyDescent="0.4">
      <c r="E112" s="25"/>
      <c r="F112" s="25"/>
      <c r="G112" s="25"/>
      <c r="H112" s="25"/>
      <c r="I112" s="25"/>
      <c r="J112" s="26"/>
      <c r="K112" s="26"/>
      <c r="L112" s="27"/>
      <c r="M112" s="27"/>
      <c r="N112" s="27"/>
      <c r="O112" s="26"/>
      <c r="P112" s="26"/>
      <c r="Q112" s="26"/>
      <c r="R112" s="26"/>
      <c r="S112" s="27"/>
      <c r="T112" s="27"/>
      <c r="U112" s="27"/>
      <c r="V112" s="27"/>
      <c r="W112" s="27"/>
      <c r="X112" s="29"/>
      <c r="Y112" s="29"/>
      <c r="Z112" s="29"/>
    </row>
    <row r="113" spans="5:26" x14ac:dyDescent="0.4">
      <c r="E113" s="25"/>
      <c r="F113" s="25"/>
      <c r="G113" s="25"/>
      <c r="H113" s="25"/>
      <c r="I113" s="25"/>
      <c r="J113" s="26"/>
      <c r="K113" s="26"/>
      <c r="L113" s="27"/>
      <c r="M113" s="27"/>
      <c r="N113" s="27"/>
      <c r="O113" s="26"/>
      <c r="P113" s="26"/>
      <c r="Q113" s="26"/>
      <c r="R113" s="26"/>
      <c r="S113" s="27"/>
      <c r="T113" s="27"/>
      <c r="U113" s="27"/>
      <c r="V113" s="27"/>
      <c r="W113" s="27"/>
      <c r="X113" s="29"/>
      <c r="Y113" s="29"/>
      <c r="Z113" s="29"/>
    </row>
    <row r="114" spans="5:26" x14ac:dyDescent="0.4">
      <c r="E114" s="25"/>
      <c r="F114" s="25"/>
      <c r="G114" s="25"/>
      <c r="H114" s="25"/>
      <c r="I114" s="25"/>
      <c r="J114" s="26"/>
      <c r="K114" s="26"/>
      <c r="L114" s="27"/>
      <c r="M114" s="27"/>
      <c r="N114" s="27"/>
      <c r="O114" s="26"/>
      <c r="P114" s="26"/>
      <c r="Q114" s="26"/>
      <c r="R114" s="26"/>
      <c r="S114" s="27"/>
      <c r="T114" s="27"/>
      <c r="U114" s="27"/>
      <c r="V114" s="27"/>
      <c r="W114" s="27"/>
      <c r="X114" s="29"/>
      <c r="Y114" s="29"/>
      <c r="Z114" s="29"/>
    </row>
    <row r="115" spans="5:26" x14ac:dyDescent="0.4">
      <c r="E115" s="25"/>
      <c r="F115" s="25"/>
      <c r="G115" s="25"/>
      <c r="H115" s="25"/>
      <c r="I115" s="25"/>
      <c r="J115" s="26"/>
      <c r="K115" s="26"/>
      <c r="L115" s="27"/>
      <c r="M115" s="27"/>
      <c r="N115" s="27"/>
      <c r="O115" s="26"/>
      <c r="P115" s="26"/>
      <c r="Q115" s="26"/>
      <c r="R115" s="26"/>
      <c r="S115" s="27"/>
      <c r="T115" s="27"/>
      <c r="U115" s="27"/>
      <c r="V115" s="27"/>
      <c r="W115" s="27"/>
      <c r="X115" s="29"/>
      <c r="Y115" s="29"/>
      <c r="Z115" s="29"/>
    </row>
    <row r="116" spans="5:26" x14ac:dyDescent="0.4">
      <c r="E116" s="25"/>
      <c r="F116" s="25"/>
      <c r="G116" s="25"/>
      <c r="H116" s="25"/>
      <c r="I116" s="25"/>
      <c r="J116" s="26"/>
      <c r="K116" s="26"/>
      <c r="L116" s="27"/>
      <c r="M116" s="27"/>
      <c r="N116" s="27"/>
      <c r="O116" s="26"/>
      <c r="P116" s="26"/>
      <c r="Q116" s="26"/>
      <c r="R116" s="26"/>
      <c r="S116" s="27"/>
      <c r="T116" s="27"/>
      <c r="U116" s="27"/>
      <c r="V116" s="27"/>
      <c r="W116" s="27"/>
      <c r="X116" s="29"/>
      <c r="Y116" s="29"/>
      <c r="Z116" s="29"/>
    </row>
    <row r="117" spans="5:26" x14ac:dyDescent="0.4">
      <c r="E117" s="25"/>
      <c r="F117" s="25"/>
      <c r="G117" s="25"/>
      <c r="H117" s="25"/>
      <c r="I117" s="25"/>
      <c r="J117" s="26"/>
      <c r="K117" s="26"/>
      <c r="L117" s="27"/>
      <c r="M117" s="27"/>
      <c r="N117" s="27"/>
      <c r="O117" s="26"/>
      <c r="P117" s="26"/>
      <c r="Q117" s="26"/>
      <c r="R117" s="26"/>
      <c r="S117" s="27"/>
      <c r="T117" s="27"/>
      <c r="U117" s="27"/>
      <c r="V117" s="27"/>
      <c r="W117" s="27"/>
      <c r="X117" s="29"/>
      <c r="Y117" s="29"/>
      <c r="Z117" s="29"/>
    </row>
    <row r="118" spans="5:26" x14ac:dyDescent="0.4">
      <c r="E118" s="25"/>
      <c r="F118" s="25"/>
      <c r="G118" s="25"/>
      <c r="H118" s="25"/>
      <c r="I118" s="25"/>
      <c r="J118" s="26"/>
      <c r="K118" s="26"/>
      <c r="L118" s="27"/>
      <c r="M118" s="27"/>
      <c r="N118" s="27"/>
      <c r="O118" s="26"/>
      <c r="P118" s="26"/>
      <c r="Q118" s="26"/>
      <c r="R118" s="26"/>
      <c r="S118" s="27"/>
      <c r="T118" s="27"/>
      <c r="U118" s="27"/>
      <c r="V118" s="27"/>
      <c r="W118" s="27"/>
      <c r="X118" s="29"/>
      <c r="Y118" s="29"/>
      <c r="Z118" s="29"/>
    </row>
    <row r="119" spans="5:26" x14ac:dyDescent="0.4">
      <c r="E119" s="25"/>
      <c r="F119" s="25"/>
      <c r="G119" s="25"/>
      <c r="H119" s="25"/>
      <c r="I119" s="25"/>
      <c r="J119" s="26"/>
      <c r="K119" s="26"/>
      <c r="L119" s="27"/>
      <c r="M119" s="27"/>
      <c r="N119" s="27"/>
      <c r="O119" s="26"/>
      <c r="P119" s="26"/>
      <c r="Q119" s="26"/>
      <c r="R119" s="26"/>
      <c r="S119" s="27"/>
      <c r="T119" s="27"/>
      <c r="U119" s="27"/>
      <c r="V119" s="27"/>
      <c r="W119" s="27"/>
      <c r="X119" s="29"/>
      <c r="Y119" s="29"/>
      <c r="Z119" s="29"/>
    </row>
    <row r="120" spans="5:26" x14ac:dyDescent="0.4">
      <c r="E120" s="25"/>
      <c r="F120" s="25"/>
      <c r="G120" s="25"/>
      <c r="H120" s="25"/>
      <c r="I120" s="25"/>
      <c r="J120" s="26"/>
      <c r="K120" s="26"/>
      <c r="L120" s="27"/>
      <c r="M120" s="27"/>
      <c r="N120" s="27"/>
      <c r="O120" s="26"/>
      <c r="P120" s="26"/>
      <c r="Q120" s="26"/>
      <c r="R120" s="26"/>
      <c r="S120" s="27"/>
      <c r="T120" s="27"/>
      <c r="U120" s="27"/>
      <c r="V120" s="27"/>
      <c r="W120" s="27"/>
      <c r="X120" s="29"/>
      <c r="Y120" s="29"/>
      <c r="Z120" s="29"/>
    </row>
    <row r="121" spans="5:26" x14ac:dyDescent="0.4">
      <c r="E121" s="25"/>
      <c r="F121" s="25"/>
      <c r="G121" s="25"/>
      <c r="H121" s="25"/>
      <c r="I121" s="25"/>
      <c r="J121" s="26"/>
      <c r="K121" s="26"/>
      <c r="L121" s="27"/>
      <c r="M121" s="27"/>
      <c r="N121" s="27"/>
      <c r="O121" s="26"/>
      <c r="P121" s="26"/>
      <c r="Q121" s="26"/>
      <c r="R121" s="26"/>
      <c r="S121" s="27"/>
      <c r="T121" s="27"/>
      <c r="U121" s="27"/>
      <c r="V121" s="27"/>
      <c r="W121" s="27"/>
      <c r="X121" s="29"/>
      <c r="Y121" s="29"/>
      <c r="Z121" s="29"/>
    </row>
    <row r="122" spans="5:26" x14ac:dyDescent="0.4">
      <c r="E122" s="25"/>
      <c r="F122" s="25"/>
      <c r="G122" s="25"/>
      <c r="H122" s="25"/>
      <c r="I122" s="25"/>
      <c r="J122" s="26"/>
      <c r="K122" s="26"/>
      <c r="L122" s="27"/>
      <c r="M122" s="27"/>
      <c r="N122" s="27"/>
      <c r="O122" s="26"/>
      <c r="P122" s="26"/>
      <c r="Q122" s="26"/>
      <c r="R122" s="26"/>
      <c r="S122" s="27"/>
      <c r="T122" s="27"/>
      <c r="U122" s="27"/>
      <c r="V122" s="27"/>
      <c r="W122" s="27"/>
      <c r="X122" s="29"/>
      <c r="Y122" s="29"/>
      <c r="Z122" s="29"/>
    </row>
    <row r="123" spans="5:26" x14ac:dyDescent="0.4">
      <c r="E123" s="25"/>
      <c r="F123" s="25"/>
      <c r="G123" s="25"/>
      <c r="H123" s="25"/>
      <c r="I123" s="25"/>
      <c r="J123" s="26"/>
      <c r="K123" s="26"/>
      <c r="L123" s="27"/>
      <c r="M123" s="27"/>
      <c r="N123" s="27"/>
      <c r="O123" s="26"/>
      <c r="P123" s="26"/>
      <c r="Q123" s="26"/>
      <c r="R123" s="26"/>
      <c r="S123" s="27"/>
      <c r="T123" s="27"/>
      <c r="U123" s="27"/>
      <c r="V123" s="27"/>
      <c r="W123" s="27"/>
      <c r="X123" s="29"/>
      <c r="Y123" s="29"/>
      <c r="Z123" s="29"/>
    </row>
    <row r="124" spans="5:26" x14ac:dyDescent="0.4">
      <c r="E124" s="25"/>
      <c r="F124" s="25"/>
      <c r="G124" s="25"/>
      <c r="H124" s="25"/>
      <c r="I124" s="25"/>
      <c r="J124" s="26"/>
      <c r="K124" s="26"/>
      <c r="L124" s="27"/>
      <c r="M124" s="27"/>
      <c r="N124" s="27"/>
      <c r="O124" s="26"/>
      <c r="P124" s="26"/>
      <c r="Q124" s="26"/>
      <c r="R124" s="26"/>
      <c r="S124" s="27"/>
      <c r="T124" s="27"/>
      <c r="U124" s="27"/>
      <c r="V124" s="27"/>
      <c r="W124" s="27"/>
      <c r="X124" s="29"/>
      <c r="Y124" s="29"/>
      <c r="Z124" s="29"/>
    </row>
    <row r="125" spans="5:26" x14ac:dyDescent="0.4">
      <c r="E125" s="25"/>
      <c r="F125" s="25"/>
      <c r="G125" s="25"/>
      <c r="H125" s="25"/>
      <c r="I125" s="25"/>
      <c r="J125" s="26"/>
      <c r="K125" s="26"/>
      <c r="L125" s="27"/>
      <c r="M125" s="27"/>
      <c r="N125" s="27"/>
      <c r="O125" s="26"/>
      <c r="P125" s="26"/>
      <c r="Q125" s="26"/>
      <c r="R125" s="26"/>
      <c r="S125" s="27"/>
      <c r="T125" s="27"/>
      <c r="U125" s="27"/>
      <c r="V125" s="27"/>
      <c r="W125" s="27"/>
      <c r="X125" s="29"/>
      <c r="Y125" s="29"/>
      <c r="Z125" s="29"/>
    </row>
    <row r="126" spans="5:26" x14ac:dyDescent="0.4">
      <c r="E126" s="25"/>
      <c r="F126" s="25"/>
      <c r="G126" s="25"/>
      <c r="H126" s="25"/>
      <c r="I126" s="25"/>
      <c r="J126" s="26"/>
      <c r="K126" s="26"/>
      <c r="L126" s="27"/>
      <c r="M126" s="27"/>
      <c r="N126" s="27"/>
      <c r="O126" s="26"/>
      <c r="P126" s="26"/>
      <c r="Q126" s="26"/>
      <c r="R126" s="26"/>
      <c r="S126" s="27"/>
      <c r="T126" s="27"/>
      <c r="U126" s="27"/>
      <c r="V126" s="27"/>
      <c r="W126" s="27"/>
      <c r="X126" s="29"/>
      <c r="Y126" s="29"/>
      <c r="Z126" s="29"/>
    </row>
    <row r="127" spans="5:26" x14ac:dyDescent="0.4">
      <c r="E127" s="25"/>
      <c r="F127" s="25"/>
      <c r="G127" s="25"/>
      <c r="H127" s="25"/>
      <c r="I127" s="25"/>
      <c r="J127" s="26"/>
      <c r="K127" s="26"/>
      <c r="L127" s="27"/>
      <c r="M127" s="27"/>
      <c r="N127" s="27"/>
      <c r="O127" s="26"/>
      <c r="P127" s="26"/>
      <c r="Q127" s="26"/>
      <c r="R127" s="26"/>
      <c r="S127" s="27"/>
      <c r="T127" s="27"/>
      <c r="U127" s="27"/>
      <c r="V127" s="27"/>
      <c r="W127" s="27"/>
      <c r="X127" s="29"/>
      <c r="Y127" s="29"/>
      <c r="Z127" s="29"/>
    </row>
    <row r="128" spans="5:26" x14ac:dyDescent="0.4">
      <c r="E128" s="25"/>
      <c r="F128" s="25"/>
      <c r="G128" s="25"/>
      <c r="H128" s="25"/>
      <c r="I128" s="25"/>
      <c r="J128" s="26"/>
      <c r="K128" s="26"/>
      <c r="L128" s="27"/>
      <c r="M128" s="27"/>
      <c r="N128" s="27"/>
      <c r="O128" s="26"/>
      <c r="P128" s="26"/>
      <c r="Q128" s="26"/>
      <c r="R128" s="26"/>
      <c r="S128" s="27"/>
      <c r="T128" s="27"/>
      <c r="U128" s="27"/>
      <c r="V128" s="27"/>
      <c r="W128" s="27"/>
      <c r="X128" s="29"/>
      <c r="Y128" s="29"/>
      <c r="Z128" s="29"/>
    </row>
    <row r="129" spans="5:26" x14ac:dyDescent="0.4">
      <c r="E129" s="25"/>
      <c r="F129" s="25"/>
      <c r="G129" s="25"/>
      <c r="H129" s="25"/>
      <c r="I129" s="25"/>
      <c r="J129" s="26"/>
      <c r="K129" s="26"/>
      <c r="L129" s="27"/>
      <c r="M129" s="27"/>
      <c r="N129" s="27"/>
      <c r="O129" s="26"/>
      <c r="P129" s="26"/>
      <c r="Q129" s="26"/>
      <c r="R129" s="26"/>
      <c r="S129" s="27"/>
      <c r="T129" s="27"/>
      <c r="U129" s="27"/>
      <c r="V129" s="27"/>
      <c r="W129" s="27"/>
      <c r="X129" s="29"/>
      <c r="Y129" s="29"/>
      <c r="Z129" s="29"/>
    </row>
    <row r="130" spans="5:26" x14ac:dyDescent="0.4">
      <c r="E130" s="25"/>
      <c r="F130" s="25"/>
      <c r="G130" s="25"/>
      <c r="H130" s="25"/>
      <c r="I130" s="25"/>
      <c r="J130" s="26"/>
      <c r="K130" s="26"/>
      <c r="L130" s="27"/>
      <c r="M130" s="27"/>
      <c r="N130" s="27"/>
      <c r="O130" s="26"/>
      <c r="P130" s="26"/>
      <c r="Q130" s="26"/>
      <c r="R130" s="26"/>
      <c r="S130" s="27"/>
      <c r="T130" s="27"/>
      <c r="U130" s="27"/>
      <c r="V130" s="27"/>
      <c r="W130" s="27"/>
      <c r="X130" s="29"/>
      <c r="Y130" s="29"/>
      <c r="Z130" s="29"/>
    </row>
    <row r="131" spans="5:26" x14ac:dyDescent="0.4">
      <c r="E131" s="25"/>
      <c r="F131" s="25"/>
      <c r="G131" s="25"/>
      <c r="H131" s="25"/>
      <c r="I131" s="25"/>
      <c r="J131" s="26"/>
      <c r="K131" s="26"/>
      <c r="L131" s="27"/>
      <c r="M131" s="27"/>
      <c r="N131" s="27"/>
      <c r="O131" s="26"/>
      <c r="P131" s="26"/>
      <c r="Q131" s="26"/>
      <c r="R131" s="26"/>
      <c r="S131" s="27"/>
      <c r="T131" s="27"/>
      <c r="U131" s="27"/>
      <c r="V131" s="27"/>
      <c r="W131" s="27"/>
      <c r="X131" s="29"/>
      <c r="Y131" s="29"/>
      <c r="Z131" s="29"/>
    </row>
    <row r="132" spans="5:26" x14ac:dyDescent="0.4">
      <c r="E132" s="25"/>
      <c r="F132" s="25"/>
      <c r="G132" s="25"/>
      <c r="H132" s="25"/>
      <c r="I132" s="25"/>
      <c r="J132" s="26"/>
      <c r="K132" s="26"/>
      <c r="L132" s="27"/>
      <c r="M132" s="27"/>
      <c r="N132" s="27"/>
      <c r="O132" s="26"/>
      <c r="P132" s="26"/>
      <c r="Q132" s="26"/>
      <c r="R132" s="26"/>
      <c r="S132" s="27"/>
      <c r="T132" s="27"/>
      <c r="U132" s="27"/>
      <c r="V132" s="27"/>
      <c r="W132" s="27"/>
      <c r="X132" s="29"/>
      <c r="Y132" s="29"/>
      <c r="Z132" s="29"/>
    </row>
    <row r="133" spans="5:26" x14ac:dyDescent="0.4">
      <c r="E133" s="25"/>
      <c r="F133" s="25"/>
      <c r="G133" s="25"/>
      <c r="H133" s="25"/>
      <c r="I133" s="25"/>
      <c r="J133" s="26"/>
      <c r="K133" s="26"/>
      <c r="L133" s="27"/>
      <c r="M133" s="27"/>
      <c r="N133" s="27"/>
      <c r="O133" s="26"/>
      <c r="P133" s="26"/>
      <c r="Q133" s="26"/>
      <c r="R133" s="26"/>
      <c r="S133" s="27"/>
      <c r="T133" s="27"/>
      <c r="U133" s="27"/>
      <c r="V133" s="27"/>
      <c r="W133" s="27"/>
      <c r="X133" s="29"/>
      <c r="Y133" s="29"/>
      <c r="Z133" s="29"/>
    </row>
    <row r="134" spans="5:26" x14ac:dyDescent="0.4">
      <c r="E134" s="25"/>
      <c r="F134" s="25"/>
      <c r="G134" s="25"/>
      <c r="H134" s="25"/>
      <c r="I134" s="25"/>
      <c r="J134" s="26"/>
      <c r="K134" s="26"/>
      <c r="L134" s="27"/>
      <c r="M134" s="27"/>
      <c r="N134" s="27"/>
      <c r="O134" s="26"/>
      <c r="P134" s="26"/>
      <c r="Q134" s="26"/>
      <c r="R134" s="26"/>
      <c r="S134" s="27"/>
      <c r="T134" s="27"/>
      <c r="U134" s="27"/>
      <c r="V134" s="27"/>
      <c r="W134" s="27"/>
      <c r="X134" s="29"/>
      <c r="Y134" s="29"/>
      <c r="Z134" s="29"/>
    </row>
    <row r="135" spans="5:26" x14ac:dyDescent="0.4">
      <c r="E135" s="25"/>
      <c r="F135" s="25"/>
      <c r="G135" s="25"/>
      <c r="H135" s="25"/>
      <c r="I135" s="25"/>
      <c r="J135" s="26"/>
      <c r="K135" s="26"/>
      <c r="L135" s="27"/>
      <c r="M135" s="27"/>
      <c r="N135" s="27"/>
      <c r="O135" s="26"/>
      <c r="P135" s="26"/>
      <c r="Q135" s="26"/>
      <c r="R135" s="26"/>
      <c r="S135" s="27"/>
      <c r="T135" s="27"/>
      <c r="U135" s="27"/>
      <c r="V135" s="27"/>
      <c r="W135" s="27"/>
      <c r="X135" s="29"/>
      <c r="Y135" s="29"/>
      <c r="Z135" s="29"/>
    </row>
    <row r="136" spans="5:26" x14ac:dyDescent="0.4">
      <c r="E136" s="25"/>
      <c r="F136" s="25"/>
      <c r="G136" s="25"/>
      <c r="H136" s="25"/>
      <c r="I136" s="25"/>
      <c r="J136" s="26"/>
      <c r="K136" s="26"/>
      <c r="L136" s="27"/>
      <c r="M136" s="27"/>
      <c r="N136" s="27"/>
      <c r="O136" s="26"/>
      <c r="P136" s="26"/>
      <c r="Q136" s="26"/>
      <c r="R136" s="26"/>
      <c r="S136" s="27"/>
      <c r="T136" s="27"/>
      <c r="U136" s="27"/>
      <c r="V136" s="27"/>
      <c r="W136" s="27"/>
      <c r="X136" s="29"/>
      <c r="Y136" s="29"/>
      <c r="Z136" s="29"/>
    </row>
    <row r="137" spans="5:26" x14ac:dyDescent="0.4">
      <c r="E137" s="25"/>
      <c r="F137" s="25"/>
      <c r="G137" s="25"/>
      <c r="H137" s="25"/>
      <c r="I137" s="25"/>
      <c r="J137" s="26"/>
      <c r="K137" s="26"/>
      <c r="L137" s="27"/>
      <c r="M137" s="27"/>
      <c r="N137" s="27"/>
      <c r="O137" s="26"/>
      <c r="P137" s="26"/>
      <c r="Q137" s="26"/>
      <c r="R137" s="26"/>
      <c r="S137" s="27"/>
      <c r="T137" s="27"/>
      <c r="U137" s="27"/>
      <c r="V137" s="27"/>
      <c r="W137" s="27"/>
      <c r="X137" s="29"/>
      <c r="Y137" s="29"/>
      <c r="Z137" s="29"/>
    </row>
    <row r="138" spans="5:26" x14ac:dyDescent="0.4">
      <c r="E138" s="25"/>
      <c r="F138" s="25"/>
      <c r="G138" s="25"/>
      <c r="H138" s="25"/>
      <c r="I138" s="25"/>
      <c r="J138" s="26"/>
      <c r="K138" s="26"/>
      <c r="L138" s="27"/>
      <c r="M138" s="27"/>
      <c r="N138" s="27"/>
      <c r="O138" s="26"/>
      <c r="P138" s="26"/>
      <c r="Q138" s="26"/>
      <c r="R138" s="26"/>
      <c r="S138" s="27"/>
      <c r="T138" s="27"/>
      <c r="U138" s="27"/>
      <c r="V138" s="27"/>
      <c r="W138" s="27"/>
      <c r="X138" s="29"/>
      <c r="Y138" s="29"/>
      <c r="Z138" s="29"/>
    </row>
    <row r="139" spans="5:26" x14ac:dyDescent="0.4">
      <c r="E139" s="25"/>
      <c r="F139" s="25"/>
      <c r="G139" s="25"/>
      <c r="H139" s="25"/>
      <c r="I139" s="25"/>
      <c r="J139" s="26"/>
      <c r="K139" s="26"/>
      <c r="L139" s="27"/>
      <c r="M139" s="27"/>
      <c r="N139" s="27"/>
      <c r="O139" s="26"/>
      <c r="P139" s="26"/>
      <c r="Q139" s="26"/>
      <c r="R139" s="26"/>
      <c r="S139" s="27"/>
      <c r="T139" s="27"/>
      <c r="U139" s="27"/>
      <c r="V139" s="27"/>
      <c r="W139" s="27"/>
      <c r="X139" s="29"/>
      <c r="Y139" s="29"/>
      <c r="Z139" s="29"/>
    </row>
    <row r="140" spans="5:26" x14ac:dyDescent="0.4">
      <c r="E140" s="25"/>
      <c r="F140" s="25"/>
      <c r="G140" s="25"/>
      <c r="H140" s="25"/>
      <c r="I140" s="25"/>
      <c r="J140" s="26"/>
      <c r="K140" s="26"/>
      <c r="L140" s="27"/>
      <c r="M140" s="27"/>
      <c r="N140" s="27"/>
      <c r="O140" s="26"/>
      <c r="P140" s="26"/>
      <c r="Q140" s="26"/>
      <c r="R140" s="26"/>
      <c r="S140" s="27"/>
      <c r="T140" s="27"/>
      <c r="U140" s="27"/>
      <c r="V140" s="27"/>
      <c r="W140" s="27"/>
      <c r="X140" s="29"/>
      <c r="Y140" s="29"/>
      <c r="Z140" s="29"/>
    </row>
    <row r="141" spans="5:26" x14ac:dyDescent="0.4">
      <c r="E141" s="25"/>
      <c r="F141" s="25"/>
      <c r="G141" s="25"/>
      <c r="H141" s="25"/>
      <c r="I141" s="25"/>
      <c r="J141" s="26"/>
      <c r="K141" s="26"/>
      <c r="L141" s="27"/>
      <c r="M141" s="27"/>
      <c r="N141" s="27"/>
      <c r="O141" s="26"/>
      <c r="P141" s="26"/>
      <c r="Q141" s="26"/>
      <c r="R141" s="26"/>
      <c r="S141" s="27"/>
      <c r="T141" s="27"/>
      <c r="U141" s="27"/>
      <c r="V141" s="27"/>
      <c r="W141" s="27"/>
      <c r="X141" s="29"/>
      <c r="Y141" s="29"/>
      <c r="Z141" s="29"/>
    </row>
    <row r="142" spans="5:26" x14ac:dyDescent="0.4">
      <c r="E142" s="25"/>
      <c r="F142" s="25"/>
      <c r="G142" s="25"/>
      <c r="H142" s="25"/>
      <c r="I142" s="25"/>
      <c r="J142" s="26"/>
      <c r="K142" s="26"/>
      <c r="L142" s="27"/>
      <c r="M142" s="27"/>
      <c r="N142" s="27"/>
      <c r="O142" s="26"/>
      <c r="P142" s="26"/>
      <c r="Q142" s="26"/>
      <c r="R142" s="26"/>
      <c r="S142" s="27"/>
      <c r="T142" s="27"/>
      <c r="U142" s="27"/>
      <c r="V142" s="27"/>
      <c r="W142" s="27"/>
      <c r="X142" s="29"/>
      <c r="Y142" s="29"/>
      <c r="Z142" s="29"/>
    </row>
    <row r="143" spans="5:26" x14ac:dyDescent="0.4">
      <c r="E143" s="25"/>
      <c r="F143" s="25"/>
      <c r="G143" s="25"/>
      <c r="H143" s="25"/>
      <c r="I143" s="25"/>
      <c r="J143" s="26"/>
      <c r="K143" s="26"/>
      <c r="L143" s="27"/>
      <c r="M143" s="27"/>
      <c r="N143" s="27"/>
      <c r="O143" s="26"/>
      <c r="P143" s="26"/>
      <c r="Q143" s="26"/>
      <c r="R143" s="26"/>
      <c r="S143" s="27"/>
      <c r="T143" s="27"/>
      <c r="U143" s="27"/>
      <c r="V143" s="27"/>
      <c r="W143" s="27"/>
      <c r="X143" s="29"/>
      <c r="Y143" s="29"/>
      <c r="Z143" s="29"/>
    </row>
    <row r="144" spans="5:26" x14ac:dyDescent="0.4">
      <c r="E144" s="25"/>
      <c r="F144" s="25"/>
      <c r="G144" s="25"/>
      <c r="H144" s="25"/>
      <c r="I144" s="25"/>
      <c r="J144" s="26"/>
      <c r="K144" s="26"/>
      <c r="L144" s="27"/>
      <c r="M144" s="27"/>
      <c r="N144" s="27"/>
      <c r="O144" s="26"/>
      <c r="P144" s="26"/>
      <c r="Q144" s="26"/>
      <c r="R144" s="26"/>
      <c r="S144" s="27"/>
      <c r="T144" s="27"/>
      <c r="U144" s="27"/>
      <c r="V144" s="27"/>
      <c r="W144" s="27"/>
      <c r="X144" s="29"/>
      <c r="Y144" s="29"/>
      <c r="Z144" s="29"/>
    </row>
    <row r="145" spans="5:26" x14ac:dyDescent="0.4">
      <c r="E145" s="25"/>
      <c r="F145" s="25"/>
      <c r="G145" s="25"/>
      <c r="H145" s="25"/>
      <c r="I145" s="25"/>
      <c r="J145" s="26"/>
      <c r="K145" s="26"/>
      <c r="L145" s="27"/>
      <c r="M145" s="27"/>
      <c r="N145" s="27"/>
      <c r="O145" s="26"/>
      <c r="P145" s="26"/>
      <c r="Q145" s="26"/>
      <c r="R145" s="26"/>
      <c r="S145" s="27"/>
      <c r="T145" s="27"/>
      <c r="U145" s="27"/>
      <c r="V145" s="27"/>
      <c r="W145" s="27"/>
      <c r="X145" s="29"/>
      <c r="Y145" s="29"/>
      <c r="Z145" s="29"/>
    </row>
    <row r="146" spans="5:26" x14ac:dyDescent="0.4">
      <c r="E146" s="25"/>
      <c r="F146" s="25"/>
      <c r="G146" s="25"/>
      <c r="H146" s="25"/>
      <c r="I146" s="25"/>
      <c r="J146" s="26"/>
      <c r="K146" s="26"/>
      <c r="L146" s="27"/>
      <c r="M146" s="27"/>
      <c r="N146" s="27"/>
      <c r="O146" s="26"/>
      <c r="P146" s="26"/>
      <c r="Q146" s="26"/>
      <c r="R146" s="26"/>
      <c r="S146" s="27"/>
      <c r="T146" s="27"/>
      <c r="U146" s="27"/>
      <c r="V146" s="27"/>
      <c r="W146" s="27"/>
      <c r="X146" s="29"/>
      <c r="Y146" s="29"/>
      <c r="Z146" s="29"/>
    </row>
    <row r="147" spans="5:26" x14ac:dyDescent="0.4">
      <c r="E147" s="25"/>
      <c r="F147" s="25"/>
      <c r="G147" s="25"/>
      <c r="H147" s="25"/>
      <c r="I147" s="25"/>
      <c r="J147" s="26"/>
      <c r="K147" s="26"/>
      <c r="L147" s="27"/>
      <c r="M147" s="27"/>
      <c r="N147" s="27"/>
      <c r="O147" s="26"/>
      <c r="P147" s="26"/>
      <c r="Q147" s="26"/>
      <c r="R147" s="26"/>
      <c r="S147" s="27"/>
      <c r="T147" s="27"/>
      <c r="U147" s="27"/>
      <c r="V147" s="27"/>
      <c r="W147" s="27"/>
      <c r="X147" s="29"/>
      <c r="Y147" s="29"/>
      <c r="Z147" s="29"/>
    </row>
    <row r="148" spans="5:26" x14ac:dyDescent="0.4">
      <c r="E148" s="25"/>
      <c r="F148" s="25"/>
      <c r="G148" s="25"/>
      <c r="H148" s="25"/>
      <c r="I148" s="25"/>
      <c r="J148" s="26"/>
      <c r="K148" s="26"/>
      <c r="L148" s="27"/>
      <c r="M148" s="27"/>
      <c r="N148" s="27"/>
      <c r="O148" s="26"/>
      <c r="P148" s="26"/>
      <c r="Q148" s="26"/>
      <c r="R148" s="26"/>
      <c r="S148" s="27"/>
      <c r="T148" s="27"/>
      <c r="U148" s="27"/>
      <c r="V148" s="27"/>
      <c r="W148" s="27"/>
      <c r="X148" s="29"/>
      <c r="Y148" s="29"/>
      <c r="Z148" s="29"/>
    </row>
    <row r="149" spans="5:26" x14ac:dyDescent="0.4">
      <c r="E149" s="25"/>
      <c r="F149" s="25"/>
      <c r="G149" s="25"/>
      <c r="H149" s="25"/>
      <c r="I149" s="25"/>
      <c r="J149" s="26"/>
      <c r="K149" s="26"/>
      <c r="L149" s="27"/>
      <c r="M149" s="27"/>
      <c r="N149" s="27"/>
      <c r="O149" s="26"/>
      <c r="P149" s="26"/>
      <c r="Q149" s="26"/>
      <c r="R149" s="26"/>
      <c r="S149" s="27"/>
      <c r="T149" s="27"/>
      <c r="U149" s="27"/>
      <c r="V149" s="27"/>
      <c r="W149" s="27"/>
      <c r="X149" s="29"/>
      <c r="Y149" s="29"/>
      <c r="Z149" s="29"/>
    </row>
    <row r="150" spans="5:26" x14ac:dyDescent="0.4">
      <c r="E150" s="25"/>
      <c r="F150" s="25"/>
      <c r="G150" s="25"/>
      <c r="H150" s="25"/>
      <c r="I150" s="25"/>
      <c r="J150" s="26"/>
      <c r="K150" s="26"/>
      <c r="L150" s="27"/>
      <c r="M150" s="27"/>
      <c r="N150" s="27"/>
      <c r="O150" s="26"/>
      <c r="P150" s="26"/>
      <c r="Q150" s="26"/>
      <c r="R150" s="26"/>
      <c r="S150" s="27"/>
      <c r="T150" s="27"/>
      <c r="U150" s="27"/>
      <c r="V150" s="27"/>
      <c r="W150" s="27"/>
      <c r="X150" s="29"/>
      <c r="Y150" s="29"/>
      <c r="Z150" s="29"/>
    </row>
    <row r="151" spans="5:26" x14ac:dyDescent="0.4">
      <c r="E151" s="25"/>
      <c r="F151" s="25"/>
      <c r="G151" s="25"/>
      <c r="H151" s="25"/>
      <c r="I151" s="25"/>
      <c r="J151" s="26"/>
      <c r="K151" s="26"/>
      <c r="L151" s="27"/>
      <c r="M151" s="27"/>
      <c r="N151" s="27"/>
      <c r="O151" s="26"/>
      <c r="P151" s="26"/>
      <c r="Q151" s="26"/>
      <c r="R151" s="26"/>
      <c r="S151" s="27"/>
      <c r="T151" s="27"/>
      <c r="U151" s="27"/>
      <c r="V151" s="27"/>
      <c r="W151" s="27"/>
      <c r="X151" s="29"/>
      <c r="Y151" s="29"/>
      <c r="Z151" s="29"/>
    </row>
    <row r="152" spans="5:26" x14ac:dyDescent="0.4">
      <c r="E152" s="25"/>
      <c r="F152" s="25"/>
      <c r="G152" s="25"/>
      <c r="H152" s="25"/>
      <c r="I152" s="25"/>
      <c r="J152" s="26"/>
      <c r="K152" s="26"/>
      <c r="L152" s="27"/>
      <c r="M152" s="27"/>
      <c r="N152" s="27"/>
      <c r="O152" s="26"/>
      <c r="P152" s="26"/>
      <c r="Q152" s="26"/>
      <c r="R152" s="26"/>
      <c r="S152" s="27"/>
      <c r="T152" s="27"/>
      <c r="U152" s="27"/>
      <c r="V152" s="27"/>
      <c r="W152" s="27"/>
      <c r="X152" s="29"/>
      <c r="Y152" s="29"/>
      <c r="Z152" s="29"/>
    </row>
    <row r="153" spans="5:26" x14ac:dyDescent="0.4">
      <c r="E153" s="25"/>
      <c r="F153" s="25"/>
      <c r="G153" s="25"/>
      <c r="H153" s="25"/>
      <c r="I153" s="25"/>
      <c r="J153" s="26"/>
      <c r="K153" s="26"/>
      <c r="L153" s="27"/>
      <c r="M153" s="27"/>
      <c r="N153" s="27"/>
      <c r="O153" s="26"/>
      <c r="P153" s="26"/>
      <c r="Q153" s="26"/>
      <c r="R153" s="26"/>
      <c r="S153" s="27"/>
      <c r="T153" s="27"/>
      <c r="U153" s="27"/>
      <c r="V153" s="27"/>
      <c r="W153" s="27"/>
      <c r="X153" s="29"/>
      <c r="Y153" s="29"/>
      <c r="Z153" s="29"/>
    </row>
    <row r="154" spans="5:26" x14ac:dyDescent="0.4">
      <c r="E154" s="25"/>
      <c r="F154" s="25"/>
      <c r="G154" s="25"/>
      <c r="H154" s="25"/>
      <c r="I154" s="25"/>
      <c r="J154" s="26"/>
      <c r="K154" s="26"/>
      <c r="L154" s="27"/>
      <c r="M154" s="27"/>
      <c r="N154" s="27"/>
      <c r="O154" s="26"/>
      <c r="P154" s="26"/>
      <c r="Q154" s="26"/>
      <c r="R154" s="26"/>
      <c r="S154" s="27"/>
      <c r="T154" s="27"/>
      <c r="U154" s="27"/>
      <c r="V154" s="27"/>
      <c r="W154" s="27"/>
      <c r="X154" s="29"/>
      <c r="Y154" s="29"/>
      <c r="Z154" s="29"/>
    </row>
    <row r="155" spans="5:26" x14ac:dyDescent="0.4">
      <c r="E155" s="25"/>
      <c r="F155" s="25"/>
      <c r="G155" s="25"/>
      <c r="H155" s="25"/>
      <c r="I155" s="25"/>
      <c r="J155" s="26"/>
      <c r="K155" s="26"/>
      <c r="L155" s="27"/>
      <c r="M155" s="27"/>
      <c r="N155" s="27"/>
      <c r="O155" s="26"/>
      <c r="P155" s="26"/>
      <c r="Q155" s="26"/>
      <c r="R155" s="26"/>
      <c r="S155" s="27"/>
      <c r="T155" s="27"/>
      <c r="U155" s="27"/>
      <c r="V155" s="27"/>
      <c r="W155" s="27"/>
      <c r="X155" s="29"/>
      <c r="Y155" s="29"/>
      <c r="Z155" s="29"/>
    </row>
    <row r="156" spans="5:26" x14ac:dyDescent="0.4">
      <c r="E156" s="25"/>
      <c r="F156" s="25"/>
      <c r="G156" s="25"/>
      <c r="H156" s="25"/>
      <c r="I156" s="25"/>
      <c r="J156" s="26"/>
      <c r="K156" s="26"/>
      <c r="L156" s="27"/>
      <c r="M156" s="27"/>
      <c r="N156" s="27"/>
      <c r="O156" s="26"/>
      <c r="P156" s="26"/>
      <c r="Q156" s="26"/>
      <c r="R156" s="26"/>
      <c r="S156" s="27"/>
      <c r="T156" s="27"/>
      <c r="U156" s="27"/>
      <c r="V156" s="27"/>
      <c r="W156" s="27"/>
      <c r="X156" s="29"/>
      <c r="Y156" s="29"/>
      <c r="Z156" s="29"/>
    </row>
    <row r="157" spans="5:26" x14ac:dyDescent="0.4">
      <c r="E157" s="25"/>
      <c r="F157" s="25"/>
      <c r="G157" s="25"/>
      <c r="H157" s="25"/>
      <c r="I157" s="25"/>
      <c r="J157" s="26"/>
      <c r="K157" s="26"/>
      <c r="L157" s="27"/>
      <c r="M157" s="27"/>
      <c r="N157" s="27"/>
      <c r="O157" s="26"/>
      <c r="P157" s="26"/>
      <c r="Q157" s="26"/>
      <c r="R157" s="26"/>
      <c r="S157" s="27"/>
      <c r="T157" s="27"/>
      <c r="U157" s="27"/>
      <c r="V157" s="27"/>
      <c r="W157" s="27"/>
      <c r="X157" s="29"/>
      <c r="Y157" s="29"/>
      <c r="Z157" s="29"/>
    </row>
    <row r="158" spans="5:26" x14ac:dyDescent="0.4">
      <c r="E158" s="25"/>
      <c r="F158" s="25"/>
      <c r="G158" s="25"/>
      <c r="H158" s="25"/>
      <c r="I158" s="25"/>
      <c r="J158" s="26"/>
      <c r="K158" s="26"/>
      <c r="L158" s="27"/>
      <c r="M158" s="27"/>
      <c r="N158" s="27"/>
      <c r="O158" s="26"/>
      <c r="P158" s="26"/>
      <c r="Q158" s="26"/>
      <c r="R158" s="26"/>
      <c r="S158" s="27"/>
      <c r="T158" s="27"/>
      <c r="U158" s="27"/>
      <c r="V158" s="27"/>
      <c r="W158" s="27"/>
      <c r="X158" s="29"/>
      <c r="Y158" s="29"/>
      <c r="Z158" s="29"/>
    </row>
    <row r="159" spans="5:26" x14ac:dyDescent="0.4">
      <c r="E159" s="25"/>
      <c r="F159" s="25"/>
      <c r="G159" s="25"/>
      <c r="H159" s="25"/>
      <c r="I159" s="25"/>
      <c r="J159" s="26"/>
      <c r="K159" s="26"/>
      <c r="L159" s="27"/>
      <c r="M159" s="27"/>
      <c r="N159" s="27"/>
      <c r="O159" s="26"/>
      <c r="P159" s="26"/>
      <c r="Q159" s="26"/>
      <c r="R159" s="26"/>
      <c r="S159" s="27"/>
      <c r="T159" s="27"/>
      <c r="U159" s="27"/>
      <c r="V159" s="27"/>
      <c r="W159" s="27"/>
      <c r="X159" s="29"/>
      <c r="Y159" s="29"/>
      <c r="Z159" s="29"/>
    </row>
    <row r="160" spans="5:26" x14ac:dyDescent="0.4">
      <c r="E160" s="25"/>
      <c r="F160" s="25"/>
      <c r="G160" s="25"/>
      <c r="H160" s="25"/>
      <c r="I160" s="25"/>
      <c r="J160" s="26"/>
      <c r="K160" s="26"/>
      <c r="L160" s="27"/>
      <c r="M160" s="27"/>
      <c r="N160" s="27"/>
      <c r="O160" s="26"/>
      <c r="P160" s="26"/>
      <c r="Q160" s="26"/>
      <c r="R160" s="26"/>
      <c r="S160" s="27"/>
      <c r="T160" s="27"/>
      <c r="U160" s="27"/>
      <c r="V160" s="27"/>
      <c r="W160" s="27"/>
      <c r="X160" s="29"/>
      <c r="Y160" s="29"/>
      <c r="Z160" s="29"/>
    </row>
    <row r="161" spans="5:26" x14ac:dyDescent="0.4">
      <c r="E161" s="25"/>
      <c r="F161" s="25"/>
      <c r="G161" s="25"/>
      <c r="H161" s="25"/>
      <c r="I161" s="25"/>
      <c r="J161" s="26"/>
      <c r="K161" s="26"/>
      <c r="L161" s="27"/>
      <c r="M161" s="27"/>
      <c r="N161" s="27"/>
      <c r="O161" s="26"/>
      <c r="P161" s="26"/>
      <c r="Q161" s="26"/>
      <c r="R161" s="26"/>
      <c r="S161" s="27"/>
      <c r="T161" s="27"/>
      <c r="U161" s="27"/>
      <c r="V161" s="27"/>
      <c r="W161" s="27"/>
      <c r="X161" s="29"/>
      <c r="Y161" s="29"/>
      <c r="Z161" s="29"/>
    </row>
    <row r="162" spans="5:26" x14ac:dyDescent="0.4">
      <c r="E162" s="25"/>
      <c r="F162" s="25"/>
      <c r="G162" s="25"/>
      <c r="H162" s="25"/>
      <c r="I162" s="25"/>
      <c r="J162" s="26"/>
      <c r="K162" s="26"/>
      <c r="L162" s="27"/>
      <c r="M162" s="27"/>
      <c r="N162" s="27"/>
      <c r="O162" s="26"/>
      <c r="P162" s="26"/>
      <c r="Q162" s="26"/>
      <c r="R162" s="26"/>
      <c r="S162" s="27"/>
      <c r="T162" s="27"/>
      <c r="U162" s="27"/>
      <c r="V162" s="27"/>
      <c r="W162" s="27"/>
      <c r="X162" s="29"/>
      <c r="Y162" s="29"/>
      <c r="Z162" s="29"/>
    </row>
    <row r="163" spans="5:26" x14ac:dyDescent="0.4">
      <c r="E163" s="25"/>
      <c r="F163" s="25"/>
      <c r="G163" s="25"/>
      <c r="H163" s="25"/>
      <c r="I163" s="25"/>
      <c r="J163" s="26"/>
      <c r="K163" s="26"/>
      <c r="L163" s="27"/>
      <c r="M163" s="27"/>
      <c r="N163" s="27"/>
      <c r="O163" s="26"/>
      <c r="P163" s="26"/>
      <c r="Q163" s="26"/>
      <c r="R163" s="26"/>
      <c r="S163" s="27"/>
      <c r="T163" s="27"/>
      <c r="U163" s="27"/>
      <c r="V163" s="27"/>
      <c r="W163" s="27"/>
      <c r="X163" s="29"/>
      <c r="Y163" s="29"/>
      <c r="Z163" s="29"/>
    </row>
    <row r="164" spans="5:26" x14ac:dyDescent="0.4">
      <c r="E164" s="25"/>
      <c r="F164" s="25"/>
      <c r="G164" s="25"/>
      <c r="H164" s="25"/>
      <c r="I164" s="25"/>
      <c r="J164" s="26"/>
      <c r="K164" s="26"/>
      <c r="L164" s="27"/>
      <c r="M164" s="27"/>
      <c r="N164" s="27"/>
      <c r="O164" s="26"/>
      <c r="P164" s="26"/>
      <c r="Q164" s="26"/>
      <c r="R164" s="26"/>
      <c r="S164" s="27"/>
      <c r="T164" s="27"/>
      <c r="U164" s="27"/>
      <c r="V164" s="27"/>
      <c r="W164" s="27"/>
      <c r="X164" s="29"/>
      <c r="Y164" s="29"/>
      <c r="Z164" s="29"/>
    </row>
    <row r="165" spans="5:26" x14ac:dyDescent="0.4">
      <c r="E165" s="25"/>
      <c r="F165" s="25"/>
      <c r="G165" s="25"/>
      <c r="H165" s="25"/>
      <c r="I165" s="25"/>
      <c r="J165" s="26"/>
      <c r="K165" s="26"/>
      <c r="L165" s="27"/>
      <c r="M165" s="27"/>
      <c r="N165" s="27"/>
      <c r="O165" s="26"/>
      <c r="P165" s="26"/>
      <c r="Q165" s="26"/>
      <c r="R165" s="26"/>
      <c r="S165" s="27"/>
      <c r="T165" s="27"/>
      <c r="U165" s="27"/>
      <c r="V165" s="27"/>
      <c r="W165" s="27"/>
      <c r="X165" s="29"/>
      <c r="Y165" s="29"/>
      <c r="Z165" s="29"/>
    </row>
    <row r="166" spans="5:26" x14ac:dyDescent="0.4">
      <c r="E166" s="25"/>
      <c r="F166" s="25"/>
      <c r="G166" s="25"/>
      <c r="H166" s="25"/>
      <c r="I166" s="25"/>
      <c r="J166" s="26"/>
      <c r="K166" s="26"/>
      <c r="L166" s="27"/>
      <c r="M166" s="27"/>
      <c r="N166" s="27"/>
      <c r="O166" s="26"/>
      <c r="P166" s="26"/>
      <c r="Q166" s="26"/>
      <c r="R166" s="26"/>
      <c r="S166" s="27"/>
      <c r="T166" s="27"/>
      <c r="U166" s="27"/>
      <c r="V166" s="27"/>
      <c r="W166" s="27"/>
      <c r="X166" s="29"/>
      <c r="Y166" s="29"/>
      <c r="Z166" s="29"/>
    </row>
    <row r="167" spans="5:26" x14ac:dyDescent="0.4">
      <c r="E167" s="25"/>
      <c r="F167" s="25"/>
      <c r="G167" s="25"/>
      <c r="H167" s="25"/>
      <c r="I167" s="25"/>
      <c r="J167" s="26"/>
      <c r="K167" s="26"/>
      <c r="L167" s="27"/>
      <c r="M167" s="27"/>
      <c r="N167" s="27"/>
      <c r="O167" s="26"/>
      <c r="P167" s="26"/>
      <c r="Q167" s="26"/>
      <c r="R167" s="26"/>
      <c r="S167" s="27"/>
      <c r="T167" s="27"/>
      <c r="U167" s="27"/>
      <c r="V167" s="27"/>
      <c r="W167" s="27"/>
      <c r="X167" s="29"/>
      <c r="Y167" s="29"/>
      <c r="Z167" s="29"/>
    </row>
    <row r="168" spans="5:26" x14ac:dyDescent="0.4">
      <c r="E168" s="25"/>
      <c r="F168" s="25"/>
      <c r="G168" s="25"/>
      <c r="H168" s="25"/>
      <c r="I168" s="25"/>
      <c r="J168" s="26"/>
      <c r="K168" s="26"/>
      <c r="L168" s="27"/>
      <c r="M168" s="27"/>
      <c r="N168" s="27"/>
      <c r="O168" s="26"/>
      <c r="P168" s="26"/>
      <c r="Q168" s="26"/>
      <c r="R168" s="26"/>
      <c r="S168" s="27"/>
      <c r="T168" s="27"/>
      <c r="U168" s="27"/>
      <c r="V168" s="27"/>
      <c r="W168" s="27"/>
      <c r="X168" s="29"/>
      <c r="Y168" s="29"/>
      <c r="Z168" s="29"/>
    </row>
    <row r="169" spans="5:26" x14ac:dyDescent="0.4">
      <c r="E169" s="25"/>
      <c r="F169" s="25"/>
      <c r="G169" s="25"/>
      <c r="H169" s="25"/>
      <c r="I169" s="25"/>
      <c r="J169" s="26"/>
      <c r="K169" s="26"/>
      <c r="L169" s="27"/>
      <c r="M169" s="27"/>
      <c r="N169" s="27"/>
      <c r="O169" s="26"/>
      <c r="P169" s="26"/>
      <c r="Q169" s="26"/>
      <c r="R169" s="26"/>
      <c r="S169" s="27"/>
      <c r="T169" s="27"/>
      <c r="U169" s="27"/>
      <c r="V169" s="27"/>
      <c r="W169" s="27"/>
      <c r="X169" s="29"/>
      <c r="Y169" s="29"/>
      <c r="Z169" s="29"/>
    </row>
    <row r="170" spans="5:26" x14ac:dyDescent="0.4">
      <c r="E170" s="25"/>
      <c r="F170" s="25"/>
      <c r="G170" s="25"/>
      <c r="H170" s="25"/>
      <c r="I170" s="25"/>
      <c r="J170" s="26"/>
      <c r="K170" s="26"/>
      <c r="L170" s="27"/>
      <c r="M170" s="27"/>
      <c r="N170" s="27"/>
      <c r="O170" s="26"/>
      <c r="P170" s="26"/>
      <c r="Q170" s="26"/>
      <c r="R170" s="26"/>
      <c r="S170" s="27"/>
      <c r="T170" s="27"/>
      <c r="U170" s="27"/>
      <c r="V170" s="27"/>
      <c r="W170" s="27"/>
      <c r="X170" s="29"/>
      <c r="Y170" s="29"/>
      <c r="Z170" s="29"/>
    </row>
    <row r="171" spans="5:26" x14ac:dyDescent="0.4">
      <c r="E171" s="25"/>
      <c r="F171" s="25"/>
      <c r="G171" s="25"/>
      <c r="H171" s="25"/>
      <c r="I171" s="25"/>
      <c r="J171" s="26"/>
      <c r="K171" s="26"/>
      <c r="L171" s="27"/>
      <c r="M171" s="27"/>
      <c r="N171" s="27"/>
      <c r="O171" s="26"/>
      <c r="P171" s="26"/>
      <c r="Q171" s="26"/>
      <c r="R171" s="26"/>
      <c r="S171" s="27"/>
      <c r="T171" s="27"/>
      <c r="U171" s="27"/>
      <c r="V171" s="27"/>
      <c r="W171" s="27"/>
      <c r="X171" s="29"/>
      <c r="Y171" s="29"/>
      <c r="Z171" s="29"/>
    </row>
    <row r="172" spans="5:26" x14ac:dyDescent="0.4">
      <c r="E172" s="25"/>
      <c r="F172" s="25"/>
      <c r="G172" s="25"/>
      <c r="H172" s="25"/>
      <c r="I172" s="25"/>
      <c r="J172" s="26"/>
      <c r="K172" s="26"/>
      <c r="L172" s="27"/>
      <c r="M172" s="27"/>
      <c r="N172" s="27"/>
      <c r="O172" s="26"/>
      <c r="P172" s="26"/>
      <c r="Q172" s="26"/>
      <c r="R172" s="26"/>
      <c r="S172" s="27"/>
      <c r="T172" s="27"/>
      <c r="U172" s="27"/>
      <c r="V172" s="27"/>
      <c r="W172" s="27"/>
      <c r="X172" s="29"/>
      <c r="Y172" s="29"/>
      <c r="Z172" s="29"/>
    </row>
    <row r="173" spans="5:26" x14ac:dyDescent="0.4">
      <c r="E173" s="25"/>
      <c r="F173" s="25"/>
      <c r="G173" s="25"/>
      <c r="H173" s="25"/>
      <c r="I173" s="25"/>
      <c r="J173" s="26"/>
      <c r="K173" s="26"/>
      <c r="L173" s="27"/>
      <c r="M173" s="27"/>
      <c r="N173" s="27"/>
      <c r="O173" s="26"/>
      <c r="P173" s="26"/>
      <c r="Q173" s="26"/>
      <c r="R173" s="26"/>
      <c r="S173" s="27"/>
      <c r="T173" s="27"/>
      <c r="U173" s="27"/>
      <c r="V173" s="27"/>
      <c r="W173" s="27"/>
      <c r="X173" s="29"/>
      <c r="Y173" s="29"/>
      <c r="Z173" s="29"/>
    </row>
    <row r="174" spans="5:26" x14ac:dyDescent="0.4">
      <c r="E174" s="25"/>
      <c r="F174" s="25"/>
      <c r="G174" s="25"/>
      <c r="H174" s="25"/>
      <c r="I174" s="25"/>
      <c r="J174" s="26"/>
      <c r="K174" s="26"/>
      <c r="L174" s="27"/>
      <c r="M174" s="27"/>
      <c r="N174" s="27"/>
      <c r="O174" s="26"/>
      <c r="P174" s="26"/>
      <c r="Q174" s="26"/>
      <c r="R174" s="26"/>
      <c r="S174" s="27"/>
      <c r="T174" s="27"/>
      <c r="U174" s="27"/>
      <c r="V174" s="27"/>
      <c r="W174" s="27"/>
      <c r="X174" s="29"/>
      <c r="Y174" s="29"/>
      <c r="Z174" s="29"/>
    </row>
    <row r="175" spans="5:26" x14ac:dyDescent="0.4">
      <c r="E175" s="25"/>
      <c r="F175" s="25"/>
      <c r="G175" s="25"/>
      <c r="H175" s="25"/>
      <c r="I175" s="25"/>
      <c r="J175" s="26"/>
      <c r="K175" s="26"/>
      <c r="L175" s="27"/>
      <c r="M175" s="27"/>
      <c r="N175" s="27"/>
      <c r="O175" s="26"/>
      <c r="P175" s="26"/>
      <c r="Q175" s="26"/>
      <c r="R175" s="26"/>
      <c r="S175" s="27"/>
      <c r="T175" s="27"/>
      <c r="U175" s="27"/>
      <c r="V175" s="27"/>
      <c r="W175" s="27"/>
      <c r="X175" s="29"/>
      <c r="Y175" s="29"/>
      <c r="Z175" s="29"/>
    </row>
    <row r="176" spans="5:26" x14ac:dyDescent="0.4">
      <c r="E176" s="25"/>
      <c r="F176" s="25"/>
      <c r="G176" s="25"/>
      <c r="H176" s="25"/>
      <c r="I176" s="25"/>
      <c r="J176" s="26"/>
      <c r="K176" s="26"/>
      <c r="L176" s="27"/>
      <c r="M176" s="27"/>
      <c r="N176" s="27"/>
      <c r="O176" s="26"/>
      <c r="P176" s="26"/>
      <c r="Q176" s="26"/>
      <c r="R176" s="26"/>
      <c r="S176" s="27"/>
      <c r="T176" s="27"/>
      <c r="U176" s="27"/>
      <c r="V176" s="27"/>
      <c r="W176" s="27"/>
      <c r="X176" s="29"/>
      <c r="Y176" s="29"/>
      <c r="Z176" s="29"/>
    </row>
    <row r="177" spans="5:26" x14ac:dyDescent="0.4">
      <c r="E177" s="25"/>
      <c r="F177" s="25"/>
      <c r="G177" s="25"/>
      <c r="H177" s="25"/>
      <c r="I177" s="25"/>
      <c r="J177" s="26"/>
      <c r="K177" s="26"/>
      <c r="L177" s="27"/>
      <c r="M177" s="27"/>
      <c r="N177" s="27"/>
      <c r="O177" s="26"/>
      <c r="P177" s="26"/>
      <c r="Q177" s="26"/>
      <c r="R177" s="26"/>
      <c r="S177" s="27"/>
      <c r="T177" s="27"/>
      <c r="U177" s="27"/>
      <c r="V177" s="27"/>
      <c r="W177" s="27"/>
      <c r="X177" s="29"/>
      <c r="Y177" s="29"/>
      <c r="Z177" s="29"/>
    </row>
    <row r="178" spans="5:26" x14ac:dyDescent="0.4">
      <c r="E178" s="25"/>
      <c r="F178" s="25"/>
      <c r="G178" s="25"/>
      <c r="H178" s="25"/>
      <c r="I178" s="25"/>
      <c r="J178" s="26"/>
      <c r="K178" s="26"/>
      <c r="L178" s="27"/>
      <c r="M178" s="27"/>
      <c r="N178" s="27"/>
      <c r="O178" s="26"/>
      <c r="P178" s="26"/>
      <c r="Q178" s="26"/>
      <c r="R178" s="26"/>
      <c r="S178" s="27"/>
      <c r="T178" s="27"/>
      <c r="U178" s="27"/>
      <c r="V178" s="27"/>
      <c r="W178" s="27"/>
      <c r="X178" s="29"/>
      <c r="Y178" s="29"/>
      <c r="Z178" s="29"/>
    </row>
    <row r="179" spans="5:26" x14ac:dyDescent="0.4">
      <c r="E179" s="25"/>
      <c r="F179" s="25"/>
      <c r="G179" s="25"/>
      <c r="H179" s="25"/>
      <c r="I179" s="25"/>
      <c r="J179" s="26"/>
      <c r="K179" s="26"/>
      <c r="L179" s="27"/>
      <c r="M179" s="27"/>
      <c r="N179" s="27"/>
      <c r="O179" s="26"/>
      <c r="P179" s="26"/>
      <c r="Q179" s="26"/>
      <c r="R179" s="26"/>
      <c r="S179" s="27"/>
      <c r="T179" s="27"/>
      <c r="U179" s="27"/>
      <c r="V179" s="27"/>
      <c r="W179" s="27"/>
      <c r="X179" s="29"/>
      <c r="Y179" s="29"/>
      <c r="Z179" s="29"/>
    </row>
    <row r="180" spans="5:26" x14ac:dyDescent="0.4">
      <c r="E180" s="25"/>
      <c r="F180" s="25"/>
      <c r="G180" s="25"/>
      <c r="H180" s="25"/>
      <c r="I180" s="25"/>
      <c r="J180" s="26"/>
      <c r="K180" s="26"/>
      <c r="L180" s="27"/>
      <c r="M180" s="27"/>
      <c r="N180" s="27"/>
      <c r="O180" s="26"/>
      <c r="P180" s="26"/>
      <c r="Q180" s="26"/>
      <c r="R180" s="26"/>
      <c r="S180" s="27"/>
      <c r="T180" s="27"/>
      <c r="U180" s="27"/>
      <c r="V180" s="27"/>
      <c r="W180" s="27"/>
      <c r="X180" s="29"/>
      <c r="Y180" s="29"/>
      <c r="Z180" s="29"/>
    </row>
    <row r="181" spans="5:26" x14ac:dyDescent="0.4">
      <c r="E181" s="25"/>
      <c r="F181" s="25"/>
      <c r="G181" s="25"/>
      <c r="H181" s="25"/>
      <c r="I181" s="25"/>
      <c r="J181" s="26"/>
      <c r="K181" s="26"/>
      <c r="L181" s="27"/>
      <c r="M181" s="27"/>
      <c r="N181" s="27"/>
      <c r="O181" s="26"/>
      <c r="P181" s="26"/>
      <c r="Q181" s="26"/>
      <c r="R181" s="26"/>
      <c r="S181" s="27"/>
      <c r="T181" s="27"/>
      <c r="U181" s="27"/>
      <c r="V181" s="27"/>
      <c r="W181" s="27"/>
      <c r="X181" s="29"/>
      <c r="Y181" s="29"/>
      <c r="Z181" s="29"/>
    </row>
    <row r="182" spans="5:26" x14ac:dyDescent="0.4">
      <c r="E182" s="25"/>
      <c r="F182" s="25"/>
      <c r="G182" s="25"/>
      <c r="H182" s="25"/>
      <c r="I182" s="25"/>
      <c r="J182" s="26"/>
      <c r="K182" s="26"/>
      <c r="L182" s="27"/>
      <c r="M182" s="27"/>
      <c r="N182" s="27"/>
      <c r="O182" s="26"/>
      <c r="P182" s="26"/>
      <c r="Q182" s="26"/>
      <c r="R182" s="26"/>
      <c r="S182" s="27"/>
      <c r="T182" s="27"/>
      <c r="U182" s="27"/>
      <c r="V182" s="27"/>
      <c r="W182" s="27"/>
      <c r="X182" s="29"/>
      <c r="Y182" s="29"/>
      <c r="Z182" s="29"/>
    </row>
    <row r="183" spans="5:26" x14ac:dyDescent="0.4">
      <c r="E183" s="25"/>
      <c r="F183" s="25"/>
      <c r="G183" s="25"/>
      <c r="H183" s="25"/>
      <c r="I183" s="25"/>
      <c r="J183" s="26"/>
      <c r="K183" s="26"/>
      <c r="L183" s="27"/>
      <c r="M183" s="27"/>
      <c r="N183" s="27"/>
      <c r="O183" s="26"/>
      <c r="P183" s="26"/>
      <c r="Q183" s="26"/>
      <c r="R183" s="26"/>
      <c r="S183" s="27"/>
      <c r="T183" s="27"/>
      <c r="U183" s="27"/>
      <c r="V183" s="27"/>
      <c r="W183" s="27"/>
      <c r="X183" s="29"/>
      <c r="Y183" s="29"/>
      <c r="Z183" s="29"/>
    </row>
    <row r="184" spans="5:26" x14ac:dyDescent="0.4">
      <c r="E184" s="25"/>
      <c r="F184" s="25"/>
      <c r="G184" s="25"/>
      <c r="H184" s="25"/>
      <c r="I184" s="25"/>
      <c r="J184" s="26"/>
      <c r="K184" s="26"/>
      <c r="L184" s="27"/>
      <c r="M184" s="27"/>
      <c r="N184" s="27"/>
      <c r="O184" s="26"/>
      <c r="P184" s="26"/>
      <c r="Q184" s="26"/>
      <c r="R184" s="26"/>
      <c r="S184" s="27"/>
      <c r="T184" s="27"/>
      <c r="U184" s="27"/>
      <c r="V184" s="27"/>
      <c r="W184" s="27"/>
      <c r="X184" s="29"/>
      <c r="Y184" s="29"/>
      <c r="Z184" s="29"/>
    </row>
    <row r="185" spans="5:26" x14ac:dyDescent="0.4">
      <c r="E185" s="25"/>
      <c r="F185" s="25"/>
      <c r="G185" s="25"/>
      <c r="H185" s="25"/>
      <c r="I185" s="25"/>
      <c r="J185" s="26"/>
      <c r="K185" s="26"/>
      <c r="L185" s="27"/>
      <c r="M185" s="27"/>
      <c r="N185" s="27"/>
      <c r="O185" s="26"/>
      <c r="P185" s="26"/>
      <c r="Q185" s="26"/>
      <c r="R185" s="26"/>
      <c r="S185" s="27"/>
      <c r="T185" s="27"/>
      <c r="U185" s="27"/>
      <c r="V185" s="27"/>
      <c r="W185" s="27"/>
      <c r="X185" s="29"/>
      <c r="Y185" s="29"/>
      <c r="Z185" s="29"/>
    </row>
    <row r="186" spans="5:26" x14ac:dyDescent="0.4">
      <c r="E186" s="25"/>
      <c r="F186" s="25"/>
      <c r="G186" s="25"/>
      <c r="H186" s="25"/>
      <c r="I186" s="25"/>
      <c r="J186" s="26"/>
      <c r="K186" s="26"/>
      <c r="L186" s="27"/>
      <c r="M186" s="27"/>
      <c r="N186" s="27"/>
      <c r="O186" s="26"/>
      <c r="P186" s="26"/>
      <c r="Q186" s="26"/>
      <c r="R186" s="26"/>
      <c r="S186" s="27"/>
      <c r="T186" s="27"/>
      <c r="U186" s="27"/>
      <c r="V186" s="27"/>
      <c r="W186" s="27"/>
      <c r="X186" s="29"/>
      <c r="Y186" s="29"/>
      <c r="Z186" s="29"/>
    </row>
    <row r="187" spans="5:26" x14ac:dyDescent="0.4">
      <c r="E187" s="25"/>
      <c r="F187" s="25"/>
      <c r="G187" s="25"/>
      <c r="H187" s="25"/>
      <c r="I187" s="25"/>
      <c r="J187" s="26"/>
      <c r="K187" s="26"/>
      <c r="L187" s="27"/>
      <c r="M187" s="27"/>
      <c r="N187" s="27"/>
      <c r="O187" s="26"/>
      <c r="P187" s="26"/>
      <c r="Q187" s="26"/>
      <c r="R187" s="26"/>
      <c r="S187" s="27"/>
      <c r="T187" s="27"/>
      <c r="U187" s="27"/>
      <c r="V187" s="27"/>
      <c r="W187" s="27"/>
      <c r="X187" s="29"/>
      <c r="Y187" s="29"/>
      <c r="Z187" s="29"/>
    </row>
    <row r="188" spans="5:26" x14ac:dyDescent="0.4">
      <c r="E188" s="25"/>
      <c r="F188" s="25"/>
      <c r="G188" s="25"/>
      <c r="H188" s="25"/>
      <c r="I188" s="25"/>
      <c r="J188" s="26"/>
      <c r="K188" s="26"/>
      <c r="L188" s="27"/>
      <c r="M188" s="27"/>
      <c r="N188" s="27"/>
      <c r="O188" s="26"/>
      <c r="P188" s="26"/>
      <c r="Q188" s="26"/>
      <c r="R188" s="26"/>
      <c r="S188" s="27"/>
      <c r="T188" s="27"/>
      <c r="U188" s="27"/>
      <c r="V188" s="27"/>
      <c r="W188" s="27"/>
      <c r="X188" s="29"/>
      <c r="Y188" s="29"/>
      <c r="Z188" s="29"/>
    </row>
    <row r="189" spans="5:26" x14ac:dyDescent="0.4">
      <c r="E189" s="25"/>
      <c r="F189" s="25"/>
      <c r="G189" s="25"/>
      <c r="H189" s="25"/>
      <c r="I189" s="25"/>
      <c r="J189" s="26"/>
      <c r="K189" s="26"/>
      <c r="L189" s="27"/>
      <c r="M189" s="27"/>
      <c r="N189" s="27"/>
      <c r="O189" s="26"/>
      <c r="P189" s="26"/>
      <c r="Q189" s="26"/>
      <c r="R189" s="26"/>
      <c r="S189" s="27"/>
      <c r="T189" s="27"/>
      <c r="U189" s="27"/>
      <c r="V189" s="27"/>
      <c r="W189" s="27"/>
      <c r="X189" s="29"/>
      <c r="Y189" s="29"/>
      <c r="Z189" s="29"/>
    </row>
    <row r="190" spans="5:26" x14ac:dyDescent="0.4">
      <c r="E190" s="25"/>
      <c r="F190" s="25"/>
      <c r="G190" s="25"/>
      <c r="H190" s="25"/>
      <c r="I190" s="25"/>
      <c r="J190" s="26"/>
      <c r="K190" s="26"/>
      <c r="L190" s="27"/>
      <c r="M190" s="27"/>
      <c r="N190" s="27"/>
      <c r="O190" s="26"/>
      <c r="P190" s="26"/>
      <c r="Q190" s="26"/>
      <c r="R190" s="26"/>
      <c r="S190" s="27"/>
      <c r="T190" s="27"/>
      <c r="U190" s="27"/>
      <c r="V190" s="27"/>
      <c r="W190" s="27"/>
      <c r="X190" s="29"/>
      <c r="Y190" s="29"/>
      <c r="Z190" s="29"/>
    </row>
    <row r="191" spans="5:26" x14ac:dyDescent="0.4">
      <c r="E191" s="25"/>
      <c r="F191" s="25"/>
      <c r="G191" s="25"/>
      <c r="H191" s="25"/>
      <c r="I191" s="25"/>
      <c r="J191" s="26"/>
      <c r="K191" s="26"/>
      <c r="L191" s="27"/>
      <c r="M191" s="27"/>
      <c r="N191" s="27"/>
      <c r="O191" s="26"/>
      <c r="P191" s="26"/>
      <c r="Q191" s="26"/>
      <c r="R191" s="26"/>
      <c r="S191" s="27"/>
      <c r="T191" s="27"/>
      <c r="U191" s="27"/>
      <c r="V191" s="27"/>
      <c r="W191" s="27"/>
      <c r="X191" s="29"/>
      <c r="Y191" s="29"/>
      <c r="Z191" s="29"/>
    </row>
    <row r="192" spans="5:26" x14ac:dyDescent="0.4">
      <c r="E192" s="25"/>
      <c r="F192" s="25"/>
      <c r="G192" s="25"/>
      <c r="H192" s="25"/>
      <c r="I192" s="25"/>
      <c r="J192" s="26"/>
      <c r="K192" s="26"/>
      <c r="L192" s="27"/>
      <c r="M192" s="27"/>
      <c r="N192" s="27"/>
      <c r="O192" s="26"/>
      <c r="P192" s="26"/>
      <c r="Q192" s="26"/>
      <c r="R192" s="26"/>
      <c r="S192" s="27"/>
      <c r="T192" s="27"/>
      <c r="U192" s="27"/>
      <c r="V192" s="27"/>
      <c r="W192" s="27"/>
      <c r="X192" s="29"/>
      <c r="Y192" s="29"/>
      <c r="Z192" s="29"/>
    </row>
    <row r="193" spans="5:26" x14ac:dyDescent="0.4">
      <c r="E193" s="25"/>
      <c r="F193" s="25"/>
      <c r="G193" s="25"/>
      <c r="H193" s="25"/>
      <c r="I193" s="25"/>
      <c r="J193" s="26"/>
      <c r="K193" s="26"/>
      <c r="L193" s="27"/>
      <c r="M193" s="27"/>
      <c r="N193" s="27"/>
      <c r="O193" s="26"/>
      <c r="P193" s="26"/>
      <c r="Q193" s="26"/>
      <c r="R193" s="26"/>
      <c r="S193" s="27"/>
      <c r="T193" s="27"/>
      <c r="U193" s="27"/>
      <c r="V193" s="27"/>
      <c r="W193" s="27"/>
      <c r="X193" s="29"/>
      <c r="Y193" s="29"/>
      <c r="Z193" s="29"/>
    </row>
    <row r="194" spans="5:26" x14ac:dyDescent="0.4">
      <c r="E194" s="25"/>
      <c r="F194" s="25"/>
      <c r="G194" s="25"/>
      <c r="H194" s="25"/>
      <c r="I194" s="25"/>
      <c r="J194" s="26"/>
      <c r="K194" s="26"/>
      <c r="L194" s="27"/>
      <c r="M194" s="27"/>
      <c r="N194" s="27"/>
      <c r="O194" s="26"/>
      <c r="P194" s="26"/>
      <c r="Q194" s="26"/>
      <c r="R194" s="26"/>
      <c r="S194" s="27"/>
      <c r="T194" s="27"/>
      <c r="U194" s="27"/>
      <c r="V194" s="27"/>
      <c r="W194" s="27"/>
      <c r="X194" s="29"/>
      <c r="Y194" s="29"/>
      <c r="Z194" s="29"/>
    </row>
    <row r="195" spans="5:26" x14ac:dyDescent="0.4">
      <c r="E195" s="25"/>
      <c r="F195" s="25"/>
      <c r="G195" s="25"/>
      <c r="H195" s="25"/>
      <c r="I195" s="25"/>
      <c r="J195" s="26"/>
      <c r="K195" s="26"/>
      <c r="L195" s="27"/>
      <c r="M195" s="27"/>
      <c r="N195" s="27"/>
      <c r="O195" s="26"/>
      <c r="P195" s="26"/>
      <c r="Q195" s="26"/>
      <c r="R195" s="26"/>
      <c r="S195" s="27"/>
      <c r="T195" s="27"/>
      <c r="U195" s="27"/>
      <c r="V195" s="27"/>
      <c r="W195" s="27"/>
      <c r="X195" s="29"/>
      <c r="Y195" s="29"/>
      <c r="Z195" s="29"/>
    </row>
    <row r="196" spans="5:26" x14ac:dyDescent="0.4">
      <c r="E196" s="25"/>
      <c r="F196" s="25"/>
      <c r="G196" s="25"/>
      <c r="H196" s="25"/>
      <c r="I196" s="25"/>
      <c r="J196" s="26"/>
      <c r="K196" s="26"/>
      <c r="L196" s="27"/>
      <c r="M196" s="27"/>
      <c r="N196" s="27"/>
      <c r="O196" s="26"/>
      <c r="P196" s="26"/>
      <c r="Q196" s="26"/>
      <c r="R196" s="26"/>
      <c r="S196" s="27"/>
      <c r="T196" s="27"/>
      <c r="U196" s="27"/>
      <c r="V196" s="27"/>
      <c r="W196" s="27"/>
      <c r="X196" s="29"/>
      <c r="Y196" s="29"/>
      <c r="Z196" s="29"/>
    </row>
    <row r="197" spans="5:26" x14ac:dyDescent="0.4">
      <c r="E197" s="25"/>
      <c r="F197" s="25"/>
      <c r="G197" s="25"/>
      <c r="H197" s="25"/>
      <c r="I197" s="25"/>
      <c r="J197" s="26"/>
      <c r="K197" s="26"/>
      <c r="L197" s="27"/>
      <c r="M197" s="27"/>
      <c r="N197" s="27"/>
      <c r="O197" s="26"/>
      <c r="P197" s="26"/>
      <c r="Q197" s="26"/>
      <c r="R197" s="26"/>
      <c r="S197" s="27"/>
      <c r="T197" s="27"/>
      <c r="U197" s="27"/>
      <c r="V197" s="27"/>
      <c r="W197" s="27"/>
      <c r="X197" s="29"/>
      <c r="Y197" s="29"/>
      <c r="Z197" s="29"/>
    </row>
    <row r="198" spans="5:26" x14ac:dyDescent="0.4">
      <c r="E198" s="25"/>
      <c r="F198" s="25"/>
      <c r="G198" s="25"/>
      <c r="H198" s="25"/>
      <c r="I198" s="25"/>
      <c r="J198" s="26"/>
      <c r="K198" s="26"/>
      <c r="L198" s="27"/>
      <c r="M198" s="27"/>
      <c r="N198" s="27"/>
      <c r="O198" s="26"/>
      <c r="P198" s="26"/>
      <c r="Q198" s="26"/>
      <c r="R198" s="26"/>
      <c r="S198" s="27"/>
      <c r="T198" s="27"/>
      <c r="U198" s="27"/>
      <c r="V198" s="27"/>
      <c r="W198" s="27"/>
      <c r="X198" s="29"/>
      <c r="Y198" s="29"/>
      <c r="Z198" s="29"/>
    </row>
    <row r="199" spans="5:26" x14ac:dyDescent="0.4">
      <c r="E199" s="25"/>
      <c r="F199" s="25"/>
      <c r="G199" s="25"/>
      <c r="H199" s="25"/>
      <c r="I199" s="25"/>
      <c r="J199" s="26"/>
      <c r="K199" s="26"/>
      <c r="L199" s="27"/>
      <c r="M199" s="27"/>
      <c r="N199" s="27"/>
      <c r="O199" s="26"/>
      <c r="P199" s="26"/>
      <c r="Q199" s="26"/>
      <c r="R199" s="26"/>
      <c r="S199" s="27"/>
      <c r="T199" s="27"/>
      <c r="U199" s="27"/>
      <c r="V199" s="27"/>
      <c r="W199" s="27"/>
      <c r="X199" s="29"/>
      <c r="Y199" s="29"/>
      <c r="Z199" s="29"/>
    </row>
    <row r="200" spans="5:26" x14ac:dyDescent="0.4">
      <c r="E200" s="25"/>
      <c r="F200" s="25"/>
      <c r="G200" s="25"/>
      <c r="H200" s="25"/>
      <c r="I200" s="25"/>
      <c r="J200" s="26"/>
      <c r="K200" s="26"/>
      <c r="L200" s="27"/>
      <c r="M200" s="27"/>
      <c r="N200" s="27"/>
      <c r="O200" s="26"/>
      <c r="P200" s="26"/>
      <c r="Q200" s="26"/>
      <c r="R200" s="26"/>
      <c r="S200" s="27"/>
      <c r="T200" s="27"/>
      <c r="U200" s="27"/>
      <c r="V200" s="27"/>
      <c r="W200" s="27"/>
      <c r="X200" s="29"/>
      <c r="Y200" s="29"/>
      <c r="Z200" s="29"/>
    </row>
    <row r="201" spans="5:26" x14ac:dyDescent="0.4">
      <c r="E201" s="25"/>
      <c r="F201" s="25"/>
      <c r="G201" s="25"/>
      <c r="H201" s="25"/>
      <c r="I201" s="25"/>
      <c r="J201" s="26"/>
      <c r="K201" s="26"/>
      <c r="L201" s="27"/>
      <c r="M201" s="27"/>
      <c r="N201" s="27"/>
      <c r="O201" s="26"/>
      <c r="P201" s="26"/>
      <c r="Q201" s="26"/>
      <c r="R201" s="26"/>
      <c r="S201" s="27"/>
      <c r="T201" s="27"/>
      <c r="U201" s="27"/>
      <c r="V201" s="27"/>
      <c r="W201" s="27"/>
      <c r="X201" s="29"/>
      <c r="Y201" s="29"/>
      <c r="Z201" s="29"/>
    </row>
    <row r="202" spans="5:26" x14ac:dyDescent="0.4">
      <c r="E202" s="25"/>
      <c r="F202" s="25"/>
      <c r="G202" s="25"/>
      <c r="H202" s="25"/>
      <c r="I202" s="25"/>
      <c r="J202" s="26"/>
      <c r="K202" s="26"/>
      <c r="L202" s="27"/>
      <c r="M202" s="27"/>
      <c r="N202" s="27"/>
      <c r="O202" s="26"/>
      <c r="P202" s="26"/>
      <c r="Q202" s="26"/>
      <c r="R202" s="26"/>
      <c r="S202" s="27"/>
      <c r="T202" s="27"/>
      <c r="U202" s="27"/>
      <c r="V202" s="27"/>
      <c r="W202" s="27"/>
      <c r="X202" s="29"/>
      <c r="Y202" s="29"/>
      <c r="Z202" s="29"/>
    </row>
    <row r="203" spans="5:26" x14ac:dyDescent="0.4">
      <c r="E203" s="25"/>
      <c r="F203" s="25"/>
      <c r="G203" s="25"/>
      <c r="H203" s="25"/>
      <c r="I203" s="25"/>
      <c r="J203" s="26"/>
      <c r="K203" s="26"/>
      <c r="L203" s="27"/>
      <c r="M203" s="27"/>
      <c r="N203" s="27"/>
      <c r="O203" s="26"/>
      <c r="P203" s="26"/>
      <c r="Q203" s="26"/>
      <c r="R203" s="26"/>
      <c r="S203" s="27"/>
      <c r="T203" s="27"/>
      <c r="U203" s="27"/>
      <c r="V203" s="27"/>
      <c r="W203" s="27"/>
      <c r="X203" s="29"/>
      <c r="Y203" s="29"/>
      <c r="Z203" s="29"/>
    </row>
    <row r="204" spans="5:26" x14ac:dyDescent="0.4">
      <c r="E204" s="25"/>
      <c r="F204" s="25"/>
      <c r="G204" s="25"/>
      <c r="H204" s="25"/>
      <c r="I204" s="25"/>
      <c r="J204" s="26"/>
      <c r="K204" s="26"/>
      <c r="L204" s="27"/>
      <c r="M204" s="27"/>
      <c r="N204" s="27"/>
      <c r="O204" s="26"/>
      <c r="P204" s="26"/>
      <c r="Q204" s="26"/>
      <c r="R204" s="26"/>
      <c r="S204" s="27"/>
      <c r="T204" s="27"/>
      <c r="U204" s="27"/>
      <c r="V204" s="27"/>
      <c r="W204" s="27"/>
      <c r="X204" s="29"/>
      <c r="Y204" s="29"/>
      <c r="Z204" s="29"/>
    </row>
    <row r="205" spans="5:26" x14ac:dyDescent="0.4">
      <c r="E205" s="25"/>
      <c r="F205" s="25"/>
      <c r="G205" s="25"/>
      <c r="H205" s="25"/>
      <c r="I205" s="25"/>
      <c r="J205" s="26"/>
      <c r="K205" s="26"/>
      <c r="L205" s="27"/>
      <c r="M205" s="27"/>
      <c r="N205" s="27"/>
      <c r="O205" s="26"/>
      <c r="P205" s="26"/>
      <c r="Q205" s="26"/>
      <c r="R205" s="26"/>
      <c r="S205" s="27"/>
      <c r="T205" s="27"/>
      <c r="U205" s="27"/>
      <c r="V205" s="27"/>
      <c r="W205" s="27"/>
      <c r="X205" s="29"/>
      <c r="Y205" s="29"/>
      <c r="Z205" s="29"/>
    </row>
    <row r="206" spans="5:26" x14ac:dyDescent="0.4">
      <c r="E206" s="25"/>
      <c r="F206" s="25"/>
      <c r="G206" s="25"/>
      <c r="H206" s="25"/>
      <c r="I206" s="25"/>
      <c r="J206" s="26"/>
      <c r="K206" s="26"/>
      <c r="L206" s="27"/>
      <c r="M206" s="27"/>
      <c r="N206" s="27"/>
      <c r="O206" s="26"/>
      <c r="P206" s="26"/>
      <c r="Q206" s="26"/>
      <c r="R206" s="26"/>
      <c r="S206" s="27"/>
      <c r="T206" s="27"/>
      <c r="U206" s="27"/>
      <c r="V206" s="27"/>
      <c r="W206" s="27"/>
      <c r="X206" s="29"/>
      <c r="Y206" s="29"/>
      <c r="Z206" s="29"/>
    </row>
    <row r="207" spans="5:26" x14ac:dyDescent="0.4">
      <c r="E207" s="25"/>
      <c r="F207" s="25"/>
      <c r="G207" s="25"/>
      <c r="H207" s="25"/>
      <c r="I207" s="25"/>
      <c r="J207" s="26"/>
      <c r="K207" s="26"/>
      <c r="L207" s="27"/>
      <c r="M207" s="27"/>
      <c r="N207" s="27"/>
      <c r="O207" s="26"/>
      <c r="P207" s="26"/>
      <c r="Q207" s="26"/>
      <c r="R207" s="26"/>
      <c r="S207" s="27"/>
      <c r="T207" s="27"/>
      <c r="U207" s="27"/>
      <c r="V207" s="27"/>
      <c r="W207" s="27"/>
      <c r="X207" s="29"/>
      <c r="Y207" s="29"/>
      <c r="Z207" s="29"/>
    </row>
    <row r="208" spans="5:26" x14ac:dyDescent="0.4">
      <c r="E208" s="25"/>
      <c r="F208" s="25"/>
      <c r="G208" s="25"/>
      <c r="H208" s="25"/>
      <c r="I208" s="25"/>
      <c r="J208" s="26"/>
      <c r="K208" s="26"/>
      <c r="L208" s="27"/>
      <c r="M208" s="27"/>
      <c r="N208" s="27"/>
      <c r="O208" s="26"/>
      <c r="P208" s="26"/>
      <c r="Q208" s="26"/>
      <c r="R208" s="26"/>
      <c r="S208" s="27"/>
      <c r="T208" s="27"/>
      <c r="U208" s="27"/>
      <c r="V208" s="27"/>
      <c r="W208" s="27"/>
      <c r="X208" s="29"/>
      <c r="Y208" s="29"/>
      <c r="Z208" s="29"/>
    </row>
    <row r="209" spans="5:26" x14ac:dyDescent="0.4">
      <c r="E209" s="25"/>
      <c r="F209" s="25"/>
      <c r="G209" s="25"/>
      <c r="H209" s="25"/>
      <c r="I209" s="25"/>
      <c r="J209" s="26"/>
      <c r="K209" s="26"/>
      <c r="L209" s="27"/>
      <c r="M209" s="27"/>
      <c r="N209" s="27"/>
      <c r="O209" s="26"/>
      <c r="P209" s="26"/>
      <c r="Q209" s="26"/>
      <c r="R209" s="26"/>
      <c r="S209" s="27"/>
      <c r="T209" s="27"/>
      <c r="U209" s="27"/>
      <c r="V209" s="27"/>
      <c r="W209" s="27"/>
      <c r="X209" s="29"/>
      <c r="Y209" s="29"/>
      <c r="Z209" s="29"/>
    </row>
    <row r="210" spans="5:26" x14ac:dyDescent="0.4">
      <c r="E210" s="25"/>
      <c r="F210" s="25"/>
      <c r="G210" s="25"/>
      <c r="H210" s="25"/>
      <c r="I210" s="25"/>
      <c r="J210" s="26"/>
      <c r="K210" s="26"/>
      <c r="L210" s="27"/>
      <c r="M210" s="27"/>
      <c r="N210" s="27"/>
      <c r="O210" s="26"/>
      <c r="P210" s="26"/>
      <c r="Q210" s="26"/>
      <c r="R210" s="26"/>
      <c r="S210" s="27"/>
      <c r="T210" s="27"/>
      <c r="U210" s="27"/>
      <c r="V210" s="27"/>
      <c r="W210" s="27"/>
      <c r="X210" s="29"/>
      <c r="Y210" s="29"/>
      <c r="Z210" s="29"/>
    </row>
    <row r="211" spans="5:26" x14ac:dyDescent="0.4">
      <c r="E211" s="25"/>
      <c r="F211" s="25"/>
      <c r="G211" s="25"/>
      <c r="H211" s="25"/>
      <c r="I211" s="25"/>
      <c r="J211" s="26"/>
      <c r="K211" s="26"/>
      <c r="L211" s="27"/>
      <c r="M211" s="27"/>
      <c r="N211" s="27"/>
      <c r="O211" s="26"/>
      <c r="P211" s="26"/>
      <c r="Q211" s="26"/>
      <c r="R211" s="26"/>
      <c r="S211" s="27"/>
      <c r="T211" s="27"/>
      <c r="U211" s="27"/>
      <c r="V211" s="27"/>
      <c r="W211" s="27"/>
      <c r="X211" s="29"/>
      <c r="Y211" s="29"/>
      <c r="Z211" s="29"/>
    </row>
    <row r="212" spans="5:26" x14ac:dyDescent="0.4">
      <c r="E212" s="25"/>
      <c r="F212" s="25"/>
      <c r="G212" s="25"/>
      <c r="H212" s="25"/>
      <c r="I212" s="25"/>
      <c r="J212" s="26"/>
      <c r="K212" s="26"/>
      <c r="L212" s="27"/>
      <c r="M212" s="27"/>
      <c r="N212" s="27"/>
      <c r="O212" s="26"/>
      <c r="P212" s="26"/>
      <c r="Q212" s="26"/>
      <c r="R212" s="26"/>
      <c r="S212" s="27"/>
      <c r="T212" s="27"/>
      <c r="U212" s="27"/>
      <c r="V212" s="27"/>
      <c r="W212" s="27"/>
      <c r="X212" s="29"/>
      <c r="Y212" s="29"/>
      <c r="Z212" s="29"/>
    </row>
    <row r="213" spans="5:26" x14ac:dyDescent="0.4">
      <c r="E213" s="25"/>
      <c r="F213" s="25"/>
      <c r="G213" s="25"/>
      <c r="H213" s="25"/>
      <c r="I213" s="25"/>
      <c r="J213" s="26"/>
      <c r="K213" s="26"/>
      <c r="L213" s="27"/>
      <c r="M213" s="27"/>
      <c r="N213" s="27"/>
      <c r="O213" s="26"/>
      <c r="P213" s="26"/>
      <c r="Q213" s="26"/>
      <c r="R213" s="26"/>
      <c r="S213" s="27"/>
      <c r="T213" s="27"/>
      <c r="U213" s="27"/>
      <c r="V213" s="27"/>
      <c r="W213" s="27"/>
      <c r="X213" s="29"/>
      <c r="Y213" s="29"/>
      <c r="Z213" s="29"/>
    </row>
    <row r="214" spans="5:26" x14ac:dyDescent="0.4">
      <c r="E214" s="25"/>
      <c r="F214" s="25"/>
      <c r="G214" s="25"/>
      <c r="H214" s="25"/>
      <c r="I214" s="25"/>
      <c r="J214" s="26"/>
      <c r="K214" s="26"/>
      <c r="L214" s="27"/>
      <c r="M214" s="27"/>
      <c r="N214" s="27"/>
      <c r="O214" s="26"/>
      <c r="P214" s="26"/>
      <c r="Q214" s="26"/>
      <c r="R214" s="26"/>
      <c r="S214" s="27"/>
      <c r="T214" s="27"/>
      <c r="U214" s="27"/>
      <c r="V214" s="27"/>
      <c r="W214" s="27"/>
      <c r="X214" s="29"/>
      <c r="Y214" s="29"/>
      <c r="Z214" s="29"/>
    </row>
    <row r="215" spans="5:26" x14ac:dyDescent="0.4">
      <c r="E215" s="25"/>
      <c r="F215" s="25"/>
      <c r="G215" s="25"/>
      <c r="H215" s="25"/>
      <c r="I215" s="25"/>
      <c r="J215" s="26"/>
      <c r="K215" s="26"/>
      <c r="L215" s="27"/>
      <c r="M215" s="27"/>
      <c r="N215" s="27"/>
      <c r="O215" s="26"/>
      <c r="P215" s="26"/>
      <c r="Q215" s="26"/>
      <c r="R215" s="26"/>
      <c r="S215" s="27"/>
      <c r="T215" s="27"/>
      <c r="U215" s="27"/>
      <c r="V215" s="27"/>
      <c r="W215" s="27"/>
      <c r="X215" s="29"/>
      <c r="Y215" s="29"/>
      <c r="Z215" s="29"/>
    </row>
    <row r="216" spans="5:26" x14ac:dyDescent="0.4">
      <c r="E216" s="25"/>
      <c r="F216" s="25"/>
      <c r="G216" s="25"/>
      <c r="H216" s="25"/>
      <c r="I216" s="25"/>
      <c r="J216" s="26"/>
      <c r="K216" s="26"/>
      <c r="L216" s="27"/>
      <c r="M216" s="27"/>
      <c r="N216" s="27"/>
      <c r="O216" s="26"/>
      <c r="P216" s="26"/>
      <c r="Q216" s="26"/>
      <c r="R216" s="26"/>
      <c r="S216" s="27"/>
      <c r="T216" s="27"/>
      <c r="U216" s="27"/>
      <c r="V216" s="27"/>
      <c r="W216" s="27"/>
      <c r="X216" s="29"/>
      <c r="Y216" s="29"/>
      <c r="Z216" s="29"/>
    </row>
    <row r="217" spans="5:26" x14ac:dyDescent="0.4">
      <c r="E217" s="25"/>
      <c r="F217" s="25"/>
      <c r="G217" s="25"/>
      <c r="H217" s="25"/>
      <c r="I217" s="25"/>
      <c r="J217" s="26"/>
      <c r="K217" s="26"/>
      <c r="L217" s="27"/>
      <c r="M217" s="27"/>
      <c r="N217" s="27"/>
      <c r="O217" s="26"/>
      <c r="P217" s="26"/>
      <c r="Q217" s="26"/>
      <c r="R217" s="26"/>
      <c r="S217" s="27"/>
      <c r="T217" s="27"/>
      <c r="U217" s="27"/>
      <c r="V217" s="27"/>
      <c r="W217" s="27"/>
      <c r="X217" s="29"/>
      <c r="Y217" s="29"/>
      <c r="Z217" s="29"/>
    </row>
    <row r="218" spans="5:26" x14ac:dyDescent="0.4">
      <c r="E218" s="25"/>
      <c r="F218" s="25"/>
      <c r="G218" s="25"/>
      <c r="H218" s="25"/>
      <c r="I218" s="25"/>
      <c r="J218" s="26"/>
      <c r="K218" s="26"/>
      <c r="L218" s="27"/>
      <c r="M218" s="27"/>
      <c r="N218" s="27"/>
      <c r="O218" s="26"/>
      <c r="P218" s="26"/>
      <c r="Q218" s="26"/>
      <c r="R218" s="26"/>
      <c r="S218" s="27"/>
      <c r="T218" s="27"/>
      <c r="U218" s="27"/>
      <c r="V218" s="27"/>
      <c r="W218" s="27"/>
      <c r="X218" s="29"/>
      <c r="Y218" s="29"/>
      <c r="Z218" s="29"/>
    </row>
    <row r="219" spans="5:26" x14ac:dyDescent="0.4">
      <c r="E219" s="25"/>
      <c r="F219" s="25"/>
      <c r="G219" s="25"/>
      <c r="H219" s="25"/>
      <c r="I219" s="25"/>
      <c r="J219" s="26"/>
      <c r="K219" s="26"/>
      <c r="L219" s="27"/>
      <c r="M219" s="27"/>
      <c r="N219" s="27"/>
      <c r="O219" s="26"/>
      <c r="P219" s="26"/>
      <c r="Q219" s="26"/>
      <c r="R219" s="26"/>
      <c r="S219" s="27"/>
      <c r="T219" s="27"/>
      <c r="U219" s="27"/>
      <c r="V219" s="27"/>
      <c r="W219" s="27"/>
      <c r="X219" s="29"/>
      <c r="Y219" s="29"/>
      <c r="Z219" s="29"/>
    </row>
    <row r="220" spans="5:26" x14ac:dyDescent="0.4">
      <c r="E220" s="25"/>
      <c r="F220" s="25"/>
      <c r="G220" s="25"/>
      <c r="H220" s="25"/>
      <c r="I220" s="25"/>
      <c r="J220" s="26"/>
      <c r="K220" s="26"/>
      <c r="L220" s="27"/>
      <c r="M220" s="27"/>
      <c r="N220" s="27"/>
      <c r="O220" s="26"/>
      <c r="P220" s="26"/>
      <c r="Q220" s="26"/>
      <c r="R220" s="26"/>
      <c r="S220" s="27"/>
      <c r="T220" s="27"/>
      <c r="U220" s="27"/>
      <c r="V220" s="27"/>
      <c r="W220" s="27"/>
      <c r="X220" s="29"/>
      <c r="Y220" s="29"/>
      <c r="Z220" s="29"/>
    </row>
    <row r="221" spans="5:26" x14ac:dyDescent="0.4">
      <c r="E221" s="25"/>
      <c r="F221" s="25"/>
      <c r="G221" s="25"/>
      <c r="H221" s="25"/>
      <c r="I221" s="25"/>
      <c r="J221" s="26"/>
      <c r="K221" s="26"/>
      <c r="L221" s="27"/>
      <c r="M221" s="27"/>
      <c r="N221" s="27"/>
      <c r="O221" s="26"/>
      <c r="P221" s="26"/>
      <c r="Q221" s="26"/>
      <c r="R221" s="26"/>
      <c r="S221" s="27"/>
      <c r="T221" s="27"/>
      <c r="U221" s="27"/>
      <c r="V221" s="27"/>
      <c r="W221" s="27"/>
      <c r="X221" s="29"/>
      <c r="Y221" s="29"/>
      <c r="Z221" s="29"/>
    </row>
    <row r="222" spans="5:26" x14ac:dyDescent="0.4">
      <c r="E222" s="25"/>
      <c r="F222" s="25"/>
      <c r="G222" s="25"/>
      <c r="H222" s="25"/>
      <c r="I222" s="25"/>
      <c r="J222" s="26"/>
      <c r="K222" s="26"/>
      <c r="L222" s="27"/>
      <c r="M222" s="27"/>
      <c r="N222" s="27"/>
      <c r="O222" s="26"/>
      <c r="P222" s="26"/>
      <c r="Q222" s="26"/>
      <c r="R222" s="26"/>
      <c r="S222" s="27"/>
      <c r="T222" s="27"/>
      <c r="U222" s="27"/>
      <c r="V222" s="27"/>
      <c r="W222" s="27"/>
      <c r="X222" s="29"/>
      <c r="Y222" s="29"/>
      <c r="Z222" s="29"/>
    </row>
    <row r="223" spans="5:26" x14ac:dyDescent="0.4">
      <c r="E223" s="25"/>
      <c r="F223" s="25"/>
      <c r="G223" s="25"/>
      <c r="H223" s="25"/>
      <c r="I223" s="25"/>
      <c r="J223" s="26"/>
      <c r="K223" s="26"/>
      <c r="L223" s="27"/>
      <c r="M223" s="27"/>
      <c r="N223" s="27"/>
      <c r="O223" s="26"/>
      <c r="P223" s="26"/>
      <c r="Q223" s="26"/>
      <c r="R223" s="26"/>
      <c r="S223" s="27"/>
      <c r="T223" s="27"/>
      <c r="U223" s="27"/>
      <c r="V223" s="27"/>
      <c r="W223" s="27"/>
      <c r="X223" s="29"/>
      <c r="Y223" s="29"/>
      <c r="Z223" s="29"/>
    </row>
    <row r="224" spans="5:26" x14ac:dyDescent="0.4">
      <c r="E224" s="25"/>
      <c r="F224" s="25"/>
      <c r="G224" s="25"/>
      <c r="H224" s="25"/>
      <c r="I224" s="25"/>
      <c r="J224" s="26"/>
      <c r="K224" s="26"/>
      <c r="L224" s="27"/>
      <c r="M224" s="27"/>
      <c r="N224" s="27"/>
      <c r="O224" s="26"/>
      <c r="P224" s="26"/>
      <c r="Q224" s="26"/>
      <c r="R224" s="26"/>
      <c r="S224" s="27"/>
      <c r="T224" s="27"/>
      <c r="U224" s="27"/>
      <c r="V224" s="27"/>
      <c r="W224" s="27"/>
      <c r="X224" s="29"/>
      <c r="Y224" s="29"/>
      <c r="Z224" s="29"/>
    </row>
    <row r="225" spans="5:26" x14ac:dyDescent="0.4">
      <c r="E225" s="25"/>
      <c r="F225" s="25"/>
      <c r="G225" s="25"/>
      <c r="H225" s="25"/>
      <c r="I225" s="25"/>
      <c r="J225" s="26"/>
      <c r="K225" s="26"/>
      <c r="L225" s="27"/>
      <c r="M225" s="27"/>
      <c r="N225" s="27"/>
      <c r="O225" s="26"/>
      <c r="P225" s="26"/>
      <c r="Q225" s="26"/>
      <c r="R225" s="26"/>
      <c r="S225" s="27"/>
      <c r="T225" s="27"/>
      <c r="U225" s="27"/>
      <c r="V225" s="27"/>
      <c r="W225" s="27"/>
      <c r="X225" s="29"/>
      <c r="Y225" s="29"/>
      <c r="Z225" s="29"/>
    </row>
    <row r="226" spans="5:26" x14ac:dyDescent="0.4">
      <c r="E226" s="25"/>
      <c r="F226" s="25"/>
      <c r="G226" s="25"/>
      <c r="H226" s="25"/>
      <c r="I226" s="25"/>
      <c r="J226" s="26"/>
      <c r="K226" s="26"/>
      <c r="L226" s="27"/>
      <c r="M226" s="27"/>
      <c r="N226" s="27"/>
      <c r="O226" s="26"/>
      <c r="P226" s="26"/>
      <c r="Q226" s="26"/>
      <c r="R226" s="26"/>
      <c r="S226" s="27"/>
      <c r="T226" s="27"/>
      <c r="U226" s="27"/>
      <c r="V226" s="27"/>
      <c r="W226" s="27"/>
      <c r="X226" s="29"/>
      <c r="Y226" s="29"/>
      <c r="Z226" s="29"/>
    </row>
    <row r="227" spans="5:26" x14ac:dyDescent="0.4">
      <c r="E227" s="25"/>
      <c r="F227" s="25"/>
      <c r="G227" s="25"/>
      <c r="H227" s="25"/>
      <c r="I227" s="25"/>
      <c r="J227" s="26"/>
      <c r="K227" s="26"/>
      <c r="L227" s="27"/>
      <c r="M227" s="27"/>
      <c r="N227" s="27"/>
      <c r="O227" s="26"/>
      <c r="P227" s="26"/>
      <c r="Q227" s="26"/>
      <c r="R227" s="26"/>
      <c r="S227" s="27"/>
      <c r="T227" s="27"/>
      <c r="U227" s="27"/>
      <c r="V227" s="27"/>
      <c r="W227" s="27"/>
      <c r="X227" s="29"/>
      <c r="Y227" s="29"/>
      <c r="Z227" s="29"/>
    </row>
    <row r="228" spans="5:26" x14ac:dyDescent="0.4">
      <c r="E228" s="25"/>
      <c r="F228" s="25"/>
      <c r="G228" s="25"/>
      <c r="H228" s="25"/>
      <c r="I228" s="25"/>
      <c r="J228" s="26"/>
      <c r="K228" s="26"/>
      <c r="L228" s="27"/>
      <c r="M228" s="27"/>
      <c r="N228" s="27"/>
      <c r="O228" s="26"/>
      <c r="P228" s="26"/>
      <c r="Q228" s="26"/>
      <c r="R228" s="26"/>
      <c r="S228" s="27"/>
      <c r="T228" s="27"/>
      <c r="U228" s="27"/>
      <c r="V228" s="27"/>
      <c r="W228" s="27"/>
      <c r="X228" s="29"/>
      <c r="Y228" s="29"/>
      <c r="Z228" s="29"/>
    </row>
    <row r="229" spans="5:26" x14ac:dyDescent="0.4">
      <c r="E229" s="25"/>
      <c r="F229" s="25"/>
      <c r="G229" s="25"/>
      <c r="H229" s="25"/>
      <c r="I229" s="25"/>
      <c r="J229" s="26"/>
      <c r="K229" s="26"/>
      <c r="L229" s="27"/>
      <c r="M229" s="27"/>
      <c r="N229" s="27"/>
      <c r="O229" s="26"/>
      <c r="P229" s="26"/>
      <c r="Q229" s="26"/>
      <c r="R229" s="26"/>
      <c r="S229" s="27"/>
      <c r="T229" s="27"/>
      <c r="U229" s="27"/>
      <c r="V229" s="27"/>
      <c r="W229" s="27"/>
      <c r="X229" s="29"/>
      <c r="Y229" s="29"/>
      <c r="Z229" s="29"/>
    </row>
    <row r="230" spans="5:26" x14ac:dyDescent="0.4">
      <c r="E230" s="25"/>
      <c r="F230" s="25"/>
      <c r="G230" s="25"/>
      <c r="H230" s="25"/>
      <c r="I230" s="25"/>
      <c r="J230" s="26"/>
      <c r="K230" s="26"/>
      <c r="L230" s="27"/>
      <c r="M230" s="27"/>
      <c r="N230" s="27"/>
      <c r="O230" s="26"/>
      <c r="P230" s="26"/>
      <c r="Q230" s="26"/>
      <c r="R230" s="26"/>
      <c r="S230" s="27"/>
      <c r="T230" s="27"/>
      <c r="U230" s="27"/>
      <c r="V230" s="27"/>
      <c r="W230" s="27"/>
      <c r="X230" s="29"/>
      <c r="Y230" s="29"/>
      <c r="Z230" s="29"/>
    </row>
    <row r="231" spans="5:26" x14ac:dyDescent="0.4">
      <c r="E231" s="25"/>
      <c r="F231" s="25"/>
      <c r="G231" s="25"/>
      <c r="H231" s="25"/>
      <c r="I231" s="25"/>
      <c r="J231" s="26"/>
      <c r="K231" s="26"/>
      <c r="L231" s="27"/>
      <c r="M231" s="27"/>
      <c r="N231" s="27"/>
      <c r="O231" s="26"/>
      <c r="P231" s="26"/>
      <c r="Q231" s="26"/>
      <c r="R231" s="26"/>
      <c r="S231" s="27"/>
      <c r="T231" s="27"/>
      <c r="U231" s="27"/>
      <c r="V231" s="27"/>
      <c r="W231" s="27"/>
      <c r="X231" s="29"/>
      <c r="Y231" s="29"/>
      <c r="Z231" s="29"/>
    </row>
    <row r="232" spans="5:26" x14ac:dyDescent="0.4">
      <c r="E232" s="25"/>
      <c r="F232" s="25"/>
      <c r="G232" s="25"/>
      <c r="H232" s="25"/>
      <c r="I232" s="25"/>
      <c r="J232" s="26"/>
      <c r="K232" s="26"/>
      <c r="L232" s="27"/>
      <c r="M232" s="27"/>
      <c r="N232" s="27"/>
      <c r="O232" s="26"/>
      <c r="P232" s="26"/>
      <c r="Q232" s="26"/>
      <c r="R232" s="26"/>
      <c r="S232" s="27"/>
      <c r="T232" s="27"/>
      <c r="U232" s="27"/>
      <c r="V232" s="27"/>
      <c r="W232" s="27"/>
      <c r="X232" s="29"/>
      <c r="Y232" s="29"/>
      <c r="Z232" s="29"/>
    </row>
    <row r="233" spans="5:26" x14ac:dyDescent="0.4">
      <c r="E233" s="25"/>
      <c r="F233" s="25"/>
      <c r="G233" s="25"/>
      <c r="H233" s="25"/>
      <c r="I233" s="25"/>
      <c r="J233" s="26"/>
      <c r="K233" s="26"/>
      <c r="L233" s="27"/>
      <c r="M233" s="27"/>
      <c r="N233" s="27"/>
      <c r="O233" s="26"/>
      <c r="P233" s="26"/>
      <c r="Q233" s="26"/>
      <c r="R233" s="26"/>
      <c r="S233" s="27"/>
      <c r="T233" s="27"/>
      <c r="U233" s="27"/>
      <c r="V233" s="27"/>
      <c r="W233" s="27"/>
      <c r="X233" s="29"/>
      <c r="Y233" s="29"/>
      <c r="Z233" s="29"/>
    </row>
    <row r="234" spans="5:26" x14ac:dyDescent="0.4">
      <c r="E234" s="25"/>
      <c r="F234" s="25"/>
      <c r="G234" s="25"/>
      <c r="H234" s="25"/>
      <c r="I234" s="25"/>
      <c r="J234" s="26"/>
      <c r="K234" s="26"/>
      <c r="L234" s="27"/>
      <c r="M234" s="27"/>
      <c r="N234" s="27"/>
      <c r="O234" s="26"/>
      <c r="P234" s="26"/>
      <c r="Q234" s="26"/>
      <c r="R234" s="26"/>
      <c r="S234" s="27"/>
      <c r="T234" s="27"/>
      <c r="U234" s="27"/>
      <c r="V234" s="27"/>
      <c r="W234" s="27"/>
      <c r="X234" s="29"/>
      <c r="Y234" s="29"/>
      <c r="Z234" s="29"/>
    </row>
    <row r="235" spans="5:26" x14ac:dyDescent="0.4">
      <c r="E235" s="25"/>
      <c r="F235" s="25"/>
      <c r="G235" s="25"/>
      <c r="H235" s="25"/>
      <c r="I235" s="25"/>
      <c r="J235" s="26"/>
      <c r="K235" s="26"/>
      <c r="L235" s="27"/>
      <c r="M235" s="27"/>
      <c r="N235" s="27"/>
      <c r="O235" s="26"/>
      <c r="P235" s="26"/>
      <c r="Q235" s="26"/>
      <c r="R235" s="26"/>
      <c r="S235" s="27"/>
      <c r="T235" s="27"/>
      <c r="U235" s="27"/>
      <c r="V235" s="27"/>
      <c r="W235" s="27"/>
      <c r="X235" s="29"/>
      <c r="Y235" s="29"/>
      <c r="Z235" s="29"/>
    </row>
    <row r="236" spans="5:26" x14ac:dyDescent="0.4">
      <c r="E236" s="25"/>
      <c r="F236" s="25"/>
      <c r="G236" s="25"/>
      <c r="H236" s="25"/>
      <c r="I236" s="25"/>
      <c r="J236" s="26"/>
      <c r="K236" s="26"/>
      <c r="L236" s="27"/>
      <c r="M236" s="27"/>
      <c r="N236" s="27"/>
      <c r="O236" s="26"/>
      <c r="P236" s="26"/>
      <c r="Q236" s="26"/>
      <c r="R236" s="26"/>
      <c r="S236" s="27"/>
      <c r="T236" s="27"/>
      <c r="U236" s="27"/>
      <c r="V236" s="27"/>
      <c r="W236" s="27"/>
      <c r="X236" s="29"/>
      <c r="Y236" s="29"/>
      <c r="Z236" s="29"/>
    </row>
    <row r="237" spans="5:26" x14ac:dyDescent="0.4">
      <c r="E237" s="25"/>
      <c r="F237" s="25"/>
      <c r="G237" s="25"/>
      <c r="H237" s="25"/>
      <c r="I237" s="25"/>
      <c r="J237" s="26"/>
      <c r="K237" s="26"/>
      <c r="L237" s="27"/>
      <c r="M237" s="27"/>
      <c r="N237" s="27"/>
      <c r="O237" s="26"/>
      <c r="P237" s="26"/>
      <c r="Q237" s="26"/>
      <c r="R237" s="26"/>
      <c r="S237" s="27"/>
      <c r="T237" s="27"/>
      <c r="U237" s="27"/>
      <c r="V237" s="27"/>
      <c r="W237" s="27"/>
      <c r="X237" s="29"/>
      <c r="Y237" s="29"/>
      <c r="Z237" s="29"/>
    </row>
    <row r="238" spans="5:26" x14ac:dyDescent="0.4">
      <c r="E238" s="25"/>
      <c r="F238" s="25"/>
      <c r="G238" s="25"/>
      <c r="H238" s="25"/>
      <c r="I238" s="25"/>
      <c r="J238" s="26"/>
      <c r="K238" s="26"/>
      <c r="L238" s="27"/>
      <c r="M238" s="27"/>
      <c r="N238" s="27"/>
      <c r="O238" s="26"/>
      <c r="P238" s="26"/>
      <c r="Q238" s="26"/>
      <c r="R238" s="26"/>
      <c r="S238" s="27"/>
      <c r="T238" s="27"/>
      <c r="U238" s="27"/>
      <c r="V238" s="27"/>
      <c r="W238" s="27"/>
      <c r="X238" s="29"/>
      <c r="Y238" s="29"/>
      <c r="Z238" s="29"/>
    </row>
    <row r="239" spans="5:26" x14ac:dyDescent="0.4">
      <c r="E239" s="25"/>
      <c r="F239" s="25"/>
      <c r="G239" s="25"/>
      <c r="H239" s="25"/>
      <c r="I239" s="25"/>
      <c r="J239" s="26"/>
      <c r="K239" s="26"/>
      <c r="L239" s="27"/>
      <c r="M239" s="27"/>
      <c r="N239" s="27"/>
      <c r="O239" s="26"/>
      <c r="P239" s="26"/>
      <c r="Q239" s="26"/>
      <c r="R239" s="26"/>
      <c r="S239" s="27"/>
      <c r="T239" s="27"/>
      <c r="U239" s="27"/>
      <c r="V239" s="27"/>
      <c r="W239" s="27"/>
      <c r="X239" s="29"/>
      <c r="Y239" s="29"/>
      <c r="Z239" s="29"/>
    </row>
    <row r="240" spans="5:26" x14ac:dyDescent="0.4">
      <c r="E240" s="25"/>
      <c r="F240" s="25"/>
      <c r="G240" s="25"/>
      <c r="H240" s="25"/>
      <c r="I240" s="25"/>
      <c r="J240" s="26"/>
      <c r="K240" s="26"/>
      <c r="L240" s="27"/>
      <c r="M240" s="27"/>
      <c r="N240" s="27"/>
      <c r="O240" s="26"/>
      <c r="P240" s="26"/>
      <c r="Q240" s="26"/>
      <c r="R240" s="26"/>
      <c r="S240" s="27"/>
      <c r="T240" s="27"/>
      <c r="U240" s="27"/>
      <c r="V240" s="27"/>
      <c r="W240" s="27"/>
      <c r="X240" s="29"/>
      <c r="Y240" s="29"/>
      <c r="Z240" s="29"/>
    </row>
    <row r="241" spans="5:26" x14ac:dyDescent="0.4">
      <c r="E241" s="25"/>
      <c r="F241" s="25"/>
      <c r="G241" s="25"/>
      <c r="H241" s="25"/>
      <c r="I241" s="25"/>
      <c r="J241" s="26"/>
      <c r="K241" s="26"/>
      <c r="L241" s="27"/>
      <c r="M241" s="27"/>
      <c r="N241" s="27"/>
      <c r="O241" s="26"/>
      <c r="P241" s="26"/>
      <c r="Q241" s="26"/>
      <c r="R241" s="26"/>
      <c r="S241" s="27"/>
      <c r="T241" s="27"/>
      <c r="U241" s="27"/>
      <c r="V241" s="27"/>
      <c r="W241" s="27"/>
      <c r="X241" s="29"/>
      <c r="Y241" s="29"/>
      <c r="Z241" s="29"/>
    </row>
    <row r="242" spans="5:26" x14ac:dyDescent="0.4">
      <c r="E242" s="25"/>
      <c r="F242" s="25"/>
      <c r="G242" s="25"/>
      <c r="H242" s="25"/>
      <c r="I242" s="25"/>
      <c r="J242" s="26"/>
      <c r="K242" s="26"/>
      <c r="L242" s="27"/>
      <c r="M242" s="27"/>
      <c r="N242" s="27"/>
      <c r="O242" s="26"/>
      <c r="P242" s="26"/>
      <c r="Q242" s="26"/>
      <c r="R242" s="26"/>
      <c r="S242" s="27"/>
      <c r="T242" s="27"/>
      <c r="U242" s="27"/>
      <c r="V242" s="27"/>
      <c r="W242" s="27"/>
      <c r="X242" s="29"/>
      <c r="Y242" s="29"/>
      <c r="Z242" s="29"/>
    </row>
    <row r="243" spans="5:26" x14ac:dyDescent="0.4">
      <c r="E243" s="25"/>
      <c r="F243" s="25"/>
      <c r="G243" s="25"/>
      <c r="H243" s="25"/>
      <c r="I243" s="25"/>
      <c r="J243" s="26"/>
      <c r="K243" s="26"/>
      <c r="L243" s="27"/>
      <c r="M243" s="27"/>
      <c r="N243" s="27"/>
      <c r="O243" s="26"/>
      <c r="P243" s="26"/>
      <c r="Q243" s="26"/>
      <c r="R243" s="26"/>
      <c r="S243" s="27"/>
      <c r="T243" s="27"/>
      <c r="U243" s="27"/>
      <c r="V243" s="27"/>
      <c r="W243" s="27"/>
      <c r="X243" s="29"/>
      <c r="Y243" s="29"/>
      <c r="Z243" s="29"/>
    </row>
    <row r="244" spans="5:26" x14ac:dyDescent="0.4">
      <c r="E244" s="25"/>
      <c r="F244" s="25"/>
      <c r="G244" s="25"/>
      <c r="H244" s="25"/>
      <c r="I244" s="25"/>
      <c r="J244" s="26"/>
      <c r="K244" s="26"/>
      <c r="L244" s="27"/>
      <c r="M244" s="27"/>
      <c r="N244" s="27"/>
      <c r="O244" s="26"/>
      <c r="P244" s="26"/>
      <c r="Q244" s="26"/>
      <c r="R244" s="26"/>
      <c r="S244" s="27"/>
      <c r="T244" s="27"/>
      <c r="U244" s="27"/>
      <c r="V244" s="27"/>
      <c r="W244" s="27"/>
      <c r="X244" s="29"/>
      <c r="Y244" s="29"/>
      <c r="Z244" s="29"/>
    </row>
    <row r="245" spans="5:26" x14ac:dyDescent="0.4">
      <c r="E245" s="25"/>
      <c r="F245" s="25"/>
      <c r="G245" s="25"/>
      <c r="H245" s="25"/>
      <c r="I245" s="25"/>
      <c r="J245" s="26"/>
      <c r="K245" s="26"/>
      <c r="L245" s="27"/>
      <c r="M245" s="27"/>
      <c r="N245" s="27"/>
      <c r="O245" s="26"/>
      <c r="P245" s="26"/>
      <c r="Q245" s="26"/>
      <c r="R245" s="26"/>
      <c r="S245" s="27"/>
      <c r="T245" s="27"/>
      <c r="U245" s="27"/>
      <c r="V245" s="27"/>
      <c r="W245" s="27"/>
      <c r="X245" s="29"/>
      <c r="Y245" s="29"/>
      <c r="Z245" s="29"/>
    </row>
    <row r="246" spans="5:26" x14ac:dyDescent="0.4">
      <c r="E246" s="25"/>
      <c r="F246" s="25"/>
      <c r="G246" s="25"/>
      <c r="H246" s="25"/>
      <c r="I246" s="25"/>
      <c r="J246" s="26"/>
      <c r="K246" s="26"/>
      <c r="L246" s="27"/>
      <c r="M246" s="27"/>
      <c r="N246" s="27"/>
      <c r="O246" s="26"/>
      <c r="P246" s="26"/>
      <c r="Q246" s="26"/>
      <c r="R246" s="26"/>
      <c r="S246" s="27"/>
      <c r="T246" s="27"/>
      <c r="U246" s="27"/>
      <c r="V246" s="27"/>
      <c r="W246" s="27"/>
      <c r="X246" s="29"/>
      <c r="Y246" s="29"/>
      <c r="Z246" s="29"/>
    </row>
    <row r="247" spans="5:26" x14ac:dyDescent="0.4">
      <c r="E247" s="25"/>
      <c r="F247" s="25"/>
      <c r="G247" s="25"/>
      <c r="H247" s="25"/>
      <c r="I247" s="25"/>
      <c r="J247" s="26"/>
      <c r="K247" s="26"/>
      <c r="L247" s="27"/>
      <c r="M247" s="27"/>
      <c r="N247" s="27"/>
      <c r="O247" s="26"/>
      <c r="P247" s="26"/>
      <c r="Q247" s="26"/>
      <c r="R247" s="26"/>
      <c r="S247" s="27"/>
      <c r="T247" s="27"/>
      <c r="U247" s="27"/>
      <c r="V247" s="27"/>
      <c r="W247" s="27"/>
      <c r="X247" s="29"/>
      <c r="Y247" s="29"/>
      <c r="Z247" s="29"/>
    </row>
    <row r="248" spans="5:26" x14ac:dyDescent="0.4">
      <c r="E248" s="25"/>
      <c r="F248" s="25"/>
      <c r="G248" s="25"/>
      <c r="H248" s="25"/>
      <c r="I248" s="25"/>
      <c r="J248" s="26"/>
      <c r="K248" s="26"/>
      <c r="L248" s="27"/>
      <c r="M248" s="27"/>
      <c r="N248" s="27"/>
      <c r="O248" s="26"/>
      <c r="P248" s="26"/>
      <c r="Q248" s="26"/>
      <c r="R248" s="26"/>
      <c r="S248" s="27"/>
      <c r="T248" s="27"/>
      <c r="U248" s="27"/>
      <c r="V248" s="27"/>
      <c r="W248" s="27"/>
      <c r="X248" s="29"/>
      <c r="Y248" s="29"/>
      <c r="Z248" s="29"/>
    </row>
    <row r="249" spans="5:26" x14ac:dyDescent="0.4">
      <c r="E249" s="25"/>
      <c r="F249" s="25"/>
      <c r="G249" s="25"/>
      <c r="H249" s="25"/>
      <c r="I249" s="25"/>
      <c r="J249" s="26"/>
      <c r="K249" s="26"/>
      <c r="L249" s="27"/>
      <c r="M249" s="27"/>
      <c r="N249" s="27"/>
      <c r="O249" s="26"/>
      <c r="P249" s="26"/>
      <c r="Q249" s="26"/>
      <c r="R249" s="26"/>
      <c r="S249" s="27"/>
      <c r="T249" s="27"/>
      <c r="U249" s="27"/>
      <c r="V249" s="27"/>
      <c r="W249" s="27"/>
      <c r="X249" s="29"/>
      <c r="Y249" s="29"/>
      <c r="Z249" s="29"/>
    </row>
    <row r="250" spans="5:26" x14ac:dyDescent="0.4">
      <c r="E250" s="25"/>
      <c r="F250" s="25"/>
      <c r="G250" s="25"/>
      <c r="H250" s="25"/>
      <c r="I250" s="25"/>
      <c r="J250" s="26"/>
      <c r="K250" s="26"/>
      <c r="L250" s="27"/>
      <c r="M250" s="27"/>
      <c r="N250" s="27"/>
      <c r="O250" s="26"/>
      <c r="P250" s="26"/>
      <c r="Q250" s="26"/>
      <c r="R250" s="26"/>
      <c r="S250" s="27"/>
      <c r="T250" s="27"/>
      <c r="U250" s="27"/>
      <c r="V250" s="27"/>
      <c r="W250" s="27"/>
      <c r="X250" s="29"/>
      <c r="Y250" s="29"/>
      <c r="Z250" s="29"/>
    </row>
    <row r="251" spans="5:26" x14ac:dyDescent="0.4">
      <c r="E251" s="25"/>
      <c r="F251" s="25"/>
      <c r="G251" s="25"/>
      <c r="H251" s="25"/>
      <c r="I251" s="25"/>
      <c r="J251" s="26"/>
      <c r="K251" s="26"/>
      <c r="L251" s="27"/>
      <c r="M251" s="27"/>
      <c r="N251" s="27"/>
      <c r="O251" s="26"/>
      <c r="P251" s="26"/>
      <c r="Q251" s="26"/>
      <c r="R251" s="26"/>
      <c r="S251" s="27"/>
      <c r="T251" s="27"/>
      <c r="U251" s="27"/>
      <c r="V251" s="27"/>
      <c r="W251" s="27"/>
      <c r="X251" s="29"/>
      <c r="Y251" s="29"/>
      <c r="Z251" s="29"/>
    </row>
    <row r="252" spans="5:26" x14ac:dyDescent="0.4">
      <c r="E252" s="25"/>
      <c r="F252" s="25"/>
      <c r="G252" s="25"/>
      <c r="H252" s="25"/>
      <c r="I252" s="25"/>
      <c r="J252" s="26"/>
      <c r="K252" s="26"/>
      <c r="L252" s="27"/>
      <c r="M252" s="27"/>
      <c r="N252" s="27"/>
      <c r="O252" s="26"/>
      <c r="P252" s="26"/>
      <c r="Q252" s="26"/>
      <c r="R252" s="26"/>
      <c r="S252" s="27"/>
      <c r="T252" s="27"/>
      <c r="U252" s="27"/>
      <c r="V252" s="27"/>
      <c r="W252" s="27"/>
      <c r="X252" s="29"/>
      <c r="Y252" s="29"/>
      <c r="Z252" s="29"/>
    </row>
    <row r="253" spans="5:26" x14ac:dyDescent="0.4">
      <c r="E253" s="25"/>
      <c r="F253" s="25"/>
      <c r="G253" s="25"/>
      <c r="H253" s="25"/>
      <c r="I253" s="25"/>
      <c r="J253" s="26"/>
      <c r="K253" s="26"/>
      <c r="L253" s="27"/>
      <c r="M253" s="27"/>
      <c r="N253" s="27"/>
      <c r="O253" s="26"/>
      <c r="P253" s="26"/>
      <c r="Q253" s="26"/>
      <c r="R253" s="26"/>
      <c r="S253" s="27"/>
      <c r="T253" s="27"/>
      <c r="U253" s="27"/>
      <c r="V253" s="27"/>
      <c r="W253" s="27"/>
      <c r="X253" s="29"/>
      <c r="Y253" s="29"/>
      <c r="Z253" s="29"/>
    </row>
    <row r="254" spans="5:26" x14ac:dyDescent="0.4">
      <c r="E254" s="25"/>
      <c r="F254" s="25"/>
      <c r="G254" s="25"/>
      <c r="H254" s="25"/>
      <c r="I254" s="25"/>
      <c r="J254" s="26"/>
      <c r="K254" s="26"/>
      <c r="L254" s="27"/>
      <c r="M254" s="27"/>
      <c r="N254" s="27"/>
      <c r="O254" s="26"/>
      <c r="P254" s="26"/>
      <c r="Q254" s="26"/>
      <c r="R254" s="26"/>
      <c r="S254" s="27"/>
      <c r="T254" s="27"/>
      <c r="U254" s="27"/>
      <c r="V254" s="27"/>
      <c r="W254" s="27"/>
      <c r="X254" s="29"/>
      <c r="Y254" s="29"/>
      <c r="Z254" s="29"/>
    </row>
    <row r="255" spans="5:26" x14ac:dyDescent="0.4">
      <c r="E255" s="25"/>
      <c r="F255" s="25"/>
      <c r="G255" s="25"/>
      <c r="H255" s="25"/>
      <c r="I255" s="25"/>
      <c r="J255" s="26"/>
      <c r="K255" s="26"/>
      <c r="L255" s="27"/>
      <c r="M255" s="27"/>
      <c r="N255" s="27"/>
      <c r="O255" s="26"/>
      <c r="P255" s="26"/>
      <c r="Q255" s="26"/>
      <c r="R255" s="26"/>
      <c r="S255" s="27"/>
      <c r="T255" s="27"/>
      <c r="U255" s="27"/>
      <c r="V255" s="27"/>
      <c r="W255" s="27"/>
      <c r="X255" s="29"/>
      <c r="Y255" s="29"/>
      <c r="Z255" s="29"/>
    </row>
    <row r="256" spans="5:26" x14ac:dyDescent="0.4">
      <c r="E256" s="25"/>
      <c r="F256" s="25"/>
      <c r="G256" s="25"/>
      <c r="H256" s="25"/>
      <c r="I256" s="25"/>
      <c r="J256" s="26"/>
      <c r="K256" s="26"/>
      <c r="L256" s="27"/>
      <c r="M256" s="27"/>
      <c r="N256" s="27"/>
      <c r="O256" s="26"/>
      <c r="P256" s="26"/>
      <c r="Q256" s="26"/>
      <c r="R256" s="26"/>
      <c r="S256" s="27"/>
      <c r="T256" s="27"/>
      <c r="U256" s="27"/>
      <c r="V256" s="27"/>
      <c r="W256" s="27"/>
      <c r="X256" s="29"/>
      <c r="Y256" s="29"/>
      <c r="Z256" s="29"/>
    </row>
    <row r="257" spans="5:26" x14ac:dyDescent="0.4">
      <c r="E257" s="25"/>
      <c r="F257" s="25"/>
      <c r="G257" s="25"/>
      <c r="H257" s="25"/>
      <c r="I257" s="25"/>
      <c r="J257" s="26"/>
      <c r="K257" s="26"/>
      <c r="L257" s="27"/>
      <c r="M257" s="27"/>
      <c r="N257" s="27"/>
      <c r="O257" s="26"/>
      <c r="P257" s="26"/>
      <c r="Q257" s="26"/>
      <c r="R257" s="26"/>
      <c r="S257" s="27"/>
      <c r="T257" s="27"/>
      <c r="U257" s="27"/>
      <c r="V257" s="27"/>
      <c r="W257" s="27"/>
      <c r="X257" s="29"/>
      <c r="Y257" s="29"/>
      <c r="Z257" s="29"/>
    </row>
    <row r="258" spans="5:26" x14ac:dyDescent="0.4">
      <c r="E258" s="25"/>
      <c r="F258" s="25"/>
      <c r="G258" s="25"/>
      <c r="H258" s="25"/>
      <c r="I258" s="25"/>
      <c r="J258" s="26"/>
      <c r="K258" s="26"/>
      <c r="L258" s="27"/>
      <c r="M258" s="27"/>
      <c r="N258" s="27"/>
      <c r="O258" s="26"/>
      <c r="P258" s="26"/>
      <c r="Q258" s="26"/>
      <c r="R258" s="26"/>
      <c r="S258" s="27"/>
      <c r="T258" s="27"/>
      <c r="U258" s="27"/>
      <c r="V258" s="27"/>
      <c r="W258" s="27"/>
      <c r="X258" s="29"/>
      <c r="Y258" s="29"/>
      <c r="Z258" s="29"/>
    </row>
    <row r="259" spans="5:26" x14ac:dyDescent="0.4">
      <c r="E259" s="25"/>
      <c r="F259" s="25"/>
      <c r="G259" s="25"/>
      <c r="H259" s="25"/>
      <c r="I259" s="25"/>
      <c r="J259" s="26"/>
      <c r="K259" s="26"/>
      <c r="L259" s="27"/>
      <c r="M259" s="27"/>
      <c r="N259" s="27"/>
      <c r="O259" s="26"/>
      <c r="P259" s="26"/>
      <c r="Q259" s="26"/>
      <c r="R259" s="26"/>
      <c r="S259" s="27"/>
      <c r="T259" s="27"/>
      <c r="U259" s="27"/>
      <c r="V259" s="27"/>
      <c r="W259" s="27"/>
      <c r="X259" s="29"/>
      <c r="Y259" s="29"/>
      <c r="Z259" s="29"/>
    </row>
    <row r="260" spans="5:26" x14ac:dyDescent="0.4">
      <c r="E260" s="25"/>
      <c r="F260" s="25"/>
      <c r="G260" s="25"/>
      <c r="H260" s="25"/>
      <c r="I260" s="25"/>
      <c r="J260" s="26"/>
      <c r="K260" s="26"/>
      <c r="L260" s="27"/>
      <c r="M260" s="27"/>
      <c r="N260" s="27"/>
      <c r="O260" s="26"/>
      <c r="P260" s="26"/>
      <c r="Q260" s="26"/>
      <c r="R260" s="26"/>
      <c r="S260" s="27"/>
      <c r="T260" s="27"/>
      <c r="U260" s="27"/>
      <c r="V260" s="27"/>
      <c r="W260" s="27"/>
      <c r="X260" s="29"/>
      <c r="Y260" s="29"/>
      <c r="Z260" s="29"/>
    </row>
    <row r="261" spans="5:26" x14ac:dyDescent="0.4">
      <c r="E261" s="25"/>
      <c r="F261" s="25"/>
      <c r="G261" s="25"/>
      <c r="H261" s="25"/>
      <c r="I261" s="25"/>
      <c r="J261" s="26"/>
      <c r="K261" s="26"/>
      <c r="L261" s="27"/>
      <c r="M261" s="27"/>
      <c r="N261" s="27"/>
      <c r="O261" s="26"/>
      <c r="P261" s="26"/>
      <c r="Q261" s="26"/>
      <c r="R261" s="26"/>
      <c r="S261" s="27"/>
      <c r="T261" s="27"/>
      <c r="U261" s="27"/>
      <c r="V261" s="27"/>
      <c r="W261" s="27"/>
      <c r="X261" s="29"/>
      <c r="Y261" s="29"/>
      <c r="Z261" s="29"/>
    </row>
    <row r="262" spans="5:26" x14ac:dyDescent="0.4">
      <c r="E262" s="25"/>
      <c r="F262" s="25"/>
      <c r="G262" s="25"/>
      <c r="H262" s="25"/>
      <c r="I262" s="25"/>
      <c r="J262" s="26"/>
      <c r="K262" s="26"/>
      <c r="L262" s="27"/>
      <c r="M262" s="27"/>
      <c r="N262" s="27"/>
      <c r="O262" s="26"/>
      <c r="P262" s="26"/>
      <c r="Q262" s="26"/>
      <c r="R262" s="26"/>
      <c r="S262" s="27"/>
      <c r="T262" s="27"/>
      <c r="U262" s="27"/>
      <c r="V262" s="27"/>
      <c r="W262" s="27"/>
      <c r="X262" s="29"/>
      <c r="Y262" s="29"/>
      <c r="Z262" s="29"/>
    </row>
    <row r="263" spans="5:26" x14ac:dyDescent="0.4">
      <c r="E263" s="25"/>
      <c r="F263" s="25"/>
      <c r="G263" s="25"/>
      <c r="H263" s="25"/>
      <c r="I263" s="25"/>
      <c r="J263" s="26"/>
      <c r="K263" s="26"/>
      <c r="L263" s="27"/>
      <c r="M263" s="27"/>
      <c r="N263" s="27"/>
      <c r="O263" s="26"/>
      <c r="P263" s="26"/>
      <c r="Q263" s="26"/>
      <c r="R263" s="26"/>
      <c r="S263" s="27"/>
      <c r="T263" s="27"/>
      <c r="U263" s="27"/>
      <c r="V263" s="27"/>
      <c r="W263" s="27"/>
      <c r="X263" s="29"/>
      <c r="Y263" s="29"/>
      <c r="Z263" s="29"/>
    </row>
    <row r="264" spans="5:26" x14ac:dyDescent="0.4">
      <c r="E264" s="25"/>
      <c r="F264" s="25"/>
      <c r="G264" s="25"/>
      <c r="H264" s="25"/>
      <c r="I264" s="25"/>
      <c r="J264" s="26"/>
      <c r="K264" s="26"/>
      <c r="L264" s="27"/>
      <c r="M264" s="27"/>
      <c r="N264" s="27"/>
      <c r="O264" s="26"/>
      <c r="P264" s="26"/>
      <c r="Q264" s="26"/>
      <c r="R264" s="26"/>
      <c r="S264" s="27"/>
      <c r="T264" s="27"/>
      <c r="U264" s="27"/>
      <c r="V264" s="27"/>
      <c r="W264" s="27"/>
      <c r="X264" s="29"/>
      <c r="Y264" s="29"/>
      <c r="Z264" s="29"/>
    </row>
    <row r="265" spans="5:26" x14ac:dyDescent="0.4">
      <c r="E265" s="25"/>
      <c r="F265" s="25"/>
      <c r="G265" s="25"/>
      <c r="H265" s="25"/>
      <c r="I265" s="25"/>
      <c r="J265" s="26"/>
      <c r="K265" s="26"/>
      <c r="L265" s="27"/>
      <c r="M265" s="27"/>
      <c r="N265" s="27"/>
      <c r="O265" s="26"/>
      <c r="P265" s="26"/>
      <c r="Q265" s="26"/>
      <c r="R265" s="26"/>
      <c r="S265" s="27"/>
      <c r="T265" s="27"/>
      <c r="U265" s="27"/>
      <c r="V265" s="27"/>
      <c r="W265" s="27"/>
      <c r="X265" s="29"/>
      <c r="Y265" s="29"/>
      <c r="Z265" s="29"/>
    </row>
    <row r="266" spans="5:26" x14ac:dyDescent="0.4">
      <c r="E266" s="25"/>
      <c r="F266" s="25"/>
      <c r="G266" s="25"/>
      <c r="H266" s="25"/>
      <c r="I266" s="25"/>
      <c r="J266" s="26"/>
      <c r="K266" s="26"/>
      <c r="L266" s="27"/>
      <c r="M266" s="27"/>
      <c r="N266" s="27"/>
      <c r="O266" s="26"/>
      <c r="P266" s="26"/>
      <c r="Q266" s="26"/>
      <c r="R266" s="26"/>
      <c r="S266" s="27"/>
      <c r="T266" s="27"/>
      <c r="U266" s="27"/>
      <c r="V266" s="27"/>
      <c r="W266" s="27"/>
      <c r="X266" s="29"/>
      <c r="Y266" s="29"/>
      <c r="Z266" s="29"/>
    </row>
    <row r="267" spans="5:26" x14ac:dyDescent="0.4">
      <c r="E267" s="25"/>
      <c r="F267" s="25"/>
      <c r="G267" s="25"/>
      <c r="H267" s="25"/>
      <c r="I267" s="25"/>
      <c r="J267" s="26"/>
      <c r="K267" s="26"/>
      <c r="L267" s="27"/>
      <c r="M267" s="27"/>
      <c r="N267" s="27"/>
      <c r="O267" s="26"/>
      <c r="P267" s="26"/>
      <c r="Q267" s="26"/>
      <c r="R267" s="26"/>
      <c r="S267" s="27"/>
      <c r="T267" s="27"/>
      <c r="U267" s="27"/>
      <c r="V267" s="27"/>
      <c r="W267" s="27"/>
      <c r="X267" s="29"/>
      <c r="Y267" s="29"/>
      <c r="Z267" s="29"/>
    </row>
    <row r="268" spans="5:26" x14ac:dyDescent="0.4">
      <c r="E268" s="25"/>
      <c r="F268" s="25"/>
      <c r="G268" s="25"/>
      <c r="H268" s="25"/>
      <c r="I268" s="25"/>
      <c r="J268" s="26"/>
      <c r="K268" s="26"/>
      <c r="L268" s="27"/>
      <c r="M268" s="27"/>
      <c r="N268" s="27"/>
      <c r="O268" s="26"/>
      <c r="P268" s="26"/>
      <c r="Q268" s="26"/>
      <c r="R268" s="26"/>
      <c r="S268" s="27"/>
      <c r="T268" s="27"/>
      <c r="U268" s="27"/>
      <c r="V268" s="27"/>
      <c r="W268" s="27"/>
      <c r="X268" s="29"/>
      <c r="Y268" s="29"/>
      <c r="Z268" s="29"/>
    </row>
    <row r="269" spans="5:26" x14ac:dyDescent="0.4">
      <c r="E269" s="25"/>
      <c r="F269" s="25"/>
      <c r="G269" s="25"/>
      <c r="H269" s="25"/>
      <c r="I269" s="25"/>
      <c r="J269" s="26"/>
      <c r="K269" s="26"/>
      <c r="L269" s="27"/>
      <c r="M269" s="27"/>
      <c r="N269" s="27"/>
      <c r="O269" s="26"/>
      <c r="P269" s="26"/>
      <c r="Q269" s="26"/>
      <c r="R269" s="26"/>
      <c r="S269" s="27"/>
      <c r="T269" s="27"/>
      <c r="U269" s="27"/>
      <c r="V269" s="27"/>
      <c r="W269" s="27"/>
      <c r="X269" s="29"/>
      <c r="Y269" s="29"/>
      <c r="Z269" s="29"/>
    </row>
    <row r="270" spans="5:26" x14ac:dyDescent="0.4">
      <c r="E270" s="25"/>
      <c r="F270" s="25"/>
      <c r="G270" s="25"/>
      <c r="H270" s="25"/>
      <c r="I270" s="25"/>
      <c r="J270" s="26"/>
      <c r="K270" s="26"/>
      <c r="L270" s="27"/>
      <c r="M270" s="27"/>
      <c r="N270" s="27"/>
      <c r="O270" s="26"/>
      <c r="P270" s="26"/>
      <c r="Q270" s="26"/>
      <c r="R270" s="26"/>
      <c r="S270" s="27"/>
      <c r="T270" s="27"/>
      <c r="U270" s="27"/>
      <c r="V270" s="27"/>
      <c r="W270" s="27"/>
      <c r="X270" s="29"/>
      <c r="Y270" s="29"/>
      <c r="Z270" s="29"/>
    </row>
    <row r="271" spans="5:26" x14ac:dyDescent="0.4">
      <c r="E271" s="25"/>
      <c r="F271" s="25"/>
      <c r="G271" s="25"/>
      <c r="H271" s="25"/>
      <c r="I271" s="25"/>
      <c r="J271" s="26"/>
      <c r="K271" s="26"/>
      <c r="L271" s="27"/>
      <c r="M271" s="27"/>
      <c r="N271" s="27"/>
      <c r="O271" s="26"/>
      <c r="P271" s="26"/>
      <c r="Q271" s="26"/>
      <c r="R271" s="26"/>
      <c r="S271" s="27"/>
      <c r="T271" s="27"/>
      <c r="U271" s="27"/>
      <c r="V271" s="27"/>
      <c r="W271" s="27"/>
      <c r="X271" s="29"/>
      <c r="Y271" s="29"/>
      <c r="Z271" s="29"/>
    </row>
    <row r="272" spans="5:26" x14ac:dyDescent="0.4">
      <c r="E272" s="25"/>
      <c r="F272" s="25"/>
      <c r="G272" s="25"/>
      <c r="H272" s="25"/>
      <c r="I272" s="25"/>
      <c r="J272" s="26"/>
      <c r="K272" s="26"/>
      <c r="L272" s="27"/>
      <c r="M272" s="27"/>
      <c r="N272" s="27"/>
      <c r="O272" s="26"/>
      <c r="P272" s="26"/>
      <c r="Q272" s="26"/>
      <c r="R272" s="26"/>
      <c r="S272" s="27"/>
      <c r="T272" s="27"/>
      <c r="U272" s="27"/>
      <c r="V272" s="27"/>
      <c r="W272" s="27"/>
      <c r="X272" s="29"/>
      <c r="Y272" s="29"/>
      <c r="Z272" s="29"/>
    </row>
    <row r="273" spans="5:26" x14ac:dyDescent="0.4">
      <c r="E273" s="25"/>
      <c r="F273" s="25"/>
      <c r="G273" s="25"/>
      <c r="H273" s="25"/>
      <c r="I273" s="25"/>
      <c r="J273" s="26"/>
      <c r="K273" s="26"/>
      <c r="L273" s="27"/>
      <c r="M273" s="27"/>
      <c r="N273" s="27"/>
      <c r="O273" s="26"/>
      <c r="P273" s="26"/>
      <c r="Q273" s="26"/>
      <c r="R273" s="26"/>
      <c r="S273" s="27"/>
      <c r="T273" s="27"/>
      <c r="U273" s="27"/>
      <c r="V273" s="27"/>
      <c r="W273" s="27"/>
      <c r="X273" s="29"/>
      <c r="Y273" s="29"/>
      <c r="Z273" s="29"/>
    </row>
    <row r="274" spans="5:26" x14ac:dyDescent="0.4">
      <c r="E274" s="25"/>
      <c r="F274" s="25"/>
      <c r="G274" s="25"/>
      <c r="H274" s="25"/>
      <c r="I274" s="25"/>
      <c r="J274" s="26"/>
      <c r="K274" s="26"/>
      <c r="L274" s="27"/>
      <c r="M274" s="27"/>
      <c r="N274" s="27"/>
      <c r="O274" s="26"/>
      <c r="P274" s="26"/>
      <c r="Q274" s="26"/>
      <c r="R274" s="26"/>
      <c r="S274" s="27"/>
      <c r="T274" s="27"/>
      <c r="U274" s="27"/>
      <c r="V274" s="27"/>
      <c r="W274" s="27"/>
      <c r="X274" s="29"/>
      <c r="Y274" s="29"/>
      <c r="Z274" s="29"/>
    </row>
    <row r="275" spans="5:26" x14ac:dyDescent="0.4">
      <c r="E275" s="25"/>
      <c r="F275" s="25"/>
      <c r="G275" s="25"/>
      <c r="H275" s="25"/>
      <c r="I275" s="25"/>
      <c r="J275" s="26"/>
      <c r="K275" s="26"/>
      <c r="L275" s="27"/>
      <c r="M275" s="27"/>
      <c r="N275" s="27"/>
      <c r="O275" s="26"/>
      <c r="P275" s="26"/>
      <c r="Q275" s="26"/>
      <c r="R275" s="26"/>
      <c r="S275" s="27"/>
      <c r="T275" s="27"/>
      <c r="U275" s="27"/>
      <c r="V275" s="27"/>
      <c r="W275" s="27"/>
      <c r="X275" s="29"/>
      <c r="Y275" s="29"/>
      <c r="Z275" s="29"/>
    </row>
    <row r="276" spans="5:26" x14ac:dyDescent="0.4">
      <c r="E276" s="25"/>
      <c r="F276" s="25"/>
      <c r="G276" s="25"/>
      <c r="H276" s="25"/>
      <c r="I276" s="25"/>
      <c r="J276" s="26"/>
      <c r="K276" s="26"/>
      <c r="L276" s="27"/>
      <c r="M276" s="27"/>
      <c r="N276" s="27"/>
      <c r="O276" s="26"/>
      <c r="P276" s="26"/>
      <c r="Q276" s="26"/>
      <c r="R276" s="26"/>
      <c r="S276" s="27"/>
      <c r="T276" s="27"/>
      <c r="U276" s="27"/>
      <c r="V276" s="27"/>
      <c r="W276" s="27"/>
      <c r="X276" s="29"/>
      <c r="Y276" s="29"/>
      <c r="Z276" s="29"/>
    </row>
    <row r="277" spans="5:26" x14ac:dyDescent="0.4">
      <c r="E277" s="25"/>
      <c r="F277" s="25"/>
      <c r="G277" s="25"/>
      <c r="H277" s="25"/>
      <c r="I277" s="25"/>
      <c r="J277" s="26"/>
      <c r="K277" s="26"/>
      <c r="L277" s="27"/>
      <c r="M277" s="27"/>
      <c r="N277" s="27"/>
      <c r="O277" s="26"/>
      <c r="P277" s="26"/>
      <c r="Q277" s="26"/>
      <c r="R277" s="26"/>
      <c r="S277" s="27"/>
      <c r="T277" s="27"/>
      <c r="U277" s="27"/>
      <c r="V277" s="27"/>
      <c r="W277" s="27"/>
      <c r="X277" s="29"/>
      <c r="Y277" s="29"/>
      <c r="Z277" s="29"/>
    </row>
    <row r="278" spans="5:26" x14ac:dyDescent="0.4">
      <c r="E278" s="25"/>
      <c r="F278" s="25"/>
      <c r="G278" s="25"/>
      <c r="H278" s="25"/>
      <c r="I278" s="25"/>
      <c r="J278" s="26"/>
      <c r="K278" s="26"/>
      <c r="L278" s="27"/>
      <c r="M278" s="27"/>
      <c r="N278" s="27"/>
      <c r="O278" s="26"/>
      <c r="P278" s="26"/>
      <c r="Q278" s="26"/>
      <c r="R278" s="26"/>
      <c r="S278" s="27"/>
      <c r="T278" s="27"/>
      <c r="U278" s="27"/>
      <c r="V278" s="27"/>
      <c r="W278" s="27"/>
      <c r="X278" s="29"/>
      <c r="Y278" s="29"/>
      <c r="Z278" s="29"/>
    </row>
    <row r="279" spans="5:26" x14ac:dyDescent="0.4">
      <c r="E279" s="25"/>
      <c r="F279" s="25"/>
      <c r="G279" s="25"/>
      <c r="H279" s="25"/>
      <c r="I279" s="25"/>
      <c r="J279" s="26"/>
      <c r="K279" s="26"/>
      <c r="L279" s="27"/>
      <c r="M279" s="27"/>
      <c r="N279" s="27"/>
      <c r="O279" s="26"/>
      <c r="P279" s="26"/>
      <c r="Q279" s="26"/>
      <c r="R279" s="26"/>
      <c r="S279" s="27"/>
      <c r="T279" s="27"/>
      <c r="U279" s="27"/>
      <c r="V279" s="27"/>
      <c r="W279" s="27"/>
      <c r="X279" s="29"/>
      <c r="Y279" s="29"/>
      <c r="Z279" s="29"/>
    </row>
    <row r="280" spans="5:26" x14ac:dyDescent="0.4">
      <c r="E280" s="25"/>
      <c r="F280" s="25"/>
      <c r="G280" s="25"/>
      <c r="H280" s="25"/>
      <c r="I280" s="25"/>
      <c r="J280" s="26"/>
      <c r="K280" s="26"/>
      <c r="L280" s="27"/>
      <c r="M280" s="27"/>
      <c r="N280" s="27"/>
      <c r="O280" s="26"/>
      <c r="P280" s="26"/>
      <c r="Q280" s="26"/>
      <c r="R280" s="26"/>
      <c r="S280" s="27"/>
      <c r="T280" s="27"/>
      <c r="U280" s="27"/>
      <c r="V280" s="27"/>
      <c r="W280" s="27"/>
      <c r="X280" s="29"/>
      <c r="Y280" s="29"/>
      <c r="Z280" s="29"/>
    </row>
    <row r="281" spans="5:26" x14ac:dyDescent="0.4">
      <c r="E281" s="25"/>
      <c r="F281" s="25"/>
      <c r="G281" s="25"/>
      <c r="H281" s="25"/>
      <c r="I281" s="25"/>
      <c r="J281" s="26"/>
      <c r="K281" s="26"/>
      <c r="L281" s="27"/>
      <c r="M281" s="27"/>
      <c r="N281" s="27"/>
      <c r="O281" s="26"/>
      <c r="P281" s="26"/>
      <c r="Q281" s="26"/>
      <c r="R281" s="26"/>
      <c r="S281" s="27"/>
      <c r="T281" s="27"/>
      <c r="U281" s="27"/>
      <c r="V281" s="27"/>
      <c r="W281" s="27"/>
      <c r="X281" s="29"/>
      <c r="Y281" s="29"/>
      <c r="Z281" s="29"/>
    </row>
    <row r="282" spans="5:26" x14ac:dyDescent="0.4">
      <c r="E282" s="25"/>
      <c r="F282" s="25"/>
      <c r="G282" s="25"/>
      <c r="H282" s="25"/>
      <c r="I282" s="25"/>
      <c r="J282" s="26"/>
      <c r="K282" s="26"/>
      <c r="L282" s="27"/>
      <c r="M282" s="27"/>
      <c r="N282" s="27"/>
      <c r="O282" s="26"/>
      <c r="P282" s="26"/>
      <c r="Q282" s="26"/>
      <c r="R282" s="26"/>
      <c r="S282" s="27"/>
      <c r="T282" s="27"/>
      <c r="U282" s="27"/>
      <c r="V282" s="27"/>
      <c r="W282" s="27"/>
      <c r="X282" s="29"/>
      <c r="Y282" s="29"/>
      <c r="Z282" s="29"/>
    </row>
    <row r="283" spans="5:26" x14ac:dyDescent="0.4">
      <c r="E283" s="25"/>
      <c r="F283" s="25"/>
      <c r="G283" s="25"/>
      <c r="H283" s="25"/>
      <c r="I283" s="25"/>
      <c r="J283" s="26"/>
      <c r="K283" s="26"/>
      <c r="L283" s="27"/>
      <c r="M283" s="27"/>
      <c r="N283" s="27"/>
      <c r="O283" s="26"/>
      <c r="P283" s="26"/>
      <c r="Q283" s="26"/>
      <c r="R283" s="26"/>
      <c r="S283" s="27"/>
      <c r="T283" s="27"/>
      <c r="U283" s="27"/>
      <c r="V283" s="27"/>
      <c r="W283" s="27"/>
      <c r="X283" s="29"/>
      <c r="Y283" s="29"/>
      <c r="Z283" s="29"/>
    </row>
    <row r="284" spans="5:26" x14ac:dyDescent="0.4">
      <c r="E284" s="25"/>
      <c r="F284" s="25"/>
      <c r="G284" s="25"/>
      <c r="H284" s="25"/>
      <c r="I284" s="25"/>
      <c r="J284" s="26"/>
      <c r="K284" s="26"/>
      <c r="L284" s="27"/>
      <c r="M284" s="27"/>
      <c r="N284" s="27"/>
      <c r="O284" s="26"/>
      <c r="P284" s="26"/>
      <c r="Q284" s="26"/>
      <c r="R284" s="26"/>
      <c r="S284" s="27"/>
      <c r="T284" s="27"/>
      <c r="U284" s="27"/>
      <c r="V284" s="27"/>
      <c r="W284" s="27"/>
      <c r="X284" s="29"/>
      <c r="Y284" s="29"/>
      <c r="Z284" s="29"/>
    </row>
    <row r="285" spans="5:26" x14ac:dyDescent="0.4">
      <c r="E285" s="25"/>
      <c r="F285" s="25"/>
      <c r="G285" s="25"/>
      <c r="H285" s="25"/>
      <c r="I285" s="25"/>
      <c r="J285" s="26"/>
      <c r="K285" s="26"/>
      <c r="L285" s="27"/>
      <c r="M285" s="27"/>
      <c r="N285" s="27"/>
      <c r="O285" s="26"/>
      <c r="P285" s="26"/>
      <c r="Q285" s="26"/>
      <c r="R285" s="26"/>
      <c r="S285" s="27"/>
      <c r="T285" s="27"/>
      <c r="U285" s="27"/>
      <c r="V285" s="27"/>
      <c r="W285" s="27"/>
      <c r="X285" s="29"/>
      <c r="Y285" s="29"/>
      <c r="Z285" s="29"/>
    </row>
    <row r="286" spans="5:26" x14ac:dyDescent="0.4">
      <c r="E286" s="25"/>
      <c r="F286" s="25"/>
      <c r="G286" s="25"/>
      <c r="H286" s="25"/>
      <c r="I286" s="25"/>
      <c r="J286" s="26"/>
      <c r="K286" s="26"/>
      <c r="L286" s="27"/>
      <c r="M286" s="27"/>
      <c r="N286" s="27"/>
      <c r="O286" s="26"/>
      <c r="P286" s="26"/>
      <c r="Q286" s="26"/>
      <c r="R286" s="26"/>
      <c r="S286" s="27"/>
      <c r="T286" s="27"/>
      <c r="U286" s="27"/>
      <c r="V286" s="27"/>
      <c r="W286" s="27"/>
      <c r="X286" s="29"/>
      <c r="Y286" s="29"/>
      <c r="Z286" s="29"/>
    </row>
    <row r="287" spans="5:26" x14ac:dyDescent="0.4">
      <c r="E287" s="25"/>
      <c r="F287" s="25"/>
      <c r="G287" s="25"/>
      <c r="H287" s="25"/>
      <c r="I287" s="25"/>
      <c r="J287" s="26"/>
      <c r="K287" s="26"/>
      <c r="L287" s="27"/>
      <c r="M287" s="27"/>
      <c r="N287" s="27"/>
      <c r="O287" s="26"/>
      <c r="P287" s="26"/>
      <c r="Q287" s="26"/>
      <c r="R287" s="26"/>
      <c r="S287" s="27"/>
      <c r="T287" s="27"/>
      <c r="U287" s="27"/>
      <c r="V287" s="27"/>
      <c r="W287" s="27"/>
      <c r="X287" s="29"/>
      <c r="Y287" s="29"/>
      <c r="Z287" s="29"/>
    </row>
    <row r="288" spans="5:26" x14ac:dyDescent="0.4">
      <c r="E288" s="25"/>
      <c r="F288" s="25"/>
      <c r="G288" s="25"/>
      <c r="H288" s="25"/>
      <c r="I288" s="25"/>
      <c r="J288" s="26"/>
      <c r="K288" s="26"/>
      <c r="L288" s="27"/>
      <c r="M288" s="27"/>
      <c r="N288" s="27"/>
      <c r="O288" s="26"/>
      <c r="P288" s="26"/>
      <c r="Q288" s="26"/>
      <c r="R288" s="26"/>
      <c r="S288" s="27"/>
      <c r="T288" s="27"/>
      <c r="U288" s="27"/>
      <c r="V288" s="27"/>
      <c r="W288" s="27"/>
      <c r="X288" s="29"/>
      <c r="Y288" s="29"/>
      <c r="Z288" s="29"/>
    </row>
    <row r="289" spans="5:26" x14ac:dyDescent="0.4">
      <c r="E289" s="25"/>
      <c r="F289" s="25"/>
      <c r="G289" s="25"/>
      <c r="H289" s="25"/>
      <c r="I289" s="25"/>
      <c r="J289" s="26"/>
      <c r="K289" s="26"/>
      <c r="L289" s="27"/>
      <c r="M289" s="27"/>
      <c r="N289" s="27"/>
      <c r="O289" s="26"/>
      <c r="P289" s="26"/>
      <c r="Q289" s="26"/>
      <c r="R289" s="26"/>
      <c r="S289" s="27"/>
      <c r="T289" s="27"/>
      <c r="U289" s="27"/>
      <c r="V289" s="27"/>
      <c r="W289" s="27"/>
      <c r="X289" s="29"/>
      <c r="Y289" s="29"/>
      <c r="Z289" s="29"/>
    </row>
    <row r="290" spans="5:26" x14ac:dyDescent="0.4">
      <c r="E290" s="25"/>
      <c r="F290" s="25"/>
      <c r="G290" s="25"/>
      <c r="H290" s="25"/>
      <c r="I290" s="25"/>
      <c r="J290" s="26"/>
      <c r="K290" s="26"/>
      <c r="L290" s="27"/>
      <c r="M290" s="27"/>
      <c r="N290" s="27"/>
      <c r="O290" s="26"/>
      <c r="P290" s="26"/>
      <c r="Q290" s="26"/>
      <c r="R290" s="26"/>
      <c r="S290" s="27"/>
      <c r="T290" s="27"/>
      <c r="U290" s="27"/>
      <c r="V290" s="27"/>
      <c r="W290" s="27"/>
      <c r="X290" s="29"/>
      <c r="Y290" s="29"/>
      <c r="Z290" s="29"/>
    </row>
    <row r="291" spans="5:26" x14ac:dyDescent="0.4">
      <c r="E291" s="25"/>
      <c r="F291" s="25"/>
      <c r="G291" s="25"/>
      <c r="H291" s="25"/>
      <c r="I291" s="25"/>
      <c r="J291" s="26"/>
      <c r="K291" s="26"/>
      <c r="L291" s="27"/>
      <c r="M291" s="27"/>
      <c r="N291" s="27"/>
      <c r="O291" s="26"/>
      <c r="P291" s="26"/>
      <c r="Q291" s="26"/>
      <c r="R291" s="26"/>
      <c r="S291" s="27"/>
      <c r="T291" s="27"/>
      <c r="U291" s="27"/>
      <c r="V291" s="27"/>
      <c r="W291" s="27"/>
      <c r="X291" s="29"/>
      <c r="Y291" s="29"/>
      <c r="Z291" s="29"/>
    </row>
    <row r="292" spans="5:26" x14ac:dyDescent="0.4">
      <c r="E292" s="25"/>
      <c r="F292" s="25"/>
      <c r="G292" s="25"/>
      <c r="H292" s="25"/>
      <c r="I292" s="25"/>
      <c r="J292" s="26"/>
      <c r="K292" s="26"/>
      <c r="L292" s="27"/>
      <c r="M292" s="27"/>
      <c r="N292" s="27"/>
      <c r="O292" s="26"/>
      <c r="P292" s="26"/>
      <c r="Q292" s="26"/>
      <c r="R292" s="26"/>
      <c r="S292" s="27"/>
      <c r="T292" s="27"/>
      <c r="U292" s="27"/>
      <c r="V292" s="27"/>
      <c r="W292" s="27"/>
      <c r="X292" s="29"/>
      <c r="Y292" s="29"/>
      <c r="Z292" s="29"/>
    </row>
    <row r="293" spans="5:26" x14ac:dyDescent="0.4">
      <c r="E293" s="25"/>
      <c r="F293" s="25"/>
      <c r="G293" s="25"/>
      <c r="H293" s="25"/>
      <c r="I293" s="25"/>
      <c r="J293" s="26"/>
      <c r="K293" s="26"/>
      <c r="L293" s="27"/>
      <c r="M293" s="27"/>
      <c r="N293" s="27"/>
      <c r="O293" s="26"/>
      <c r="P293" s="26"/>
      <c r="Q293" s="26"/>
      <c r="R293" s="26"/>
      <c r="S293" s="27"/>
      <c r="T293" s="27"/>
      <c r="U293" s="27"/>
      <c r="V293" s="27"/>
      <c r="W293" s="27"/>
      <c r="X293" s="29"/>
      <c r="Y293" s="29"/>
      <c r="Z293" s="29"/>
    </row>
    <row r="294" spans="5:26" x14ac:dyDescent="0.4">
      <c r="E294" s="25"/>
      <c r="F294" s="25"/>
      <c r="G294" s="25"/>
      <c r="H294" s="25"/>
      <c r="I294" s="25"/>
      <c r="J294" s="26"/>
      <c r="K294" s="26"/>
      <c r="L294" s="27"/>
      <c r="M294" s="27"/>
      <c r="N294" s="27"/>
      <c r="O294" s="26"/>
      <c r="P294" s="26"/>
      <c r="Q294" s="26"/>
      <c r="R294" s="26"/>
      <c r="S294" s="27"/>
      <c r="T294" s="27"/>
      <c r="U294" s="27"/>
      <c r="V294" s="27"/>
      <c r="W294" s="27"/>
      <c r="X294" s="29"/>
      <c r="Y294" s="29"/>
      <c r="Z294" s="29"/>
    </row>
    <row r="295" spans="5:26" x14ac:dyDescent="0.4">
      <c r="E295" s="25"/>
      <c r="F295" s="25"/>
      <c r="G295" s="25"/>
      <c r="H295" s="25"/>
      <c r="I295" s="25"/>
      <c r="J295" s="26"/>
      <c r="K295" s="26"/>
      <c r="L295" s="27"/>
      <c r="M295" s="27"/>
      <c r="N295" s="27"/>
      <c r="O295" s="26"/>
      <c r="P295" s="26"/>
      <c r="Q295" s="26"/>
      <c r="R295" s="26"/>
      <c r="S295" s="27"/>
      <c r="T295" s="27"/>
      <c r="U295" s="27"/>
      <c r="V295" s="27"/>
      <c r="W295" s="27"/>
      <c r="X295" s="29"/>
      <c r="Y295" s="29"/>
      <c r="Z295" s="29"/>
    </row>
    <row r="296" spans="5:26" x14ac:dyDescent="0.4">
      <c r="E296" s="25"/>
      <c r="F296" s="25"/>
      <c r="G296" s="25"/>
      <c r="H296" s="25"/>
      <c r="I296" s="25"/>
      <c r="J296" s="26"/>
      <c r="K296" s="26"/>
      <c r="L296" s="27"/>
      <c r="M296" s="27"/>
      <c r="N296" s="27"/>
      <c r="O296" s="26"/>
      <c r="P296" s="26"/>
      <c r="Q296" s="26"/>
      <c r="R296" s="26"/>
      <c r="S296" s="27"/>
      <c r="T296" s="27"/>
      <c r="U296" s="27"/>
      <c r="V296" s="27"/>
      <c r="W296" s="27"/>
      <c r="X296" s="29"/>
      <c r="Y296" s="29"/>
      <c r="Z296" s="29"/>
    </row>
    <row r="297" spans="5:26" x14ac:dyDescent="0.4">
      <c r="E297" s="25"/>
      <c r="F297" s="25"/>
      <c r="G297" s="25"/>
      <c r="H297" s="25"/>
      <c r="I297" s="25"/>
      <c r="J297" s="26"/>
      <c r="K297" s="26"/>
      <c r="L297" s="27"/>
      <c r="M297" s="27"/>
      <c r="N297" s="27"/>
      <c r="O297" s="26"/>
      <c r="P297" s="26"/>
      <c r="Q297" s="26"/>
      <c r="R297" s="26"/>
      <c r="S297" s="27"/>
      <c r="T297" s="27"/>
      <c r="U297" s="27"/>
      <c r="V297" s="27"/>
      <c r="W297" s="27"/>
      <c r="X297" s="29"/>
      <c r="Y297" s="29"/>
      <c r="Z297" s="29"/>
    </row>
    <row r="298" spans="5:26" x14ac:dyDescent="0.4">
      <c r="E298" s="25"/>
      <c r="F298" s="25"/>
      <c r="G298" s="25"/>
      <c r="H298" s="25"/>
      <c r="I298" s="25"/>
      <c r="J298" s="26"/>
      <c r="K298" s="26"/>
      <c r="L298" s="27"/>
      <c r="M298" s="27"/>
      <c r="N298" s="27"/>
      <c r="O298" s="26"/>
      <c r="P298" s="26"/>
      <c r="Q298" s="26"/>
      <c r="R298" s="26"/>
      <c r="S298" s="27"/>
      <c r="T298" s="27"/>
      <c r="U298" s="27"/>
      <c r="V298" s="27"/>
      <c r="W298" s="27"/>
      <c r="X298" s="29"/>
      <c r="Y298" s="29"/>
      <c r="Z298" s="29"/>
    </row>
    <row r="299" spans="5:26" x14ac:dyDescent="0.4">
      <c r="E299" s="25"/>
      <c r="F299" s="25"/>
      <c r="G299" s="25"/>
      <c r="H299" s="25"/>
      <c r="I299" s="25"/>
      <c r="J299" s="26"/>
      <c r="K299" s="26"/>
      <c r="L299" s="27"/>
      <c r="M299" s="27"/>
      <c r="N299" s="27"/>
      <c r="O299" s="26"/>
      <c r="P299" s="26"/>
      <c r="Q299" s="26"/>
      <c r="R299" s="26"/>
      <c r="S299" s="27"/>
      <c r="T299" s="27"/>
      <c r="U299" s="27"/>
      <c r="V299" s="27"/>
      <c r="W299" s="27"/>
      <c r="X299" s="29"/>
      <c r="Y299" s="29"/>
      <c r="Z299" s="29"/>
    </row>
    <row r="300" spans="5:26" x14ac:dyDescent="0.4">
      <c r="E300" s="25"/>
      <c r="F300" s="25"/>
      <c r="G300" s="25"/>
      <c r="H300" s="25"/>
      <c r="I300" s="25"/>
      <c r="J300" s="26"/>
      <c r="K300" s="26"/>
      <c r="L300" s="27"/>
      <c r="M300" s="27"/>
      <c r="N300" s="27"/>
      <c r="O300" s="26"/>
      <c r="P300" s="26"/>
      <c r="Q300" s="26"/>
      <c r="R300" s="26"/>
      <c r="S300" s="27"/>
      <c r="T300" s="27"/>
      <c r="U300" s="27"/>
      <c r="V300" s="27"/>
      <c r="W300" s="27"/>
      <c r="X300" s="29"/>
      <c r="Y300" s="29"/>
      <c r="Z300" s="29"/>
    </row>
    <row r="301" spans="5:26" x14ac:dyDescent="0.4">
      <c r="E301" s="25"/>
      <c r="F301" s="25"/>
      <c r="G301" s="25"/>
      <c r="H301" s="25"/>
      <c r="I301" s="25"/>
      <c r="J301" s="26"/>
      <c r="K301" s="26"/>
      <c r="L301" s="27"/>
      <c r="M301" s="27"/>
      <c r="N301" s="27"/>
      <c r="O301" s="26"/>
      <c r="P301" s="26"/>
      <c r="Q301" s="26"/>
      <c r="R301" s="26"/>
      <c r="S301" s="27"/>
      <c r="T301" s="27"/>
      <c r="U301" s="27"/>
      <c r="V301" s="27"/>
      <c r="W301" s="27"/>
      <c r="X301" s="29"/>
      <c r="Y301" s="29"/>
      <c r="Z301" s="29"/>
    </row>
    <row r="302" spans="5:26" x14ac:dyDescent="0.4">
      <c r="E302" s="25"/>
      <c r="F302" s="25"/>
      <c r="G302" s="25"/>
      <c r="H302" s="25"/>
      <c r="I302" s="25"/>
      <c r="J302" s="26"/>
      <c r="K302" s="26"/>
      <c r="L302" s="27"/>
      <c r="M302" s="27"/>
      <c r="N302" s="27"/>
      <c r="O302" s="26"/>
      <c r="P302" s="26"/>
      <c r="Q302" s="26"/>
      <c r="R302" s="26"/>
      <c r="S302" s="27"/>
      <c r="T302" s="27"/>
      <c r="U302" s="27"/>
      <c r="V302" s="27"/>
      <c r="W302" s="27"/>
      <c r="X302" s="29"/>
      <c r="Y302" s="29"/>
      <c r="Z302" s="29"/>
    </row>
    <row r="303" spans="5:26" x14ac:dyDescent="0.4">
      <c r="E303" s="25"/>
      <c r="F303" s="25"/>
      <c r="G303" s="25"/>
      <c r="H303" s="25"/>
      <c r="I303" s="25"/>
      <c r="J303" s="26"/>
      <c r="K303" s="26"/>
      <c r="L303" s="27"/>
      <c r="M303" s="27"/>
      <c r="N303" s="27"/>
      <c r="O303" s="26"/>
      <c r="P303" s="26"/>
      <c r="Q303" s="26"/>
      <c r="R303" s="26"/>
      <c r="S303" s="27"/>
      <c r="T303" s="27"/>
      <c r="U303" s="27"/>
      <c r="V303" s="27"/>
      <c r="W303" s="27"/>
      <c r="X303" s="29"/>
      <c r="Y303" s="29"/>
      <c r="Z303" s="29"/>
    </row>
    <row r="304" spans="5:26" x14ac:dyDescent="0.4">
      <c r="E304" s="25"/>
      <c r="F304" s="25"/>
      <c r="G304" s="25"/>
      <c r="H304" s="25"/>
      <c r="I304" s="25"/>
      <c r="J304" s="26"/>
      <c r="K304" s="26"/>
      <c r="L304" s="27"/>
      <c r="M304" s="27"/>
      <c r="N304" s="27"/>
      <c r="O304" s="26"/>
      <c r="P304" s="26"/>
      <c r="Q304" s="26"/>
      <c r="R304" s="26"/>
      <c r="S304" s="27"/>
      <c r="T304" s="27"/>
      <c r="U304" s="27"/>
      <c r="V304" s="27"/>
      <c r="W304" s="27"/>
      <c r="X304" s="29"/>
      <c r="Y304" s="29"/>
      <c r="Z304" s="29"/>
    </row>
    <row r="305" spans="5:26" x14ac:dyDescent="0.4">
      <c r="E305" s="25"/>
      <c r="F305" s="25"/>
      <c r="G305" s="25"/>
      <c r="H305" s="25"/>
      <c r="I305" s="25"/>
      <c r="J305" s="26"/>
      <c r="K305" s="26"/>
      <c r="L305" s="27"/>
      <c r="M305" s="27"/>
      <c r="N305" s="27"/>
      <c r="O305" s="26"/>
      <c r="P305" s="26"/>
      <c r="Q305" s="26"/>
      <c r="R305" s="26"/>
      <c r="S305" s="27"/>
      <c r="T305" s="27"/>
      <c r="U305" s="27"/>
      <c r="V305" s="27"/>
      <c r="W305" s="27"/>
      <c r="X305" s="29"/>
      <c r="Y305" s="29"/>
      <c r="Z305" s="29"/>
    </row>
    <row r="306" spans="5:26" x14ac:dyDescent="0.4">
      <c r="E306" s="25"/>
      <c r="F306" s="25"/>
      <c r="G306" s="25"/>
      <c r="H306" s="25"/>
      <c r="I306" s="25"/>
      <c r="J306" s="26"/>
      <c r="K306" s="26"/>
      <c r="L306" s="27"/>
      <c r="M306" s="27"/>
      <c r="N306" s="27"/>
      <c r="O306" s="26"/>
      <c r="P306" s="26"/>
      <c r="Q306" s="26"/>
      <c r="R306" s="26"/>
      <c r="S306" s="27"/>
      <c r="T306" s="27"/>
      <c r="U306" s="27"/>
      <c r="V306" s="27"/>
      <c r="W306" s="27"/>
      <c r="X306" s="29"/>
      <c r="Y306" s="29"/>
      <c r="Z306" s="29"/>
    </row>
    <row r="307" spans="5:26" x14ac:dyDescent="0.4">
      <c r="E307" s="25"/>
      <c r="F307" s="25"/>
      <c r="G307" s="25"/>
      <c r="H307" s="25"/>
      <c r="I307" s="25"/>
      <c r="J307" s="26"/>
      <c r="K307" s="26"/>
      <c r="L307" s="27"/>
      <c r="M307" s="27"/>
      <c r="N307" s="27"/>
      <c r="O307" s="26"/>
      <c r="P307" s="26"/>
      <c r="Q307" s="26"/>
      <c r="R307" s="26"/>
      <c r="S307" s="27"/>
      <c r="T307" s="27"/>
      <c r="U307" s="27"/>
      <c r="V307" s="27"/>
      <c r="W307" s="27"/>
      <c r="X307" s="29"/>
      <c r="Y307" s="29"/>
      <c r="Z307" s="29"/>
    </row>
    <row r="308" spans="5:26" x14ac:dyDescent="0.4">
      <c r="E308" s="25"/>
      <c r="F308" s="25"/>
      <c r="G308" s="25"/>
      <c r="H308" s="25"/>
      <c r="I308" s="25"/>
      <c r="J308" s="26"/>
      <c r="K308" s="26"/>
      <c r="L308" s="27"/>
      <c r="M308" s="27"/>
      <c r="N308" s="27"/>
      <c r="O308" s="26"/>
      <c r="P308" s="26"/>
      <c r="Q308" s="26"/>
      <c r="R308" s="26"/>
      <c r="S308" s="27"/>
      <c r="T308" s="27"/>
      <c r="U308" s="27"/>
      <c r="V308" s="27"/>
      <c r="W308" s="27"/>
      <c r="X308" s="29"/>
      <c r="Y308" s="29"/>
      <c r="Z308" s="29"/>
    </row>
    <row r="309" spans="5:26" x14ac:dyDescent="0.4">
      <c r="E309" s="25"/>
      <c r="F309" s="25"/>
      <c r="G309" s="25"/>
      <c r="H309" s="25"/>
      <c r="I309" s="25"/>
      <c r="J309" s="26"/>
      <c r="K309" s="26"/>
      <c r="L309" s="27"/>
      <c r="M309" s="27"/>
      <c r="N309" s="27"/>
      <c r="O309" s="26"/>
      <c r="P309" s="26"/>
      <c r="Q309" s="26"/>
      <c r="R309" s="26"/>
      <c r="S309" s="27"/>
      <c r="T309" s="27"/>
      <c r="U309" s="27"/>
      <c r="V309" s="27"/>
      <c r="W309" s="27"/>
      <c r="X309" s="29"/>
      <c r="Y309" s="29"/>
      <c r="Z309" s="29"/>
    </row>
    <row r="310" spans="5:26" x14ac:dyDescent="0.4">
      <c r="E310" s="25"/>
      <c r="F310" s="25"/>
      <c r="G310" s="25"/>
      <c r="H310" s="25"/>
      <c r="I310" s="25"/>
      <c r="J310" s="26"/>
      <c r="K310" s="26"/>
      <c r="L310" s="27"/>
      <c r="M310" s="27"/>
      <c r="N310" s="27"/>
      <c r="O310" s="26"/>
      <c r="P310" s="26"/>
      <c r="Q310" s="26"/>
      <c r="R310" s="26"/>
      <c r="S310" s="27"/>
      <c r="T310" s="27"/>
      <c r="U310" s="27"/>
      <c r="V310" s="27"/>
      <c r="W310" s="27"/>
      <c r="X310" s="29"/>
      <c r="Y310" s="29"/>
      <c r="Z310" s="29"/>
    </row>
    <row r="311" spans="5:26" x14ac:dyDescent="0.4">
      <c r="E311" s="25"/>
      <c r="F311" s="25"/>
      <c r="G311" s="25"/>
      <c r="H311" s="25"/>
      <c r="I311" s="25"/>
      <c r="J311" s="26"/>
      <c r="K311" s="26"/>
      <c r="L311" s="27"/>
      <c r="M311" s="27"/>
      <c r="N311" s="27"/>
      <c r="O311" s="26"/>
      <c r="P311" s="26"/>
      <c r="Q311" s="26"/>
      <c r="R311" s="26"/>
      <c r="S311" s="27"/>
      <c r="T311" s="27"/>
      <c r="U311" s="27"/>
      <c r="V311" s="27"/>
      <c r="W311" s="27"/>
      <c r="X311" s="29"/>
      <c r="Y311" s="29"/>
      <c r="Z311" s="29"/>
    </row>
    <row r="312" spans="5:26" x14ac:dyDescent="0.4">
      <c r="E312" s="25"/>
      <c r="F312" s="25"/>
      <c r="G312" s="25"/>
      <c r="H312" s="25"/>
      <c r="I312" s="25"/>
      <c r="J312" s="26"/>
      <c r="K312" s="26"/>
      <c r="L312" s="27"/>
      <c r="M312" s="27"/>
      <c r="N312" s="27"/>
      <c r="O312" s="26"/>
      <c r="P312" s="26"/>
      <c r="Q312" s="26"/>
      <c r="R312" s="26"/>
      <c r="S312" s="27"/>
      <c r="T312" s="27"/>
      <c r="U312" s="27"/>
      <c r="V312" s="27"/>
      <c r="W312" s="27"/>
      <c r="X312" s="29"/>
      <c r="Y312" s="29"/>
      <c r="Z312" s="29"/>
    </row>
    <row r="313" spans="5:26" x14ac:dyDescent="0.4">
      <c r="E313" s="25"/>
      <c r="F313" s="25"/>
      <c r="G313" s="25"/>
      <c r="H313" s="25"/>
      <c r="I313" s="25"/>
      <c r="J313" s="26"/>
      <c r="K313" s="26"/>
      <c r="L313" s="27"/>
      <c r="M313" s="27"/>
      <c r="N313" s="27"/>
      <c r="O313" s="26"/>
      <c r="P313" s="26"/>
      <c r="Q313" s="26"/>
      <c r="R313" s="26"/>
      <c r="S313" s="27"/>
      <c r="T313" s="27"/>
      <c r="U313" s="27"/>
      <c r="V313" s="27"/>
      <c r="W313" s="27"/>
      <c r="X313" s="29"/>
      <c r="Y313" s="29"/>
      <c r="Z313" s="29"/>
    </row>
    <row r="314" spans="5:26" x14ac:dyDescent="0.4">
      <c r="E314" s="25"/>
      <c r="F314" s="25"/>
      <c r="G314" s="25"/>
      <c r="H314" s="25"/>
      <c r="I314" s="25"/>
      <c r="J314" s="26"/>
      <c r="K314" s="26"/>
      <c r="L314" s="27"/>
      <c r="M314" s="27"/>
      <c r="N314" s="27"/>
      <c r="O314" s="26"/>
      <c r="P314" s="26"/>
      <c r="Q314" s="26"/>
      <c r="R314" s="26"/>
      <c r="S314" s="27"/>
      <c r="T314" s="27"/>
      <c r="U314" s="27"/>
      <c r="V314" s="27"/>
      <c r="W314" s="27"/>
      <c r="X314" s="29"/>
      <c r="Y314" s="29"/>
      <c r="Z314" s="29"/>
    </row>
    <row r="315" spans="5:26" x14ac:dyDescent="0.4">
      <c r="E315" s="25"/>
      <c r="F315" s="25"/>
      <c r="G315" s="25"/>
      <c r="H315" s="25"/>
      <c r="I315" s="25"/>
      <c r="J315" s="26"/>
      <c r="K315" s="26"/>
      <c r="L315" s="27"/>
      <c r="M315" s="27"/>
      <c r="N315" s="27"/>
      <c r="O315" s="26"/>
      <c r="P315" s="26"/>
      <c r="Q315" s="26"/>
      <c r="R315" s="26"/>
      <c r="S315" s="27"/>
      <c r="T315" s="27"/>
      <c r="U315" s="27"/>
      <c r="V315" s="27"/>
      <c r="W315" s="27"/>
      <c r="X315" s="29"/>
      <c r="Y315" s="29"/>
      <c r="Z315" s="29"/>
    </row>
    <row r="316" spans="5:26" x14ac:dyDescent="0.4">
      <c r="E316" s="25"/>
      <c r="F316" s="25"/>
      <c r="G316" s="25"/>
      <c r="H316" s="25"/>
      <c r="I316" s="25"/>
      <c r="J316" s="26"/>
      <c r="K316" s="26"/>
      <c r="L316" s="27"/>
      <c r="M316" s="27"/>
      <c r="N316" s="27"/>
      <c r="O316" s="26"/>
      <c r="P316" s="26"/>
      <c r="Q316" s="26"/>
      <c r="R316" s="26"/>
      <c r="S316" s="27"/>
      <c r="T316" s="27"/>
      <c r="U316" s="27"/>
      <c r="V316" s="27"/>
      <c r="W316" s="27"/>
      <c r="X316" s="29"/>
      <c r="Y316" s="29"/>
      <c r="Z316" s="29"/>
    </row>
    <row r="317" spans="5:26" x14ac:dyDescent="0.4">
      <c r="E317" s="25"/>
      <c r="F317" s="25"/>
      <c r="G317" s="25"/>
      <c r="H317" s="25"/>
      <c r="I317" s="25"/>
      <c r="J317" s="26"/>
      <c r="K317" s="26"/>
      <c r="L317" s="27"/>
      <c r="M317" s="27"/>
      <c r="N317" s="27"/>
      <c r="O317" s="26"/>
      <c r="P317" s="26"/>
      <c r="Q317" s="26"/>
      <c r="R317" s="26"/>
      <c r="S317" s="27"/>
      <c r="T317" s="27"/>
      <c r="U317" s="27"/>
      <c r="V317" s="27"/>
      <c r="W317" s="27"/>
      <c r="X317" s="29"/>
      <c r="Y317" s="29"/>
      <c r="Z317" s="29"/>
    </row>
    <row r="318" spans="5:26" x14ac:dyDescent="0.4">
      <c r="E318" s="25"/>
      <c r="F318" s="25"/>
      <c r="G318" s="25"/>
      <c r="H318" s="25"/>
      <c r="I318" s="25"/>
      <c r="J318" s="26"/>
      <c r="K318" s="26"/>
      <c r="L318" s="27"/>
      <c r="M318" s="27"/>
      <c r="N318" s="27"/>
      <c r="O318" s="26"/>
      <c r="P318" s="26"/>
      <c r="Q318" s="26"/>
      <c r="R318" s="26"/>
      <c r="S318" s="27"/>
      <c r="T318" s="27"/>
      <c r="U318" s="27"/>
      <c r="V318" s="27"/>
      <c r="W318" s="27"/>
      <c r="X318" s="29"/>
      <c r="Y318" s="29"/>
      <c r="Z318" s="29"/>
    </row>
    <row r="319" spans="5:26" x14ac:dyDescent="0.4">
      <c r="E319" s="25"/>
      <c r="F319" s="25"/>
      <c r="G319" s="25"/>
      <c r="H319" s="25"/>
      <c r="I319" s="25"/>
      <c r="J319" s="26"/>
      <c r="K319" s="26"/>
      <c r="L319" s="27"/>
      <c r="M319" s="27"/>
      <c r="N319" s="27"/>
      <c r="O319" s="26"/>
      <c r="P319" s="26"/>
      <c r="Q319" s="26"/>
      <c r="R319" s="26"/>
      <c r="S319" s="27"/>
      <c r="T319" s="27"/>
      <c r="U319" s="27"/>
      <c r="V319" s="27"/>
      <c r="W319" s="27"/>
      <c r="X319" s="29"/>
      <c r="Y319" s="29"/>
      <c r="Z319" s="29"/>
    </row>
    <row r="320" spans="5:26" x14ac:dyDescent="0.4">
      <c r="E320" s="25"/>
      <c r="F320" s="25"/>
      <c r="G320" s="25"/>
      <c r="H320" s="25"/>
      <c r="I320" s="25"/>
      <c r="J320" s="26"/>
      <c r="K320" s="26"/>
      <c r="L320" s="27"/>
      <c r="M320" s="27"/>
      <c r="N320" s="27"/>
      <c r="O320" s="26"/>
      <c r="P320" s="26"/>
      <c r="Q320" s="26"/>
      <c r="R320" s="26"/>
      <c r="S320" s="27"/>
      <c r="T320" s="27"/>
      <c r="U320" s="27"/>
      <c r="V320" s="27"/>
      <c r="W320" s="27"/>
      <c r="X320" s="29"/>
      <c r="Y320" s="29"/>
      <c r="Z320" s="29"/>
    </row>
    <row r="321" spans="5:26" x14ac:dyDescent="0.4">
      <c r="E321" s="25"/>
      <c r="F321" s="25"/>
      <c r="G321" s="25"/>
      <c r="H321" s="25"/>
      <c r="I321" s="25"/>
      <c r="J321" s="26"/>
      <c r="K321" s="26"/>
      <c r="L321" s="27"/>
      <c r="M321" s="27"/>
      <c r="N321" s="27"/>
      <c r="O321" s="26"/>
      <c r="P321" s="26"/>
      <c r="Q321" s="26"/>
      <c r="R321" s="26"/>
      <c r="S321" s="27"/>
      <c r="T321" s="27"/>
      <c r="U321" s="27"/>
      <c r="V321" s="27"/>
      <c r="W321" s="27"/>
      <c r="X321" s="29"/>
      <c r="Y321" s="29"/>
      <c r="Z321" s="29"/>
    </row>
    <row r="322" spans="5:26" x14ac:dyDescent="0.4">
      <c r="E322" s="25"/>
      <c r="F322" s="25"/>
      <c r="G322" s="25"/>
      <c r="H322" s="25"/>
      <c r="I322" s="25"/>
      <c r="J322" s="26"/>
      <c r="K322" s="26"/>
      <c r="L322" s="27"/>
      <c r="M322" s="27"/>
      <c r="N322" s="27"/>
      <c r="O322" s="26"/>
      <c r="P322" s="26"/>
      <c r="Q322" s="26"/>
      <c r="R322" s="26"/>
      <c r="S322" s="27"/>
      <c r="T322" s="27"/>
      <c r="U322" s="27"/>
      <c r="V322" s="27"/>
      <c r="W322" s="27"/>
      <c r="X322" s="29"/>
      <c r="Y322" s="29"/>
      <c r="Z322" s="29"/>
    </row>
    <row r="323" spans="5:26" x14ac:dyDescent="0.4">
      <c r="E323" s="25"/>
      <c r="F323" s="25"/>
      <c r="G323" s="25"/>
      <c r="H323" s="25"/>
      <c r="I323" s="25"/>
      <c r="J323" s="26"/>
      <c r="K323" s="26"/>
      <c r="L323" s="27"/>
      <c r="M323" s="27"/>
      <c r="N323" s="27"/>
      <c r="O323" s="26"/>
      <c r="P323" s="26"/>
      <c r="Q323" s="26"/>
      <c r="R323" s="26"/>
      <c r="S323" s="27"/>
      <c r="T323" s="27"/>
      <c r="U323" s="27"/>
      <c r="V323" s="27"/>
      <c r="W323" s="27"/>
      <c r="X323" s="29"/>
      <c r="Y323" s="29"/>
      <c r="Z323" s="29"/>
    </row>
    <row r="324" spans="5:26" x14ac:dyDescent="0.4">
      <c r="E324" s="25"/>
      <c r="F324" s="25"/>
      <c r="G324" s="25"/>
      <c r="H324" s="25"/>
      <c r="I324" s="25"/>
      <c r="J324" s="26"/>
      <c r="K324" s="26"/>
      <c r="L324" s="27"/>
      <c r="M324" s="27"/>
      <c r="N324" s="27"/>
      <c r="O324" s="26"/>
      <c r="P324" s="26"/>
      <c r="Q324" s="26"/>
      <c r="R324" s="26"/>
      <c r="S324" s="27"/>
      <c r="T324" s="27"/>
      <c r="U324" s="27"/>
      <c r="V324" s="27"/>
      <c r="W324" s="27"/>
      <c r="X324" s="29"/>
      <c r="Y324" s="29"/>
      <c r="Z324" s="29"/>
    </row>
    <row r="325" spans="5:26" x14ac:dyDescent="0.4">
      <c r="E325" s="25"/>
      <c r="F325" s="25"/>
      <c r="G325" s="25"/>
      <c r="H325" s="25"/>
      <c r="I325" s="25"/>
      <c r="J325" s="26"/>
      <c r="K325" s="26"/>
      <c r="L325" s="27"/>
      <c r="M325" s="27"/>
      <c r="N325" s="27"/>
      <c r="O325" s="26"/>
      <c r="P325" s="26"/>
      <c r="Q325" s="26"/>
      <c r="R325" s="26"/>
      <c r="S325" s="27"/>
      <c r="T325" s="27"/>
      <c r="U325" s="27"/>
      <c r="V325" s="27"/>
      <c r="W325" s="27"/>
      <c r="X325" s="29"/>
      <c r="Y325" s="29"/>
      <c r="Z325" s="29"/>
    </row>
    <row r="326" spans="5:26" x14ac:dyDescent="0.4">
      <c r="E326" s="25"/>
      <c r="F326" s="25"/>
      <c r="G326" s="25"/>
      <c r="H326" s="25"/>
      <c r="I326" s="25"/>
      <c r="J326" s="26"/>
      <c r="K326" s="26"/>
      <c r="L326" s="27"/>
      <c r="M326" s="27"/>
      <c r="N326" s="27"/>
      <c r="O326" s="26"/>
      <c r="P326" s="26"/>
      <c r="Q326" s="26"/>
      <c r="R326" s="26"/>
      <c r="S326" s="27"/>
      <c r="T326" s="27"/>
      <c r="U326" s="27"/>
      <c r="V326" s="27"/>
      <c r="W326" s="27"/>
      <c r="X326" s="29"/>
      <c r="Y326" s="29"/>
      <c r="Z326" s="29"/>
    </row>
    <row r="327" spans="5:26" x14ac:dyDescent="0.4">
      <c r="E327" s="25"/>
      <c r="F327" s="25"/>
      <c r="G327" s="25"/>
      <c r="H327" s="25"/>
      <c r="I327" s="25"/>
      <c r="J327" s="26"/>
      <c r="K327" s="26"/>
      <c r="L327" s="27"/>
      <c r="M327" s="27"/>
      <c r="N327" s="27"/>
      <c r="O327" s="26"/>
      <c r="P327" s="26"/>
      <c r="Q327" s="26"/>
      <c r="R327" s="26"/>
      <c r="S327" s="27"/>
      <c r="T327" s="27"/>
      <c r="U327" s="27"/>
      <c r="V327" s="27"/>
      <c r="W327" s="27"/>
      <c r="X327" s="29"/>
      <c r="Y327" s="29"/>
      <c r="Z327" s="29"/>
    </row>
    <row r="328" spans="5:26" x14ac:dyDescent="0.4">
      <c r="E328" s="25"/>
      <c r="F328" s="25"/>
      <c r="G328" s="25"/>
      <c r="H328" s="25"/>
      <c r="I328" s="25"/>
      <c r="J328" s="26"/>
      <c r="K328" s="26"/>
      <c r="L328" s="27"/>
      <c r="M328" s="27"/>
      <c r="N328" s="27"/>
      <c r="O328" s="26"/>
      <c r="P328" s="26"/>
      <c r="Q328" s="26"/>
      <c r="R328" s="26"/>
      <c r="S328" s="27"/>
      <c r="T328" s="27"/>
      <c r="U328" s="27"/>
      <c r="V328" s="27"/>
      <c r="W328" s="27"/>
      <c r="X328" s="29"/>
      <c r="Y328" s="29"/>
      <c r="Z328" s="29"/>
    </row>
    <row r="329" spans="5:26" x14ac:dyDescent="0.4">
      <c r="E329" s="25"/>
      <c r="F329" s="25"/>
      <c r="G329" s="25"/>
      <c r="H329" s="25"/>
      <c r="I329" s="25"/>
      <c r="J329" s="26"/>
      <c r="K329" s="26"/>
      <c r="L329" s="27"/>
      <c r="M329" s="27"/>
      <c r="N329" s="27"/>
      <c r="O329" s="26"/>
      <c r="P329" s="26"/>
      <c r="Q329" s="26"/>
      <c r="R329" s="26"/>
      <c r="S329" s="27"/>
      <c r="T329" s="27"/>
      <c r="U329" s="27"/>
      <c r="V329" s="27"/>
      <c r="W329" s="27"/>
      <c r="X329" s="29"/>
      <c r="Y329" s="29"/>
      <c r="Z329" s="29"/>
    </row>
    <row r="330" spans="5:26" x14ac:dyDescent="0.4">
      <c r="E330" s="25"/>
      <c r="F330" s="25"/>
      <c r="G330" s="25"/>
      <c r="H330" s="25"/>
      <c r="I330" s="25"/>
      <c r="J330" s="26"/>
      <c r="K330" s="26"/>
      <c r="L330" s="27"/>
      <c r="M330" s="27"/>
      <c r="N330" s="27"/>
      <c r="O330" s="26"/>
      <c r="P330" s="26"/>
      <c r="Q330" s="26"/>
      <c r="R330" s="26"/>
      <c r="S330" s="27"/>
      <c r="T330" s="27"/>
      <c r="U330" s="27"/>
      <c r="V330" s="27"/>
      <c r="W330" s="27"/>
      <c r="X330" s="29"/>
      <c r="Y330" s="29"/>
      <c r="Z330" s="29"/>
    </row>
    <row r="331" spans="5:26" x14ac:dyDescent="0.4">
      <c r="E331" s="25"/>
      <c r="F331" s="25"/>
      <c r="G331" s="25"/>
      <c r="H331" s="25"/>
      <c r="I331" s="25"/>
      <c r="J331" s="26"/>
      <c r="K331" s="26"/>
      <c r="L331" s="27"/>
      <c r="M331" s="27"/>
      <c r="N331" s="27"/>
      <c r="O331" s="26"/>
      <c r="P331" s="26"/>
      <c r="Q331" s="26"/>
      <c r="R331" s="26"/>
      <c r="S331" s="27"/>
      <c r="T331" s="27"/>
      <c r="U331" s="27"/>
      <c r="V331" s="27"/>
      <c r="W331" s="27"/>
      <c r="X331" s="29"/>
      <c r="Y331" s="29"/>
      <c r="Z331" s="29"/>
    </row>
    <row r="332" spans="5:26" x14ac:dyDescent="0.4">
      <c r="E332" s="25"/>
      <c r="F332" s="25"/>
      <c r="G332" s="25"/>
      <c r="H332" s="25"/>
      <c r="I332" s="25"/>
      <c r="J332" s="26"/>
      <c r="K332" s="26"/>
      <c r="L332" s="27"/>
      <c r="M332" s="27"/>
      <c r="N332" s="27"/>
      <c r="O332" s="26"/>
      <c r="P332" s="26"/>
      <c r="Q332" s="26"/>
      <c r="R332" s="26"/>
      <c r="S332" s="27"/>
      <c r="T332" s="27"/>
      <c r="U332" s="27"/>
      <c r="V332" s="27"/>
      <c r="W332" s="27"/>
      <c r="X332" s="29"/>
      <c r="Y332" s="29"/>
      <c r="Z332" s="29"/>
    </row>
    <row r="333" spans="5:26" x14ac:dyDescent="0.4">
      <c r="E333" s="25"/>
      <c r="F333" s="25"/>
      <c r="G333" s="25"/>
      <c r="H333" s="25"/>
      <c r="I333" s="25"/>
      <c r="J333" s="26"/>
      <c r="K333" s="26"/>
      <c r="L333" s="27"/>
      <c r="M333" s="27"/>
      <c r="N333" s="27"/>
      <c r="O333" s="26"/>
      <c r="P333" s="26"/>
      <c r="Q333" s="26"/>
      <c r="R333" s="26"/>
      <c r="S333" s="27"/>
      <c r="T333" s="27"/>
      <c r="U333" s="27"/>
      <c r="V333" s="27"/>
      <c r="W333" s="27"/>
      <c r="X333" s="29"/>
      <c r="Y333" s="29"/>
      <c r="Z333" s="29"/>
    </row>
    <row r="334" spans="5:26" x14ac:dyDescent="0.4">
      <c r="E334" s="25"/>
      <c r="F334" s="25"/>
      <c r="G334" s="25"/>
      <c r="H334" s="25"/>
      <c r="I334" s="25"/>
      <c r="J334" s="26"/>
      <c r="K334" s="26"/>
      <c r="L334" s="27"/>
      <c r="M334" s="27"/>
      <c r="N334" s="27"/>
      <c r="O334" s="26"/>
      <c r="P334" s="26"/>
      <c r="Q334" s="26"/>
      <c r="R334" s="26"/>
      <c r="S334" s="27"/>
      <c r="T334" s="27"/>
      <c r="U334" s="27"/>
      <c r="V334" s="27"/>
      <c r="W334" s="27"/>
      <c r="X334" s="29"/>
      <c r="Y334" s="29"/>
      <c r="Z334" s="29"/>
    </row>
    <row r="335" spans="5:26" x14ac:dyDescent="0.4">
      <c r="E335" s="25"/>
      <c r="F335" s="25"/>
      <c r="G335" s="25"/>
      <c r="H335" s="25"/>
      <c r="I335" s="25"/>
      <c r="J335" s="26"/>
      <c r="K335" s="26"/>
      <c r="L335" s="27"/>
      <c r="M335" s="27"/>
      <c r="N335" s="27"/>
      <c r="O335" s="26"/>
      <c r="P335" s="26"/>
      <c r="Q335" s="26"/>
      <c r="R335" s="26"/>
      <c r="S335" s="27"/>
      <c r="T335" s="27"/>
      <c r="U335" s="27"/>
      <c r="V335" s="27"/>
      <c r="W335" s="27"/>
      <c r="X335" s="29"/>
      <c r="Y335" s="29"/>
      <c r="Z335" s="29"/>
    </row>
    <row r="336" spans="5:26" x14ac:dyDescent="0.4">
      <c r="E336" s="25"/>
      <c r="F336" s="25"/>
      <c r="G336" s="25"/>
      <c r="H336" s="25"/>
      <c r="I336" s="25"/>
      <c r="J336" s="26"/>
      <c r="K336" s="26"/>
      <c r="L336" s="27"/>
      <c r="M336" s="27"/>
      <c r="N336" s="27"/>
      <c r="O336" s="26"/>
      <c r="P336" s="26"/>
      <c r="Q336" s="26"/>
      <c r="R336" s="26"/>
      <c r="S336" s="27"/>
      <c r="T336" s="27"/>
      <c r="U336" s="27"/>
      <c r="V336" s="27"/>
      <c r="W336" s="27"/>
      <c r="X336" s="29"/>
      <c r="Y336" s="29"/>
      <c r="Z336" s="29"/>
    </row>
    <row r="337" spans="5:26" x14ac:dyDescent="0.4">
      <c r="E337" s="25"/>
      <c r="F337" s="25"/>
      <c r="G337" s="25"/>
      <c r="H337" s="25"/>
      <c r="I337" s="25"/>
      <c r="J337" s="26"/>
      <c r="K337" s="26"/>
      <c r="L337" s="27"/>
      <c r="M337" s="27"/>
      <c r="N337" s="27"/>
      <c r="O337" s="26"/>
      <c r="P337" s="26"/>
      <c r="Q337" s="26"/>
      <c r="R337" s="26"/>
      <c r="S337" s="27"/>
      <c r="T337" s="27"/>
      <c r="U337" s="27"/>
      <c r="V337" s="27"/>
      <c r="W337" s="27"/>
      <c r="X337" s="29"/>
      <c r="Y337" s="29"/>
      <c r="Z337" s="29"/>
    </row>
    <row r="338" spans="5:26" x14ac:dyDescent="0.4">
      <c r="E338" s="25"/>
      <c r="F338" s="25"/>
      <c r="G338" s="25"/>
      <c r="H338" s="25"/>
      <c r="I338" s="25"/>
      <c r="J338" s="26"/>
      <c r="K338" s="26"/>
      <c r="L338" s="27"/>
      <c r="M338" s="27"/>
      <c r="N338" s="27"/>
      <c r="O338" s="26"/>
      <c r="P338" s="26"/>
      <c r="Q338" s="26"/>
      <c r="R338" s="26"/>
      <c r="S338" s="27"/>
      <c r="T338" s="27"/>
      <c r="U338" s="27"/>
      <c r="V338" s="27"/>
      <c r="W338" s="27"/>
      <c r="X338" s="29"/>
      <c r="Y338" s="29"/>
      <c r="Z338" s="29"/>
    </row>
    <row r="339" spans="5:26" x14ac:dyDescent="0.4">
      <c r="E339" s="25"/>
      <c r="F339" s="25"/>
      <c r="G339" s="25"/>
      <c r="H339" s="25"/>
      <c r="I339" s="25"/>
      <c r="J339" s="26"/>
      <c r="K339" s="26"/>
      <c r="L339" s="27"/>
      <c r="M339" s="27"/>
      <c r="N339" s="27"/>
      <c r="O339" s="26"/>
      <c r="P339" s="26"/>
      <c r="Q339" s="26"/>
      <c r="R339" s="26"/>
      <c r="S339" s="27"/>
      <c r="T339" s="27"/>
      <c r="U339" s="27"/>
      <c r="V339" s="27"/>
      <c r="W339" s="27"/>
      <c r="X339" s="29"/>
      <c r="Y339" s="29"/>
      <c r="Z339" s="29"/>
    </row>
    <row r="340" spans="5:26" x14ac:dyDescent="0.4">
      <c r="E340" s="25"/>
      <c r="F340" s="25"/>
      <c r="G340" s="25"/>
      <c r="H340" s="25"/>
      <c r="I340" s="25"/>
      <c r="J340" s="26"/>
      <c r="K340" s="26"/>
      <c r="L340" s="27"/>
      <c r="M340" s="27"/>
      <c r="N340" s="27"/>
      <c r="O340" s="26"/>
      <c r="P340" s="26"/>
      <c r="Q340" s="26"/>
      <c r="R340" s="26"/>
      <c r="S340" s="27"/>
      <c r="T340" s="27"/>
      <c r="U340" s="27"/>
      <c r="V340" s="27"/>
      <c r="W340" s="27"/>
      <c r="X340" s="29"/>
      <c r="Y340" s="29"/>
      <c r="Z340" s="29"/>
    </row>
    <row r="341" spans="5:26" x14ac:dyDescent="0.4">
      <c r="E341" s="25"/>
      <c r="F341" s="25"/>
      <c r="G341" s="25"/>
      <c r="H341" s="25"/>
      <c r="I341" s="25"/>
      <c r="J341" s="26"/>
      <c r="K341" s="26"/>
      <c r="L341" s="27"/>
      <c r="M341" s="27"/>
      <c r="N341" s="27"/>
      <c r="O341" s="26"/>
      <c r="P341" s="26"/>
      <c r="Q341" s="26"/>
      <c r="R341" s="26"/>
      <c r="S341" s="27"/>
      <c r="T341" s="27"/>
      <c r="U341" s="27"/>
      <c r="V341" s="27"/>
      <c r="W341" s="27"/>
      <c r="X341" s="29"/>
      <c r="Y341" s="29"/>
      <c r="Z341" s="29"/>
    </row>
    <row r="342" spans="5:26" x14ac:dyDescent="0.4">
      <c r="E342" s="25"/>
      <c r="F342" s="25"/>
      <c r="G342" s="25"/>
      <c r="H342" s="25"/>
      <c r="I342" s="25"/>
      <c r="J342" s="26"/>
      <c r="K342" s="26"/>
      <c r="L342" s="27"/>
      <c r="M342" s="27"/>
      <c r="N342" s="27"/>
      <c r="O342" s="26"/>
      <c r="P342" s="26"/>
      <c r="Q342" s="26"/>
      <c r="R342" s="26"/>
      <c r="S342" s="27"/>
      <c r="T342" s="27"/>
      <c r="U342" s="27"/>
      <c r="V342" s="27"/>
      <c r="W342" s="27"/>
      <c r="X342" s="29"/>
      <c r="Y342" s="29"/>
      <c r="Z342" s="29"/>
    </row>
    <row r="343" spans="5:26" x14ac:dyDescent="0.4">
      <c r="E343" s="25"/>
      <c r="F343" s="25"/>
      <c r="G343" s="25"/>
      <c r="H343" s="25"/>
      <c r="I343" s="25"/>
      <c r="J343" s="26"/>
      <c r="K343" s="26"/>
      <c r="L343" s="27"/>
      <c r="M343" s="27"/>
      <c r="N343" s="27"/>
      <c r="O343" s="26"/>
      <c r="P343" s="26"/>
      <c r="Q343" s="26"/>
      <c r="R343" s="26"/>
      <c r="S343" s="27"/>
      <c r="T343" s="27"/>
      <c r="U343" s="27"/>
      <c r="V343" s="27"/>
      <c r="W343" s="27"/>
      <c r="X343" s="29"/>
      <c r="Y343" s="29"/>
      <c r="Z343" s="29"/>
    </row>
    <row r="344" spans="5:26" x14ac:dyDescent="0.4">
      <c r="E344" s="25"/>
      <c r="F344" s="25"/>
      <c r="G344" s="25"/>
      <c r="H344" s="25"/>
      <c r="I344" s="25"/>
      <c r="J344" s="26"/>
      <c r="K344" s="26"/>
      <c r="L344" s="27"/>
      <c r="M344" s="27"/>
      <c r="N344" s="27"/>
      <c r="O344" s="26"/>
      <c r="P344" s="26"/>
      <c r="Q344" s="26"/>
      <c r="R344" s="26"/>
      <c r="S344" s="27"/>
      <c r="T344" s="27"/>
      <c r="U344" s="27"/>
      <c r="V344" s="27"/>
      <c r="W344" s="27"/>
      <c r="X344" s="29"/>
      <c r="Y344" s="29"/>
      <c r="Z344" s="29"/>
    </row>
    <row r="345" spans="5:26" x14ac:dyDescent="0.4">
      <c r="E345" s="25"/>
      <c r="F345" s="25"/>
      <c r="G345" s="25"/>
      <c r="H345" s="25"/>
      <c r="I345" s="25"/>
      <c r="J345" s="26"/>
      <c r="K345" s="26"/>
      <c r="L345" s="27"/>
      <c r="M345" s="27"/>
      <c r="N345" s="27"/>
      <c r="O345" s="26"/>
      <c r="P345" s="26"/>
      <c r="Q345" s="26"/>
      <c r="R345" s="26"/>
      <c r="S345" s="27"/>
      <c r="T345" s="27"/>
      <c r="U345" s="27"/>
      <c r="V345" s="27"/>
      <c r="W345" s="27"/>
      <c r="X345" s="29"/>
      <c r="Y345" s="29"/>
      <c r="Z345" s="29"/>
    </row>
    <row r="346" spans="5:26" x14ac:dyDescent="0.4">
      <c r="E346" s="25"/>
      <c r="F346" s="25"/>
      <c r="G346" s="25"/>
      <c r="H346" s="25"/>
      <c r="I346" s="25"/>
      <c r="J346" s="26"/>
      <c r="K346" s="26"/>
      <c r="L346" s="27"/>
      <c r="M346" s="27"/>
      <c r="N346" s="27"/>
      <c r="O346" s="26"/>
      <c r="P346" s="26"/>
      <c r="Q346" s="26"/>
      <c r="R346" s="26"/>
      <c r="S346" s="27"/>
      <c r="T346" s="27"/>
      <c r="U346" s="27"/>
      <c r="V346" s="27"/>
      <c r="W346" s="27"/>
      <c r="X346" s="29"/>
      <c r="Y346" s="29"/>
      <c r="Z346" s="29"/>
    </row>
    <row r="347" spans="5:26" x14ac:dyDescent="0.4">
      <c r="E347" s="25"/>
      <c r="F347" s="25"/>
      <c r="G347" s="25"/>
      <c r="H347" s="25"/>
      <c r="I347" s="25"/>
      <c r="J347" s="26"/>
      <c r="K347" s="26"/>
      <c r="L347" s="27"/>
      <c r="M347" s="27"/>
      <c r="N347" s="27"/>
      <c r="O347" s="26"/>
      <c r="P347" s="26"/>
      <c r="Q347" s="26"/>
      <c r="R347" s="26"/>
      <c r="S347" s="27"/>
      <c r="T347" s="27"/>
      <c r="U347" s="27"/>
      <c r="V347" s="27"/>
      <c r="W347" s="27"/>
      <c r="X347" s="29"/>
      <c r="Y347" s="29"/>
      <c r="Z347" s="29"/>
    </row>
    <row r="348" spans="5:26" x14ac:dyDescent="0.4">
      <c r="E348" s="25"/>
      <c r="F348" s="25"/>
      <c r="G348" s="25"/>
      <c r="H348" s="25"/>
      <c r="I348" s="25"/>
      <c r="J348" s="26"/>
      <c r="K348" s="26"/>
      <c r="L348" s="27"/>
      <c r="M348" s="27"/>
      <c r="N348" s="27"/>
      <c r="O348" s="26"/>
      <c r="P348" s="26"/>
      <c r="Q348" s="26"/>
      <c r="R348" s="26"/>
      <c r="S348" s="27"/>
      <c r="T348" s="27"/>
      <c r="U348" s="27"/>
      <c r="V348" s="27"/>
      <c r="W348" s="27"/>
      <c r="X348" s="29"/>
      <c r="Y348" s="29"/>
      <c r="Z348" s="29"/>
    </row>
    <row r="349" spans="5:26" x14ac:dyDescent="0.4">
      <c r="E349" s="25"/>
      <c r="F349" s="25"/>
      <c r="G349" s="25"/>
      <c r="H349" s="25"/>
      <c r="I349" s="25"/>
      <c r="J349" s="26"/>
      <c r="K349" s="26"/>
      <c r="L349" s="27"/>
      <c r="M349" s="27"/>
      <c r="N349" s="27"/>
      <c r="O349" s="26"/>
      <c r="P349" s="26"/>
      <c r="Q349" s="26"/>
      <c r="R349" s="26"/>
      <c r="S349" s="27"/>
      <c r="T349" s="27"/>
      <c r="U349" s="27"/>
      <c r="V349" s="27"/>
      <c r="W349" s="27"/>
      <c r="X349" s="29"/>
      <c r="Y349" s="29"/>
      <c r="Z349" s="29"/>
    </row>
    <row r="350" spans="5:26" x14ac:dyDescent="0.4">
      <c r="E350" s="25"/>
      <c r="F350" s="25"/>
      <c r="G350" s="25"/>
      <c r="H350" s="25"/>
      <c r="I350" s="25"/>
      <c r="J350" s="26"/>
      <c r="K350" s="26"/>
      <c r="L350" s="27"/>
      <c r="M350" s="27"/>
      <c r="N350" s="27"/>
      <c r="O350" s="26"/>
      <c r="P350" s="26"/>
      <c r="Q350" s="26"/>
      <c r="R350" s="26"/>
      <c r="S350" s="27"/>
      <c r="T350" s="27"/>
      <c r="U350" s="27"/>
      <c r="V350" s="27"/>
      <c r="W350" s="27"/>
      <c r="X350" s="29"/>
      <c r="Y350" s="29"/>
      <c r="Z350" s="29"/>
    </row>
    <row r="351" spans="5:26" x14ac:dyDescent="0.4">
      <c r="E351" s="25"/>
      <c r="F351" s="25"/>
      <c r="G351" s="25"/>
      <c r="H351" s="25"/>
      <c r="I351" s="25"/>
      <c r="J351" s="26"/>
      <c r="K351" s="26"/>
      <c r="L351" s="27"/>
      <c r="M351" s="27"/>
      <c r="N351" s="27"/>
      <c r="O351" s="26"/>
      <c r="P351" s="26"/>
      <c r="Q351" s="26"/>
      <c r="R351" s="26"/>
      <c r="S351" s="27"/>
      <c r="T351" s="27"/>
      <c r="U351" s="27"/>
      <c r="V351" s="27"/>
      <c r="W351" s="27"/>
      <c r="X351" s="29"/>
      <c r="Y351" s="29"/>
      <c r="Z351" s="29"/>
    </row>
  </sheetData>
  <sortState xmlns:xlrd2="http://schemas.microsoft.com/office/spreadsheetml/2017/richdata2" ref="A3:Z28">
    <sortCondition ref="A3:A28"/>
    <sortCondition descending="1" ref="D3:D28"/>
  </sortState>
  <mergeCells count="6">
    <mergeCell ref="X1:Z1"/>
    <mergeCell ref="E1:G1"/>
    <mergeCell ref="H1:I1"/>
    <mergeCell ref="J1:K1"/>
    <mergeCell ref="L1:N1"/>
    <mergeCell ref="O1:W1"/>
  </mergeCells>
  <phoneticPr fontId="8" type="noConversion"/>
  <conditionalFormatting sqref="D3:D7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{47C0F6E6-5A06-456F-B7DD-C01E1E704E32}</x14:id>
        </ext>
      </extLst>
    </cfRule>
  </conditionalFormatting>
  <conditionalFormatting sqref="D8:D15">
    <cfRule type="dataBar" priority="4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{870E5E56-2117-44FE-BA03-638D6DCF1D39}</x14:id>
        </ext>
      </extLst>
    </cfRule>
  </conditionalFormatting>
  <conditionalFormatting sqref="D16:D23">
    <cfRule type="dataBar" priority="3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{859361E2-EEB5-4696-8F96-5C21FBB170F6}</x14:id>
        </ext>
      </extLst>
    </cfRule>
  </conditionalFormatting>
  <conditionalFormatting sqref="D24:D28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{FA1BCA1A-E8DA-4529-ACAC-7641CACAAD37}</x14:id>
        </ext>
      </extLst>
    </cfRule>
  </conditionalFormatting>
  <conditionalFormatting sqref="D30:D45">
    <cfRule type="dataBar" priority="4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{C357B3DE-8737-4D0F-ACB6-9FAA2F8D213D}</x14:id>
        </ext>
      </extLst>
    </cfRule>
  </conditionalFormatting>
  <conditionalFormatting sqref="E3:E351">
    <cfRule type="dataBar" priority="5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{FAAA5710-D2FD-4F76-B7DB-ABFDE1D4976A}</x14:id>
        </ext>
      </extLst>
    </cfRule>
  </conditionalFormatting>
  <conditionalFormatting sqref="F3:F351">
    <cfRule type="dataBar" priority="5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{1F4C4EE8-3A59-4F3C-8837-4A3B2ADFB8F3}</x14:id>
        </ext>
      </extLst>
    </cfRule>
  </conditionalFormatting>
  <conditionalFormatting sqref="G3:G351">
    <cfRule type="dataBar" priority="5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{343B2E7B-B9FB-4032-8581-46A9A38D479C}</x14:id>
        </ext>
      </extLst>
    </cfRule>
  </conditionalFormatting>
  <conditionalFormatting sqref="H3:H351">
    <cfRule type="colorScale" priority="5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:I351">
    <cfRule type="colorScale" priority="5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:J351">
    <cfRule type="dataBar" priority="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{3C7CCF6F-CE07-4556-AFAD-1256701898E4}</x14:id>
        </ext>
      </extLst>
    </cfRule>
  </conditionalFormatting>
  <conditionalFormatting sqref="K3:K351">
    <cfRule type="dataBar" priority="5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{B2727E25-CA25-47C2-947E-D32520D44876}</x14:id>
        </ext>
      </extLst>
    </cfRule>
  </conditionalFormatting>
  <conditionalFormatting sqref="L3:L351">
    <cfRule type="colorScale" priority="5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:M351">
    <cfRule type="iconSet" priority="586">
      <iconSet iconSet="3Arrows">
        <cfvo type="percent" val="0"/>
        <cfvo type="num" val="0"/>
        <cfvo type="num" val="0"/>
      </iconSet>
    </cfRule>
  </conditionalFormatting>
  <conditionalFormatting sqref="N3:N351">
    <cfRule type="iconSet" priority="588">
      <iconSet iconSet="3Arrows">
        <cfvo type="percent" val="0"/>
        <cfvo type="num" val="0"/>
        <cfvo type="num" val="0"/>
      </iconSet>
    </cfRule>
  </conditionalFormatting>
  <conditionalFormatting sqref="Q3:V28">
    <cfRule type="colorScale" priority="4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0:V38">
    <cfRule type="colorScale" priority="4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3:W28"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0:W38">
    <cfRule type="colorScale" priority="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Z351">
    <cfRule type="colorScale" priority="5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C0F6E6-5A06-456F-B7DD-C01E1E704E3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D3:D7</xm:sqref>
        </x14:conditionalFormatting>
        <x14:conditionalFormatting xmlns:xm="http://schemas.microsoft.com/office/excel/2006/main">
          <x14:cfRule type="dataBar" id="{870E5E56-2117-44FE-BA03-638D6DCF1D3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D8:D15</xm:sqref>
        </x14:conditionalFormatting>
        <x14:conditionalFormatting xmlns:xm="http://schemas.microsoft.com/office/excel/2006/main">
          <x14:cfRule type="dataBar" id="{859361E2-EEB5-4696-8F96-5C21FBB170F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D16:D23</xm:sqref>
        </x14:conditionalFormatting>
        <x14:conditionalFormatting xmlns:xm="http://schemas.microsoft.com/office/excel/2006/main">
          <x14:cfRule type="dataBar" id="{FA1BCA1A-E8DA-4529-ACAC-7641CACAAD3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D24:D28</xm:sqref>
        </x14:conditionalFormatting>
        <x14:conditionalFormatting xmlns:xm="http://schemas.microsoft.com/office/excel/2006/main">
          <x14:cfRule type="dataBar" id="{C357B3DE-8737-4D0F-ACB6-9FAA2F8D21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D30:D45</xm:sqref>
        </x14:conditionalFormatting>
        <x14:conditionalFormatting xmlns:xm="http://schemas.microsoft.com/office/excel/2006/main">
          <x14:cfRule type="dataBar" id="{FAAA5710-D2FD-4F76-B7DB-ABFDE1D4976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E3:E351</xm:sqref>
        </x14:conditionalFormatting>
        <x14:conditionalFormatting xmlns:xm="http://schemas.microsoft.com/office/excel/2006/main">
          <x14:cfRule type="dataBar" id="{1F4C4EE8-3A59-4F3C-8837-4A3B2ADFB8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F3:F351</xm:sqref>
        </x14:conditionalFormatting>
        <x14:conditionalFormatting xmlns:xm="http://schemas.microsoft.com/office/excel/2006/main">
          <x14:cfRule type="dataBar" id="{343B2E7B-B9FB-4032-8581-46A9A38D47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G3:G351</xm:sqref>
        </x14:conditionalFormatting>
        <x14:conditionalFormatting xmlns:xm="http://schemas.microsoft.com/office/excel/2006/main">
          <x14:cfRule type="dataBar" id="{3C7CCF6F-CE07-4556-AFAD-1256701898E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J3:J351</xm:sqref>
        </x14:conditionalFormatting>
        <x14:conditionalFormatting xmlns:xm="http://schemas.microsoft.com/office/excel/2006/main">
          <x14:cfRule type="dataBar" id="{B2727E25-CA25-47C2-947E-D32520D448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K3:K351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83F5C-1FEE-473E-B5B5-97F49B2DEEE3}">
  <dimension ref="A1:AA382"/>
  <sheetViews>
    <sheetView workbookViewId="0">
      <selection activeCell="E22" sqref="E22"/>
    </sheetView>
  </sheetViews>
  <sheetFormatPr defaultColWidth="8.7265625" defaultRowHeight="15.5" x14ac:dyDescent="0.4"/>
  <cols>
    <col min="1" max="2" width="8.7265625" style="9"/>
    <col min="3" max="3" width="14.26953125" style="9" bestFit="1" customWidth="1"/>
    <col min="4" max="4" width="8.7265625" style="12" customWidth="1"/>
    <col min="5" max="5" width="10.26953125" style="12" customWidth="1"/>
    <col min="6" max="12" width="8.7265625" style="9" customWidth="1"/>
    <col min="13" max="15" width="8.7265625" style="9" hidden="1" customWidth="1"/>
    <col min="16" max="17" width="0" style="9" hidden="1" customWidth="1"/>
    <col min="18" max="18" width="8.7265625" style="9"/>
    <col min="19" max="20" width="0" style="9" hidden="1" customWidth="1"/>
    <col min="21" max="21" width="8.7265625" style="9"/>
    <col min="22" max="23" width="0" style="9" hidden="1" customWidth="1"/>
    <col min="24" max="24" width="8.7265625" style="9"/>
    <col min="25" max="27" width="6.1796875" style="9" customWidth="1"/>
    <col min="28" max="16384" width="8.7265625" style="9"/>
  </cols>
  <sheetData>
    <row r="1" spans="1:27" x14ac:dyDescent="0.4">
      <c r="D1" s="24"/>
      <c r="E1" s="24"/>
      <c r="F1" s="48" t="s">
        <v>1454</v>
      </c>
      <c r="G1" s="48"/>
      <c r="H1" s="48"/>
      <c r="I1" s="48" t="s">
        <v>1455</v>
      </c>
      <c r="J1" s="48"/>
      <c r="K1" s="48" t="s">
        <v>1456</v>
      </c>
      <c r="L1" s="48"/>
      <c r="M1" s="48" t="s">
        <v>1457</v>
      </c>
      <c r="N1" s="48"/>
      <c r="O1" s="48"/>
      <c r="P1" s="49" t="s">
        <v>1458</v>
      </c>
      <c r="Q1" s="50"/>
      <c r="R1" s="50"/>
      <c r="S1" s="50"/>
      <c r="T1" s="50"/>
      <c r="U1" s="50"/>
      <c r="V1" s="50"/>
      <c r="W1" s="50"/>
      <c r="X1" s="51"/>
      <c r="Y1" s="48" t="s">
        <v>1459</v>
      </c>
      <c r="Z1" s="48"/>
      <c r="AA1" s="48"/>
    </row>
    <row r="2" spans="1:27" ht="77.5" x14ac:dyDescent="0.4">
      <c r="A2" s="18" t="s">
        <v>1460</v>
      </c>
      <c r="B2" s="18" t="s">
        <v>1461</v>
      </c>
      <c r="C2" s="45" t="s">
        <v>2447</v>
      </c>
      <c r="D2" s="18" t="s">
        <v>1462</v>
      </c>
      <c r="E2" s="18" t="s">
        <v>1463</v>
      </c>
      <c r="F2" s="18" t="s">
        <v>1464</v>
      </c>
      <c r="G2" s="18" t="s">
        <v>1465</v>
      </c>
      <c r="H2" s="18" t="s">
        <v>1466</v>
      </c>
      <c r="I2" s="18" t="s">
        <v>1465</v>
      </c>
      <c r="J2" s="18" t="s">
        <v>1466</v>
      </c>
      <c r="K2" s="18" t="s">
        <v>1465</v>
      </c>
      <c r="L2" s="18" t="s">
        <v>1466</v>
      </c>
      <c r="M2" s="18" t="s">
        <v>1467</v>
      </c>
      <c r="N2" s="18" t="s">
        <v>1468</v>
      </c>
      <c r="O2" s="18" t="s">
        <v>1469</v>
      </c>
      <c r="P2" s="18" t="s">
        <v>1470</v>
      </c>
      <c r="Q2" s="18" t="s">
        <v>1471</v>
      </c>
      <c r="R2" s="28" t="s">
        <v>1472</v>
      </c>
      <c r="S2" s="28" t="s">
        <v>1473</v>
      </c>
      <c r="T2" s="28" t="s">
        <v>1474</v>
      </c>
      <c r="U2" s="28" t="s">
        <v>1473</v>
      </c>
      <c r="V2" s="28" t="s">
        <v>1475</v>
      </c>
      <c r="W2" s="28" t="s">
        <v>1476</v>
      </c>
      <c r="X2" s="42" t="s">
        <v>2365</v>
      </c>
      <c r="Y2" s="28" t="s">
        <v>1479</v>
      </c>
      <c r="Z2" s="28" t="s">
        <v>1466</v>
      </c>
      <c r="AA2" s="28" t="s">
        <v>1478</v>
      </c>
    </row>
    <row r="3" spans="1:27" x14ac:dyDescent="0.4">
      <c r="A3" s="39" t="s">
        <v>2385</v>
      </c>
      <c r="B3" s="3" t="s">
        <v>1498</v>
      </c>
      <c r="C3" s="3" t="s">
        <v>1567</v>
      </c>
      <c r="D3" s="41">
        <f>SUMIFS(ETF指数!G:G,ETF指数!$D:$D,中类!$A3,ETF指数!$E:$E,中类!$B3,ETF指数!$F:$F,中类!$C3)</f>
        <v>2</v>
      </c>
      <c r="E3" s="41">
        <f ca="1">SUMIFS(ETF指数!H:H,ETF指数!$D:$D,中类!$A3,ETF指数!$E:$E,中类!$B3,ETF指数!$F:$F,中类!$C3)</f>
        <v>86.510090485600003</v>
      </c>
      <c r="F3" s="25">
        <f ca="1">IFERROR(AVERAGEIFS(ETF指数!I:I,ETF指数!$D:$D,中类!$A3,ETF指数!$E:$E,中类!$B3,ETF指数!$F:$F,中类!$C3),"")</f>
        <v>-8.7600349860712399</v>
      </c>
      <c r="G3" s="25">
        <f ca="1">IFERROR(AVERAGEIFS(ETF指数!J:J,ETF指数!$D:$D,中类!$A3,ETF指数!$E:$E,中类!$B3,ETF指数!$F:$F,中类!$C3),"")</f>
        <v>-5.0500753954603628</v>
      </c>
      <c r="H3" s="25">
        <f ca="1">IFERROR(AVERAGEIFS(ETF指数!K:K,ETF指数!$D:$D,中类!$A3,ETF指数!$E:$E,中类!$B3,ETF指数!$F:$F,中类!$C3),"")</f>
        <v>49.739736844318948</v>
      </c>
      <c r="I3" s="25">
        <f ca="1">IFERROR(AVERAGEIFS(ETF指数!L:L,ETF指数!$D:$D,中类!$A3,ETF指数!$E:$E,中类!$B3,ETF指数!$F:$F,中类!$C3),"")</f>
        <v>-0.25683550576979963</v>
      </c>
      <c r="J3" s="25">
        <f ca="1">IFERROR(AVERAGEIFS(ETF指数!M:M,ETF指数!$D:$D,中类!$A3,ETF指数!$E:$E,中类!$B3,ETF指数!$F:$F,中类!$C3),"")</f>
        <v>1.0078568240896446</v>
      </c>
      <c r="K3" s="26">
        <f ca="1">IFERROR(AVERAGEIFS(ETF指数!N:N,ETF指数!$D:$D,中类!$A3,ETF指数!$E:$E,中类!$B3,ETF指数!$F:$F,中类!$C3),"")</f>
        <v>40.9986997044495</v>
      </c>
      <c r="L3" s="26">
        <f ca="1">IFERROR(AVERAGEIFS(ETF指数!O:O,ETF指数!$D:$D,中类!$A3,ETF指数!$E:$E,中类!$B3,ETF指数!$F:$F,中类!$C3),"")</f>
        <v>50.982829292990004</v>
      </c>
      <c r="M3" s="27">
        <f ca="1">IFERROR(AVERAGEIFS(ETF指数!P:P,ETF指数!$D:$D,中类!$A3,ETF指数!$E:$E,中类!$B3,ETF指数!$F:$F,中类!$C3),"")</f>
        <v>0</v>
      </c>
      <c r="N3" s="27">
        <f ca="1">IFERROR(AVERAGEIFS(ETF指数!Q:Q,ETF指数!$D:$D,中类!$A3,ETF指数!$E:$E,中类!$B3,ETF指数!$F:$F,中类!$C3),"")</f>
        <v>0</v>
      </c>
      <c r="O3" s="27">
        <f ca="1">IFERROR(AVERAGEIFS(ETF指数!R:R,ETF指数!$D:$D,中类!$A3,ETF指数!$E:$E,中类!$B3,ETF指数!$F:$F,中类!$C3),"")</f>
        <v>0</v>
      </c>
      <c r="P3" s="27">
        <f ca="1">IFERROR(AVERAGEIFS(ETF指数!S:S,ETF指数!$D:$D,中类!$A3,ETF指数!$E:$E,中类!$B3,ETF指数!$F:$F,中类!$C3,ETF指数!$S:$S,"&gt;0"),"")</f>
        <v>11.346277621888451</v>
      </c>
      <c r="Q3" s="27">
        <f ca="1">IFERROR(AVERAGEIFS(ETF指数!T:T,ETF指数!$D:$D,中类!$A3,ETF指数!$E:$E,中类!$B3,ETF指数!$F:$F,中类!$C3,ETF指数!$T:$T,"&gt;0"),"")</f>
        <v>10.006337617504599</v>
      </c>
      <c r="R3" s="26">
        <f ca="1">IFERROR(AVERAGEIFS(ETF指数!U:U,ETF指数!$D:$D,中类!$A3,ETF指数!$E:$E,中类!$B3,ETF指数!$F:$F,中类!$C3),"")</f>
        <v>63.462246407927147</v>
      </c>
      <c r="S3" s="26">
        <f ca="1">IFERROR(AVERAGEIFS(ETF指数!V:V,ETF指数!$D:$D,中类!$A3,ETF指数!$E:$E,中类!$B3,ETF指数!$F:$F,中类!$C3),"")</f>
        <v>0</v>
      </c>
      <c r="T3" s="27">
        <f ca="1">IFERROR(AVERAGEIFS(ETF指数!W:W,ETF指数!$D:$D,中类!$A3,ETF指数!$E:$E,中类!$B3,ETF指数!$F:$F,中类!$C3),"")</f>
        <v>9.4189193178027253</v>
      </c>
      <c r="U3" s="27">
        <f ca="1">IFERROR(AVERAGEIFS(ETF指数!X:X,ETF指数!$D:$D,中类!$A3,ETF指数!$E:$E,中类!$B3,ETF指数!$F:$F,中类!$C3),"")</f>
        <v>45.576726365394002</v>
      </c>
      <c r="V3" s="27">
        <f ca="1">IFERROR(AVERAGEIFS(ETF指数!Y:Y,ETF指数!$D:$D,中类!$A3,ETF指数!$E:$E,中类!$B3,ETF指数!$F:$F,中类!$C3),"")</f>
        <v>54.693155471495935</v>
      </c>
      <c r="W3" s="27">
        <f ca="1">IFERROR(AVERAGEIFS(ETF指数!Z:Z,ETF指数!$D:$D,中类!$A3,ETF指数!$E:$E,中类!$B3,ETF指数!$F:$F,中类!$C3),"")</f>
        <v>53.228369071517498</v>
      </c>
      <c r="X3" s="43">
        <f ca="1">IFERROR(AVERAGEIFS(ETF指数!AA:AA,ETF指数!$D:$D,中类!$A3,ETF指数!$E:$E,中类!$B3,ETF指数!$F:$F,中类!$C3),"")</f>
        <v>72.794117647058997</v>
      </c>
      <c r="Y3" s="29">
        <f ca="1">IFERROR(AVERAGEIFS(ETF指数!AB:AB,ETF指数!$D:$D,中类!$A3,ETF指数!$E:$E,中类!$B3,ETF指数!$F:$F,中类!$C3),"")</f>
        <v>0.47712887361315248</v>
      </c>
      <c r="Z3" s="29">
        <f ca="1">IFERROR(AVERAGEIFS(ETF指数!AC:AC,ETF指数!$D:$D,中类!$A3,ETF指数!$E:$E,中类!$B3,ETF指数!$F:$F,中类!$C3),"")</f>
        <v>0.46107167305400842</v>
      </c>
      <c r="AA3" s="29">
        <f ca="1">IFERROR(AVERAGEIFS(ETF指数!AD:AD,ETF指数!$D:$D,中类!$A3,ETF指数!$E:$E,中类!$B3,ETF指数!$F:$F,中类!$C3),"")</f>
        <v>0.43790542047170844</v>
      </c>
    </row>
    <row r="4" spans="1:27" x14ac:dyDescent="0.4">
      <c r="A4" s="39" t="s">
        <v>2385</v>
      </c>
      <c r="B4" s="3" t="s">
        <v>1498</v>
      </c>
      <c r="C4" s="3" t="s">
        <v>1569</v>
      </c>
      <c r="D4" s="41">
        <f>SUMIFS(ETF指数!G:G,ETF指数!$D:$D,中类!$A4,ETF指数!$E:$E,中类!$B4,ETF指数!$F:$F,中类!$C4)</f>
        <v>1</v>
      </c>
      <c r="E4" s="41">
        <f ca="1">SUMIFS(ETF指数!H:H,ETF指数!$D:$D,中类!$A4,ETF指数!$E:$E,中类!$B4,ETF指数!$F:$F,中类!$C4)</f>
        <v>6.0248741724999997</v>
      </c>
      <c r="F4" s="25">
        <f ca="1">IFERROR(AVERAGEIFS(ETF指数!I:I,ETF指数!$D:$D,中类!$A4,ETF指数!$E:$E,中类!$B4,ETF指数!$F:$F,中类!$C4),"")</f>
        <v>-6.19405257066723</v>
      </c>
      <c r="G4" s="25">
        <f ca="1">IFERROR(AVERAGEIFS(ETF指数!J:J,ETF指数!$D:$D,中类!$A4,ETF指数!$E:$E,中类!$B4,ETF指数!$F:$F,中类!$C4),"")</f>
        <v>5.1776967197672219</v>
      </c>
      <c r="H4" s="25">
        <f ca="1">IFERROR(AVERAGEIFS(ETF指数!K:K,ETF指数!$D:$D,中类!$A4,ETF指数!$E:$E,中类!$B4,ETF指数!$F:$F,中类!$C4),"")</f>
        <v>36.507810318348177</v>
      </c>
      <c r="I4" s="25">
        <f ca="1">IFERROR(AVERAGEIFS(ETF指数!L:L,ETF指数!$D:$D,中类!$A4,ETF指数!$E:$E,中类!$B4,ETF指数!$F:$F,中类!$C4),"")</f>
        <v>0.39827289423378426</v>
      </c>
      <c r="J4" s="25">
        <f ca="1">IFERROR(AVERAGEIFS(ETF指数!M:M,ETF指数!$D:$D,中类!$A4,ETF指数!$E:$E,中类!$B4,ETF指数!$F:$F,中类!$C4),"")</f>
        <v>1.1979984804082873</v>
      </c>
      <c r="K4" s="26">
        <f ca="1">IFERROR(AVERAGEIFS(ETF指数!N:N,ETF指数!$D:$D,中类!$A4,ETF指数!$E:$E,中类!$B4,ETF指数!$F:$F,中类!$C4),"")</f>
        <v>28.091408841833999</v>
      </c>
      <c r="L4" s="26">
        <f ca="1">IFERROR(AVERAGEIFS(ETF指数!O:O,ETF指数!$D:$D,中类!$A4,ETF指数!$E:$E,中类!$B4,ETF指数!$F:$F,中类!$C4),"")</f>
        <v>31.200010983689999</v>
      </c>
      <c r="M4" s="27">
        <f ca="1">IFERROR(AVERAGEIFS(ETF指数!P:P,ETF指数!$D:$D,中类!$A4,ETF指数!$E:$E,中类!$B4,ETF指数!$F:$F,中类!$C4),"")</f>
        <v>0</v>
      </c>
      <c r="N4" s="27">
        <f ca="1">IFERROR(AVERAGEIFS(ETF指数!Q:Q,ETF指数!$D:$D,中类!$A4,ETF指数!$E:$E,中类!$B4,ETF指数!$F:$F,中类!$C4),"")</f>
        <v>0</v>
      </c>
      <c r="O4" s="27">
        <f ca="1">IFERROR(AVERAGEIFS(ETF指数!R:R,ETF指数!$D:$D,中类!$A4,ETF指数!$E:$E,中类!$B4,ETF指数!$F:$F,中类!$C4),"")</f>
        <v>0</v>
      </c>
      <c r="P4" s="27">
        <f ca="1">IFERROR(AVERAGEIFS(ETF指数!S:S,ETF指数!$D:$D,中类!$A4,ETF指数!$E:$E,中类!$B4,ETF指数!$F:$F,中类!$C4,ETF指数!$S:$S,"&gt;0"),"")</f>
        <v>5.5673780248867999</v>
      </c>
      <c r="Q4" s="27">
        <f ca="1">IFERROR(AVERAGEIFS(ETF指数!T:T,ETF指数!$D:$D,中类!$A4,ETF指数!$E:$E,中类!$B4,ETF指数!$F:$F,中类!$C4,ETF指数!$T:$T,"&gt;0"),"")</f>
        <v>5.5606201290717996</v>
      </c>
      <c r="R4" s="26">
        <f ca="1">IFERROR(AVERAGEIFS(ETF指数!U:U,ETF指数!$D:$D,中类!$A4,ETF指数!$E:$E,中类!$B4,ETF指数!$F:$F,中类!$C4),"")</f>
        <v>76.172175249807836</v>
      </c>
      <c r="S4" s="26">
        <f ca="1">IFERROR(AVERAGEIFS(ETF指数!V:V,ETF指数!$D:$D,中类!$A4,ETF指数!$E:$E,中类!$B4,ETF指数!$F:$F,中类!$C4),"")</f>
        <v>0</v>
      </c>
      <c r="T4" s="27">
        <f ca="1">IFERROR(AVERAGEIFS(ETF指数!W:W,ETF指数!$D:$D,中类!$A4,ETF指数!$E:$E,中类!$B4,ETF指数!$F:$F,中类!$C4),"")</f>
        <v>30.668716372021521</v>
      </c>
      <c r="U4" s="27">
        <f ca="1">IFERROR(AVERAGEIFS(ETF指数!X:X,ETF指数!$D:$D,中类!$A4,ETF指数!$E:$E,中类!$B4,ETF指数!$F:$F,中类!$C4),"")</f>
        <v>36.328725038401998</v>
      </c>
      <c r="V4" s="27">
        <f ca="1">IFERROR(AVERAGEIFS(ETF指数!Y:Y,ETF指数!$D:$D,中类!$A4,ETF指数!$E:$E,中类!$B4,ETF指数!$F:$F,中类!$C4),"")</f>
        <v>71.790930053804772</v>
      </c>
      <c r="W4" s="27">
        <f ca="1">IFERROR(AVERAGEIFS(ETF指数!Z:Z,ETF指数!$D:$D,中类!$A4,ETF指数!$E:$E,中类!$B4,ETF指数!$F:$F,中类!$C4),"")</f>
        <v>71.582181259601001</v>
      </c>
      <c r="X4" s="43">
        <f ca="1">IFERROR(AVERAGEIFS(ETF指数!AA:AA,ETF指数!$D:$D,中类!$A4,ETF指数!$E:$E,中类!$B4,ETF指数!$F:$F,中类!$C4),"")</f>
        <v>86.363636363636004</v>
      </c>
      <c r="Y4" s="29">
        <f ca="1">IFERROR(AVERAGEIFS(ETF指数!AB:AB,ETF指数!$D:$D,中类!$A4,ETF指数!$E:$E,中类!$B4,ETF指数!$F:$F,中类!$C4),"")</f>
        <v>0.8052670069550163</v>
      </c>
      <c r="Z4" s="29">
        <f ca="1">IFERROR(AVERAGEIFS(ETF指数!AC:AC,ETF指数!$D:$D,中类!$A4,ETF指数!$E:$E,中类!$B4,ETF指数!$F:$F,中类!$C4),"")</f>
        <v>0.73928676021088346</v>
      </c>
      <c r="AA4" s="29">
        <f ca="1">IFERROR(AVERAGEIFS(ETF指数!AD:AD,ETF指数!$D:$D,中类!$A4,ETF指数!$E:$E,中类!$B4,ETF指数!$F:$F,中类!$C4),"")</f>
        <v>0.51873778171222007</v>
      </c>
    </row>
    <row r="5" spans="1:27" x14ac:dyDescent="0.4">
      <c r="A5" s="39" t="s">
        <v>2385</v>
      </c>
      <c r="B5" s="3" t="s">
        <v>1498</v>
      </c>
      <c r="C5" s="39" t="s">
        <v>2396</v>
      </c>
      <c r="D5" s="41">
        <f>SUMIFS(ETF指数!G:G,ETF指数!$D:$D,中类!$A5,ETF指数!$E:$E,中类!$B5,ETF指数!$F:$F,中类!$C5)</f>
        <v>1</v>
      </c>
      <c r="E5" s="41">
        <f ca="1">SUMIFS(ETF指数!H:H,ETF指数!$D:$D,中类!$A5,ETF指数!$E:$E,中类!$B5,ETF指数!$F:$F,中类!$C5)</f>
        <v>1.2195029897</v>
      </c>
      <c r="F5" s="25">
        <f ca="1">IFERROR(AVERAGEIFS(ETF指数!I:I,ETF指数!$D:$D,中类!$A5,ETF指数!$E:$E,中类!$B5,ETF指数!$F:$F,中类!$C5),"")</f>
        <v>-5.3412289569203413</v>
      </c>
      <c r="G5" s="25">
        <f ca="1">IFERROR(AVERAGEIFS(ETF指数!J:J,ETF指数!$D:$D,中类!$A5,ETF指数!$E:$E,中类!$B5,ETF指数!$F:$F,中类!$C5),"")</f>
        <v>6.9567475938015155</v>
      </c>
      <c r="H5" s="25">
        <f ca="1">IFERROR(AVERAGEIFS(ETF指数!K:K,ETF指数!$D:$D,中类!$A5,ETF指数!$E:$E,中类!$B5,ETF指数!$F:$F,中类!$C5),"")</f>
        <v>33.608395658814302</v>
      </c>
      <c r="I5" s="25">
        <f ca="1">IFERROR(AVERAGEIFS(ETF指数!L:L,ETF指数!$D:$D,中类!$A5,ETF指数!$E:$E,中类!$B5,ETF指数!$F:$F,中类!$C5),"")</f>
        <v>0.58971145385460655</v>
      </c>
      <c r="J5" s="25">
        <f ca="1">IFERROR(AVERAGEIFS(ETF指数!M:M,ETF指数!$D:$D,中类!$A5,ETF指数!$E:$E,中类!$B5,ETF指数!$F:$F,中类!$C5),"")</f>
        <v>1.2821196108116266</v>
      </c>
      <c r="K5" s="26">
        <f ca="1">IFERROR(AVERAGEIFS(ETF指数!N:N,ETF指数!$D:$D,中类!$A5,ETF指数!$E:$E,中类!$B5,ETF指数!$F:$F,中类!$C5),"")</f>
        <v>25.734506462439999</v>
      </c>
      <c r="L5" s="26">
        <f ca="1">IFERROR(AVERAGEIFS(ETF指数!O:O,ETF指数!$D:$D,中类!$A5,ETF指数!$E:$E,中类!$B5,ETF指数!$F:$F,中类!$C5),"")</f>
        <v>26.831177340829001</v>
      </c>
      <c r="M5" s="27">
        <f ca="1">IFERROR(AVERAGEIFS(ETF指数!P:P,ETF指数!$D:$D,中类!$A5,ETF指数!$E:$E,中类!$B5,ETF指数!$F:$F,中类!$C5),"")</f>
        <v>0</v>
      </c>
      <c r="N5" s="27">
        <f ca="1">IFERROR(AVERAGEIFS(ETF指数!Q:Q,ETF指数!$D:$D,中类!$A5,ETF指数!$E:$E,中类!$B5,ETF指数!$F:$F,中类!$C5),"")</f>
        <v>0</v>
      </c>
      <c r="O5" s="27">
        <f ca="1">IFERROR(AVERAGEIFS(ETF指数!R:R,ETF指数!$D:$D,中类!$A5,ETF指数!$E:$E,中类!$B5,ETF指数!$F:$F,中类!$C5),"")</f>
        <v>0</v>
      </c>
      <c r="P5" s="27">
        <f ca="1">IFERROR(AVERAGEIFS(ETF指数!S:S,ETF指数!$D:$D,中类!$A5,ETF指数!$E:$E,中类!$B5,ETF指数!$F:$F,中类!$C5,ETF指数!$S:$S,"&gt;0"),"")</f>
        <v>6.1211071187427999</v>
      </c>
      <c r="Q5" s="27">
        <f ca="1">IFERROR(AVERAGEIFS(ETF指数!T:T,ETF指数!$D:$D,中类!$A5,ETF指数!$E:$E,中类!$B5,ETF指数!$F:$F,中类!$C5,ETF指数!$T:$T,"&gt;0"),"")</f>
        <v>6.6663042720502004</v>
      </c>
      <c r="R5" s="26">
        <f ca="1">IFERROR(AVERAGEIFS(ETF指数!U:U,ETF指数!$D:$D,中类!$A5,ETF指数!$E:$E,中类!$B5,ETF指数!$F:$F,中类!$C5),"")</f>
        <v>79.565217391304344</v>
      </c>
      <c r="S5" s="26">
        <f ca="1">IFERROR(AVERAGEIFS(ETF指数!V:V,ETF指数!$D:$D,中类!$A5,ETF指数!$E:$E,中类!$B5,ETF指数!$F:$F,中类!$C5),"")</f>
        <v>0</v>
      </c>
      <c r="T5" s="27">
        <f ca="1">IFERROR(AVERAGEIFS(ETF指数!W:W,ETF指数!$D:$D,中类!$A5,ETF指数!$E:$E,中类!$B5,ETF指数!$F:$F,中类!$C5),"")</f>
        <v>28.768115942028988</v>
      </c>
      <c r="U5" s="27">
        <f ca="1">IFERROR(AVERAGEIFS(ETF指数!X:X,ETF指数!$D:$D,中类!$A5,ETF指数!$E:$E,中类!$B5,ETF指数!$F:$F,中类!$C5),"")</f>
        <v>26.787003610107998</v>
      </c>
      <c r="V5" s="27">
        <f ca="1">IFERROR(AVERAGEIFS(ETF指数!Y:Y,ETF指数!$D:$D,中类!$A5,ETF指数!$E:$E,中类!$B5,ETF指数!$F:$F,中类!$C5),"")</f>
        <v>70.507246376811594</v>
      </c>
      <c r="W5" s="27">
        <f ca="1">IFERROR(AVERAGEIFS(ETF指数!Z:Z,ETF指数!$D:$D,中类!$A5,ETF指数!$E:$E,中类!$B5,ETF指数!$F:$F,中类!$C5),"")</f>
        <v>61.705202312139001</v>
      </c>
      <c r="X5" s="43">
        <f ca="1">IFERROR(AVERAGEIFS(ETF指数!AA:AA,ETF指数!$D:$D,中类!$A5,ETF指数!$E:$E,中类!$B5,ETF指数!$F:$F,中类!$C5),"")</f>
        <v>82.857142857142989</v>
      </c>
      <c r="Y5" s="29">
        <f ca="1">IFERROR(AVERAGEIFS(ETF指数!AB:AB,ETF指数!$D:$D,中类!$A5,ETF指数!$E:$E,中类!$B5,ETF指数!$F:$F,中类!$C5),"")</f>
        <v>0.80951608191879543</v>
      </c>
      <c r="Z5" s="29">
        <f ca="1">IFERROR(AVERAGEIFS(ETF指数!AC:AC,ETF指数!$D:$D,中类!$A5,ETF指数!$E:$E,中类!$B5,ETF指数!$F:$F,中类!$C5),"")</f>
        <v>0.74447896035728189</v>
      </c>
      <c r="AA5" s="29">
        <f ca="1">IFERROR(AVERAGEIFS(ETF指数!AD:AD,ETF指数!$D:$D,中类!$A5,ETF指数!$E:$E,中类!$B5,ETF指数!$F:$F,中类!$C5),"")</f>
        <v>0.58020915944706064</v>
      </c>
    </row>
    <row r="6" spans="1:27" x14ac:dyDescent="0.4">
      <c r="A6" s="39" t="s">
        <v>2385</v>
      </c>
      <c r="B6" s="3" t="s">
        <v>1490</v>
      </c>
      <c r="C6" s="3" t="s">
        <v>1490</v>
      </c>
      <c r="D6" s="41">
        <f>SUMIFS(ETF指数!G:G,ETF指数!$D:$D,中类!$A6,ETF指数!$E:$E,中类!$B6,ETF指数!$F:$F,中类!$C6)</f>
        <v>5</v>
      </c>
      <c r="E6" s="41">
        <f ca="1">SUMIFS(ETF指数!H:H,ETF指数!$D:$D,中类!$A6,ETF指数!$E:$E,中类!$B6,ETF指数!$F:$F,中类!$C6)</f>
        <v>31.485376373700003</v>
      </c>
      <c r="F6" s="25">
        <f ca="1">IFERROR(AVERAGEIFS(ETF指数!I:I,ETF指数!$D:$D,中类!$A6,ETF指数!$E:$E,中类!$B6,ETF指数!$F:$F,中类!$C6),"")</f>
        <v>-7.7223240617616282</v>
      </c>
      <c r="G6" s="25">
        <f ca="1">IFERROR(AVERAGEIFS(ETF指数!J:J,ETF指数!$D:$D,中类!$A6,ETF指数!$E:$E,中类!$B6,ETF指数!$F:$F,中类!$C6),"")</f>
        <v>9.4021892382595951</v>
      </c>
      <c r="H6" s="25">
        <f ca="1">IFERROR(AVERAGEIFS(ETF指数!K:K,ETF指数!$D:$D,中类!$A6,ETF指数!$E:$E,中类!$B6,ETF指数!$F:$F,中类!$C6),"")</f>
        <v>32.85483463237523</v>
      </c>
      <c r="I6" s="25">
        <f ca="1">IFERROR(AVERAGEIFS(ETF指数!L:L,ETF指数!$D:$D,中类!$A6,ETF指数!$E:$E,中类!$B6,ETF指数!$F:$F,中类!$C6),"")</f>
        <v>0.65275377011918545</v>
      </c>
      <c r="J6" s="25">
        <f ca="1">IFERROR(AVERAGEIFS(ETF指数!M:M,ETF指数!$D:$D,中类!$A6,ETF指数!$E:$E,中类!$B6,ETF指数!$F:$F,中类!$C6),"")</f>
        <v>1.1184485873429357</v>
      </c>
      <c r="K6" s="26">
        <f ca="1">IFERROR(AVERAGEIFS(ETF指数!N:N,ETF指数!$D:$D,中类!$A6,ETF指数!$E:$E,中类!$B6,ETF指数!$F:$F,中类!$C6),"")</f>
        <v>31.926936322029672</v>
      </c>
      <c r="L6" s="26">
        <f ca="1">IFERROR(AVERAGEIFS(ETF指数!O:O,ETF指数!$D:$D,中类!$A6,ETF指数!$E:$E,中类!$B6,ETF指数!$F:$F,中类!$C6),"")</f>
        <v>30.101434223653332</v>
      </c>
      <c r="M6" s="27">
        <f ca="1">IFERROR(AVERAGEIFS(ETF指数!P:P,ETF指数!$D:$D,中类!$A6,ETF指数!$E:$E,中类!$B6,ETF指数!$F:$F,中类!$C6),"")</f>
        <v>0</v>
      </c>
      <c r="N6" s="27">
        <f ca="1">IFERROR(AVERAGEIFS(ETF指数!Q:Q,ETF指数!$D:$D,中类!$A6,ETF指数!$E:$E,中类!$B6,ETF指数!$F:$F,中类!$C6),"")</f>
        <v>0</v>
      </c>
      <c r="O6" s="27">
        <f ca="1">IFERROR(AVERAGEIFS(ETF指数!R:R,ETF指数!$D:$D,中类!$A6,ETF指数!$E:$E,中类!$B6,ETF指数!$F:$F,中类!$C6),"")</f>
        <v>0</v>
      </c>
      <c r="P6" s="27">
        <f ca="1">IFERROR(AVERAGEIFS(ETF指数!S:S,ETF指数!$D:$D,中类!$A6,ETF指数!$E:$E,中类!$B6,ETF指数!$F:$F,中类!$C6,ETF指数!$S:$S,"&gt;0"),"")</f>
        <v>11.308410539310097</v>
      </c>
      <c r="Q6" s="27">
        <f ca="1">IFERROR(AVERAGEIFS(ETF指数!T:T,ETF指数!$D:$D,中类!$A6,ETF指数!$E:$E,中类!$B6,ETF指数!$F:$F,中类!$C6,ETF指数!$T:$T,"&gt;0"),"")</f>
        <v>11.396985467760333</v>
      </c>
      <c r="R6" s="26">
        <f ca="1">IFERROR(AVERAGEIFS(ETF指数!U:U,ETF指数!$D:$D,中类!$A6,ETF指数!$E:$E,中类!$B6,ETF指数!$F:$F,中类!$C6),"")</f>
        <v>80.74445707557544</v>
      </c>
      <c r="S6" s="26">
        <f ca="1">IFERROR(AVERAGEIFS(ETF指数!V:V,ETF指数!$D:$D,中类!$A6,ETF指数!$E:$E,中类!$B6,ETF指数!$F:$F,中类!$C6),"")</f>
        <v>0</v>
      </c>
      <c r="T6" s="27">
        <f ca="1">IFERROR(AVERAGEIFS(ETF指数!W:W,ETF指数!$D:$D,中类!$A6,ETF指数!$E:$E,中类!$B6,ETF指数!$F:$F,中类!$C6),"")</f>
        <v>22.172206205412248</v>
      </c>
      <c r="U6" s="27">
        <f ca="1">IFERROR(AVERAGEIFS(ETF指数!X:X,ETF指数!$D:$D,中类!$A6,ETF指数!$E:$E,中类!$B6,ETF指数!$F:$F,中类!$C6),"")</f>
        <v>18.009356538520731</v>
      </c>
      <c r="V6" s="27">
        <f ca="1">IFERROR(AVERAGEIFS(ETF指数!Y:Y,ETF指数!$D:$D,中类!$A6,ETF指数!$E:$E,中类!$B6,ETF指数!$F:$F,中类!$C6),"")</f>
        <v>59.084688893671064</v>
      </c>
      <c r="W6" s="27">
        <f ca="1">IFERROR(AVERAGEIFS(ETF指数!Z:Z,ETF指数!$D:$D,中类!$A6,ETF指数!$E:$E,中类!$B6,ETF指数!$F:$F,中类!$C6),"")</f>
        <v>46.554313432630998</v>
      </c>
      <c r="X6" s="43">
        <f ca="1">IFERROR(AVERAGEIFS(ETF指数!AA:AA,ETF指数!$D:$D,中类!$A6,ETF指数!$E:$E,中类!$B6,ETF指数!$F:$F,中类!$C6),"")</f>
        <v>33</v>
      </c>
      <c r="Y6" s="29">
        <f ca="1">IFERROR(AVERAGEIFS(ETF指数!AB:AB,ETF指数!$D:$D,中类!$A6,ETF指数!$E:$E,中类!$B6,ETF指数!$F:$F,中类!$C6),"")</f>
        <v>0.72642229397228808</v>
      </c>
      <c r="Z6" s="29">
        <f ca="1">IFERROR(AVERAGEIFS(ETF指数!AC:AC,ETF指数!$D:$D,中类!$A6,ETF指数!$E:$E,中类!$B6,ETF指数!$F:$F,中类!$C6),"")</f>
        <v>0.67733463450115616</v>
      </c>
      <c r="AA6" s="29">
        <f ca="1">IFERROR(AVERAGEIFS(ETF指数!AD:AD,ETF指数!$D:$D,中类!$A6,ETF指数!$E:$E,中类!$B6,ETF指数!$F:$F,中类!$C6),"")</f>
        <v>0.50997362002660063</v>
      </c>
    </row>
    <row r="7" spans="1:27" x14ac:dyDescent="0.4">
      <c r="A7" s="39" t="s">
        <v>2385</v>
      </c>
      <c r="B7" s="3" t="s">
        <v>1484</v>
      </c>
      <c r="C7" s="38" t="s">
        <v>2389</v>
      </c>
      <c r="D7" s="41">
        <f>SUMIFS(ETF指数!G:G,ETF指数!$D:$D,中类!$A7,ETF指数!$E:$E,中类!$B7,ETF指数!$F:$F,中类!$C7)</f>
        <v>6</v>
      </c>
      <c r="E7" s="41">
        <f ca="1">SUMIFS(ETF指数!H:H,ETF指数!$D:$D,中类!$A7,ETF指数!$E:$E,中类!$B7,ETF指数!$F:$F,中类!$C7)</f>
        <v>123.10197522229998</v>
      </c>
      <c r="F7" s="25">
        <f ca="1">IFERROR(AVERAGEIFS(ETF指数!I:I,ETF指数!$D:$D,中类!$A7,ETF指数!$E:$E,中类!$B7,ETF指数!$F:$F,中类!$C7),"")</f>
        <v>-3.5284863634056918</v>
      </c>
      <c r="G7" s="25">
        <f ca="1">IFERROR(AVERAGEIFS(ETF指数!J:J,ETF指数!$D:$D,中类!$A7,ETF指数!$E:$E,中类!$B7,ETF指数!$F:$F,中类!$C7),"")</f>
        <v>2.827545441807692</v>
      </c>
      <c r="H7" s="25">
        <f ca="1">IFERROR(AVERAGEIFS(ETF指数!K:K,ETF指数!$D:$D,中类!$A7,ETF指数!$E:$E,中类!$B7,ETF指数!$F:$F,中类!$C7),"")</f>
        <v>19.023210275927074</v>
      </c>
      <c r="I7" s="25" t="str">
        <f ca="1">IFERROR(AVERAGEIFS(ETF指数!L:L,ETF指数!$D:$D,中类!$A7,ETF指数!$E:$E,中类!$B7,ETF指数!$F:$F,中类!$C7),"")</f>
        <v/>
      </c>
      <c r="J7" s="25" t="str">
        <f ca="1">IFERROR(AVERAGEIFS(ETF指数!M:M,ETF指数!$D:$D,中类!$A7,ETF指数!$E:$E,中类!$B7,ETF指数!$F:$F,中类!$C7),"")</f>
        <v/>
      </c>
      <c r="K7" s="26">
        <f ca="1">IFERROR(AVERAGEIFS(ETF指数!N:N,ETF指数!$D:$D,中类!$A7,ETF指数!$E:$E,中类!$B7,ETF指数!$F:$F,中类!$C7),"")</f>
        <v>0</v>
      </c>
      <c r="L7" s="26">
        <f ca="1">IFERROR(AVERAGEIFS(ETF指数!O:O,ETF指数!$D:$D,中类!$A7,ETF指数!$E:$E,中类!$B7,ETF指数!$F:$F,中类!$C7),"")</f>
        <v>0</v>
      </c>
      <c r="M7" s="27">
        <f ca="1">IFERROR(AVERAGEIFS(ETF指数!P:P,ETF指数!$D:$D,中类!$A7,ETF指数!$E:$E,中类!$B7,ETF指数!$F:$F,中类!$C7),"")</f>
        <v>0</v>
      </c>
      <c r="N7" s="27">
        <f ca="1">IFERROR(AVERAGEIFS(ETF指数!Q:Q,ETF指数!$D:$D,中类!$A7,ETF指数!$E:$E,中类!$B7,ETF指数!$F:$F,中类!$C7),"")</f>
        <v>0</v>
      </c>
      <c r="O7" s="27">
        <f ca="1">IFERROR(AVERAGEIFS(ETF指数!R:R,ETF指数!$D:$D,中类!$A7,ETF指数!$E:$E,中类!$B7,ETF指数!$F:$F,中类!$C7),"")</f>
        <v>0</v>
      </c>
      <c r="P7" s="27" t="str">
        <f ca="1">IFERROR(AVERAGEIFS(ETF指数!S:S,ETF指数!$D:$D,中类!$A7,ETF指数!$E:$E,中类!$B7,ETF指数!$F:$F,中类!$C7,ETF指数!$S:$S,"&gt;0"),"")</f>
        <v/>
      </c>
      <c r="Q7" s="27" t="str">
        <f ca="1">IFERROR(AVERAGEIFS(ETF指数!T:T,ETF指数!$D:$D,中类!$A7,ETF指数!$E:$E,中类!$B7,ETF指数!$F:$F,中类!$C7,ETF指数!$T:$T,"&gt;0"),"")</f>
        <v/>
      </c>
      <c r="R7" s="26">
        <f ca="1">IFERROR(AVERAGEIFS(ETF指数!U:U,ETF指数!$D:$D,中类!$A7,ETF指数!$E:$E,中类!$B7,ETF指数!$F:$F,中类!$C7),"")</f>
        <v>0</v>
      </c>
      <c r="S7" s="26">
        <f ca="1">IFERROR(AVERAGEIFS(ETF指数!V:V,ETF指数!$D:$D,中类!$A7,ETF指数!$E:$E,中类!$B7,ETF指数!$F:$F,中类!$C7),"")</f>
        <v>0</v>
      </c>
      <c r="T7" s="27">
        <f ca="1">IFERROR(AVERAGEIFS(ETF指数!W:W,ETF指数!$D:$D,中类!$A7,ETF指数!$E:$E,中类!$B7,ETF指数!$F:$F,中类!$C7),"")</f>
        <v>0</v>
      </c>
      <c r="U7" s="27">
        <f ca="1">IFERROR(AVERAGEIFS(ETF指数!X:X,ETF指数!$D:$D,中类!$A7,ETF指数!$E:$E,中类!$B7,ETF指数!$F:$F,中类!$C7),"")</f>
        <v>0</v>
      </c>
      <c r="V7" s="27">
        <f ca="1">IFERROR(AVERAGEIFS(ETF指数!Y:Y,ETF指数!$D:$D,中类!$A7,ETF指数!$E:$E,中类!$B7,ETF指数!$F:$F,中类!$C7),"")</f>
        <v>0</v>
      </c>
      <c r="W7" s="27">
        <f ca="1">IFERROR(AVERAGEIFS(ETF指数!Z:Z,ETF指数!$D:$D,中类!$A7,ETF指数!$E:$E,中类!$B7,ETF指数!$F:$F,中类!$C7),"")</f>
        <v>0</v>
      </c>
      <c r="X7" s="43">
        <f ca="1">IFERROR(AVERAGEIFS(ETF指数!AA:AA,ETF指数!$D:$D,中类!$A7,ETF指数!$E:$E,中类!$B7,ETF指数!$F:$F,中类!$C7),"")</f>
        <v>0</v>
      </c>
      <c r="Y7" s="29" t="str">
        <f ca="1">IFERROR(AVERAGEIFS(ETF指数!AB:AB,ETF指数!$D:$D,中类!$A7,ETF指数!$E:$E,中类!$B7,ETF指数!$F:$F,中类!$C7),"")</f>
        <v/>
      </c>
      <c r="Z7" s="29" t="str">
        <f ca="1">IFERROR(AVERAGEIFS(ETF指数!AC:AC,ETF指数!$D:$D,中类!$A7,ETF指数!$E:$E,中类!$B7,ETF指数!$F:$F,中类!$C7),"")</f>
        <v/>
      </c>
      <c r="AA7" s="29" t="str">
        <f ca="1">IFERROR(AVERAGEIFS(ETF指数!AD:AD,ETF指数!$D:$D,中类!$A7,ETF指数!$E:$E,中类!$B7,ETF指数!$F:$F,中类!$C7),"")</f>
        <v/>
      </c>
    </row>
    <row r="8" spans="1:27" x14ac:dyDescent="0.4">
      <c r="A8" s="39" t="s">
        <v>2385</v>
      </c>
      <c r="B8" s="3" t="s">
        <v>1484</v>
      </c>
      <c r="C8" s="38" t="s">
        <v>2388</v>
      </c>
      <c r="D8" s="41">
        <f>SUMIFS(ETF指数!G:G,ETF指数!$D:$D,中类!$A8,ETF指数!$E:$E,中类!$B8,ETF指数!$F:$F,中类!$C8)</f>
        <v>6</v>
      </c>
      <c r="E8" s="41">
        <f ca="1">SUMIFS(ETF指数!H:H,ETF指数!$D:$D,中类!$A8,ETF指数!$E:$E,中类!$B8,ETF指数!$F:$F,中类!$C8)</f>
        <v>152.79875297750002</v>
      </c>
      <c r="F8" s="25">
        <f ca="1">IFERROR(AVERAGEIFS(ETF指数!I:I,ETF指数!$D:$D,中类!$A8,ETF指数!$E:$E,中类!$B8,ETF指数!$F:$F,中类!$C8),"")</f>
        <v>-5.1809096469741558</v>
      </c>
      <c r="G8" s="25">
        <f ca="1">IFERROR(AVERAGEIFS(ETF指数!J:J,ETF指数!$D:$D,中类!$A8,ETF指数!$E:$E,中类!$B8,ETF指数!$F:$F,中类!$C8),"")</f>
        <v>-1.3858642990215442</v>
      </c>
      <c r="H8" s="25">
        <f ca="1">IFERROR(AVERAGEIFS(ETF指数!K:K,ETF指数!$D:$D,中类!$A8,ETF指数!$E:$E,中类!$B8,ETF指数!$F:$F,中类!$C8),"")</f>
        <v>12.177078252656209</v>
      </c>
      <c r="I8" s="25">
        <f ca="1">IFERROR(AVERAGEIFS(ETF指数!L:L,ETF指数!$D:$D,中类!$A8,ETF指数!$E:$E,中类!$B8,ETF指数!$F:$F,中类!$C8),"")</f>
        <v>-0.19695874228396995</v>
      </c>
      <c r="J8" s="25">
        <f ca="1">IFERROR(AVERAGEIFS(ETF指数!M:M,ETF指数!$D:$D,中类!$A8,ETF指数!$E:$E,中类!$B8,ETF指数!$F:$F,中类!$C8),"")</f>
        <v>0.30830067976397862</v>
      </c>
      <c r="K8" s="26">
        <f ca="1">IFERROR(AVERAGEIFS(ETF指数!N:N,ETF指数!$D:$D,中类!$A8,ETF指数!$E:$E,中类!$B8,ETF指数!$F:$F,中类!$C8),"")</f>
        <v>17.1250828388415</v>
      </c>
      <c r="L8" s="26">
        <f ca="1">IFERROR(AVERAGEIFS(ETF指数!O:O,ETF指数!$D:$D,中类!$A8,ETF指数!$E:$E,中类!$B8,ETF指数!$F:$F,中类!$C8),"")</f>
        <v>20.376928804722251</v>
      </c>
      <c r="M8" s="27">
        <f ca="1">IFERROR(AVERAGEIFS(ETF指数!P:P,ETF指数!$D:$D,中类!$A8,ETF指数!$E:$E,中类!$B8,ETF指数!$F:$F,中类!$C8),"")</f>
        <v>0</v>
      </c>
      <c r="N8" s="27">
        <f ca="1">IFERROR(AVERAGEIFS(ETF指数!Q:Q,ETF指数!$D:$D,中类!$A8,ETF指数!$E:$E,中类!$B8,ETF指数!$F:$F,中类!$C8),"")</f>
        <v>0</v>
      </c>
      <c r="O8" s="27">
        <f ca="1">IFERROR(AVERAGEIFS(ETF指数!R:R,ETF指数!$D:$D,中类!$A8,ETF指数!$E:$E,中类!$B8,ETF指数!$F:$F,中类!$C8),"")</f>
        <v>0</v>
      </c>
      <c r="P8" s="27">
        <f ca="1">IFERROR(AVERAGEIFS(ETF指数!S:S,ETF指数!$D:$D,中类!$A8,ETF指数!$E:$E,中类!$B8,ETF指数!$F:$F,中类!$C8,ETF指数!$S:$S,"&gt;0"),"")</f>
        <v>7.1129732536056665</v>
      </c>
      <c r="Q8" s="27">
        <f ca="1">IFERROR(AVERAGEIFS(ETF指数!T:T,ETF指数!$D:$D,中类!$A8,ETF指数!$E:$E,中类!$B8,ETF指数!$F:$F,中类!$C8,ETF指数!$T:$T,"&gt;0"),"")</f>
        <v>6.6507418882314999</v>
      </c>
      <c r="R8" s="26">
        <f ca="1">IFERROR(AVERAGEIFS(ETF指数!U:U,ETF指数!$D:$D,中类!$A8,ETF指数!$E:$E,中类!$B8,ETF指数!$F:$F,中类!$C8),"")</f>
        <v>61.146590497452401</v>
      </c>
      <c r="S8" s="26">
        <f ca="1">IFERROR(AVERAGEIFS(ETF指数!V:V,ETF指数!$D:$D,中类!$A8,ETF指数!$E:$E,中类!$B8,ETF指数!$F:$F,中类!$C8),"")</f>
        <v>0</v>
      </c>
      <c r="T8" s="27">
        <f ca="1">IFERROR(AVERAGEIFS(ETF指数!W:W,ETF指数!$D:$D,中类!$A8,ETF指数!$E:$E,中类!$B8,ETF指数!$F:$F,中类!$C8),"")</f>
        <v>31.287093004380797</v>
      </c>
      <c r="U8" s="27">
        <f ca="1">IFERROR(AVERAGEIFS(ETF指数!X:X,ETF指数!$D:$D,中类!$A8,ETF指数!$E:$E,中类!$B8,ETF指数!$F:$F,中类!$C8),"")</f>
        <v>28.655386770564501</v>
      </c>
      <c r="V8" s="27">
        <f ca="1">IFERROR(AVERAGEIFS(ETF指数!Y:Y,ETF指数!$D:$D,中类!$A8,ETF指数!$E:$E,中类!$B8,ETF指数!$F:$F,中类!$C8),"")</f>
        <v>61.569641678260531</v>
      </c>
      <c r="W8" s="27">
        <f ca="1">IFERROR(AVERAGEIFS(ETF指数!Z:Z,ETF指数!$D:$D,中类!$A8,ETF指数!$E:$E,中类!$B8,ETF指数!$F:$F,中类!$C8),"")</f>
        <v>56.071608370179248</v>
      </c>
      <c r="X8" s="43">
        <f ca="1">IFERROR(AVERAGEIFS(ETF指数!AA:AA,ETF指数!$D:$D,中类!$A8,ETF指数!$E:$E,中类!$B8,ETF指数!$F:$F,中类!$C8),"")</f>
        <v>62.5</v>
      </c>
      <c r="Y8" s="29">
        <f ca="1">IFERROR(AVERAGEIFS(ETF指数!AB:AB,ETF指数!$D:$D,中类!$A8,ETF指数!$E:$E,中类!$B8,ETF指数!$F:$F,中类!$C8),"")</f>
        <v>0.59370136218935887</v>
      </c>
      <c r="Z8" s="29">
        <f ca="1">IFERROR(AVERAGEIFS(ETF指数!AC:AC,ETF指数!$D:$D,中类!$A8,ETF指数!$E:$E,中类!$B8,ETF指数!$F:$F,中类!$C8),"")</f>
        <v>0.40951876337961618</v>
      </c>
      <c r="AA8" s="29">
        <f ca="1">IFERROR(AVERAGEIFS(ETF指数!AD:AD,ETF指数!$D:$D,中类!$A8,ETF指数!$E:$E,中类!$B8,ETF指数!$F:$F,中类!$C8),"")</f>
        <v>0.52638295611647701</v>
      </c>
    </row>
    <row r="9" spans="1:27" x14ac:dyDescent="0.4">
      <c r="A9" s="39" t="s">
        <v>2385</v>
      </c>
      <c r="B9" s="3" t="s">
        <v>1484</v>
      </c>
      <c r="C9" s="38" t="s">
        <v>2392</v>
      </c>
      <c r="D9" s="41">
        <f>SUMIFS(ETF指数!G:G,ETF指数!$D:$D,中类!$A9,ETF指数!$E:$E,中类!$B9,ETF指数!$F:$F,中类!$C9)</f>
        <v>1</v>
      </c>
      <c r="E9" s="41">
        <f ca="1">SUMIFS(ETF指数!H:H,ETF指数!$D:$D,中类!$A9,ETF指数!$E:$E,中类!$B9,ETF指数!$F:$F,中类!$C9)</f>
        <v>57.916014197299994</v>
      </c>
      <c r="F9" s="25">
        <f ca="1">IFERROR(AVERAGEIFS(ETF指数!I:I,ETF指数!$D:$D,中类!$A9,ETF指数!$E:$E,中类!$B9,ETF指数!$F:$F,中类!$C9),"")</f>
        <v>-3.0863651084128252</v>
      </c>
      <c r="G9" s="25">
        <f ca="1">IFERROR(AVERAGEIFS(ETF指数!J:J,ETF指数!$D:$D,中类!$A9,ETF指数!$E:$E,中类!$B9,ETF指数!$F:$F,中类!$C9),"")</f>
        <v>-3.6619084547747538</v>
      </c>
      <c r="H9" s="25">
        <f ca="1">IFERROR(AVERAGEIFS(ETF指数!K:K,ETF指数!$D:$D,中类!$A9,ETF指数!$E:$E,中类!$B9,ETF指数!$F:$F,中类!$C9),"")</f>
        <v>2.8561627666111145</v>
      </c>
      <c r="I9" s="25">
        <f ca="1">IFERROR(AVERAGEIFS(ETF指数!L:L,ETF指数!$D:$D,中类!$A9,ETF指数!$E:$E,中类!$B9,ETF指数!$F:$F,中类!$C9),"")</f>
        <v>-0.36387968644474472</v>
      </c>
      <c r="J9" s="25">
        <f ca="1">IFERROR(AVERAGEIFS(ETF指数!M:M,ETF指数!$D:$D,中类!$A9,ETF指数!$E:$E,中类!$B9,ETF指数!$F:$F,中类!$C9),"")</f>
        <v>0.12054075539379497</v>
      </c>
      <c r="K9" s="26">
        <f ca="1">IFERROR(AVERAGEIFS(ETF指数!N:N,ETF指数!$D:$D,中类!$A9,ETF指数!$E:$E,中类!$B9,ETF指数!$F:$F,中类!$C9),"")</f>
        <v>20.716233437229999</v>
      </c>
      <c r="L9" s="26">
        <f ca="1">IFERROR(AVERAGEIFS(ETF指数!O:O,ETF指数!$D:$D,中类!$A9,ETF指数!$E:$E,中类!$B9,ETF指数!$F:$F,中类!$C9),"")</f>
        <v>24.185126303838</v>
      </c>
      <c r="M9" s="27">
        <f ca="1">IFERROR(AVERAGEIFS(ETF指数!P:P,ETF指数!$D:$D,中类!$A9,ETF指数!$E:$E,中类!$B9,ETF指数!$F:$F,中类!$C9),"")</f>
        <v>0</v>
      </c>
      <c r="N9" s="27">
        <f ca="1">IFERROR(AVERAGEIFS(ETF指数!Q:Q,ETF指数!$D:$D,中类!$A9,ETF指数!$E:$E,中类!$B9,ETF指数!$F:$F,中类!$C9),"")</f>
        <v>0</v>
      </c>
      <c r="O9" s="27">
        <f ca="1">IFERROR(AVERAGEIFS(ETF指数!R:R,ETF指数!$D:$D,中类!$A9,ETF指数!$E:$E,中类!$B9,ETF指数!$F:$F,中类!$C9),"")</f>
        <v>0</v>
      </c>
      <c r="P9" s="27">
        <f ca="1">IFERROR(AVERAGEIFS(ETF指数!S:S,ETF指数!$D:$D,中类!$A9,ETF指数!$E:$E,中类!$B9,ETF指数!$F:$F,中类!$C9,ETF指数!$S:$S,"&gt;0"),"")</f>
        <v>8.8362917168457997</v>
      </c>
      <c r="Q9" s="27">
        <f ca="1">IFERROR(AVERAGEIFS(ETF指数!T:T,ETF指数!$D:$D,中类!$A9,ETF指数!$E:$E,中类!$B9,ETF指数!$F:$F,中类!$C9,ETF指数!$T:$T,"&gt;0"),"")</f>
        <v>7.0713091900176996</v>
      </c>
      <c r="R9" s="26">
        <f ca="1">IFERROR(AVERAGEIFS(ETF指数!U:U,ETF指数!$D:$D,中类!$A9,ETF指数!$E:$E,中类!$B9,ETF指数!$F:$F,中类!$C9),"")</f>
        <v>74.659009332376172</v>
      </c>
      <c r="S9" s="26">
        <f ca="1">IFERROR(AVERAGEIFS(ETF指数!V:V,ETF指数!$D:$D,中类!$A9,ETF指数!$E:$E,中类!$B9,ETF指数!$F:$F,中类!$C9),"")</f>
        <v>0</v>
      </c>
      <c r="T9" s="27">
        <f ca="1">IFERROR(AVERAGEIFS(ETF指数!W:W,ETF指数!$D:$D,中类!$A9,ETF指数!$E:$E,中类!$B9,ETF指数!$F:$F,中类!$C9),"")</f>
        <v>27.925340990667625</v>
      </c>
      <c r="U9" s="27">
        <f ca="1">IFERROR(AVERAGEIFS(ETF指数!X:X,ETF指数!$D:$D,中类!$A9,ETF指数!$E:$E,中类!$B9,ETF指数!$F:$F,中类!$C9),"")</f>
        <v>36.572302983933</v>
      </c>
      <c r="V9" s="27">
        <f ca="1">IFERROR(AVERAGEIFS(ETF指数!Y:Y,ETF指数!$D:$D,中类!$A9,ETF指数!$E:$E,中类!$B9,ETF指数!$F:$F,中类!$C9),"")</f>
        <v>77.243359655419951</v>
      </c>
      <c r="W9" s="27">
        <f ca="1">IFERROR(AVERAGEIFS(ETF指数!Z:Z,ETF指数!$D:$D,中类!$A9,ETF指数!$E:$E,中类!$B9,ETF指数!$F:$F,中类!$C9),"")</f>
        <v>63.859111791730001</v>
      </c>
      <c r="X9" s="43">
        <f ca="1">IFERROR(AVERAGEIFS(ETF指数!AA:AA,ETF指数!$D:$D,中类!$A9,ETF指数!$E:$E,中类!$B9,ETF指数!$F:$F,中类!$C9),"")</f>
        <v>30</v>
      </c>
      <c r="Y9" s="29">
        <f ca="1">IFERROR(AVERAGEIFS(ETF指数!AB:AB,ETF指数!$D:$D,中类!$A9,ETF指数!$E:$E,中类!$B9,ETF指数!$F:$F,中类!$C9),"")</f>
        <v>0.63477465261636457</v>
      </c>
      <c r="Z9" s="29">
        <f ca="1">IFERROR(AVERAGEIFS(ETF指数!AC:AC,ETF指数!$D:$D,中类!$A9,ETF指数!$E:$E,中类!$B9,ETF指数!$F:$F,中类!$C9),"")</f>
        <v>0.46092492734147278</v>
      </c>
      <c r="AA9" s="29">
        <f ca="1">IFERROR(AVERAGEIFS(ETF指数!AD:AD,ETF指数!$D:$D,中类!$A9,ETF指数!$E:$E,中类!$B9,ETF指数!$F:$F,中类!$C9),"")</f>
        <v>0.63067351711023945</v>
      </c>
    </row>
    <row r="10" spans="1:27" x14ac:dyDescent="0.4">
      <c r="A10" s="39" t="s">
        <v>2385</v>
      </c>
      <c r="B10" s="3" t="s">
        <v>1484</v>
      </c>
      <c r="C10" s="3" t="s">
        <v>1484</v>
      </c>
      <c r="D10" s="41">
        <f>SUMIFS(ETF指数!G:G,ETF指数!$D:$D,中类!$A10,ETF指数!$E:$E,中类!$B10,ETF指数!$F:$F,中类!$C10)</f>
        <v>6</v>
      </c>
      <c r="E10" s="41">
        <f ca="1">SUMIFS(ETF指数!H:H,ETF指数!$D:$D,中类!$A10,ETF指数!$E:$E,中类!$B10,ETF指数!$F:$F,中类!$C10)</f>
        <v>80.903290115899992</v>
      </c>
      <c r="F10" s="25">
        <f ca="1">IFERROR(AVERAGEIFS(ETF指数!I:I,ETF指数!$D:$D,中类!$A10,ETF指数!$E:$E,中类!$B10,ETF指数!$F:$F,中类!$C10),"")</f>
        <v>-3.7449453080908803</v>
      </c>
      <c r="G10" s="25">
        <f ca="1">IFERROR(AVERAGEIFS(ETF指数!J:J,ETF指数!$D:$D,中类!$A10,ETF指数!$E:$E,中类!$B10,ETF指数!$F:$F,中类!$C10),"")</f>
        <v>0.18787686638567225</v>
      </c>
      <c r="H10" s="25">
        <f ca="1">IFERROR(AVERAGEIFS(ETF指数!K:K,ETF指数!$D:$D,中类!$A10,ETF指数!$E:$E,中类!$B10,ETF指数!$F:$F,中类!$C10),"")</f>
        <v>16.123048992439465</v>
      </c>
      <c r="I10" s="25">
        <f ca="1">IFERROR(AVERAGEIFS(ETF指数!L:L,ETF指数!$D:$D,中类!$A10,ETF指数!$E:$E,中类!$B10,ETF指数!$F:$F,中类!$C10),"")</f>
        <v>-9.3000240371775289E-2</v>
      </c>
      <c r="J10" s="25">
        <f ca="1">IFERROR(AVERAGEIFS(ETF指数!M:M,ETF指数!$D:$D,中类!$A10,ETF指数!$E:$E,中类!$B10,ETF指数!$F:$F,中类!$C10),"")</f>
        <v>0.56474305263345159</v>
      </c>
      <c r="K10" s="26">
        <f ca="1">IFERROR(AVERAGEIFS(ETF指数!N:N,ETF指数!$D:$D,中类!$A10,ETF指数!$E:$E,中类!$B10,ETF指数!$F:$F,中类!$C10),"")</f>
        <v>11.6840288241225</v>
      </c>
      <c r="L10" s="26">
        <f ca="1">IFERROR(AVERAGEIFS(ETF指数!O:O,ETF指数!$D:$D,中类!$A10,ETF指数!$E:$E,中类!$B10,ETF指数!$F:$F,中类!$C10),"")</f>
        <v>13.145131927002751</v>
      </c>
      <c r="M10" s="27">
        <f ca="1">IFERROR(AVERAGEIFS(ETF指数!P:P,ETF指数!$D:$D,中类!$A10,ETF指数!$E:$E,中类!$B10,ETF指数!$F:$F,中类!$C10),"")</f>
        <v>0</v>
      </c>
      <c r="N10" s="27">
        <f ca="1">IFERROR(AVERAGEIFS(ETF指数!Q:Q,ETF指数!$D:$D,中类!$A10,ETF指数!$E:$E,中类!$B10,ETF指数!$F:$F,中类!$C10),"")</f>
        <v>0</v>
      </c>
      <c r="O10" s="27">
        <f ca="1">IFERROR(AVERAGEIFS(ETF指数!R:R,ETF指数!$D:$D,中类!$A10,ETF指数!$E:$E,中类!$B10,ETF指数!$F:$F,中类!$C10),"")</f>
        <v>0</v>
      </c>
      <c r="P10" s="27">
        <f ca="1">IFERROR(AVERAGEIFS(ETF指数!S:S,ETF指数!$D:$D,中类!$A10,ETF指数!$E:$E,中类!$B10,ETF指数!$F:$F,中类!$C10,ETF指数!$S:$S,"&gt;0"),"")</f>
        <v>6.3264556358848996</v>
      </c>
      <c r="Q10" s="27">
        <f ca="1">IFERROR(AVERAGEIFS(ETF指数!T:T,ETF指数!$D:$D,中类!$A10,ETF指数!$E:$E,中类!$B10,ETF指数!$F:$F,中类!$C10,ETF指数!$T:$T,"&gt;0"),"")</f>
        <v>6.5105850867893</v>
      </c>
      <c r="R10" s="26">
        <f ca="1">IFERROR(AVERAGEIFS(ETF指数!U:U,ETF指数!$D:$D,中类!$A10,ETF指数!$E:$E,中类!$B10,ETF指数!$F:$F,中类!$C10),"")</f>
        <v>48.905072153347447</v>
      </c>
      <c r="S10" s="26">
        <f ca="1">IFERROR(AVERAGEIFS(ETF指数!V:V,ETF指数!$D:$D,中类!$A10,ETF指数!$E:$E,中类!$B10,ETF指数!$F:$F,中类!$C10),"")</f>
        <v>0</v>
      </c>
      <c r="T10" s="27">
        <f ca="1">IFERROR(AVERAGEIFS(ETF指数!W:W,ETF指数!$D:$D,中类!$A10,ETF指数!$E:$E,中类!$B10,ETF指数!$F:$F,中类!$C10),"")</f>
        <v>38.339124995471096</v>
      </c>
      <c r="U10" s="27">
        <f ca="1">IFERROR(AVERAGEIFS(ETF指数!X:X,ETF指数!$D:$D,中类!$A10,ETF指数!$E:$E,中类!$B10,ETF指数!$F:$F,中类!$C10),"")</f>
        <v>34.850803366488002</v>
      </c>
      <c r="V10" s="27">
        <f ca="1">IFERROR(AVERAGEIFS(ETF指数!Y:Y,ETF指数!$D:$D,中类!$A10,ETF指数!$E:$E,中类!$B10,ETF指数!$F:$F,中类!$C10),"")</f>
        <v>48.047485235790447</v>
      </c>
      <c r="W10" s="27">
        <f ca="1">IFERROR(AVERAGEIFS(ETF指数!Z:Z,ETF指数!$D:$D,中类!$A10,ETF指数!$E:$E,中类!$B10,ETF指数!$F:$F,中类!$C10),"")</f>
        <v>47.166921898928003</v>
      </c>
      <c r="X10" s="43">
        <f ca="1">IFERROR(AVERAGEIFS(ETF指数!AA:AA,ETF指数!$D:$D,中类!$A10,ETF指数!$E:$E,中类!$B10,ETF指数!$F:$F,中类!$C10),"")</f>
        <v>35</v>
      </c>
      <c r="Y10" s="29">
        <f ca="1">IFERROR(AVERAGEIFS(ETF指数!AB:AB,ETF指数!$D:$D,中类!$A10,ETF指数!$E:$E,中类!$B10,ETF指数!$F:$F,中类!$C10),"")</f>
        <v>0.77576853614567576</v>
      </c>
      <c r="Z10" s="29">
        <f ca="1">IFERROR(AVERAGEIFS(ETF指数!AC:AC,ETF指数!$D:$D,中类!$A10,ETF指数!$E:$E,中类!$B10,ETF指数!$F:$F,中类!$C10),"")</f>
        <v>0.62313098265337574</v>
      </c>
      <c r="AA10" s="29">
        <f ca="1">IFERROR(AVERAGEIFS(ETF指数!AD:AD,ETF指数!$D:$D,中类!$A10,ETF指数!$E:$E,中类!$B10,ETF指数!$F:$F,中类!$C10),"")</f>
        <v>0.65163021337645199</v>
      </c>
    </row>
    <row r="11" spans="1:27" x14ac:dyDescent="0.4">
      <c r="A11" s="39" t="s">
        <v>2385</v>
      </c>
      <c r="B11" s="3" t="s">
        <v>1501</v>
      </c>
      <c r="C11" s="3" t="s">
        <v>1501</v>
      </c>
      <c r="D11" s="41">
        <f>SUMIFS(ETF指数!G:G,ETF指数!$D:$D,中类!$A11,ETF指数!$E:$E,中类!$B11,ETF指数!$F:$F,中类!$C11)</f>
        <v>20</v>
      </c>
      <c r="E11" s="41">
        <f ca="1">SUMIFS(ETF指数!H:H,ETF指数!$D:$D,中类!$A11,ETF指数!$E:$E,中类!$B11,ETF指数!$F:$F,中类!$C11)</f>
        <v>1133.6150939645001</v>
      </c>
      <c r="F11" s="25">
        <f ca="1">IFERROR(AVERAGEIFS(ETF指数!I:I,ETF指数!$D:$D,中类!$A11,ETF指数!$E:$E,中类!$B11,ETF指数!$F:$F,中类!$C11),"")</f>
        <v>-10.936813026004824</v>
      </c>
      <c r="G11" s="25">
        <f ca="1">IFERROR(AVERAGEIFS(ETF指数!J:J,ETF指数!$D:$D,中类!$A11,ETF指数!$E:$E,中类!$B11,ETF指数!$F:$F,中类!$C11),"")</f>
        <v>17.635596749766997</v>
      </c>
      <c r="H11" s="25">
        <f ca="1">IFERROR(AVERAGEIFS(ETF指数!K:K,ETF指数!$D:$D,中类!$A11,ETF指数!$E:$E,中类!$B11,ETF指数!$F:$F,中类!$C11),"")</f>
        <v>60.84538149208332</v>
      </c>
      <c r="I11" s="25">
        <f ca="1">IFERROR(AVERAGEIFS(ETF指数!L:L,ETF指数!$D:$D,中类!$A11,ETF指数!$E:$E,中类!$B11,ETF指数!$F:$F,中类!$C11),"")</f>
        <v>1.0460044568781011</v>
      </c>
      <c r="J11" s="25">
        <f ca="1">IFERROR(AVERAGEIFS(ETF指数!M:M,ETF指数!$D:$D,中类!$A11,ETF指数!$E:$E,中类!$B11,ETF指数!$F:$F,中类!$C11),"")</f>
        <v>1.594477983392488</v>
      </c>
      <c r="K11" s="26">
        <f ca="1">IFERROR(AVERAGEIFS(ETF指数!N:N,ETF指数!$D:$D,中类!$A11,ETF指数!$E:$E,中类!$B11,ETF指数!$F:$F,中类!$C11),"")</f>
        <v>17.228433772893801</v>
      </c>
      <c r="L11" s="26">
        <f ca="1">IFERROR(AVERAGEIFS(ETF指数!O:O,ETF指数!$D:$D,中类!$A11,ETF指数!$E:$E,中类!$B11,ETF指数!$F:$F,中类!$C11),"")</f>
        <v>16.061401496094799</v>
      </c>
      <c r="M11" s="27">
        <f ca="1">IFERROR(AVERAGEIFS(ETF指数!P:P,ETF指数!$D:$D,中类!$A11,ETF指数!$E:$E,中类!$B11,ETF指数!$F:$F,中类!$C11),"")</f>
        <v>0</v>
      </c>
      <c r="N11" s="27">
        <f ca="1">IFERROR(AVERAGEIFS(ETF指数!Q:Q,ETF指数!$D:$D,中类!$A11,ETF指数!$E:$E,中类!$B11,ETF指数!$F:$F,中类!$C11),"")</f>
        <v>0</v>
      </c>
      <c r="O11" s="27">
        <f ca="1">IFERROR(AVERAGEIFS(ETF指数!R:R,ETF指数!$D:$D,中类!$A11,ETF指数!$E:$E,中类!$B11,ETF指数!$F:$F,中类!$C11),"")</f>
        <v>0</v>
      </c>
      <c r="P11" s="27">
        <f ca="1">IFERROR(AVERAGEIFS(ETF指数!S:S,ETF指数!$D:$D,中类!$A11,ETF指数!$E:$E,中类!$B11,ETF指数!$F:$F,中类!$C11,ETF指数!$S:$S,"&gt;0"),"")</f>
        <v>22.4248154486815</v>
      </c>
      <c r="Q11" s="27">
        <f ca="1">IFERROR(AVERAGEIFS(ETF指数!T:T,ETF指数!$D:$D,中类!$A11,ETF指数!$E:$E,中类!$B11,ETF指数!$F:$F,中类!$C11,ETF指数!$T:$T,"&gt;0"),"")</f>
        <v>19.304469801311001</v>
      </c>
      <c r="R11" s="26">
        <f ca="1">IFERROR(AVERAGEIFS(ETF指数!U:U,ETF指数!$D:$D,中类!$A11,ETF指数!$E:$E,中类!$B11,ETF指数!$F:$F,中类!$C11),"")</f>
        <v>26.144751650089727</v>
      </c>
      <c r="S11" s="26">
        <f ca="1">IFERROR(AVERAGEIFS(ETF指数!V:V,ETF指数!$D:$D,中类!$A11,ETF指数!$E:$E,中类!$B11,ETF指数!$F:$F,中类!$C11),"")</f>
        <v>0</v>
      </c>
      <c r="T11" s="27">
        <f ca="1">IFERROR(AVERAGEIFS(ETF指数!W:W,ETF指数!$D:$D,中类!$A11,ETF指数!$E:$E,中类!$B11,ETF指数!$F:$F,中类!$C11),"")</f>
        <v>11.135160345124758</v>
      </c>
      <c r="U11" s="27">
        <f ca="1">IFERROR(AVERAGEIFS(ETF指数!X:X,ETF指数!$D:$D,中类!$A11,ETF指数!$E:$E,中类!$B11,ETF指数!$F:$F,中类!$C11),"")</f>
        <v>5.0880188375952002</v>
      </c>
      <c r="V11" s="27">
        <f ca="1">IFERROR(AVERAGEIFS(ETF指数!Y:Y,ETF指数!$D:$D,中类!$A11,ETF指数!$E:$E,中类!$B11,ETF指数!$F:$F,中类!$C11),"")</f>
        <v>13.985014853342255</v>
      </c>
      <c r="W11" s="27">
        <f ca="1">IFERROR(AVERAGEIFS(ETF指数!Z:Z,ETF指数!$D:$D,中类!$A11,ETF指数!$E:$E,中类!$B11,ETF指数!$F:$F,中类!$C11),"")</f>
        <v>5.0400322318435995</v>
      </c>
      <c r="X11" s="43">
        <f ca="1">IFERROR(AVERAGEIFS(ETF指数!AA:AA,ETF指数!$D:$D,中类!$A11,ETF指数!$E:$E,中类!$B11,ETF指数!$F:$F,中类!$C11),"")</f>
        <v>4.4000000000000004</v>
      </c>
      <c r="Y11" s="29">
        <f ca="1">IFERROR(AVERAGEIFS(ETF指数!AB:AB,ETF指数!$D:$D,中类!$A11,ETF指数!$E:$E,中类!$B11,ETF指数!$F:$F,中类!$C11),"")</f>
        <v>0.73433551779633088</v>
      </c>
      <c r="Z11" s="29">
        <f ca="1">IFERROR(AVERAGEIFS(ETF指数!AC:AC,ETF指数!$D:$D,中类!$A11,ETF指数!$E:$E,中类!$B11,ETF指数!$F:$F,中类!$C11),"")</f>
        <v>0.70417785621115125</v>
      </c>
      <c r="AA11" s="29">
        <f ca="1">IFERROR(AVERAGEIFS(ETF指数!AD:AD,ETF指数!$D:$D,中类!$A11,ETF指数!$E:$E,中类!$B11,ETF指数!$F:$F,中类!$C11),"")</f>
        <v>0.4914791057219523</v>
      </c>
    </row>
    <row r="12" spans="1:27" x14ac:dyDescent="0.4">
      <c r="A12" s="39" t="s">
        <v>2385</v>
      </c>
      <c r="B12" s="3" t="s">
        <v>1501</v>
      </c>
      <c r="C12" s="3" t="s">
        <v>1583</v>
      </c>
      <c r="D12" s="41">
        <f>SUMIFS(ETF指数!G:G,ETF指数!$D:$D,中类!$A12,ETF指数!$E:$E,中类!$B12,ETF指数!$F:$F,中类!$C12)</f>
        <v>7</v>
      </c>
      <c r="E12" s="41">
        <f ca="1">SUMIFS(ETF指数!H:H,ETF指数!$D:$D,中类!$A12,ETF指数!$E:$E,中类!$B12,ETF指数!$F:$F,中类!$C12)</f>
        <v>689.87680896330005</v>
      </c>
      <c r="F12" s="25">
        <f ca="1">IFERROR(AVERAGEIFS(ETF指数!I:I,ETF指数!$D:$D,中类!$A12,ETF指数!$E:$E,中类!$B12,ETF指数!$F:$F,中类!$C12),"")</f>
        <v>-12.100240859418809</v>
      </c>
      <c r="G12" s="25">
        <f ca="1">IFERROR(AVERAGEIFS(ETF指数!J:J,ETF指数!$D:$D,中类!$A12,ETF指数!$E:$E,中类!$B12,ETF指数!$F:$F,中类!$C12),"")</f>
        <v>9.1114769301020733</v>
      </c>
      <c r="H12" s="25">
        <f ca="1">IFERROR(AVERAGEIFS(ETF指数!K:K,ETF指数!$D:$D,中类!$A12,ETF指数!$E:$E,中类!$B12,ETF指数!$F:$F,中类!$C12),"")</f>
        <v>37.082566732271374</v>
      </c>
      <c r="I12" s="25">
        <f ca="1">IFERROR(AVERAGEIFS(ETF指数!L:L,ETF指数!$D:$D,中类!$A12,ETF指数!$E:$E,中类!$B12,ETF指数!$F:$F,中类!$C12),"")</f>
        <v>0.58369310516275519</v>
      </c>
      <c r="J12" s="25">
        <f ca="1">IFERROR(AVERAGEIFS(ETF指数!M:M,ETF指数!$D:$D,中类!$A12,ETF指数!$E:$E,中类!$B12,ETF指数!$F:$F,中类!$C12),"")</f>
        <v>1.0160195864804553</v>
      </c>
      <c r="K12" s="26">
        <f ca="1">IFERROR(AVERAGEIFS(ETF指数!N:N,ETF指数!$D:$D,中类!$A12,ETF指数!$E:$E,中类!$B12,ETF指数!$F:$F,中类!$C12),"")</f>
        <v>27.064184729881664</v>
      </c>
      <c r="L12" s="26">
        <f ca="1">IFERROR(AVERAGEIFS(ETF指数!O:O,ETF指数!$D:$D,中类!$A12,ETF指数!$E:$E,中类!$B12,ETF指数!$F:$F,中类!$C12),"")</f>
        <v>26.278231100484334</v>
      </c>
      <c r="M12" s="27">
        <f ca="1">IFERROR(AVERAGEIFS(ETF指数!P:P,ETF指数!$D:$D,中类!$A12,ETF指数!$E:$E,中类!$B12,ETF指数!$F:$F,中类!$C12),"")</f>
        <v>2.5646214665142666</v>
      </c>
      <c r="N12" s="27">
        <f ca="1">IFERROR(AVERAGEIFS(ETF指数!Q:Q,ETF指数!$D:$D,中类!$A12,ETF指数!$E:$E,中类!$B12,ETF指数!$F:$F,中类!$C12),"")</f>
        <v>-1.1559230809920666</v>
      </c>
      <c r="O12" s="27">
        <f ca="1">IFERROR(AVERAGEIFS(ETF指数!R:R,ETF指数!$D:$D,中类!$A12,ETF指数!$E:$E,中类!$B12,ETF指数!$F:$F,中类!$C12),"")</f>
        <v>-0.52253420057249989</v>
      </c>
      <c r="P12" s="27">
        <f ca="1">IFERROR(AVERAGEIFS(ETF指数!S:S,ETF指数!$D:$D,中类!$A12,ETF指数!$E:$E,中类!$B12,ETF指数!$F:$F,中类!$C12,ETF指数!$S:$S,"&gt;0"),"")</f>
        <v>20.408243712613999</v>
      </c>
      <c r="Q12" s="27">
        <f ca="1">IFERROR(AVERAGEIFS(ETF指数!T:T,ETF指数!$D:$D,中类!$A12,ETF指数!$E:$E,中类!$B12,ETF指数!$F:$F,中类!$C12,ETF指数!$T:$T,"&gt;0"),"")</f>
        <v>18.617270215369</v>
      </c>
      <c r="R12" s="26">
        <f ca="1">IFERROR(AVERAGEIFS(ETF指数!U:U,ETF指数!$D:$D,中类!$A12,ETF指数!$E:$E,中类!$B12,ETF指数!$F:$F,中类!$C12),"")</f>
        <v>40.475748390809208</v>
      </c>
      <c r="S12" s="26">
        <f ca="1">IFERROR(AVERAGEIFS(ETF指数!V:V,ETF指数!$D:$D,中类!$A12,ETF指数!$E:$E,中类!$B12,ETF指数!$F:$F,中类!$C12),"")</f>
        <v>0</v>
      </c>
      <c r="T12" s="27">
        <f ca="1">IFERROR(AVERAGEIFS(ETF指数!W:W,ETF指数!$D:$D,中类!$A12,ETF指数!$E:$E,中类!$B12,ETF指数!$F:$F,中类!$C12),"")</f>
        <v>29.314872803672035</v>
      </c>
      <c r="U12" s="27">
        <f ca="1">IFERROR(AVERAGEIFS(ETF指数!X:X,ETF指数!$D:$D,中类!$A12,ETF指数!$E:$E,中类!$B12,ETF指数!$F:$F,中类!$C12),"")</f>
        <v>9.170872214299667</v>
      </c>
      <c r="V12" s="27">
        <f ca="1">IFERROR(AVERAGEIFS(ETF指数!Y:Y,ETF指数!$D:$D,中类!$A12,ETF指数!$E:$E,中类!$B12,ETF指数!$F:$F,中类!$C12),"")</f>
        <v>24.017507059028201</v>
      </c>
      <c r="W12" s="27">
        <f ca="1">IFERROR(AVERAGEIFS(ETF指数!Z:Z,ETF指数!$D:$D,中类!$A12,ETF指数!$E:$E,中类!$B12,ETF指数!$F:$F,中类!$C12),"")</f>
        <v>7.5351213282246663</v>
      </c>
      <c r="X12" s="43">
        <f ca="1">IFERROR(AVERAGEIFS(ETF指数!AA:AA,ETF指数!$D:$D,中类!$A12,ETF指数!$E:$E,中类!$B12,ETF指数!$F:$F,中类!$C12),"")</f>
        <v>5.5555555555554337</v>
      </c>
      <c r="Y12" s="29">
        <f ca="1">IFERROR(AVERAGEIFS(ETF指数!AB:AB,ETF指数!$D:$D,中类!$A12,ETF指数!$E:$E,中类!$B12,ETF指数!$F:$F,中类!$C12),"")</f>
        <v>0.68407037980145813</v>
      </c>
      <c r="Z12" s="29">
        <f ca="1">IFERROR(AVERAGEIFS(ETF指数!AC:AC,ETF指数!$D:$D,中类!$A12,ETF指数!$E:$E,中类!$B12,ETF指数!$F:$F,中类!$C12),"")</f>
        <v>0.60840556005210455</v>
      </c>
      <c r="AA12" s="29">
        <f ca="1">IFERROR(AVERAGEIFS(ETF指数!AD:AD,ETF指数!$D:$D,中类!$A12,ETF指数!$E:$E,中类!$B12,ETF指数!$F:$F,中类!$C12),"")</f>
        <v>0.36402600973814725</v>
      </c>
    </row>
    <row r="13" spans="1:27" x14ac:dyDescent="0.4">
      <c r="A13" s="39" t="s">
        <v>2385</v>
      </c>
      <c r="B13" s="3" t="s">
        <v>1501</v>
      </c>
      <c r="C13" s="3" t="s">
        <v>1588</v>
      </c>
      <c r="D13" s="41">
        <f>SUMIFS(ETF指数!G:G,ETF指数!$D:$D,中类!$A13,ETF指数!$E:$E,中类!$B13,ETF指数!$F:$F,中类!$C13)</f>
        <v>1</v>
      </c>
      <c r="E13" s="41">
        <f ca="1">SUMIFS(ETF指数!H:H,ETF指数!$D:$D,中类!$A13,ETF指数!$E:$E,中类!$B13,ETF指数!$F:$F,中类!$C13)</f>
        <v>2.4442819719000002</v>
      </c>
      <c r="F13" s="25">
        <f ca="1">IFERROR(AVERAGEIFS(ETF指数!I:I,ETF指数!$D:$D,中类!$A13,ETF指数!$E:$E,中类!$B13,ETF指数!$F:$F,中类!$C13),"")</f>
        <v>-10.168126859357528</v>
      </c>
      <c r="G13" s="25">
        <f ca="1">IFERROR(AVERAGEIFS(ETF指数!J:J,ETF指数!$D:$D,中类!$A13,ETF指数!$E:$E,中类!$B13,ETF指数!$F:$F,中类!$C13),"")</f>
        <v>13.326791309437723</v>
      </c>
      <c r="H13" s="25">
        <f ca="1">IFERROR(AVERAGEIFS(ETF指数!K:K,ETF指数!$D:$D,中类!$A13,ETF指数!$E:$E,中类!$B13,ETF指数!$F:$F,中类!$C13),"")</f>
        <v>51.142286409661786</v>
      </c>
      <c r="I13" s="25" t="str">
        <f ca="1">IFERROR(AVERAGEIFS(ETF指数!L:L,ETF指数!$D:$D,中类!$A13,ETF指数!$E:$E,中类!$B13,ETF指数!$F:$F,中类!$C13),"")</f>
        <v/>
      </c>
      <c r="J13" s="25" t="str">
        <f ca="1">IFERROR(AVERAGEIFS(ETF指数!M:M,ETF指数!$D:$D,中类!$A13,ETF指数!$E:$E,中类!$B13,ETF指数!$F:$F,中类!$C13),"")</f>
        <v/>
      </c>
      <c r="K13" s="26">
        <f ca="1">IFERROR(AVERAGEIFS(ETF指数!N:N,ETF指数!$D:$D,中类!$A13,ETF指数!$E:$E,中类!$B13,ETF指数!$F:$F,中类!$C13),"")</f>
        <v>0</v>
      </c>
      <c r="L13" s="26">
        <f ca="1">IFERROR(AVERAGEIFS(ETF指数!O:O,ETF指数!$D:$D,中类!$A13,ETF指数!$E:$E,中类!$B13,ETF指数!$F:$F,中类!$C13),"")</f>
        <v>0</v>
      </c>
      <c r="M13" s="27">
        <f ca="1">IFERROR(AVERAGEIFS(ETF指数!P:P,ETF指数!$D:$D,中类!$A13,ETF指数!$E:$E,中类!$B13,ETF指数!$F:$F,中类!$C13),"")</f>
        <v>0</v>
      </c>
      <c r="N13" s="27">
        <f ca="1">IFERROR(AVERAGEIFS(ETF指数!Q:Q,ETF指数!$D:$D,中类!$A13,ETF指数!$E:$E,中类!$B13,ETF指数!$F:$F,中类!$C13),"")</f>
        <v>0</v>
      </c>
      <c r="O13" s="27">
        <f ca="1">IFERROR(AVERAGEIFS(ETF指数!R:R,ETF指数!$D:$D,中类!$A13,ETF指数!$E:$E,中类!$B13,ETF指数!$F:$F,中类!$C13),"")</f>
        <v>0</v>
      </c>
      <c r="P13" s="27" t="str">
        <f ca="1">IFERROR(AVERAGEIFS(ETF指数!S:S,ETF指数!$D:$D,中类!$A13,ETF指数!$E:$E,中类!$B13,ETF指数!$F:$F,中类!$C13,ETF指数!$S:$S,"&gt;0"),"")</f>
        <v/>
      </c>
      <c r="Q13" s="27" t="str">
        <f ca="1">IFERROR(AVERAGEIFS(ETF指数!T:T,ETF指数!$D:$D,中类!$A13,ETF指数!$E:$E,中类!$B13,ETF指数!$F:$F,中类!$C13,ETF指数!$T:$T,"&gt;0"),"")</f>
        <v/>
      </c>
      <c r="R13" s="26">
        <f ca="1">IFERROR(AVERAGEIFS(ETF指数!U:U,ETF指数!$D:$D,中类!$A13,ETF指数!$E:$E,中类!$B13,ETF指数!$F:$F,中类!$C13),"")</f>
        <v>0</v>
      </c>
      <c r="S13" s="26">
        <f ca="1">IFERROR(AVERAGEIFS(ETF指数!V:V,ETF指数!$D:$D,中类!$A13,ETF指数!$E:$E,中类!$B13,ETF指数!$F:$F,中类!$C13),"")</f>
        <v>0</v>
      </c>
      <c r="T13" s="27">
        <f ca="1">IFERROR(AVERAGEIFS(ETF指数!W:W,ETF指数!$D:$D,中类!$A13,ETF指数!$E:$E,中类!$B13,ETF指数!$F:$F,中类!$C13),"")</f>
        <v>0</v>
      </c>
      <c r="U13" s="27">
        <f ca="1">IFERROR(AVERAGEIFS(ETF指数!X:X,ETF指数!$D:$D,中类!$A13,ETF指数!$E:$E,中类!$B13,ETF指数!$F:$F,中类!$C13),"")</f>
        <v>0</v>
      </c>
      <c r="V13" s="27">
        <f ca="1">IFERROR(AVERAGEIFS(ETF指数!Y:Y,ETF指数!$D:$D,中类!$A13,ETF指数!$E:$E,中类!$B13,ETF指数!$F:$F,中类!$C13),"")</f>
        <v>0</v>
      </c>
      <c r="W13" s="27">
        <f ca="1">IFERROR(AVERAGEIFS(ETF指数!Z:Z,ETF指数!$D:$D,中类!$A13,ETF指数!$E:$E,中类!$B13,ETF指数!$F:$F,中类!$C13),"")</f>
        <v>0</v>
      </c>
      <c r="X13" s="43">
        <f ca="1">IFERROR(AVERAGEIFS(ETF指数!AA:AA,ETF指数!$D:$D,中类!$A13,ETF指数!$E:$E,中类!$B13,ETF指数!$F:$F,中类!$C13),"")</f>
        <v>0</v>
      </c>
      <c r="Y13" s="29" t="str">
        <f ca="1">IFERROR(AVERAGEIFS(ETF指数!AB:AB,ETF指数!$D:$D,中类!$A13,ETF指数!$E:$E,中类!$B13,ETF指数!$F:$F,中类!$C13),"")</f>
        <v/>
      </c>
      <c r="Z13" s="29" t="str">
        <f ca="1">IFERROR(AVERAGEIFS(ETF指数!AC:AC,ETF指数!$D:$D,中类!$A13,ETF指数!$E:$E,中类!$B13,ETF指数!$F:$F,中类!$C13),"")</f>
        <v/>
      </c>
      <c r="AA13" s="29" t="str">
        <f ca="1">IFERROR(AVERAGEIFS(ETF指数!AD:AD,ETF指数!$D:$D,中类!$A13,ETF指数!$E:$E,中类!$B13,ETF指数!$F:$F,中类!$C13),"")</f>
        <v/>
      </c>
    </row>
    <row r="14" spans="1:27" x14ac:dyDescent="0.4">
      <c r="A14" s="39" t="s">
        <v>2385</v>
      </c>
      <c r="B14" s="3" t="s">
        <v>1502</v>
      </c>
      <c r="C14" s="3" t="s">
        <v>1502</v>
      </c>
      <c r="D14" s="41">
        <f>SUMIFS(ETF指数!G:G,ETF指数!$D:$D,中类!$A14,ETF指数!$E:$E,中类!$B14,ETF指数!$F:$F,中类!$C14)</f>
        <v>7</v>
      </c>
      <c r="E14" s="41">
        <f ca="1">SUMIFS(ETF指数!H:H,ETF指数!$D:$D,中类!$A14,ETF指数!$E:$E,中类!$B14,ETF指数!$F:$F,中类!$C14)</f>
        <v>49.405526246799994</v>
      </c>
      <c r="F14" s="25">
        <f ca="1">IFERROR(AVERAGEIFS(ETF指数!I:I,ETF指数!$D:$D,中类!$A14,ETF指数!$E:$E,中类!$B14,ETF指数!$F:$F,中类!$C14),"")</f>
        <v>-6.5913994040358466</v>
      </c>
      <c r="G14" s="25">
        <f ca="1">IFERROR(AVERAGEIFS(ETF指数!J:J,ETF指数!$D:$D,中类!$A14,ETF指数!$E:$E,中类!$B14,ETF指数!$F:$F,中类!$C14),"")</f>
        <v>8.5547571292656333</v>
      </c>
      <c r="H14" s="25">
        <f ca="1">IFERROR(AVERAGEIFS(ETF指数!K:K,ETF指数!$D:$D,中类!$A14,ETF指数!$E:$E,中类!$B14,ETF指数!$F:$F,中类!$C14),"")</f>
        <v>23.639119057561096</v>
      </c>
      <c r="I14" s="25">
        <f ca="1">IFERROR(AVERAGEIFS(ETF指数!L:L,ETF指数!$D:$D,中类!$A14,ETF指数!$E:$E,中类!$B14,ETF指数!$F:$F,中类!$C14),"")</f>
        <v>0.7594471744956407</v>
      </c>
      <c r="J14" s="25">
        <f ca="1">IFERROR(AVERAGEIFS(ETF指数!M:M,ETF指数!$D:$D,中类!$A14,ETF指数!$E:$E,中类!$B14,ETF指数!$F:$F,中类!$C14),"")</f>
        <v>1.1279981879871028</v>
      </c>
      <c r="K14" s="26">
        <f ca="1">IFERROR(AVERAGEIFS(ETF指数!N:N,ETF指数!$D:$D,中类!$A14,ETF指数!$E:$E,中类!$B14,ETF指数!$F:$F,中类!$C14),"")</f>
        <v>19.732865921784999</v>
      </c>
      <c r="L14" s="26">
        <f ca="1">IFERROR(AVERAGEIFS(ETF指数!O:O,ETF指数!$D:$D,中类!$A14,ETF指数!$E:$E,中类!$B14,ETF指数!$F:$F,中类!$C14),"")</f>
        <v>18.815687116261</v>
      </c>
      <c r="M14" s="27">
        <f ca="1">IFERROR(AVERAGEIFS(ETF指数!P:P,ETF指数!$D:$D,中类!$A14,ETF指数!$E:$E,中类!$B14,ETF指数!$F:$F,中类!$C14),"")</f>
        <v>0</v>
      </c>
      <c r="N14" s="27">
        <f ca="1">IFERROR(AVERAGEIFS(ETF指数!Q:Q,ETF指数!$D:$D,中类!$A14,ETF指数!$E:$E,中类!$B14,ETF指数!$F:$F,中类!$C14),"")</f>
        <v>0</v>
      </c>
      <c r="O14" s="27">
        <f ca="1">IFERROR(AVERAGEIFS(ETF指数!R:R,ETF指数!$D:$D,中类!$A14,ETF指数!$E:$E,中类!$B14,ETF指数!$F:$F,中类!$C14),"")</f>
        <v>0</v>
      </c>
      <c r="P14" s="27">
        <f ca="1">IFERROR(AVERAGEIFS(ETF指数!S:S,ETF指数!$D:$D,中类!$A14,ETF指数!$E:$E,中类!$B14,ETF指数!$F:$F,中类!$C14,ETF指数!$S:$S,"&gt;0"),"")</f>
        <v>20.240531644998999</v>
      </c>
      <c r="Q14" s="27">
        <f ca="1">IFERROR(AVERAGEIFS(ETF指数!T:T,ETF指数!$D:$D,中类!$A14,ETF指数!$E:$E,中类!$B14,ETF指数!$F:$F,中类!$C14,ETF指数!$T:$T,"&gt;0"),"")</f>
        <v>17.270345974771999</v>
      </c>
      <c r="R14" s="26">
        <f ca="1">IFERROR(AVERAGEIFS(ETF指数!U:U,ETF指数!$D:$D,中类!$A14,ETF指数!$E:$E,中类!$B14,ETF指数!$F:$F,中类!$C14),"")</f>
        <v>21.308016877637133</v>
      </c>
      <c r="S14" s="26">
        <f ca="1">IFERROR(AVERAGEIFS(ETF指数!V:V,ETF指数!$D:$D,中类!$A14,ETF指数!$E:$E,中类!$B14,ETF指数!$F:$F,中类!$C14),"")</f>
        <v>0</v>
      </c>
      <c r="T14" s="27">
        <f ca="1">IFERROR(AVERAGEIFS(ETF指数!W:W,ETF指数!$D:$D,中类!$A14,ETF指数!$E:$E,中类!$B14,ETF指数!$F:$F,中类!$C14),"")</f>
        <v>9.7749648382559773</v>
      </c>
      <c r="U14" s="27">
        <f ca="1">IFERROR(AVERAGEIFS(ETF指数!X:X,ETF指数!$D:$D,中类!$A14,ETF指数!$E:$E,中类!$B14,ETF指数!$F:$F,中类!$C14),"")</f>
        <v>2.6483050847457501</v>
      </c>
      <c r="V14" s="27">
        <f ca="1">IFERROR(AVERAGEIFS(ETF指数!Y:Y,ETF指数!$D:$D,中类!$A14,ETF指数!$E:$E,中类!$B14,ETF指数!$F:$F,中类!$C14),"")</f>
        <v>6.223628691983123</v>
      </c>
      <c r="W14" s="27">
        <f ca="1">IFERROR(AVERAGEIFS(ETF指数!Z:Z,ETF指数!$D:$D,中类!$A14,ETF指数!$E:$E,中类!$B14,ETF指数!$F:$F,中类!$C14),"")</f>
        <v>4.1990119971771502</v>
      </c>
      <c r="X14" s="43">
        <f ca="1">IFERROR(AVERAGEIFS(ETF指数!AA:AA,ETF指数!$D:$D,中类!$A14,ETF指数!$E:$E,中类!$B14,ETF指数!$F:$F,中类!$C14),"")</f>
        <v>2</v>
      </c>
      <c r="Y14" s="29">
        <f ca="1">IFERROR(AVERAGEIFS(ETF指数!AB:AB,ETF指数!$D:$D,中类!$A14,ETF指数!$E:$E,中类!$B14,ETF指数!$F:$F,中类!$C14),"")</f>
        <v>0.71443236584590641</v>
      </c>
      <c r="Z14" s="29">
        <f ca="1">IFERROR(AVERAGEIFS(ETF指数!AC:AC,ETF指数!$D:$D,中类!$A14,ETF指数!$E:$E,中类!$B14,ETF指数!$F:$F,中类!$C14),"")</f>
        <v>0.67709538789742418</v>
      </c>
      <c r="AA14" s="29">
        <f ca="1">IFERROR(AVERAGEIFS(ETF指数!AD:AD,ETF指数!$D:$D,中类!$A14,ETF指数!$E:$E,中类!$B14,ETF指数!$F:$F,中类!$C14),"")</f>
        <v>0.4727407742493861</v>
      </c>
    </row>
    <row r="15" spans="1:27" x14ac:dyDescent="0.4">
      <c r="A15" s="39" t="s">
        <v>2385</v>
      </c>
      <c r="B15" s="3" t="s">
        <v>1511</v>
      </c>
      <c r="C15" s="3" t="s">
        <v>1511</v>
      </c>
      <c r="D15" s="41">
        <f>SUMIFS(ETF指数!G:G,ETF指数!$D:$D,中类!$A15,ETF指数!$E:$E,中类!$B15,ETF指数!$F:$F,中类!$C15)</f>
        <v>1</v>
      </c>
      <c r="E15" s="41">
        <f ca="1">SUMIFS(ETF指数!H:H,ETF指数!$D:$D,中类!$A15,ETF指数!$E:$E,中类!$B15,ETF指数!$F:$F,中类!$C15)</f>
        <v>6.0022888646000006</v>
      </c>
      <c r="F15" s="25">
        <f ca="1">IFERROR(AVERAGEIFS(ETF指数!I:I,ETF指数!$D:$D,中类!$A15,ETF指数!$E:$E,中类!$B15,ETF指数!$F:$F,中类!$C15),"")</f>
        <v>-4.8550285477337312</v>
      </c>
      <c r="G15" s="25">
        <f ca="1">IFERROR(AVERAGEIFS(ETF指数!J:J,ETF指数!$D:$D,中类!$A15,ETF指数!$E:$E,中类!$B15,ETF指数!$F:$F,中类!$C15),"")</f>
        <v>4.2414520953898638</v>
      </c>
      <c r="H15" s="25">
        <f ca="1">IFERROR(AVERAGEIFS(ETF指数!K:K,ETF指数!$D:$D,中类!$A15,ETF指数!$E:$E,中类!$B15,ETF指数!$F:$F,中类!$C15),"")</f>
        <v>19.450818326345409</v>
      </c>
      <c r="I15" s="25" t="str">
        <f ca="1">IFERROR(AVERAGEIFS(ETF指数!L:L,ETF指数!$D:$D,中类!$A15,ETF指数!$E:$E,中类!$B15,ETF指数!$F:$F,中类!$C15),"")</f>
        <v/>
      </c>
      <c r="J15" s="25" t="str">
        <f ca="1">IFERROR(AVERAGEIFS(ETF指数!M:M,ETF指数!$D:$D,中类!$A15,ETF指数!$E:$E,中类!$B15,ETF指数!$F:$F,中类!$C15),"")</f>
        <v/>
      </c>
      <c r="K15" s="26">
        <f ca="1">IFERROR(AVERAGEIFS(ETF指数!N:N,ETF指数!$D:$D,中类!$A15,ETF指数!$E:$E,中类!$B15,ETF指数!$F:$F,中类!$C15),"")</f>
        <v>0</v>
      </c>
      <c r="L15" s="26">
        <f ca="1">IFERROR(AVERAGEIFS(ETF指数!O:O,ETF指数!$D:$D,中类!$A15,ETF指数!$E:$E,中类!$B15,ETF指数!$F:$F,中类!$C15),"")</f>
        <v>0</v>
      </c>
      <c r="M15" s="27">
        <f ca="1">IFERROR(AVERAGEIFS(ETF指数!P:P,ETF指数!$D:$D,中类!$A15,ETF指数!$E:$E,中类!$B15,ETF指数!$F:$F,中类!$C15),"")</f>
        <v>0</v>
      </c>
      <c r="N15" s="27">
        <f ca="1">IFERROR(AVERAGEIFS(ETF指数!Q:Q,ETF指数!$D:$D,中类!$A15,ETF指数!$E:$E,中类!$B15,ETF指数!$F:$F,中类!$C15),"")</f>
        <v>0</v>
      </c>
      <c r="O15" s="27">
        <f ca="1">IFERROR(AVERAGEIFS(ETF指数!R:R,ETF指数!$D:$D,中类!$A15,ETF指数!$E:$E,中类!$B15,ETF指数!$F:$F,中类!$C15),"")</f>
        <v>0</v>
      </c>
      <c r="P15" s="27" t="str">
        <f ca="1">IFERROR(AVERAGEIFS(ETF指数!S:S,ETF指数!$D:$D,中类!$A15,ETF指数!$E:$E,中类!$B15,ETF指数!$F:$F,中类!$C15,ETF指数!$S:$S,"&gt;0"),"")</f>
        <v/>
      </c>
      <c r="Q15" s="27" t="str">
        <f ca="1">IFERROR(AVERAGEIFS(ETF指数!T:T,ETF指数!$D:$D,中类!$A15,ETF指数!$E:$E,中类!$B15,ETF指数!$F:$F,中类!$C15,ETF指数!$T:$T,"&gt;0"),"")</f>
        <v/>
      </c>
      <c r="R15" s="26">
        <f ca="1">IFERROR(AVERAGEIFS(ETF指数!U:U,ETF指数!$D:$D,中类!$A15,ETF指数!$E:$E,中类!$B15,ETF指数!$F:$F,中类!$C15),"")</f>
        <v>0</v>
      </c>
      <c r="S15" s="26">
        <f ca="1">IFERROR(AVERAGEIFS(ETF指数!V:V,ETF指数!$D:$D,中类!$A15,ETF指数!$E:$E,中类!$B15,ETF指数!$F:$F,中类!$C15),"")</f>
        <v>0</v>
      </c>
      <c r="T15" s="27">
        <f ca="1">IFERROR(AVERAGEIFS(ETF指数!W:W,ETF指数!$D:$D,中类!$A15,ETF指数!$E:$E,中类!$B15,ETF指数!$F:$F,中类!$C15),"")</f>
        <v>0</v>
      </c>
      <c r="U15" s="27">
        <f ca="1">IFERROR(AVERAGEIFS(ETF指数!X:X,ETF指数!$D:$D,中类!$A15,ETF指数!$E:$E,中类!$B15,ETF指数!$F:$F,中类!$C15),"")</f>
        <v>0</v>
      </c>
      <c r="V15" s="27">
        <f ca="1">IFERROR(AVERAGEIFS(ETF指数!Y:Y,ETF指数!$D:$D,中类!$A15,ETF指数!$E:$E,中类!$B15,ETF指数!$F:$F,中类!$C15),"")</f>
        <v>0</v>
      </c>
      <c r="W15" s="27">
        <f ca="1">IFERROR(AVERAGEIFS(ETF指数!Z:Z,ETF指数!$D:$D,中类!$A15,ETF指数!$E:$E,中类!$B15,ETF指数!$F:$F,中类!$C15),"")</f>
        <v>0</v>
      </c>
      <c r="X15" s="43">
        <f ca="1">IFERROR(AVERAGEIFS(ETF指数!AA:AA,ETF指数!$D:$D,中类!$A15,ETF指数!$E:$E,中类!$B15,ETF指数!$F:$F,中类!$C15),"")</f>
        <v>0</v>
      </c>
      <c r="Y15" s="29" t="str">
        <f ca="1">IFERROR(AVERAGEIFS(ETF指数!AB:AB,ETF指数!$D:$D,中类!$A15,ETF指数!$E:$E,中类!$B15,ETF指数!$F:$F,中类!$C15),"")</f>
        <v/>
      </c>
      <c r="Z15" s="29" t="str">
        <f ca="1">IFERROR(AVERAGEIFS(ETF指数!AC:AC,ETF指数!$D:$D,中类!$A15,ETF指数!$E:$E,中类!$B15,ETF指数!$F:$F,中类!$C15),"")</f>
        <v/>
      </c>
      <c r="AA15" s="29" t="str">
        <f ca="1">IFERROR(AVERAGEIFS(ETF指数!AD:AD,ETF指数!$D:$D,中类!$A15,ETF指数!$E:$E,中类!$B15,ETF指数!$F:$F,中类!$C15),"")</f>
        <v/>
      </c>
    </row>
    <row r="16" spans="1:27" x14ac:dyDescent="0.4">
      <c r="A16" s="39" t="s">
        <v>2385</v>
      </c>
      <c r="B16" s="3" t="s">
        <v>1504</v>
      </c>
      <c r="C16" s="3" t="s">
        <v>1504</v>
      </c>
      <c r="D16" s="41">
        <f>SUMIFS(ETF指数!G:G,ETF指数!$D:$D,中类!$A16,ETF指数!$E:$E,中类!$B16,ETF指数!$F:$F,中类!$C16)</f>
        <v>8</v>
      </c>
      <c r="E16" s="41">
        <f ca="1">SUMIFS(ETF指数!H:H,ETF指数!$D:$D,中类!$A16,ETF指数!$E:$E,中类!$B16,ETF指数!$F:$F,中类!$C16)</f>
        <v>201.4580750751</v>
      </c>
      <c r="F16" s="25">
        <f ca="1">IFERROR(AVERAGEIFS(ETF指数!I:I,ETF指数!$D:$D,中类!$A16,ETF指数!$E:$E,中类!$B16,ETF指数!$F:$F,中类!$C16),"")</f>
        <v>3.8052855513827755</v>
      </c>
      <c r="G16" s="25">
        <f ca="1">IFERROR(AVERAGEIFS(ETF指数!J:J,ETF指数!$D:$D,中类!$A16,ETF指数!$E:$E,中类!$B16,ETF指数!$F:$F,中类!$C16),"")</f>
        <v>13.215413186935679</v>
      </c>
      <c r="H16" s="25">
        <f ca="1">IFERROR(AVERAGEIFS(ETF指数!K:K,ETF指数!$D:$D,中类!$A16,ETF指数!$E:$E,中类!$B16,ETF指数!$F:$F,中类!$C16),"")</f>
        <v>39.089497129307262</v>
      </c>
      <c r="I16" s="25">
        <f ca="1">IFERROR(AVERAGEIFS(ETF指数!L:L,ETF指数!$D:$D,中类!$A16,ETF指数!$E:$E,中类!$B16,ETF指数!$F:$F,中类!$C16),"")</f>
        <v>0.60066180627504917</v>
      </c>
      <c r="J16" s="25">
        <f ca="1">IFERROR(AVERAGEIFS(ETF指数!M:M,ETF指数!$D:$D,中类!$A16,ETF指数!$E:$E,中类!$B16,ETF指数!$F:$F,中类!$C16),"")</f>
        <v>0.96830904399738438</v>
      </c>
      <c r="K16" s="26">
        <f ca="1">IFERROR(AVERAGEIFS(ETF指数!N:N,ETF指数!$D:$D,中类!$A16,ETF指数!$E:$E,中类!$B16,ETF指数!$F:$F,中类!$C16),"")</f>
        <v>14.329811210819665</v>
      </c>
      <c r="L16" s="26">
        <f ca="1">IFERROR(AVERAGEIFS(ETF指数!O:O,ETF指数!$D:$D,中类!$A16,ETF指数!$E:$E,中类!$B16,ETF指数!$F:$F,中类!$C16),"")</f>
        <v>13.243154986739667</v>
      </c>
      <c r="M16" s="27">
        <f ca="1">IFERROR(AVERAGEIFS(ETF指数!P:P,ETF指数!$D:$D,中类!$A16,ETF指数!$E:$E,中类!$B16,ETF指数!$F:$F,中类!$C16),"")</f>
        <v>0</v>
      </c>
      <c r="N16" s="27">
        <f ca="1">IFERROR(AVERAGEIFS(ETF指数!Q:Q,ETF指数!$D:$D,中类!$A16,ETF指数!$E:$E,中类!$B16,ETF指数!$F:$F,中类!$C16),"")</f>
        <v>0</v>
      </c>
      <c r="O16" s="27">
        <f ca="1">IFERROR(AVERAGEIFS(ETF指数!R:R,ETF指数!$D:$D,中类!$A16,ETF指数!$E:$E,中类!$B16,ETF指数!$F:$F,中类!$C16),"")</f>
        <v>0</v>
      </c>
      <c r="P16" s="27">
        <f ca="1">IFERROR(AVERAGEIFS(ETF指数!S:S,ETF指数!$D:$D,中类!$A16,ETF指数!$E:$E,中类!$B16,ETF指数!$F:$F,中类!$C16,ETF指数!$S:$S,"&gt;0"),"")</f>
        <v>24.252747214913999</v>
      </c>
      <c r="Q16" s="27">
        <f ca="1">IFERROR(AVERAGEIFS(ETF指数!T:T,ETF指数!$D:$D,中类!$A16,ETF指数!$E:$E,中类!$B16,ETF指数!$F:$F,中类!$C16,ETF指数!$T:$T,"&gt;0"),"")</f>
        <v>16.788721122632001</v>
      </c>
      <c r="R16" s="26">
        <f ca="1">IFERROR(AVERAGEIFS(ETF指数!U:U,ETF指数!$D:$D,中类!$A16,ETF指数!$E:$E,中类!$B16,ETF指数!$F:$F,中类!$C16),"")</f>
        <v>11.779981114258733</v>
      </c>
      <c r="S16" s="26">
        <f ca="1">IFERROR(AVERAGEIFS(ETF指数!V:V,ETF指数!$D:$D,中类!$A16,ETF指数!$E:$E,中类!$B16,ETF指数!$F:$F,中类!$C16),"")</f>
        <v>0</v>
      </c>
      <c r="T16" s="27">
        <f ca="1">IFERROR(AVERAGEIFS(ETF指数!W:W,ETF指数!$D:$D,中类!$A16,ETF指数!$E:$E,中类!$B16,ETF指数!$F:$F,中类!$C16),"")</f>
        <v>4.5325779036827205</v>
      </c>
      <c r="U16" s="27">
        <f ca="1">IFERROR(AVERAGEIFS(ETF指数!X:X,ETF指数!$D:$D,中类!$A16,ETF指数!$E:$E,中类!$B16,ETF指数!$F:$F,中类!$C16),"")</f>
        <v>2.5847354303828332</v>
      </c>
      <c r="V16" s="27">
        <f ca="1">IFERROR(AVERAGEIFS(ETF指数!Y:Y,ETF指数!$D:$D,中类!$A16,ETF指数!$E:$E,中类!$B16,ETF指数!$F:$F,中类!$C16),"")</f>
        <v>3.2105760151085927</v>
      </c>
      <c r="W16" s="27">
        <f ca="1">IFERROR(AVERAGEIFS(ETF指数!Z:Z,ETF指数!$D:$D,中类!$A16,ETF指数!$E:$E,中类!$B16,ETF指数!$F:$F,中类!$C16),"")</f>
        <v>7.2230356271353342</v>
      </c>
      <c r="X16" s="43">
        <f ca="1">IFERROR(AVERAGEIFS(ETF指数!AA:AA,ETF指数!$D:$D,中类!$A16,ETF指数!$E:$E,中类!$B16,ETF指数!$F:$F,中类!$C16),"")</f>
        <v>7.333333333333333</v>
      </c>
      <c r="Y16" s="29">
        <f ca="1">IFERROR(AVERAGEIFS(ETF指数!AB:AB,ETF指数!$D:$D,中类!$A16,ETF指数!$E:$E,中类!$B16,ETF指数!$F:$F,中类!$C16),"")</f>
        <v>0.37121474823191886</v>
      </c>
      <c r="Z16" s="29">
        <f ca="1">IFERROR(AVERAGEIFS(ETF指数!AC:AC,ETF指数!$D:$D,中类!$A16,ETF指数!$E:$E,中类!$B16,ETF指数!$F:$F,中类!$C16),"")</f>
        <v>0.8216687595809099</v>
      </c>
      <c r="AA16" s="29">
        <f ca="1">IFERROR(AVERAGEIFS(ETF指数!AD:AD,ETF指数!$D:$D,中类!$A16,ETF指数!$E:$E,中类!$B16,ETF指数!$F:$F,中类!$C16),"")</f>
        <v>0.77216646115148857</v>
      </c>
    </row>
    <row r="17" spans="1:27" x14ac:dyDescent="0.4">
      <c r="A17" s="39" t="s">
        <v>2385</v>
      </c>
      <c r="B17" s="3" t="s">
        <v>1504</v>
      </c>
      <c r="C17" s="3" t="s">
        <v>1594</v>
      </c>
      <c r="D17" s="41">
        <f>SUMIFS(ETF指数!G:G,ETF指数!$D:$D,中类!$A17,ETF指数!$E:$E,中类!$B17,ETF指数!$F:$F,中类!$C17)</f>
        <v>3</v>
      </c>
      <c r="E17" s="41">
        <f ca="1">SUMIFS(ETF指数!H:H,ETF指数!$D:$D,中类!$A17,ETF指数!$E:$E,中类!$B17,ETF指数!$F:$F,中类!$C17)</f>
        <v>52.834942357599992</v>
      </c>
      <c r="F17" s="25">
        <f ca="1">IFERROR(AVERAGEIFS(ETF指数!I:I,ETF指数!$D:$D,中类!$A17,ETF指数!$E:$E,中类!$B17,ETF指数!$F:$F,中类!$C17),"")</f>
        <v>5.2163975032951004</v>
      </c>
      <c r="G17" s="25">
        <f ca="1">IFERROR(AVERAGEIFS(ETF指数!J:J,ETF指数!$D:$D,中类!$A17,ETF指数!$E:$E,中类!$B17,ETF指数!$F:$F,中类!$C17),"")</f>
        <v>15.572138786038202</v>
      </c>
      <c r="H17" s="25">
        <f ca="1">IFERROR(AVERAGEIFS(ETF指数!K:K,ETF指数!$D:$D,中类!$A17,ETF指数!$E:$E,中类!$B17,ETF指数!$F:$F,中类!$C17),"")</f>
        <v>46.422848860192389</v>
      </c>
      <c r="I17" s="25" t="str">
        <f ca="1">IFERROR(AVERAGEIFS(ETF指数!L:L,ETF指数!$D:$D,中类!$A17,ETF指数!$E:$E,中类!$B17,ETF指数!$F:$F,中类!$C17),"")</f>
        <v/>
      </c>
      <c r="J17" s="25" t="str">
        <f ca="1">IFERROR(AVERAGEIFS(ETF指数!M:M,ETF指数!$D:$D,中类!$A17,ETF指数!$E:$E,中类!$B17,ETF指数!$F:$F,中类!$C17),"")</f>
        <v/>
      </c>
      <c r="K17" s="26">
        <f ca="1">IFERROR(AVERAGEIFS(ETF指数!N:N,ETF指数!$D:$D,中类!$A17,ETF指数!$E:$E,中类!$B17,ETF指数!$F:$F,中类!$C17),"")</f>
        <v>0</v>
      </c>
      <c r="L17" s="26">
        <f ca="1">IFERROR(AVERAGEIFS(ETF指数!O:O,ETF指数!$D:$D,中类!$A17,ETF指数!$E:$E,中类!$B17,ETF指数!$F:$F,中类!$C17),"")</f>
        <v>0</v>
      </c>
      <c r="M17" s="27">
        <f ca="1">IFERROR(AVERAGEIFS(ETF指数!P:P,ETF指数!$D:$D,中类!$A17,ETF指数!$E:$E,中类!$B17,ETF指数!$F:$F,中类!$C17),"")</f>
        <v>0</v>
      </c>
      <c r="N17" s="27">
        <f ca="1">IFERROR(AVERAGEIFS(ETF指数!Q:Q,ETF指数!$D:$D,中类!$A17,ETF指数!$E:$E,中类!$B17,ETF指数!$F:$F,中类!$C17),"")</f>
        <v>0</v>
      </c>
      <c r="O17" s="27">
        <f ca="1">IFERROR(AVERAGEIFS(ETF指数!R:R,ETF指数!$D:$D,中类!$A17,ETF指数!$E:$E,中类!$B17,ETF指数!$F:$F,中类!$C17),"")</f>
        <v>0</v>
      </c>
      <c r="P17" s="27" t="str">
        <f ca="1">IFERROR(AVERAGEIFS(ETF指数!S:S,ETF指数!$D:$D,中类!$A17,ETF指数!$E:$E,中类!$B17,ETF指数!$F:$F,中类!$C17,ETF指数!$S:$S,"&gt;0"),"")</f>
        <v/>
      </c>
      <c r="Q17" s="27" t="str">
        <f ca="1">IFERROR(AVERAGEIFS(ETF指数!T:T,ETF指数!$D:$D,中类!$A17,ETF指数!$E:$E,中类!$B17,ETF指数!$F:$F,中类!$C17,ETF指数!$T:$T,"&gt;0"),"")</f>
        <v/>
      </c>
      <c r="R17" s="26">
        <f ca="1">IFERROR(AVERAGEIFS(ETF指数!U:U,ETF指数!$D:$D,中类!$A17,ETF指数!$E:$E,中类!$B17,ETF指数!$F:$F,中类!$C17),"")</f>
        <v>0</v>
      </c>
      <c r="S17" s="26">
        <f ca="1">IFERROR(AVERAGEIFS(ETF指数!V:V,ETF指数!$D:$D,中类!$A17,ETF指数!$E:$E,中类!$B17,ETF指数!$F:$F,中类!$C17),"")</f>
        <v>0</v>
      </c>
      <c r="T17" s="27">
        <f ca="1">IFERROR(AVERAGEIFS(ETF指数!W:W,ETF指数!$D:$D,中类!$A17,ETF指数!$E:$E,中类!$B17,ETF指数!$F:$F,中类!$C17),"")</f>
        <v>0</v>
      </c>
      <c r="U17" s="27">
        <f ca="1">IFERROR(AVERAGEIFS(ETF指数!X:X,ETF指数!$D:$D,中类!$A17,ETF指数!$E:$E,中类!$B17,ETF指数!$F:$F,中类!$C17),"")</f>
        <v>0</v>
      </c>
      <c r="V17" s="27">
        <f ca="1">IFERROR(AVERAGEIFS(ETF指数!Y:Y,ETF指数!$D:$D,中类!$A17,ETF指数!$E:$E,中类!$B17,ETF指数!$F:$F,中类!$C17),"")</f>
        <v>0</v>
      </c>
      <c r="W17" s="27">
        <f ca="1">IFERROR(AVERAGEIFS(ETF指数!Z:Z,ETF指数!$D:$D,中类!$A17,ETF指数!$E:$E,中类!$B17,ETF指数!$F:$F,中类!$C17),"")</f>
        <v>0</v>
      </c>
      <c r="X17" s="43">
        <f ca="1">IFERROR(AVERAGEIFS(ETF指数!AA:AA,ETF指数!$D:$D,中类!$A17,ETF指数!$E:$E,中类!$B17,ETF指数!$F:$F,中类!$C17),"")</f>
        <v>0</v>
      </c>
      <c r="Y17" s="29" t="str">
        <f ca="1">IFERROR(AVERAGEIFS(ETF指数!AB:AB,ETF指数!$D:$D,中类!$A17,ETF指数!$E:$E,中类!$B17,ETF指数!$F:$F,中类!$C17),"")</f>
        <v/>
      </c>
      <c r="Z17" s="29" t="str">
        <f ca="1">IFERROR(AVERAGEIFS(ETF指数!AC:AC,ETF指数!$D:$D,中类!$A17,ETF指数!$E:$E,中类!$B17,ETF指数!$F:$F,中类!$C17),"")</f>
        <v/>
      </c>
      <c r="AA17" s="29" t="str">
        <f ca="1">IFERROR(AVERAGEIFS(ETF指数!AD:AD,ETF指数!$D:$D,中类!$A17,ETF指数!$E:$E,中类!$B17,ETF指数!$F:$F,中类!$C17),"")</f>
        <v/>
      </c>
    </row>
    <row r="18" spans="1:27" x14ac:dyDescent="0.4">
      <c r="A18" s="39" t="s">
        <v>2385</v>
      </c>
      <c r="B18" s="3" t="s">
        <v>1504</v>
      </c>
      <c r="C18" s="3" t="s">
        <v>1597</v>
      </c>
      <c r="D18" s="41">
        <f>SUMIFS(ETF指数!G:G,ETF指数!$D:$D,中类!$A18,ETF指数!$E:$E,中类!$B18,ETF指数!$F:$F,中类!$C18)</f>
        <v>6</v>
      </c>
      <c r="E18" s="41">
        <f ca="1">SUMIFS(ETF指数!H:H,ETF指数!$D:$D,中类!$A18,ETF指数!$E:$E,中类!$B18,ETF指数!$F:$F,中类!$C18)</f>
        <v>138.4591179091</v>
      </c>
      <c r="F18" s="25">
        <f ca="1">IFERROR(AVERAGEIFS(ETF指数!I:I,ETF指数!$D:$D,中类!$A18,ETF指数!$E:$E,中类!$B18,ETF指数!$F:$F,中类!$C18),"")</f>
        <v>5.5944646815041139</v>
      </c>
      <c r="G18" s="25">
        <f ca="1">IFERROR(AVERAGEIFS(ETF指数!J:J,ETF指数!$D:$D,中类!$A18,ETF指数!$E:$E,中类!$B18,ETF指数!$F:$F,中类!$C18),"")</f>
        <v>13.393583977625507</v>
      </c>
      <c r="H18" s="25">
        <f ca="1">IFERROR(AVERAGEIFS(ETF指数!K:K,ETF指数!$D:$D,中类!$A18,ETF指数!$E:$E,中类!$B18,ETF指数!$F:$F,中类!$C18),"")</f>
        <v>47.152530313138513</v>
      </c>
      <c r="I18" s="25">
        <f ca="1">IFERROR(AVERAGEIFS(ETF指数!L:L,ETF指数!$D:$D,中类!$A18,ETF指数!$E:$E,中类!$B18,ETF指数!$F:$F,中类!$C18),"")</f>
        <v>0.82966239381744566</v>
      </c>
      <c r="J18" s="25">
        <f ca="1">IFERROR(AVERAGEIFS(ETF指数!M:M,ETF指数!$D:$D,中类!$A18,ETF指数!$E:$E,中类!$B18,ETF指数!$F:$F,中类!$C18),"")</f>
        <v>1.3316286505176054</v>
      </c>
      <c r="K18" s="26">
        <f ca="1">IFERROR(AVERAGEIFS(ETF指数!N:N,ETF指数!$D:$D,中类!$A18,ETF指数!$E:$E,中类!$B18,ETF指数!$F:$F,中类!$C18),"")</f>
        <v>22.7374410682005</v>
      </c>
      <c r="L18" s="26">
        <f ca="1">IFERROR(AVERAGEIFS(ETF指数!O:O,ETF指数!$D:$D,中类!$A18,ETF指数!$E:$E,中类!$B18,ETF指数!$F:$F,中类!$C18),"")</f>
        <v>20.867638455623251</v>
      </c>
      <c r="M18" s="27">
        <f ca="1">IFERROR(AVERAGEIFS(ETF指数!P:P,ETF指数!$D:$D,中类!$A18,ETF指数!$E:$E,中类!$B18,ETF指数!$F:$F,中类!$C18),"")</f>
        <v>0</v>
      </c>
      <c r="N18" s="27">
        <f ca="1">IFERROR(AVERAGEIFS(ETF指数!Q:Q,ETF指数!$D:$D,中类!$A18,ETF指数!$E:$E,中类!$B18,ETF指数!$F:$F,中类!$C18),"")</f>
        <v>0</v>
      </c>
      <c r="O18" s="27">
        <f ca="1">IFERROR(AVERAGEIFS(ETF指数!R:R,ETF指数!$D:$D,中类!$A18,ETF指数!$E:$E,中类!$B18,ETF指数!$F:$F,中类!$C18),"")</f>
        <v>0</v>
      </c>
      <c r="P18" s="27">
        <f ca="1">IFERROR(AVERAGEIFS(ETF指数!S:S,ETF指数!$D:$D,中类!$A18,ETF指数!$E:$E,中类!$B18,ETF指数!$F:$F,中类!$C18,ETF指数!$S:$S,"&gt;0"),"")</f>
        <v>25.4991272886265</v>
      </c>
      <c r="Q18" s="27">
        <f ca="1">IFERROR(AVERAGEIFS(ETF指数!T:T,ETF指数!$D:$D,中类!$A18,ETF指数!$E:$E,中类!$B18,ETF指数!$F:$F,中类!$C18,ETF指数!$T:$T,"&gt;0"),"")</f>
        <v>17.533829436691502</v>
      </c>
      <c r="R18" s="26">
        <f ca="1">IFERROR(AVERAGEIFS(ETF指数!U:U,ETF指数!$D:$D,中类!$A18,ETF指数!$E:$E,中类!$B18,ETF指数!$F:$F,中类!$C18),"")</f>
        <v>25.160039917725847</v>
      </c>
      <c r="S18" s="26">
        <f ca="1">IFERROR(AVERAGEIFS(ETF指数!V:V,ETF指数!$D:$D,中类!$A18,ETF指数!$E:$E,中类!$B18,ETF指数!$F:$F,中类!$C18),"")</f>
        <v>0</v>
      </c>
      <c r="T18" s="27">
        <f ca="1">IFERROR(AVERAGEIFS(ETF指数!W:W,ETF指数!$D:$D,中类!$A18,ETF指数!$E:$E,中类!$B18,ETF指数!$F:$F,中类!$C18),"")</f>
        <v>6.3615265642197265</v>
      </c>
      <c r="U18" s="27">
        <f ca="1">IFERROR(AVERAGEIFS(ETF指数!X:X,ETF指数!$D:$D,中类!$A18,ETF指数!$E:$E,中类!$B18,ETF指数!$F:$F,中类!$C18),"")</f>
        <v>17.256093386279751</v>
      </c>
      <c r="V18" s="27">
        <f ca="1">IFERROR(AVERAGEIFS(ETF指数!Y:Y,ETF指数!$D:$D,中类!$A18,ETF指数!$E:$E,中类!$B18,ETF指数!$F:$F,中类!$C18),"")</f>
        <v>10.937210871911377</v>
      </c>
      <c r="W18" s="27">
        <f ca="1">IFERROR(AVERAGEIFS(ETF指数!Z:Z,ETF指数!$D:$D,中类!$A18,ETF指数!$E:$E,中类!$B18,ETF指数!$F:$F,中类!$C18),"")</f>
        <v>34.264514583047998</v>
      </c>
      <c r="X18" s="43">
        <f ca="1">IFERROR(AVERAGEIFS(ETF指数!AA:AA,ETF指数!$D:$D,中类!$A18,ETF指数!$E:$E,中类!$B18,ETF指数!$F:$F,中类!$C18),"")</f>
        <v>8.7719298245615001</v>
      </c>
      <c r="Y18" s="29">
        <f ca="1">IFERROR(AVERAGEIFS(ETF指数!AB:AB,ETF指数!$D:$D,中类!$A18,ETF指数!$E:$E,中类!$B18,ETF指数!$F:$F,中类!$C18),"")</f>
        <v>0.60473462488639596</v>
      </c>
      <c r="Z18" s="29">
        <f ca="1">IFERROR(AVERAGEIFS(ETF指数!AC:AC,ETF指数!$D:$D,中类!$A18,ETF指数!$E:$E,中类!$B18,ETF指数!$F:$F,中类!$C18),"")</f>
        <v>0.88134269207354832</v>
      </c>
      <c r="AA18" s="29">
        <f ca="1">IFERROR(AVERAGEIFS(ETF指数!AD:AD,ETF指数!$D:$D,中类!$A18,ETF指数!$E:$E,中类!$B18,ETF指数!$F:$F,中类!$C18),"")</f>
        <v>0.83551509917100986</v>
      </c>
    </row>
    <row r="19" spans="1:27" x14ac:dyDescent="0.4">
      <c r="A19" s="39" t="s">
        <v>2385</v>
      </c>
      <c r="B19" s="3" t="s">
        <v>1505</v>
      </c>
      <c r="C19" s="3" t="s">
        <v>1600</v>
      </c>
      <c r="D19" s="41">
        <f>SUMIFS(ETF指数!G:G,ETF指数!$D:$D,中类!$A19,ETF指数!$E:$E,中类!$B19,ETF指数!$F:$F,中类!$C19)</f>
        <v>2</v>
      </c>
      <c r="E19" s="41">
        <f ca="1">SUMIFS(ETF指数!H:H,ETF指数!$D:$D,中类!$A19,ETF指数!$E:$E,中类!$B19,ETF指数!$F:$F,中类!$C19)</f>
        <v>8.6582211647000005</v>
      </c>
      <c r="F19" s="25">
        <f ca="1">IFERROR(AVERAGEIFS(ETF指数!I:I,ETF指数!$D:$D,中类!$A19,ETF指数!$E:$E,中类!$B19,ETF指数!$F:$F,中类!$C19),"")</f>
        <v>-9.8242034107452589</v>
      </c>
      <c r="G19" s="25">
        <f ca="1">IFERROR(AVERAGEIFS(ETF指数!J:J,ETF指数!$D:$D,中类!$A19,ETF指数!$E:$E,中类!$B19,ETF指数!$F:$F,中类!$C19),"")</f>
        <v>13.83556857637438</v>
      </c>
      <c r="H19" s="25">
        <f ca="1">IFERROR(AVERAGEIFS(ETF指数!K:K,ETF指数!$D:$D,中类!$A19,ETF指数!$E:$E,中类!$B19,ETF指数!$F:$F,中类!$C19),"")</f>
        <v>37.852375850849597</v>
      </c>
      <c r="I19" s="25">
        <f ca="1">IFERROR(AVERAGEIFS(ETF指数!L:L,ETF指数!$D:$D,中类!$A19,ETF指数!$E:$E,中类!$B19,ETF指数!$F:$F,中类!$C19),"")</f>
        <v>0.69880748894024547</v>
      </c>
      <c r="J19" s="25">
        <f ca="1">IFERROR(AVERAGEIFS(ETF指数!M:M,ETF指数!$D:$D,中类!$A19,ETF指数!$E:$E,中类!$B19,ETF指数!$F:$F,中类!$C19),"")</f>
        <v>0.93746029528044816</v>
      </c>
      <c r="K19" s="26">
        <f ca="1">IFERROR(AVERAGEIFS(ETF指数!N:N,ETF指数!$D:$D,中类!$A19,ETF指数!$E:$E,中类!$B19,ETF指数!$F:$F,中类!$C19),"")</f>
        <v>44.776022611122002</v>
      </c>
      <c r="L19" s="26">
        <f ca="1">IFERROR(AVERAGEIFS(ETF指数!O:O,ETF指数!$D:$D,中类!$A19,ETF指数!$E:$E,中类!$B19,ETF指数!$F:$F,中类!$C19),"")</f>
        <v>41.344099170814999</v>
      </c>
      <c r="M19" s="27">
        <f ca="1">IFERROR(AVERAGEIFS(ETF指数!P:P,ETF指数!$D:$D,中类!$A19,ETF指数!$E:$E,中类!$B19,ETF指数!$F:$F,中类!$C19),"")</f>
        <v>0</v>
      </c>
      <c r="N19" s="27">
        <f ca="1">IFERROR(AVERAGEIFS(ETF指数!Q:Q,ETF指数!$D:$D,中类!$A19,ETF指数!$E:$E,中类!$B19,ETF指数!$F:$F,中类!$C19),"")</f>
        <v>0</v>
      </c>
      <c r="O19" s="27">
        <f ca="1">IFERROR(AVERAGEIFS(ETF指数!R:R,ETF指数!$D:$D,中类!$A19,ETF指数!$E:$E,中类!$B19,ETF指数!$F:$F,中类!$C19),"")</f>
        <v>0</v>
      </c>
      <c r="P19" s="27">
        <f ca="1">IFERROR(AVERAGEIFS(ETF指数!S:S,ETF指数!$D:$D,中类!$A19,ETF指数!$E:$E,中类!$B19,ETF指数!$F:$F,中类!$C19,ETF指数!$S:$S,"&gt;0"),"")</f>
        <v>20.028843382236001</v>
      </c>
      <c r="Q19" s="27">
        <f ca="1">IFERROR(AVERAGEIFS(ETF指数!T:T,ETF指数!$D:$D,中类!$A19,ETF指数!$E:$E,中类!$B19,ETF指数!$F:$F,中类!$C19,ETF指数!$T:$T,"&gt;0"),"")</f>
        <v>15.327864308266999</v>
      </c>
      <c r="R19" s="26">
        <f ca="1">IFERROR(AVERAGEIFS(ETF指数!U:U,ETF指数!$D:$D,中类!$A19,ETF指数!$E:$E,中类!$B19,ETF指数!$F:$F,中类!$C19),"")</f>
        <v>85.769728331177234</v>
      </c>
      <c r="S19" s="26">
        <f ca="1">IFERROR(AVERAGEIFS(ETF指数!V:V,ETF指数!$D:$D,中类!$A19,ETF指数!$E:$E,中类!$B19,ETF指数!$F:$F,中类!$C19),"")</f>
        <v>0</v>
      </c>
      <c r="T19" s="27">
        <f ca="1">IFERROR(AVERAGEIFS(ETF指数!W:W,ETF指数!$D:$D,中类!$A19,ETF指数!$E:$E,中类!$B19,ETF指数!$F:$F,中类!$C19),"")</f>
        <v>12.289780077619664</v>
      </c>
      <c r="U19" s="27">
        <f ca="1">IFERROR(AVERAGEIFS(ETF指数!X:X,ETF指数!$D:$D,中类!$A19,ETF指数!$E:$E,中类!$B19,ETF指数!$F:$F,中类!$C19),"")</f>
        <v>33.988212180746999</v>
      </c>
      <c r="V19" s="27">
        <f ca="1">IFERROR(AVERAGEIFS(ETF指数!Y:Y,ETF指数!$D:$D,中类!$A19,ETF指数!$E:$E,中类!$B19,ETF指数!$F:$F,中类!$C19),"")</f>
        <v>56.662354463130661</v>
      </c>
      <c r="W19" s="27">
        <f ca="1">IFERROR(AVERAGEIFS(ETF指数!Z:Z,ETF指数!$D:$D,中类!$A19,ETF指数!$E:$E,中类!$B19,ETF指数!$F:$F,中类!$C19),"")</f>
        <v>72.691552062867999</v>
      </c>
      <c r="X19" s="43">
        <f ca="1">IFERROR(AVERAGEIFS(ETF指数!AA:AA,ETF指数!$D:$D,中类!$A19,ETF指数!$E:$E,中类!$B19,ETF指数!$F:$F,中类!$C19),"")</f>
        <v>39.473684210526002</v>
      </c>
      <c r="Y19" s="29">
        <f ca="1">IFERROR(AVERAGEIFS(ETF指数!AB:AB,ETF指数!$D:$D,中类!$A19,ETF指数!$E:$E,中类!$B19,ETF指数!$F:$F,中类!$C19),"")</f>
        <v>0.71915623418313002</v>
      </c>
      <c r="Z19" s="29">
        <f ca="1">IFERROR(AVERAGEIFS(ETF指数!AC:AC,ETF指数!$D:$D,中类!$A19,ETF指数!$E:$E,中类!$B19,ETF指数!$F:$F,中类!$C19),"")</f>
        <v>0.69850296280786495</v>
      </c>
      <c r="AA19" s="29">
        <f ca="1">IFERROR(AVERAGEIFS(ETF指数!AD:AD,ETF指数!$D:$D,中类!$A19,ETF指数!$E:$E,中类!$B19,ETF指数!$F:$F,中类!$C19),"")</f>
        <v>0.53038960469163621</v>
      </c>
    </row>
    <row r="20" spans="1:27" x14ac:dyDescent="0.4">
      <c r="A20" s="39" t="s">
        <v>2385</v>
      </c>
      <c r="B20" s="3" t="s">
        <v>1496</v>
      </c>
      <c r="C20" s="3" t="s">
        <v>1496</v>
      </c>
      <c r="D20" s="41">
        <f>SUMIFS(ETF指数!G:G,ETF指数!$D:$D,中类!$A20,ETF指数!$E:$E,中类!$B20,ETF指数!$F:$F,中类!$C20)</f>
        <v>11</v>
      </c>
      <c r="E20" s="41">
        <f ca="1">SUMIFS(ETF指数!H:H,ETF指数!$D:$D,中类!$A20,ETF指数!$E:$E,中类!$B20,ETF指数!$F:$F,中类!$C20)</f>
        <v>328.05516029589995</v>
      </c>
      <c r="F20" s="25">
        <f ca="1">IFERROR(AVERAGEIFS(ETF指数!I:I,ETF指数!$D:$D,中类!$A20,ETF指数!$E:$E,中类!$B20,ETF指数!$F:$F,中类!$C20),"")</f>
        <v>-7.4569062747285262</v>
      </c>
      <c r="G20" s="25">
        <f ca="1">IFERROR(AVERAGEIFS(ETF指数!J:J,ETF指数!$D:$D,中类!$A20,ETF指数!$E:$E,中类!$B20,ETF指数!$F:$F,中类!$C20),"")</f>
        <v>8.7461647310090154</v>
      </c>
      <c r="H20" s="25">
        <f ca="1">IFERROR(AVERAGEIFS(ETF指数!K:K,ETF指数!$D:$D,中类!$A20,ETF指数!$E:$E,中类!$B20,ETF指数!$F:$F,中类!$C20),"")</f>
        <v>33.379136018310874</v>
      </c>
      <c r="I20" s="25">
        <f ca="1">IFERROR(AVERAGEIFS(ETF指数!L:L,ETF指数!$D:$D,中类!$A20,ETF指数!$E:$E,中类!$B20,ETF指数!$F:$F,中类!$C20),"")</f>
        <v>0.72453205442322921</v>
      </c>
      <c r="J20" s="25">
        <f ca="1">IFERROR(AVERAGEIFS(ETF指数!M:M,ETF指数!$D:$D,中类!$A20,ETF指数!$E:$E,中类!$B20,ETF指数!$F:$F,中类!$C20),"")</f>
        <v>1.1663634844836104</v>
      </c>
      <c r="K20" s="26">
        <f ca="1">IFERROR(AVERAGEIFS(ETF指数!N:N,ETF指数!$D:$D,中类!$A20,ETF指数!$E:$E,中类!$B20,ETF指数!$F:$F,中类!$C20),"")</f>
        <v>7.5857557281029999</v>
      </c>
      <c r="L20" s="26">
        <f ca="1">IFERROR(AVERAGEIFS(ETF指数!O:O,ETF指数!$D:$D,中类!$A20,ETF指数!$E:$E,中类!$B20,ETF指数!$F:$F,中类!$C20),"")</f>
        <v>7.1451066997832502</v>
      </c>
      <c r="M20" s="27">
        <f ca="1">IFERROR(AVERAGEIFS(ETF指数!P:P,ETF指数!$D:$D,中类!$A20,ETF指数!$E:$E,中类!$B20,ETF指数!$F:$F,中类!$C20),"")</f>
        <v>0</v>
      </c>
      <c r="N20" s="27">
        <f ca="1">IFERROR(AVERAGEIFS(ETF指数!Q:Q,ETF指数!$D:$D,中类!$A20,ETF指数!$E:$E,中类!$B20,ETF指数!$F:$F,中类!$C20),"")</f>
        <v>0</v>
      </c>
      <c r="O20" s="27">
        <f ca="1">IFERROR(AVERAGEIFS(ETF指数!R:R,ETF指数!$D:$D,中类!$A20,ETF指数!$E:$E,中类!$B20,ETF指数!$F:$F,中类!$C20),"")</f>
        <v>0</v>
      </c>
      <c r="P20" s="27">
        <f ca="1">IFERROR(AVERAGEIFS(ETF指数!S:S,ETF指数!$D:$D,中类!$A20,ETF指数!$E:$E,中类!$B20,ETF指数!$F:$F,中类!$C20,ETF指数!$S:$S,"&gt;0"),"")</f>
        <v>10.344282440918001</v>
      </c>
      <c r="Q20" s="27">
        <f ca="1">IFERROR(AVERAGEIFS(ETF指数!T:T,ETF指数!$D:$D,中类!$A20,ETF指数!$E:$E,中类!$B20,ETF指数!$F:$F,中类!$C20,ETF指数!$T:$T,"&gt;0"),"")</f>
        <v>10.367430681771999</v>
      </c>
      <c r="R20" s="26">
        <f ca="1">IFERROR(AVERAGEIFS(ETF指数!U:U,ETF指数!$D:$D,中类!$A20,ETF指数!$E:$E,中类!$B20,ETF指数!$F:$F,中类!$C20),"")</f>
        <v>19.372359686179845</v>
      </c>
      <c r="S20" s="26">
        <f ca="1">IFERROR(AVERAGEIFS(ETF指数!V:V,ETF指数!$D:$D,中类!$A20,ETF指数!$E:$E,中类!$B20,ETF指数!$F:$F,中类!$C20),"")</f>
        <v>0</v>
      </c>
      <c r="T20" s="27">
        <f ca="1">IFERROR(AVERAGEIFS(ETF指数!W:W,ETF指数!$D:$D,中类!$A20,ETF指数!$E:$E,中类!$B20,ETF指数!$F:$F,中类!$C20),"")</f>
        <v>4.3301146650573319</v>
      </c>
      <c r="U20" s="27">
        <f ca="1">IFERROR(AVERAGEIFS(ETF指数!X:X,ETF指数!$D:$D,中类!$A20,ETF指数!$E:$E,中类!$B20,ETF指数!$F:$F,中类!$C20),"")</f>
        <v>8.2080200501252492</v>
      </c>
      <c r="V20" s="27">
        <f ca="1">IFERROR(AVERAGEIFS(ETF指数!Y:Y,ETF指数!$D:$D,中类!$A20,ETF指数!$E:$E,中类!$B20,ETF指数!$F:$F,中类!$C20),"")</f>
        <v>15.147857573928786</v>
      </c>
      <c r="W20" s="27">
        <f ca="1">IFERROR(AVERAGEIFS(ETF指数!Z:Z,ETF指数!$D:$D,中类!$A20,ETF指数!$E:$E,中类!$B20,ETF指数!$F:$F,中类!$C20),"")</f>
        <v>17.776381909547752</v>
      </c>
      <c r="X20" s="43">
        <f ca="1">IFERROR(AVERAGEIFS(ETF指数!AA:AA,ETF指数!$D:$D,中类!$A20,ETF指数!$E:$E,中类!$B20,ETF指数!$F:$F,中类!$C20),"")</f>
        <v>11.672794117646999</v>
      </c>
      <c r="Y20" s="29">
        <f ca="1">IFERROR(AVERAGEIFS(ETF指数!AB:AB,ETF指数!$D:$D,中类!$A20,ETF指数!$E:$E,中类!$B20,ETF指数!$F:$F,中类!$C20),"")</f>
        <v>0.75815042130513344</v>
      </c>
      <c r="Z20" s="29">
        <f ca="1">IFERROR(AVERAGEIFS(ETF指数!AC:AC,ETF指数!$D:$D,中类!$A20,ETF指数!$E:$E,中类!$B20,ETF指数!$F:$F,中类!$C20),"")</f>
        <v>0.7020700474860363</v>
      </c>
      <c r="AA20" s="29">
        <f ca="1">IFERROR(AVERAGEIFS(ETF指数!AD:AD,ETF指数!$D:$D,中类!$A20,ETF指数!$E:$E,中类!$B20,ETF指数!$F:$F,中类!$C20),"")</f>
        <v>0.51093552889466198</v>
      </c>
    </row>
    <row r="21" spans="1:27" x14ac:dyDescent="0.4">
      <c r="A21" s="3"/>
      <c r="B21" s="38"/>
      <c r="C21" s="38"/>
      <c r="D21" s="41"/>
      <c r="E21" s="41"/>
      <c r="F21" s="25"/>
      <c r="G21" s="25"/>
      <c r="H21" s="25"/>
      <c r="I21" s="25"/>
      <c r="J21" s="25"/>
      <c r="K21" s="26"/>
      <c r="L21" s="26"/>
      <c r="M21" s="27"/>
      <c r="N21" s="27"/>
      <c r="O21" s="27"/>
      <c r="P21" s="27"/>
      <c r="Q21" s="27"/>
      <c r="R21" s="26"/>
      <c r="S21" s="26"/>
      <c r="T21" s="27"/>
      <c r="U21" s="27"/>
      <c r="V21" s="27"/>
      <c r="W21" s="27"/>
      <c r="X21" s="43"/>
      <c r="Y21" s="29"/>
      <c r="Z21" s="29"/>
      <c r="AA21" s="29"/>
    </row>
    <row r="22" spans="1:27" x14ac:dyDescent="0.4">
      <c r="A22" s="3"/>
      <c r="B22" s="39"/>
      <c r="C22" s="39"/>
      <c r="D22" s="41"/>
      <c r="E22" s="41"/>
      <c r="F22" s="25"/>
      <c r="G22" s="25"/>
      <c r="H22" s="25"/>
      <c r="I22" s="25"/>
      <c r="J22" s="25"/>
      <c r="K22" s="26"/>
      <c r="L22" s="26"/>
      <c r="M22" s="27"/>
      <c r="N22" s="27"/>
      <c r="O22" s="27"/>
      <c r="P22" s="27"/>
      <c r="Q22" s="27"/>
      <c r="R22" s="26"/>
      <c r="S22" s="26"/>
      <c r="T22" s="27"/>
      <c r="U22" s="27"/>
      <c r="V22" s="27"/>
      <c r="W22" s="27"/>
      <c r="X22" s="43"/>
      <c r="Y22" s="29"/>
      <c r="Z22" s="29"/>
      <c r="AA22" s="29"/>
    </row>
    <row r="23" spans="1:27" x14ac:dyDescent="0.4">
      <c r="A23" s="3"/>
      <c r="B23" s="39"/>
      <c r="C23" s="39"/>
      <c r="D23" s="41"/>
      <c r="E23" s="41"/>
      <c r="F23" s="25"/>
      <c r="G23" s="25"/>
      <c r="H23" s="25"/>
      <c r="I23" s="25"/>
      <c r="J23" s="25"/>
      <c r="K23" s="26"/>
      <c r="L23" s="26"/>
      <c r="M23" s="27"/>
      <c r="N23" s="27"/>
      <c r="O23" s="27"/>
      <c r="P23" s="27"/>
      <c r="Q23" s="27"/>
      <c r="R23" s="26"/>
      <c r="S23" s="26"/>
      <c r="T23" s="27"/>
      <c r="U23" s="27"/>
      <c r="V23" s="27"/>
      <c r="W23" s="27"/>
      <c r="X23" s="43"/>
      <c r="Y23" s="29"/>
      <c r="Z23" s="29"/>
      <c r="AA23" s="29"/>
    </row>
    <row r="24" spans="1:27" x14ac:dyDescent="0.4">
      <c r="A24" s="3" t="s">
        <v>1497</v>
      </c>
      <c r="B24" s="39" t="s">
        <v>2448</v>
      </c>
      <c r="C24" s="39" t="s">
        <v>2448</v>
      </c>
      <c r="D24" s="41">
        <f>SUMIFS(ETF指数!G:G,ETF指数!$D:$D,中类!$A24,ETF指数!$E:$E,中类!$B24,ETF指数!$F:$F,中类!$C24)</f>
        <v>6</v>
      </c>
      <c r="E24" s="41">
        <f ca="1">SUMIFS(ETF指数!H:H,ETF指数!$D:$D,中类!$A24,ETF指数!$E:$E,中类!$B24,ETF指数!$F:$F,中类!$C24)</f>
        <v>4.8301375598999998</v>
      </c>
      <c r="F24" s="25">
        <f ca="1">IFERROR(AVERAGEIFS(ETF指数!I:I,ETF指数!$D:$D,中类!$A24,ETF指数!$E:$E,中类!$B24,ETF指数!$F:$F,中类!$C24),"")</f>
        <v>-0.67409724948057081</v>
      </c>
      <c r="G24" s="25">
        <f ca="1">IFERROR(AVERAGEIFS(ETF指数!J:J,ETF指数!$D:$D,中类!$A24,ETF指数!$E:$E,中类!$B24,ETF指数!$F:$F,中类!$C24),"")</f>
        <v>-6.066826771712142</v>
      </c>
      <c r="H24" s="25">
        <f ca="1">IFERROR(AVERAGEIFS(ETF指数!K:K,ETF指数!$D:$D,中类!$A24,ETF指数!$E:$E,中类!$B24,ETF指数!$F:$F,中类!$C24),"")</f>
        <v>-4.0450687323086658</v>
      </c>
      <c r="I24" s="25">
        <f ca="1">IFERROR(AVERAGEIFS(ETF指数!L:L,ETF指数!$D:$D,中类!$A24,ETF指数!$E:$E,中类!$B24,ETF指数!$F:$F,中类!$C24),"")</f>
        <v>-0.78513397641003446</v>
      </c>
      <c r="J24" s="25">
        <f ca="1">IFERROR(AVERAGEIFS(ETF指数!M:M,ETF指数!$D:$D,中类!$A24,ETF指数!$E:$E,中类!$B24,ETF指数!$F:$F,中类!$C24),"")</f>
        <v>-0.2237106887134192</v>
      </c>
      <c r="K24" s="26">
        <f ca="1">IFERROR(AVERAGEIFS(ETF指数!N:N,ETF指数!$D:$D,中类!$A24,ETF指数!$E:$E,中类!$B24,ETF指数!$F:$F,中类!$C24),"")</f>
        <v>15.489061947852001</v>
      </c>
      <c r="L24" s="26">
        <f ca="1">IFERROR(AVERAGEIFS(ETF指数!O:O,ETF指数!$D:$D,中类!$A24,ETF指数!$E:$E,中类!$B24,ETF指数!$F:$F,中类!$C24),"")</f>
        <v>18.633562074486498</v>
      </c>
      <c r="M24" s="27">
        <f ca="1">IFERROR(AVERAGEIFS(ETF指数!P:P,ETF指数!$D:$D,中类!$A24,ETF指数!$E:$E,中类!$B24,ETF指数!$F:$F,中类!$C24),"")</f>
        <v>11.0647670685508</v>
      </c>
      <c r="N24" s="27">
        <f ca="1">IFERROR(AVERAGEIFS(ETF指数!Q:Q,ETF指数!$D:$D,中类!$A24,ETF指数!$E:$E,中类!$B24,ETF指数!$F:$F,中类!$C24),"")</f>
        <v>-0.73281308195869954</v>
      </c>
      <c r="O24" s="27">
        <f ca="1">IFERROR(AVERAGEIFS(ETF指数!R:R,ETF指数!$D:$D,中类!$A24,ETF指数!$E:$E,中类!$B24,ETF指数!$F:$F,中类!$C24),"")</f>
        <v>-3.3737901294096986</v>
      </c>
      <c r="P24" s="27">
        <f ca="1">IFERROR(AVERAGEIFS(ETF指数!S:S,ETF指数!$D:$D,中类!$A24,ETF指数!$E:$E,中类!$B24,ETF指数!$F:$F,中类!$C24,ETF指数!$S:$S,"&gt;0"),"")</f>
        <v>13.916400426174501</v>
      </c>
      <c r="Q24" s="27">
        <f ca="1">IFERROR(AVERAGEIFS(ETF指数!T:T,ETF指数!$D:$D,中类!$A24,ETF指数!$E:$E,中类!$B24,ETF指数!$F:$F,中类!$C24,ETF指数!$T:$T,"&gt;0"),"")</f>
        <v>12.741793003679</v>
      </c>
      <c r="R24" s="26">
        <f ca="1">IFERROR(AVERAGEIFS(ETF指数!U:U,ETF指数!$D:$D,中类!$A24,ETF指数!$E:$E,中类!$B24,ETF指数!$F:$F,中类!$C24),"")</f>
        <v>70.093798659850165</v>
      </c>
      <c r="S24" s="26">
        <f ca="1">IFERROR(AVERAGEIFS(ETF指数!V:V,ETF指数!$D:$D,中类!$A24,ETF指数!$E:$E,中类!$B24,ETF指数!$F:$F,中类!$C24),"")</f>
        <v>0</v>
      </c>
      <c r="T24" s="27">
        <f ca="1">IFERROR(AVERAGEIFS(ETF指数!W:W,ETF指数!$D:$D,中类!$A24,ETF指数!$E:$E,中类!$B24,ETF指数!$F:$F,中类!$C24),"")</f>
        <v>63.027892047897979</v>
      </c>
      <c r="U24" s="27">
        <f ca="1">IFERROR(AVERAGEIFS(ETF指数!X:X,ETF指数!$D:$D,中类!$A24,ETF指数!$E:$E,中类!$B24,ETF指数!$F:$F,中类!$C24),"")</f>
        <v>23.772522694137997</v>
      </c>
      <c r="V24" s="27">
        <f ca="1">IFERROR(AVERAGEIFS(ETF指数!Y:Y,ETF指数!$D:$D,中类!$A24,ETF指数!$E:$E,中类!$B24,ETF指数!$F:$F,中类!$C24),"")</f>
        <v>88.387156460929759</v>
      </c>
      <c r="W24" s="27">
        <f ca="1">IFERROR(AVERAGEIFS(ETF指数!Z:Z,ETF指数!$D:$D,中类!$A24,ETF指数!$E:$E,中类!$B24,ETF指数!$F:$F,中类!$C24),"")</f>
        <v>47.463260132990001</v>
      </c>
      <c r="X24" s="43">
        <f ca="1">IFERROR(AVERAGEIFS(ETF指数!AA:AA,ETF指数!$D:$D,中类!$A24,ETF指数!$E:$E,中类!$B24,ETF指数!$F:$F,中类!$C24),"")</f>
        <v>18</v>
      </c>
      <c r="Y24" s="29">
        <f ca="1">IFERROR(AVERAGEIFS(ETF指数!AB:AB,ETF指数!$D:$D,中类!$A24,ETF指数!$E:$E,中类!$B24,ETF指数!$F:$F,中类!$C24),"")</f>
        <v>0.41398043047817307</v>
      </c>
      <c r="Z24" s="29">
        <f ca="1">IFERROR(AVERAGEIFS(ETF指数!AC:AC,ETF指数!$D:$D,中类!$A24,ETF指数!$E:$E,中类!$B24,ETF指数!$F:$F,中类!$C24),"")</f>
        <v>0.19845514250947699</v>
      </c>
      <c r="AA24" s="29">
        <f ca="1">IFERROR(AVERAGEIFS(ETF指数!AD:AD,ETF指数!$D:$D,中类!$A24,ETF指数!$E:$E,中类!$B24,ETF指数!$F:$F,中类!$C24),"")</f>
        <v>0.70350339945434759</v>
      </c>
    </row>
    <row r="25" spans="1:27" x14ac:dyDescent="0.4">
      <c r="A25" s="39" t="s">
        <v>2385</v>
      </c>
      <c r="B25" s="3" t="s">
        <v>1501</v>
      </c>
      <c r="C25" s="3"/>
      <c r="D25" s="41">
        <f>SUMIFS(ETF指数!G:G,ETF指数!$D:$D,中类!$A25,ETF指数!$E:$E,中类!$B25)</f>
        <v>28</v>
      </c>
      <c r="E25" s="41">
        <f ca="1">SUMIFS(ETF指数!H:H,ETF指数!$D:$D,中类!$A25,ETF指数!$E:$E,中类!$B25)</f>
        <v>1825.9361848997003</v>
      </c>
      <c r="F25" s="25">
        <f ca="1">IFERROR(AVERAGEIFS(ETF指数!I:I,ETF指数!$D:$D,中类!$A25,ETF指数!$E:$E,中类!$B25),"")</f>
        <v>-11.239212729737565</v>
      </c>
      <c r="G25" s="25">
        <f ca="1">IFERROR(AVERAGEIFS(ETF指数!J:J,ETF指数!$D:$D,中类!$A25,ETF指数!$E:$E,中类!$B25),"")</f>
        <v>14.315467316508769</v>
      </c>
      <c r="H25" s="25">
        <f ca="1">IFERROR(AVERAGEIFS(ETF指数!K:K,ETF指数!$D:$D,中类!$A25,ETF指数!$E:$E,中类!$B25),"")</f>
        <v>51.846321562988052</v>
      </c>
      <c r="I25" s="25">
        <f ca="1">IFERROR(AVERAGEIFS(ETF指数!L:L,ETF指数!$D:$D,中类!$A25,ETF指数!$E:$E,中类!$B25),"")</f>
        <v>0.81484878102042824</v>
      </c>
      <c r="J25" s="25">
        <f ca="1">IFERROR(AVERAGEIFS(ETF指数!M:M,ETF指数!$D:$D,中类!$A25,ETF指数!$E:$E,中类!$B25),"")</f>
        <v>1.3052487849364716</v>
      </c>
      <c r="K25" s="26">
        <f ca="1">IFERROR(AVERAGEIFS(ETF指数!N:N,ETF指数!$D:$D,中类!$A25,ETF指数!$E:$E,中类!$B25),"")</f>
        <v>18.592747006012665</v>
      </c>
      <c r="L25" s="26">
        <f ca="1">IFERROR(AVERAGEIFS(ETF指数!O:O,ETF指数!$D:$D,中类!$A25,ETF指数!$E:$E,中类!$B25),"")</f>
        <v>17.68241119799189</v>
      </c>
      <c r="M25" s="27">
        <f ca="1">IFERROR(AVERAGEIFS(ETF指数!P:P,ETF指数!$D:$D,中类!$A25,ETF指数!$E:$E,中类!$B25),"")</f>
        <v>0.85487382217142227</v>
      </c>
      <c r="N25" s="27">
        <f ca="1">IFERROR(AVERAGEIFS(ETF指数!Q:Q,ETF指数!$D:$D,中类!$A25,ETF指数!$E:$E,中类!$B25),"")</f>
        <v>-0.38530769366402218</v>
      </c>
      <c r="O25" s="27">
        <f ca="1">IFERROR(AVERAGEIFS(ETF指数!R:R,ETF指数!$D:$D,中类!$A25,ETF指数!$E:$E,中类!$B25),"")</f>
        <v>-0.17417806685749998</v>
      </c>
      <c r="P25" s="27">
        <f ca="1">IFERROR(AVERAGEIFS(ETF指数!S:S,ETF指数!$D:$D,中类!$A25,ETF指数!$E:$E,中类!$B25,ETF指数!$S:$S,"&gt;0"),"")</f>
        <v>21.416529580647747</v>
      </c>
      <c r="Q25" s="27">
        <f ca="1">IFERROR(AVERAGEIFS(ETF指数!T:T,ETF指数!$D:$D,中类!$A25,ETF指数!$E:$E,中类!$B25,ETF指数!$T:$T,"&gt;0"),"")</f>
        <v>18.960870008339999</v>
      </c>
      <c r="R25" s="26">
        <f ca="1">IFERROR(AVERAGEIFS(ETF指数!U:U,ETF指数!$D:$D,中类!$A25,ETF指数!$E:$E,中类!$B25),"")</f>
        <v>28.016778158097363</v>
      </c>
      <c r="S25" s="26">
        <f ca="1">IFERROR(AVERAGEIFS(ETF指数!V:V,ETF指数!$D:$D,中类!$A25,ETF指数!$E:$E,中类!$B25),"")</f>
        <v>0</v>
      </c>
      <c r="T25" s="27">
        <f ca="1">IFERROR(AVERAGEIFS(ETF指数!W:W,ETF指数!$D:$D,中类!$A25,ETF指数!$E:$E,中类!$B25),"")</f>
        <v>15.957824459626655</v>
      </c>
      <c r="U25" s="27">
        <f ca="1">IFERROR(AVERAGEIFS(ETF指数!X:X,ETF指数!$D:$D,中类!$A25,ETF指数!$E:$E,中类!$B25),"")</f>
        <v>5.8836345367638891</v>
      </c>
      <c r="V25" s="27">
        <f ca="1">IFERROR(AVERAGEIFS(ETF指数!Y:Y,ETF指数!$D:$D,中类!$A25,ETF指数!$E:$E,中类!$B25),"")</f>
        <v>15.775288382643984</v>
      </c>
      <c r="W25" s="27">
        <f ca="1">IFERROR(AVERAGEIFS(ETF指数!Z:Z,ETF指数!$D:$D,中类!$A25,ETF指数!$E:$E,中类!$B25),"")</f>
        <v>5.3117250159879994</v>
      </c>
      <c r="X25" s="43">
        <f ca="1">IFERROR(AVERAGEIFS(ETF指数!AA:AA,ETF指数!$D:$D,中类!$A25,ETF指数!$E:$E,中类!$B25),"")</f>
        <v>4.2962962962962559</v>
      </c>
      <c r="Y25" s="29">
        <f ca="1">IFERROR(AVERAGEIFS(ETF指数!AB:AB,ETF指数!$D:$D,中类!$A25,ETF指数!$E:$E,中类!$B25),"")</f>
        <v>0.70920294879889456</v>
      </c>
      <c r="Z25" s="29">
        <f ca="1">IFERROR(AVERAGEIFS(ETF指数!AC:AC,ETF指数!$D:$D,中类!$A25,ETF指数!$E:$E,中类!$B25),"")</f>
        <v>0.65629170813162785</v>
      </c>
      <c r="AA25" s="29">
        <f ca="1">IFERROR(AVERAGEIFS(ETF指数!AD:AD,ETF指数!$D:$D,中类!$A25,ETF指数!$E:$E,中类!$B25),"")</f>
        <v>0.42775255773004983</v>
      </c>
    </row>
    <row r="26" spans="1:27" x14ac:dyDescent="0.4">
      <c r="A26" s="39" t="s">
        <v>2385</v>
      </c>
      <c r="B26" s="3" t="s">
        <v>1496</v>
      </c>
      <c r="C26" s="3"/>
      <c r="D26" s="41">
        <f>SUMIFS(ETF指数!G:G,ETF指数!$D:$D,中类!$A26,ETF指数!$E:$E,中类!$B26)</f>
        <v>11</v>
      </c>
      <c r="E26" s="41">
        <f ca="1">SUMIFS(ETF指数!H:H,ETF指数!$D:$D,中类!$A26,ETF指数!$E:$E,中类!$B26)</f>
        <v>328.05516029589995</v>
      </c>
      <c r="F26" s="25">
        <f ca="1">IFERROR(AVERAGEIFS(ETF指数!I:I,ETF指数!$D:$D,中类!$A26,ETF指数!$E:$E,中类!$B26),"")</f>
        <v>-7.4569062747285262</v>
      </c>
      <c r="G26" s="25">
        <f ca="1">IFERROR(AVERAGEIFS(ETF指数!J:J,ETF指数!$D:$D,中类!$A26,ETF指数!$E:$E,中类!$B26),"")</f>
        <v>8.7461647310090154</v>
      </c>
      <c r="H26" s="25">
        <f ca="1">IFERROR(AVERAGEIFS(ETF指数!K:K,ETF指数!$D:$D,中类!$A26,ETF指数!$E:$E,中类!$B26),"")</f>
        <v>33.379136018310874</v>
      </c>
      <c r="I26" s="25">
        <f ca="1">IFERROR(AVERAGEIFS(ETF指数!L:L,ETF指数!$D:$D,中类!$A26,ETF指数!$E:$E,中类!$B26),"")</f>
        <v>0.72453205442322921</v>
      </c>
      <c r="J26" s="25">
        <f ca="1">IFERROR(AVERAGEIFS(ETF指数!M:M,ETF指数!$D:$D,中类!$A26,ETF指数!$E:$E,中类!$B26),"")</f>
        <v>1.1663634844836104</v>
      </c>
      <c r="K26" s="26">
        <f ca="1">IFERROR(AVERAGEIFS(ETF指数!N:N,ETF指数!$D:$D,中类!$A26,ETF指数!$E:$E,中类!$B26),"")</f>
        <v>7.5857557281029999</v>
      </c>
      <c r="L26" s="26">
        <f ca="1">IFERROR(AVERAGEIFS(ETF指数!O:O,ETF指数!$D:$D,中类!$A26,ETF指数!$E:$E,中类!$B26),"")</f>
        <v>7.1451066997832502</v>
      </c>
      <c r="M26" s="27">
        <f ca="1">IFERROR(AVERAGEIFS(ETF指数!P:P,ETF指数!$D:$D,中类!$A26,ETF指数!$E:$E,中类!$B26),"")</f>
        <v>0</v>
      </c>
      <c r="N26" s="27">
        <f ca="1">IFERROR(AVERAGEIFS(ETF指数!Q:Q,ETF指数!$D:$D,中类!$A26,ETF指数!$E:$E,中类!$B26),"")</f>
        <v>0</v>
      </c>
      <c r="O26" s="27">
        <f ca="1">IFERROR(AVERAGEIFS(ETF指数!R:R,ETF指数!$D:$D,中类!$A26,ETF指数!$E:$E,中类!$B26),"")</f>
        <v>0</v>
      </c>
      <c r="P26" s="27">
        <f ca="1">IFERROR(AVERAGEIFS(ETF指数!S:S,ETF指数!$D:$D,中类!$A26,ETF指数!$E:$E,中类!$B26,ETF指数!$S:$S,"&gt;0"),"")</f>
        <v>10.344282440918001</v>
      </c>
      <c r="Q26" s="27">
        <f ca="1">IFERROR(AVERAGEIFS(ETF指数!T:T,ETF指数!$D:$D,中类!$A26,ETF指数!$E:$E,中类!$B26,ETF指数!$T:$T,"&gt;0"),"")</f>
        <v>10.367430681771999</v>
      </c>
      <c r="R26" s="26">
        <f ca="1">IFERROR(AVERAGEIFS(ETF指数!U:U,ETF指数!$D:$D,中类!$A26,ETF指数!$E:$E,中类!$B26),"")</f>
        <v>19.372359686179845</v>
      </c>
      <c r="S26" s="26">
        <f ca="1">IFERROR(AVERAGEIFS(ETF指数!V:V,ETF指数!$D:$D,中类!$A26,ETF指数!$E:$E,中类!$B26),"")</f>
        <v>0</v>
      </c>
      <c r="T26" s="27">
        <f ca="1">IFERROR(AVERAGEIFS(ETF指数!W:W,ETF指数!$D:$D,中类!$A26,ETF指数!$E:$E,中类!$B26),"")</f>
        <v>4.3301146650573319</v>
      </c>
      <c r="U26" s="27">
        <f ca="1">IFERROR(AVERAGEIFS(ETF指数!X:X,ETF指数!$D:$D,中类!$A26,ETF指数!$E:$E,中类!$B26),"")</f>
        <v>8.2080200501252492</v>
      </c>
      <c r="V26" s="27">
        <f ca="1">IFERROR(AVERAGEIFS(ETF指数!Y:Y,ETF指数!$D:$D,中类!$A26,ETF指数!$E:$E,中类!$B26),"")</f>
        <v>15.147857573928786</v>
      </c>
      <c r="W26" s="27">
        <f ca="1">IFERROR(AVERAGEIFS(ETF指数!Z:Z,ETF指数!$D:$D,中类!$A26,ETF指数!$E:$E,中类!$B26),"")</f>
        <v>17.776381909547752</v>
      </c>
      <c r="X26" s="43">
        <f ca="1">IFERROR(AVERAGEIFS(ETF指数!AA:AA,ETF指数!$D:$D,中类!$A26,ETF指数!$E:$E,中类!$B26),"")</f>
        <v>11.672794117646999</v>
      </c>
      <c r="Y26" s="29">
        <f ca="1">IFERROR(AVERAGEIFS(ETF指数!AB:AB,ETF指数!$D:$D,中类!$A26,ETF指数!$E:$E,中类!$B26),"")</f>
        <v>0.75815042130513344</v>
      </c>
      <c r="Z26" s="29">
        <f ca="1">IFERROR(AVERAGEIFS(ETF指数!AC:AC,ETF指数!$D:$D,中类!$A26,ETF指数!$E:$E,中类!$B26),"")</f>
        <v>0.7020700474860363</v>
      </c>
      <c r="AA26" s="29">
        <f ca="1">IFERROR(AVERAGEIFS(ETF指数!AD:AD,ETF指数!$D:$D,中类!$A26,ETF指数!$E:$E,中类!$B26),"")</f>
        <v>0.51093552889466198</v>
      </c>
    </row>
    <row r="27" spans="1:27" x14ac:dyDescent="0.4">
      <c r="A27" s="39" t="s">
        <v>2385</v>
      </c>
      <c r="B27" s="3" t="s">
        <v>1504</v>
      </c>
      <c r="C27" s="3"/>
      <c r="D27" s="41">
        <f>SUMIFS(ETF指数!G:G,ETF指数!$D:$D,中类!$A27,ETF指数!$E:$E,中类!$B27)</f>
        <v>17</v>
      </c>
      <c r="E27" s="41">
        <f ca="1">SUMIFS(ETF指数!H:H,ETF指数!$D:$D,中类!$A27,ETF指数!$E:$E,中类!$B27)</f>
        <v>392.7521353418</v>
      </c>
      <c r="F27" s="25">
        <f ca="1">IFERROR(AVERAGEIFS(ETF指数!I:I,ETF指数!$D:$D,中类!$A27,ETF指数!$E:$E,中类!$B27),"")</f>
        <v>4.8762641104324853</v>
      </c>
      <c r="G27" s="25">
        <f ca="1">IFERROR(AVERAGEIFS(ETF指数!J:J,ETF指数!$D:$D,中类!$A27,ETF指数!$E:$E,中类!$B27),"")</f>
        <v>13.599089282168409</v>
      </c>
      <c r="H27" s="25">
        <f ca="1">IFERROR(AVERAGEIFS(ETF指数!K:K,ETF指数!$D:$D,中类!$A27,ETF指数!$E:$E,中类!$B27),"")</f>
        <v>44.037682687583526</v>
      </c>
      <c r="I27" s="25">
        <f ca="1">IFERROR(AVERAGEIFS(ETF指数!L:L,ETF指数!$D:$D,中类!$A27,ETF指数!$E:$E,中类!$B27),"")</f>
        <v>0.75332886463664683</v>
      </c>
      <c r="J27" s="25">
        <f ca="1">IFERROR(AVERAGEIFS(ETF指数!M:M,ETF指数!$D:$D,中类!$A27,ETF指数!$E:$E,中类!$B27),"")</f>
        <v>1.2105221150108652</v>
      </c>
      <c r="K27" s="26">
        <f ca="1">IFERROR(AVERAGEIFS(ETF指数!N:N,ETF指数!$D:$D,中类!$A27,ETF指数!$E:$E,中类!$B27),"")</f>
        <v>16.742399738157626</v>
      </c>
      <c r="L27" s="26">
        <f ca="1">IFERROR(AVERAGEIFS(ETF指数!O:O,ETF指数!$D:$D,中类!$A27,ETF指数!$E:$E,中类!$B27),"")</f>
        <v>15.400002347838999</v>
      </c>
      <c r="M27" s="27">
        <f ca="1">IFERROR(AVERAGEIFS(ETF指数!P:P,ETF指数!$D:$D,中类!$A27,ETF指数!$E:$E,中类!$B27),"")</f>
        <v>0</v>
      </c>
      <c r="N27" s="27">
        <f ca="1">IFERROR(AVERAGEIFS(ETF指数!Q:Q,ETF指数!$D:$D,中类!$A27,ETF指数!$E:$E,中类!$B27),"")</f>
        <v>0</v>
      </c>
      <c r="O27" s="27">
        <f ca="1">IFERROR(AVERAGEIFS(ETF指数!R:R,ETF指数!$D:$D,中类!$A27,ETF指数!$E:$E,中类!$B27),"")</f>
        <v>0</v>
      </c>
      <c r="P27" s="27">
        <f ca="1">IFERROR(AVERAGEIFS(ETF指数!S:S,ETF指数!$D:$D,中类!$A27,ETF指数!$E:$E,中类!$B27,ETF指数!$S:$S,"&gt;0"),"")</f>
        <v>25.083667264055666</v>
      </c>
      <c r="Q27" s="27">
        <f ca="1">IFERROR(AVERAGEIFS(ETF指数!T:T,ETF指数!$D:$D,中类!$A27,ETF指数!$E:$E,中类!$B27,ETF指数!$T:$T,"&gt;0"),"")</f>
        <v>17.285459998671666</v>
      </c>
      <c r="R27" s="26">
        <f ca="1">IFERROR(AVERAGEIFS(ETF指数!U:U,ETF指数!$D:$D,中类!$A27,ETF指数!$E:$E,中类!$B27),"")</f>
        <v>16.997512876709948</v>
      </c>
      <c r="S27" s="26">
        <f ca="1">IFERROR(AVERAGEIFS(ETF指数!V:V,ETF指数!$D:$D,中类!$A27,ETF指数!$E:$E,中类!$B27),"")</f>
        <v>0</v>
      </c>
      <c r="T27" s="27">
        <f ca="1">IFERROR(AVERAGEIFS(ETF指数!W:W,ETF指数!$D:$D,中类!$A27,ETF指数!$E:$E,中类!$B27),"")</f>
        <v>4.8804799959908838</v>
      </c>
      <c r="U27" s="27">
        <f ca="1">IFERROR(AVERAGEIFS(ETF指数!X:X,ETF指数!$D:$D,中类!$A27,ETF指数!$E:$E,中类!$B27),"")</f>
        <v>9.5973224795334371</v>
      </c>
      <c r="V27" s="27">
        <f ca="1">IFERROR(AVERAGEIFS(ETF指数!Y:Y,ETF指数!$D:$D,中类!$A27,ETF指数!$E:$E,中类!$B27),"")</f>
        <v>6.672571441621411</v>
      </c>
      <c r="W27" s="27">
        <f ca="1">IFERROR(AVERAGEIFS(ETF指数!Z:Z,ETF指数!$D:$D,中类!$A27,ETF指数!$E:$E,中类!$B27),"")</f>
        <v>19.84089565169975</v>
      </c>
      <c r="X27" s="43">
        <f ca="1">IFERROR(AVERAGEIFS(ETF指数!AA:AA,ETF指数!$D:$D,中类!$A27,ETF指数!$E:$E,中类!$B27),"")</f>
        <v>7.13596491228075</v>
      </c>
      <c r="Y27" s="29">
        <f ca="1">IFERROR(AVERAGEIFS(ETF指数!AB:AB,ETF指数!$D:$D,中类!$A27,ETF指数!$E:$E,中类!$B27),"")</f>
        <v>0.5268946660015702</v>
      </c>
      <c r="Z27" s="29">
        <f ca="1">IFERROR(AVERAGEIFS(ETF指数!AC:AC,ETF指数!$D:$D,中类!$A27,ETF指数!$E:$E,中类!$B27),"")</f>
        <v>0.86145138124266885</v>
      </c>
      <c r="AA27" s="29">
        <f ca="1">IFERROR(AVERAGEIFS(ETF指数!AD:AD,ETF指数!$D:$D,中类!$A27,ETF指数!$E:$E,中类!$B27),"")</f>
        <v>0.81439888649783609</v>
      </c>
    </row>
    <row r="28" spans="1:27" x14ac:dyDescent="0.4">
      <c r="A28" s="39" t="s">
        <v>2385</v>
      </c>
      <c r="B28" s="3" t="s">
        <v>1484</v>
      </c>
      <c r="C28" s="3"/>
      <c r="D28" s="41">
        <f>SUMIFS(ETF指数!G:G,ETF指数!$D:$D,中类!$A28,ETF指数!$E:$E,中类!$B28)</f>
        <v>19</v>
      </c>
      <c r="E28" s="41">
        <f ca="1">SUMIFS(ETF指数!H:H,ETF指数!$D:$D,中类!$A28,ETF指数!$E:$E,中类!$B28)</f>
        <v>414.72003251299998</v>
      </c>
      <c r="F28" s="25">
        <f ca="1">IFERROR(AVERAGEIFS(ETF指数!I:I,ETF指数!$D:$D,中类!$A28,ETF指数!$E:$E,中类!$B28),"")</f>
        <v>-4.1146036682408367</v>
      </c>
      <c r="G28" s="25">
        <f ca="1">IFERROR(AVERAGEIFS(ETF指数!J:J,ETF指数!$D:$D,中类!$A28,ETF指数!$E:$E,中类!$B28),"")</f>
        <v>2.3981783420695679E-3</v>
      </c>
      <c r="H28" s="25">
        <f ca="1">IFERROR(AVERAGEIFS(ETF指数!K:K,ETF指数!$D:$D,中类!$A28,ETF指数!$E:$E,中类!$B28),"")</f>
        <v>14.427191881231254</v>
      </c>
      <c r="I28" s="25">
        <f ca="1">IFERROR(AVERAGEIFS(ETF指数!L:L,ETF指数!$D:$D,中类!$A28,ETF指数!$E:$E,中类!$B28),"")</f>
        <v>-0.19012606567336757</v>
      </c>
      <c r="J28" s="25">
        <f ca="1">IFERROR(AVERAGEIFS(ETF指数!M:M,ETF指数!$D:$D,中类!$A28,ETF指数!$E:$E,中类!$B28),"")</f>
        <v>0.36248814999210571</v>
      </c>
      <c r="K28" s="26">
        <f ca="1">IFERROR(AVERAGEIFS(ETF指数!N:N,ETF指数!$D:$D,中类!$A28,ETF指数!$E:$E,中类!$B28),"")</f>
        <v>11.329390007423832</v>
      </c>
      <c r="L28" s="26">
        <f ca="1">IFERROR(AVERAGEIFS(ETF指数!O:O,ETF指数!$D:$D,中类!$A28,ETF指数!$E:$E,中类!$B28),"")</f>
        <v>13.189447435894834</v>
      </c>
      <c r="M28" s="27">
        <f ca="1">IFERROR(AVERAGEIFS(ETF指数!P:P,ETF指数!$D:$D,中类!$A28,ETF指数!$E:$E,中类!$B28),"")</f>
        <v>0</v>
      </c>
      <c r="N28" s="27">
        <f ca="1">IFERROR(AVERAGEIFS(ETF指数!Q:Q,ETF指数!$D:$D,中类!$A28,ETF指数!$E:$E,中类!$B28),"")</f>
        <v>0</v>
      </c>
      <c r="O28" s="27">
        <f ca="1">IFERROR(AVERAGEIFS(ETF指数!R:R,ETF指数!$D:$D,中类!$A28,ETF指数!$E:$E,中类!$B28),"")</f>
        <v>0</v>
      </c>
      <c r="P28" s="27">
        <f ca="1">IFERROR(AVERAGEIFS(ETF指数!S:S,ETF指数!$D:$D,中类!$A28,ETF指数!$E:$E,中类!$B28,ETF指数!$S:$S,"&gt;0"),"")</f>
        <v>7.138020458238767</v>
      </c>
      <c r="Q28" s="27">
        <f ca="1">IFERROR(AVERAGEIFS(ETF指数!T:T,ETF指数!$D:$D,中类!$A28,ETF指数!$E:$E,中类!$B28,ETF指数!$T:$T,"&gt;0"),"")</f>
        <v>6.6741175047151335</v>
      </c>
      <c r="R28" s="26">
        <f ca="1">IFERROR(AVERAGEIFS(ETF指数!U:U,ETF指数!$D:$D,中类!$A28,ETF指数!$E:$E,中类!$B28),"")</f>
        <v>42.905471661297959</v>
      </c>
      <c r="S28" s="26">
        <f ca="1">IFERROR(AVERAGEIFS(ETF指数!V:V,ETF指数!$D:$D,中类!$A28,ETF指数!$E:$E,中类!$B28),"")</f>
        <v>0</v>
      </c>
      <c r="T28" s="27">
        <f ca="1">IFERROR(AVERAGEIFS(ETF指数!W:W,ETF指数!$D:$D,中类!$A28,ETF指数!$E:$E,中类!$B28),"")</f>
        <v>25.535851082506266</v>
      </c>
      <c r="U28" s="27">
        <f ca="1">IFERROR(AVERAGEIFS(ETF指数!X:X,ETF指数!$D:$D,中类!$A28,ETF指数!$E:$E,中类!$B28),"")</f>
        <v>24.216421961011918</v>
      </c>
      <c r="V28" s="27">
        <f ca="1">IFERROR(AVERAGEIFS(ETF指数!Y:Y,ETF指数!$D:$D,中类!$A28,ETF指数!$E:$E,中类!$B28),"")</f>
        <v>42.975988942635318</v>
      </c>
      <c r="W28" s="27">
        <f ca="1">IFERROR(AVERAGEIFS(ETF指数!Z:Z,ETF指数!$D:$D,中类!$A28,ETF指数!$E:$E,中类!$B28),"")</f>
        <v>39.734436072346583</v>
      </c>
      <c r="X28" s="43">
        <f ca="1">IFERROR(AVERAGEIFS(ETF指数!AA:AA,ETF指数!$D:$D,中类!$A28,ETF指数!$E:$E,中类!$B28),"")</f>
        <v>35</v>
      </c>
      <c r="Y28" s="29">
        <f ca="1">IFERROR(AVERAGEIFS(ETF指数!AB:AB,ETF指数!$D:$D,中类!$A28,ETF指数!$E:$E,中类!$B28),"")</f>
        <v>0.66123596857929878</v>
      </c>
      <c r="Z28" s="29">
        <f ca="1">IFERROR(AVERAGEIFS(ETF指数!AC:AC,ETF指数!$D:$D,中类!$A28,ETF指数!$E:$E,中类!$B28),"")</f>
        <v>0.48929053046451215</v>
      </c>
      <c r="AA28" s="29">
        <f ca="1">IFERROR(AVERAGEIFS(ETF指数!AD:AD,ETF指数!$D:$D,中类!$A28,ETF指数!$E:$E,中类!$B28),"")</f>
        <v>0.58551380203542902</v>
      </c>
    </row>
    <row r="29" spans="1:27" x14ac:dyDescent="0.4">
      <c r="A29" s="39" t="s">
        <v>2385</v>
      </c>
      <c r="B29" s="3" t="s">
        <v>1498</v>
      </c>
      <c r="C29" s="3"/>
      <c r="D29" s="41">
        <f>SUMIFS(ETF指数!G:G,ETF指数!$D:$D,中类!$A29,ETF指数!$E:$E,中类!$B29)</f>
        <v>4</v>
      </c>
      <c r="E29" s="41">
        <f ca="1">SUMIFS(ETF指数!H:H,ETF指数!$D:$D,中类!$A29,ETF指数!$E:$E,中类!$B29)</f>
        <v>93.754467647799999</v>
      </c>
      <c r="F29" s="25">
        <f ca="1">IFERROR(AVERAGEIFS(ETF指数!I:I,ETF指数!$D:$D,中类!$A29,ETF指数!$E:$E,中类!$B29),"")</f>
        <v>-7.2638378749325128</v>
      </c>
      <c r="G29" s="25">
        <f ca="1">IFERROR(AVERAGEIFS(ETF指数!J:J,ETF指数!$D:$D,中类!$A29,ETF指数!$E:$E,中类!$B29),"")</f>
        <v>0.50857338066200297</v>
      </c>
      <c r="H29" s="25">
        <f ca="1">IFERROR(AVERAGEIFS(ETF指数!K:K,ETF指数!$D:$D,中类!$A29,ETF指数!$E:$E,中类!$B29),"")</f>
        <v>42.398919916450097</v>
      </c>
      <c r="I29" s="25">
        <f ca="1">IFERROR(AVERAGEIFS(ETF指数!L:L,ETF指数!$D:$D,中类!$A29,ETF指数!$E:$E,中类!$B29),"")</f>
        <v>0.11857833413719787</v>
      </c>
      <c r="J29" s="25">
        <f ca="1">IFERROR(AVERAGEIFS(ETF指数!M:M,ETF指数!$D:$D,中类!$A29,ETF指数!$E:$E,中类!$B29),"")</f>
        <v>1.123957934849801</v>
      </c>
      <c r="K29" s="26">
        <f ca="1">IFERROR(AVERAGEIFS(ETF指数!N:N,ETF指数!$D:$D,中类!$A29,ETF指数!$E:$E,中类!$B29),"")</f>
        <v>33.955828678293251</v>
      </c>
      <c r="L29" s="26">
        <f ca="1">IFERROR(AVERAGEIFS(ETF指数!O:O,ETF指数!$D:$D,中类!$A29,ETF指数!$E:$E,中类!$B29),"")</f>
        <v>39.999211727624754</v>
      </c>
      <c r="M29" s="27">
        <f ca="1">IFERROR(AVERAGEIFS(ETF指数!P:P,ETF指数!$D:$D,中类!$A29,ETF指数!$E:$E,中类!$B29),"")</f>
        <v>0</v>
      </c>
      <c r="N29" s="27">
        <f ca="1">IFERROR(AVERAGEIFS(ETF指数!Q:Q,ETF指数!$D:$D,中类!$A29,ETF指数!$E:$E,中类!$B29),"")</f>
        <v>0</v>
      </c>
      <c r="O29" s="27">
        <f ca="1">IFERROR(AVERAGEIFS(ETF指数!R:R,ETF指数!$D:$D,中类!$A29,ETF指数!$E:$E,中类!$B29),"")</f>
        <v>0</v>
      </c>
      <c r="P29" s="27">
        <f ca="1">IFERROR(AVERAGEIFS(ETF指数!S:S,ETF指数!$D:$D,中类!$A29,ETF指数!$E:$E,中类!$B29,ETF指数!$S:$S,"&gt;0"),"")</f>
        <v>8.5952600968516251</v>
      </c>
      <c r="Q29" s="27">
        <f ca="1">IFERROR(AVERAGEIFS(ETF指数!T:T,ETF指数!$D:$D,中类!$A29,ETF指数!$E:$E,中类!$B29,ETF指数!$T:$T,"&gt;0"),"")</f>
        <v>8.0598999090328007</v>
      </c>
      <c r="R29" s="26">
        <f ca="1">IFERROR(AVERAGEIFS(ETF指数!U:U,ETF指数!$D:$D,中类!$A29,ETF指数!$E:$E,中类!$B29),"")</f>
        <v>70.665471364241625</v>
      </c>
      <c r="S29" s="26">
        <f ca="1">IFERROR(AVERAGEIFS(ETF指数!V:V,ETF指数!$D:$D,中类!$A29,ETF指数!$E:$E,中类!$B29),"")</f>
        <v>0</v>
      </c>
      <c r="T29" s="27">
        <f ca="1">IFERROR(AVERAGEIFS(ETF指数!W:W,ETF指数!$D:$D,中类!$A29,ETF指数!$E:$E,中类!$B29),"")</f>
        <v>19.568667737413989</v>
      </c>
      <c r="U29" s="27">
        <f ca="1">IFERROR(AVERAGEIFS(ETF指数!X:X,ETF指数!$D:$D,中类!$A29,ETF指数!$E:$E,中类!$B29),"")</f>
        <v>38.567295344824501</v>
      </c>
      <c r="V29" s="27">
        <f ca="1">IFERROR(AVERAGEIFS(ETF指数!Y:Y,ETF指数!$D:$D,中类!$A29,ETF指数!$E:$E,中类!$B29),"")</f>
        <v>62.921121843402062</v>
      </c>
      <c r="W29" s="27">
        <f ca="1">IFERROR(AVERAGEIFS(ETF指数!Z:Z,ETF指数!$D:$D,中类!$A29,ETF指数!$E:$E,中类!$B29),"")</f>
        <v>59.936030428693755</v>
      </c>
      <c r="X29" s="43">
        <f ca="1">IFERROR(AVERAGEIFS(ETF指数!AA:AA,ETF指数!$D:$D,中类!$A29,ETF指数!$E:$E,中类!$B29),"")</f>
        <v>78.70225362872425</v>
      </c>
      <c r="Y29" s="29">
        <f ca="1">IFERROR(AVERAGEIFS(ETF指数!AB:AB,ETF指数!$D:$D,中类!$A29,ETF指数!$E:$E,中类!$B29),"")</f>
        <v>0.64226020902502912</v>
      </c>
      <c r="Z29" s="29">
        <f ca="1">IFERROR(AVERAGEIFS(ETF指数!AC:AC,ETF指数!$D:$D,中类!$A29,ETF指数!$E:$E,中类!$B29),"")</f>
        <v>0.60147726666904555</v>
      </c>
      <c r="AA29" s="29">
        <f ca="1">IFERROR(AVERAGEIFS(ETF指数!AD:AD,ETF指数!$D:$D,中类!$A29,ETF指数!$E:$E,中类!$B29),"")</f>
        <v>0.4936894455256744</v>
      </c>
    </row>
    <row r="30" spans="1:27" x14ac:dyDescent="0.4">
      <c r="A30" s="39" t="s">
        <v>2385</v>
      </c>
      <c r="B30" s="3" t="s">
        <v>1490</v>
      </c>
      <c r="C30" s="3"/>
      <c r="D30" s="41">
        <f>SUMIFS(ETF指数!G:G,ETF指数!$D:$D,中类!$A30,ETF指数!$E:$E,中类!$B30)</f>
        <v>5</v>
      </c>
      <c r="E30" s="41">
        <f ca="1">SUMIFS(ETF指数!H:H,ETF指数!$D:$D,中类!$A30,ETF指数!$E:$E,中类!$B30)</f>
        <v>31.485376373700003</v>
      </c>
      <c r="F30" s="25">
        <f ca="1">IFERROR(AVERAGEIFS(ETF指数!I:I,ETF指数!$D:$D,中类!$A30,ETF指数!$E:$E,中类!$B30),"")</f>
        <v>-7.7223240617616282</v>
      </c>
      <c r="G30" s="25">
        <f ca="1">IFERROR(AVERAGEIFS(ETF指数!J:J,ETF指数!$D:$D,中类!$A30,ETF指数!$E:$E,中类!$B30),"")</f>
        <v>9.4021892382595951</v>
      </c>
      <c r="H30" s="25">
        <f ca="1">IFERROR(AVERAGEIFS(ETF指数!K:K,ETF指数!$D:$D,中类!$A30,ETF指数!$E:$E,中类!$B30),"")</f>
        <v>32.85483463237523</v>
      </c>
      <c r="I30" s="25">
        <f ca="1">IFERROR(AVERAGEIFS(ETF指数!L:L,ETF指数!$D:$D,中类!$A30,ETF指数!$E:$E,中类!$B30),"")</f>
        <v>0.65275377011918545</v>
      </c>
      <c r="J30" s="25">
        <f ca="1">IFERROR(AVERAGEIFS(ETF指数!M:M,ETF指数!$D:$D,中类!$A30,ETF指数!$E:$E,中类!$B30),"")</f>
        <v>1.1184485873429357</v>
      </c>
      <c r="K30" s="26">
        <f ca="1">IFERROR(AVERAGEIFS(ETF指数!N:N,ETF指数!$D:$D,中类!$A30,ETF指数!$E:$E,中类!$B30),"")</f>
        <v>31.926936322029672</v>
      </c>
      <c r="L30" s="26">
        <f ca="1">IFERROR(AVERAGEIFS(ETF指数!O:O,ETF指数!$D:$D,中类!$A30,ETF指数!$E:$E,中类!$B30),"")</f>
        <v>30.101434223653332</v>
      </c>
      <c r="M30" s="27">
        <f ca="1">IFERROR(AVERAGEIFS(ETF指数!P:P,ETF指数!$D:$D,中类!$A30,ETF指数!$E:$E,中类!$B30),"")</f>
        <v>0</v>
      </c>
      <c r="N30" s="27">
        <f ca="1">IFERROR(AVERAGEIFS(ETF指数!Q:Q,ETF指数!$D:$D,中类!$A30,ETF指数!$E:$E,中类!$B30),"")</f>
        <v>0</v>
      </c>
      <c r="O30" s="27">
        <f ca="1">IFERROR(AVERAGEIFS(ETF指数!R:R,ETF指数!$D:$D,中类!$A30,ETF指数!$E:$E,中类!$B30),"")</f>
        <v>0</v>
      </c>
      <c r="P30" s="27">
        <f ca="1">IFERROR(AVERAGEIFS(ETF指数!S:S,ETF指数!$D:$D,中类!$A30,ETF指数!$E:$E,中类!$B30,ETF指数!$S:$S,"&gt;0"),"")</f>
        <v>11.308410539310097</v>
      </c>
      <c r="Q30" s="27">
        <f ca="1">IFERROR(AVERAGEIFS(ETF指数!T:T,ETF指数!$D:$D,中类!$A30,ETF指数!$E:$E,中类!$B30,ETF指数!$T:$T,"&gt;0"),"")</f>
        <v>11.396985467760333</v>
      </c>
      <c r="R30" s="26">
        <f ca="1">IFERROR(AVERAGEIFS(ETF指数!U:U,ETF指数!$D:$D,中类!$A30,ETF指数!$E:$E,中类!$B30),"")</f>
        <v>80.74445707557544</v>
      </c>
      <c r="S30" s="26">
        <f ca="1">IFERROR(AVERAGEIFS(ETF指数!V:V,ETF指数!$D:$D,中类!$A30,ETF指数!$E:$E,中类!$B30),"")</f>
        <v>0</v>
      </c>
      <c r="T30" s="27">
        <f ca="1">IFERROR(AVERAGEIFS(ETF指数!W:W,ETF指数!$D:$D,中类!$A30,ETF指数!$E:$E,中类!$B30),"")</f>
        <v>22.172206205412248</v>
      </c>
      <c r="U30" s="27">
        <f ca="1">IFERROR(AVERAGEIFS(ETF指数!X:X,ETF指数!$D:$D,中类!$A30,ETF指数!$E:$E,中类!$B30),"")</f>
        <v>18.009356538520731</v>
      </c>
      <c r="V30" s="27">
        <f ca="1">IFERROR(AVERAGEIFS(ETF指数!Y:Y,ETF指数!$D:$D,中类!$A30,ETF指数!$E:$E,中类!$B30),"")</f>
        <v>59.084688893671064</v>
      </c>
      <c r="W30" s="27">
        <f ca="1">IFERROR(AVERAGEIFS(ETF指数!Z:Z,ETF指数!$D:$D,中类!$A30,ETF指数!$E:$E,中类!$B30),"")</f>
        <v>46.554313432630998</v>
      </c>
      <c r="X30" s="43">
        <f ca="1">IFERROR(AVERAGEIFS(ETF指数!AA:AA,ETF指数!$D:$D,中类!$A30,ETF指数!$E:$E,中类!$B30),"")</f>
        <v>33</v>
      </c>
      <c r="Y30" s="29">
        <f ca="1">IFERROR(AVERAGEIFS(ETF指数!AB:AB,ETF指数!$D:$D,中类!$A30,ETF指数!$E:$E,中类!$B30),"")</f>
        <v>0.72642229397228808</v>
      </c>
      <c r="Z30" s="29">
        <f ca="1">IFERROR(AVERAGEIFS(ETF指数!AC:AC,ETF指数!$D:$D,中类!$A30,ETF指数!$E:$E,中类!$B30),"")</f>
        <v>0.67733463450115616</v>
      </c>
      <c r="AA30" s="29">
        <f ca="1">IFERROR(AVERAGEIFS(ETF指数!AD:AD,ETF指数!$D:$D,中类!$A30,ETF指数!$E:$E,中类!$B30),"")</f>
        <v>0.50997362002660063</v>
      </c>
    </row>
    <row r="31" spans="1:27" x14ac:dyDescent="0.4">
      <c r="A31" s="39" t="s">
        <v>2385</v>
      </c>
      <c r="B31" s="3" t="s">
        <v>1502</v>
      </c>
      <c r="C31" s="3"/>
      <c r="D31" s="41">
        <f>SUMIFS(ETF指数!G:G,ETF指数!$D:$D,中类!$A31,ETF指数!$E:$E,中类!$B31)</f>
        <v>7</v>
      </c>
      <c r="E31" s="41">
        <f ca="1">SUMIFS(ETF指数!H:H,ETF指数!$D:$D,中类!$A31,ETF指数!$E:$E,中类!$B31)</f>
        <v>49.405526246799994</v>
      </c>
      <c r="F31" s="25">
        <f ca="1">IFERROR(AVERAGEIFS(ETF指数!I:I,ETF指数!$D:$D,中类!$A31,ETF指数!$E:$E,中类!$B31),"")</f>
        <v>-6.5913994040358466</v>
      </c>
      <c r="G31" s="25">
        <f ca="1">IFERROR(AVERAGEIFS(ETF指数!J:J,ETF指数!$D:$D,中类!$A31,ETF指数!$E:$E,中类!$B31),"")</f>
        <v>8.5547571292656333</v>
      </c>
      <c r="H31" s="25">
        <f ca="1">IFERROR(AVERAGEIFS(ETF指数!K:K,ETF指数!$D:$D,中类!$A31,ETF指数!$E:$E,中类!$B31),"")</f>
        <v>23.639119057561096</v>
      </c>
      <c r="I31" s="25">
        <f ca="1">IFERROR(AVERAGEIFS(ETF指数!L:L,ETF指数!$D:$D,中类!$A31,ETF指数!$E:$E,中类!$B31),"")</f>
        <v>0.7594471744956407</v>
      </c>
      <c r="J31" s="25">
        <f ca="1">IFERROR(AVERAGEIFS(ETF指数!M:M,ETF指数!$D:$D,中类!$A31,ETF指数!$E:$E,中类!$B31),"")</f>
        <v>1.1279981879871028</v>
      </c>
      <c r="K31" s="26">
        <f ca="1">IFERROR(AVERAGEIFS(ETF指数!N:N,ETF指数!$D:$D,中类!$A31,ETF指数!$E:$E,中类!$B31),"")</f>
        <v>19.732865921784999</v>
      </c>
      <c r="L31" s="26">
        <f ca="1">IFERROR(AVERAGEIFS(ETF指数!O:O,ETF指数!$D:$D,中类!$A31,ETF指数!$E:$E,中类!$B31),"")</f>
        <v>18.815687116261</v>
      </c>
      <c r="M31" s="27">
        <f ca="1">IFERROR(AVERAGEIFS(ETF指数!P:P,ETF指数!$D:$D,中类!$A31,ETF指数!$E:$E,中类!$B31),"")</f>
        <v>0</v>
      </c>
      <c r="N31" s="27">
        <f ca="1">IFERROR(AVERAGEIFS(ETF指数!Q:Q,ETF指数!$D:$D,中类!$A31,ETF指数!$E:$E,中类!$B31),"")</f>
        <v>0</v>
      </c>
      <c r="O31" s="27">
        <f ca="1">IFERROR(AVERAGEIFS(ETF指数!R:R,ETF指数!$D:$D,中类!$A31,ETF指数!$E:$E,中类!$B31),"")</f>
        <v>0</v>
      </c>
      <c r="P31" s="27">
        <f ca="1">IFERROR(AVERAGEIFS(ETF指数!S:S,ETF指数!$D:$D,中类!$A31,ETF指数!$E:$E,中类!$B31,ETF指数!$S:$S,"&gt;0"),"")</f>
        <v>20.240531644998999</v>
      </c>
      <c r="Q31" s="27">
        <f ca="1">IFERROR(AVERAGEIFS(ETF指数!T:T,ETF指数!$D:$D,中类!$A31,ETF指数!$E:$E,中类!$B31,ETF指数!$T:$T,"&gt;0"),"")</f>
        <v>17.270345974771999</v>
      </c>
      <c r="R31" s="26">
        <f ca="1">IFERROR(AVERAGEIFS(ETF指数!U:U,ETF指数!$D:$D,中类!$A31,ETF指数!$E:$E,中类!$B31),"")</f>
        <v>21.308016877637133</v>
      </c>
      <c r="S31" s="26">
        <f ca="1">IFERROR(AVERAGEIFS(ETF指数!V:V,ETF指数!$D:$D,中类!$A31,ETF指数!$E:$E,中类!$B31),"")</f>
        <v>0</v>
      </c>
      <c r="T31" s="27">
        <f ca="1">IFERROR(AVERAGEIFS(ETF指数!W:W,ETF指数!$D:$D,中类!$A31,ETF指数!$E:$E,中类!$B31),"")</f>
        <v>9.7749648382559773</v>
      </c>
      <c r="U31" s="27">
        <f ca="1">IFERROR(AVERAGEIFS(ETF指数!X:X,ETF指数!$D:$D,中类!$A31,ETF指数!$E:$E,中类!$B31),"")</f>
        <v>2.6483050847457501</v>
      </c>
      <c r="V31" s="27">
        <f ca="1">IFERROR(AVERAGEIFS(ETF指数!Y:Y,ETF指数!$D:$D,中类!$A31,ETF指数!$E:$E,中类!$B31),"")</f>
        <v>6.223628691983123</v>
      </c>
      <c r="W31" s="27">
        <f ca="1">IFERROR(AVERAGEIFS(ETF指数!Z:Z,ETF指数!$D:$D,中类!$A31,ETF指数!$E:$E,中类!$B31),"")</f>
        <v>4.1990119971771502</v>
      </c>
      <c r="X31" s="43">
        <f ca="1">IFERROR(AVERAGEIFS(ETF指数!AA:AA,ETF指数!$D:$D,中类!$A31,ETF指数!$E:$E,中类!$B31),"")</f>
        <v>2</v>
      </c>
      <c r="Y31" s="29">
        <f ca="1">IFERROR(AVERAGEIFS(ETF指数!AB:AB,ETF指数!$D:$D,中类!$A31,ETF指数!$E:$E,中类!$B31),"")</f>
        <v>0.71443236584590641</v>
      </c>
      <c r="Z31" s="29">
        <f ca="1">IFERROR(AVERAGEIFS(ETF指数!AC:AC,ETF指数!$D:$D,中类!$A31,ETF指数!$E:$E,中类!$B31),"")</f>
        <v>0.67709538789742418</v>
      </c>
      <c r="AA31" s="29">
        <f ca="1">IFERROR(AVERAGEIFS(ETF指数!AD:AD,ETF指数!$D:$D,中类!$A31,ETF指数!$E:$E,中类!$B31),"")</f>
        <v>0.4727407742493861</v>
      </c>
    </row>
    <row r="32" spans="1:27" x14ac:dyDescent="0.4">
      <c r="A32" s="39" t="s">
        <v>2385</v>
      </c>
      <c r="B32" s="3" t="s">
        <v>1511</v>
      </c>
      <c r="C32" s="3"/>
      <c r="D32" s="41">
        <f>SUMIFS(ETF指数!G:G,ETF指数!$D:$D,中类!$A32,ETF指数!$E:$E,中类!$B32)</f>
        <v>1</v>
      </c>
      <c r="E32" s="41">
        <f ca="1">SUMIFS(ETF指数!H:H,ETF指数!$D:$D,中类!$A32,ETF指数!$E:$E,中类!$B32)</f>
        <v>6.0022888646000006</v>
      </c>
      <c r="F32" s="25">
        <f ca="1">IFERROR(AVERAGEIFS(ETF指数!I:I,ETF指数!$D:$D,中类!$A32,ETF指数!$E:$E,中类!$B32),"")</f>
        <v>-4.8550285477337312</v>
      </c>
      <c r="G32" s="25">
        <f ca="1">IFERROR(AVERAGEIFS(ETF指数!J:J,ETF指数!$D:$D,中类!$A32,ETF指数!$E:$E,中类!$B32),"")</f>
        <v>4.2414520953898638</v>
      </c>
      <c r="H32" s="25">
        <f ca="1">IFERROR(AVERAGEIFS(ETF指数!K:K,ETF指数!$D:$D,中类!$A32,ETF指数!$E:$E,中类!$B32),"")</f>
        <v>19.450818326345409</v>
      </c>
      <c r="I32" s="25" t="str">
        <f ca="1">IFERROR(AVERAGEIFS(ETF指数!L:L,ETF指数!$D:$D,中类!$A32,ETF指数!$E:$E,中类!$B32),"")</f>
        <v/>
      </c>
      <c r="J32" s="25" t="str">
        <f ca="1">IFERROR(AVERAGEIFS(ETF指数!M:M,ETF指数!$D:$D,中类!$A32,ETF指数!$E:$E,中类!$B32),"")</f>
        <v/>
      </c>
      <c r="K32" s="26">
        <f ca="1">IFERROR(AVERAGEIFS(ETF指数!N:N,ETF指数!$D:$D,中类!$A32,ETF指数!$E:$E,中类!$B32),"")</f>
        <v>0</v>
      </c>
      <c r="L32" s="26">
        <f ca="1">IFERROR(AVERAGEIFS(ETF指数!O:O,ETF指数!$D:$D,中类!$A32,ETF指数!$E:$E,中类!$B32),"")</f>
        <v>0</v>
      </c>
      <c r="M32" s="27">
        <f ca="1">IFERROR(AVERAGEIFS(ETF指数!P:P,ETF指数!$D:$D,中类!$A32,ETF指数!$E:$E,中类!$B32),"")</f>
        <v>0</v>
      </c>
      <c r="N32" s="27">
        <f ca="1">IFERROR(AVERAGEIFS(ETF指数!Q:Q,ETF指数!$D:$D,中类!$A32,ETF指数!$E:$E,中类!$B32),"")</f>
        <v>0</v>
      </c>
      <c r="O32" s="27">
        <f ca="1">IFERROR(AVERAGEIFS(ETF指数!R:R,ETF指数!$D:$D,中类!$A32,ETF指数!$E:$E,中类!$B32),"")</f>
        <v>0</v>
      </c>
      <c r="P32" s="27" t="str">
        <f ca="1">IFERROR(AVERAGEIFS(ETF指数!S:S,ETF指数!$D:$D,中类!$A32,ETF指数!$E:$E,中类!$B32,ETF指数!$S:$S,"&gt;0"),"")</f>
        <v/>
      </c>
      <c r="Q32" s="27" t="str">
        <f ca="1">IFERROR(AVERAGEIFS(ETF指数!T:T,ETF指数!$D:$D,中类!$A32,ETF指数!$E:$E,中类!$B32,ETF指数!$T:$T,"&gt;0"),"")</f>
        <v/>
      </c>
      <c r="R32" s="26">
        <f ca="1">IFERROR(AVERAGEIFS(ETF指数!U:U,ETF指数!$D:$D,中类!$A32,ETF指数!$E:$E,中类!$B32),"")</f>
        <v>0</v>
      </c>
      <c r="S32" s="26">
        <f ca="1">IFERROR(AVERAGEIFS(ETF指数!V:V,ETF指数!$D:$D,中类!$A32,ETF指数!$E:$E,中类!$B32),"")</f>
        <v>0</v>
      </c>
      <c r="T32" s="27">
        <f ca="1">IFERROR(AVERAGEIFS(ETF指数!W:W,ETF指数!$D:$D,中类!$A32,ETF指数!$E:$E,中类!$B32),"")</f>
        <v>0</v>
      </c>
      <c r="U32" s="27">
        <f ca="1">IFERROR(AVERAGEIFS(ETF指数!X:X,ETF指数!$D:$D,中类!$A32,ETF指数!$E:$E,中类!$B32),"")</f>
        <v>0</v>
      </c>
      <c r="V32" s="27">
        <f ca="1">IFERROR(AVERAGEIFS(ETF指数!Y:Y,ETF指数!$D:$D,中类!$A32,ETF指数!$E:$E,中类!$B32),"")</f>
        <v>0</v>
      </c>
      <c r="W32" s="27">
        <f ca="1">IFERROR(AVERAGEIFS(ETF指数!Z:Z,ETF指数!$D:$D,中类!$A32,ETF指数!$E:$E,中类!$B32),"")</f>
        <v>0</v>
      </c>
      <c r="X32" s="43">
        <f ca="1">IFERROR(AVERAGEIFS(ETF指数!AA:AA,ETF指数!$D:$D,中类!$A32,ETF指数!$E:$E,中类!$B32),"")</f>
        <v>0</v>
      </c>
      <c r="Y32" s="29" t="str">
        <f ca="1">IFERROR(AVERAGEIFS(ETF指数!AB:AB,ETF指数!$D:$D,中类!$A32,ETF指数!$E:$E,中类!$B32),"")</f>
        <v/>
      </c>
      <c r="Z32" s="29" t="str">
        <f ca="1">IFERROR(AVERAGEIFS(ETF指数!AC:AC,ETF指数!$D:$D,中类!$A32,ETF指数!$E:$E,中类!$B32),"")</f>
        <v/>
      </c>
      <c r="AA32" s="29" t="str">
        <f ca="1">IFERROR(AVERAGEIFS(ETF指数!AD:AD,ETF指数!$D:$D,中类!$A32,ETF指数!$E:$E,中类!$B32),"")</f>
        <v/>
      </c>
    </row>
    <row r="33" spans="1:27" x14ac:dyDescent="0.4">
      <c r="A33" s="39" t="s">
        <v>2385</v>
      </c>
      <c r="B33" s="3" t="s">
        <v>1505</v>
      </c>
      <c r="C33" s="3"/>
      <c r="D33" s="41">
        <f>SUMIFS(ETF指数!G:G,ETF指数!$D:$D,中类!$A33,ETF指数!$E:$E,中类!$B33)</f>
        <v>2</v>
      </c>
      <c r="E33" s="41">
        <f ca="1">SUMIFS(ETF指数!H:H,ETF指数!$D:$D,中类!$A33,ETF指数!$E:$E,中类!$B33)</f>
        <v>8.6582211647000005</v>
      </c>
      <c r="F33" s="25">
        <f ca="1">IFERROR(AVERAGEIFS(ETF指数!I:I,ETF指数!$D:$D,中类!$A33,ETF指数!$E:$E,中类!$B33),"")</f>
        <v>-9.8242034107452589</v>
      </c>
      <c r="G33" s="25">
        <f ca="1">IFERROR(AVERAGEIFS(ETF指数!J:J,ETF指数!$D:$D,中类!$A33,ETF指数!$E:$E,中类!$B33),"")</f>
        <v>13.83556857637438</v>
      </c>
      <c r="H33" s="25">
        <f ca="1">IFERROR(AVERAGEIFS(ETF指数!K:K,ETF指数!$D:$D,中类!$A33,ETF指数!$E:$E,中类!$B33),"")</f>
        <v>37.852375850849597</v>
      </c>
      <c r="I33" s="25">
        <f ca="1">IFERROR(AVERAGEIFS(ETF指数!L:L,ETF指数!$D:$D,中类!$A33,ETF指数!$E:$E,中类!$B33),"")</f>
        <v>0.69880748894024547</v>
      </c>
      <c r="J33" s="25">
        <f ca="1">IFERROR(AVERAGEIFS(ETF指数!M:M,ETF指数!$D:$D,中类!$A33,ETF指数!$E:$E,中类!$B33),"")</f>
        <v>0.93746029528044816</v>
      </c>
      <c r="K33" s="26">
        <f ca="1">IFERROR(AVERAGEIFS(ETF指数!N:N,ETF指数!$D:$D,中类!$A33,ETF指数!$E:$E,中类!$B33),"")</f>
        <v>44.776022611122002</v>
      </c>
      <c r="L33" s="26">
        <f ca="1">IFERROR(AVERAGEIFS(ETF指数!O:O,ETF指数!$D:$D,中类!$A33,ETF指数!$E:$E,中类!$B33),"")</f>
        <v>41.344099170814999</v>
      </c>
      <c r="M33" s="27">
        <f ca="1">IFERROR(AVERAGEIFS(ETF指数!P:P,ETF指数!$D:$D,中类!$A33,ETF指数!$E:$E,中类!$B33),"")</f>
        <v>0</v>
      </c>
      <c r="N33" s="27">
        <f ca="1">IFERROR(AVERAGEIFS(ETF指数!Q:Q,ETF指数!$D:$D,中类!$A33,ETF指数!$E:$E,中类!$B33),"")</f>
        <v>0</v>
      </c>
      <c r="O33" s="27">
        <f ca="1">IFERROR(AVERAGEIFS(ETF指数!R:R,ETF指数!$D:$D,中类!$A33,ETF指数!$E:$E,中类!$B33),"")</f>
        <v>0</v>
      </c>
      <c r="P33" s="27">
        <f ca="1">IFERROR(AVERAGEIFS(ETF指数!S:S,ETF指数!$D:$D,中类!$A33,ETF指数!$E:$E,中类!$B33,ETF指数!$S:$S,"&gt;0"),"")</f>
        <v>20.028843382236001</v>
      </c>
      <c r="Q33" s="27">
        <f ca="1">IFERROR(AVERAGEIFS(ETF指数!T:T,ETF指数!$D:$D,中类!$A33,ETF指数!$E:$E,中类!$B33,ETF指数!$T:$T,"&gt;0"),"")</f>
        <v>15.327864308266999</v>
      </c>
      <c r="R33" s="26">
        <f ca="1">IFERROR(AVERAGEIFS(ETF指数!U:U,ETF指数!$D:$D,中类!$A33,ETF指数!$E:$E,中类!$B33),"")</f>
        <v>85.769728331177234</v>
      </c>
      <c r="S33" s="26">
        <f ca="1">IFERROR(AVERAGEIFS(ETF指数!V:V,ETF指数!$D:$D,中类!$A33,ETF指数!$E:$E,中类!$B33),"")</f>
        <v>0</v>
      </c>
      <c r="T33" s="27">
        <f ca="1">IFERROR(AVERAGEIFS(ETF指数!W:W,ETF指数!$D:$D,中类!$A33,ETF指数!$E:$E,中类!$B33),"")</f>
        <v>12.289780077619664</v>
      </c>
      <c r="U33" s="27">
        <f ca="1">IFERROR(AVERAGEIFS(ETF指数!X:X,ETF指数!$D:$D,中类!$A33,ETF指数!$E:$E,中类!$B33),"")</f>
        <v>33.988212180746999</v>
      </c>
      <c r="V33" s="27">
        <f ca="1">IFERROR(AVERAGEIFS(ETF指数!Y:Y,ETF指数!$D:$D,中类!$A33,ETF指数!$E:$E,中类!$B33),"")</f>
        <v>56.662354463130661</v>
      </c>
      <c r="W33" s="27">
        <f ca="1">IFERROR(AVERAGEIFS(ETF指数!Z:Z,ETF指数!$D:$D,中类!$A33,ETF指数!$E:$E,中类!$B33),"")</f>
        <v>72.691552062867999</v>
      </c>
      <c r="X33" s="43">
        <f ca="1">IFERROR(AVERAGEIFS(ETF指数!AA:AA,ETF指数!$D:$D,中类!$A33,ETF指数!$E:$E,中类!$B33),"")</f>
        <v>39.473684210526002</v>
      </c>
      <c r="Y33" s="29">
        <f ca="1">IFERROR(AVERAGEIFS(ETF指数!AB:AB,ETF指数!$D:$D,中类!$A33,ETF指数!$E:$E,中类!$B33),"")</f>
        <v>0.71915623418313002</v>
      </c>
      <c r="Z33" s="29">
        <f ca="1">IFERROR(AVERAGEIFS(ETF指数!AC:AC,ETF指数!$D:$D,中类!$A33,ETF指数!$E:$E,中类!$B33),"")</f>
        <v>0.69850296280786495</v>
      </c>
      <c r="AA33" s="29">
        <f ca="1">IFERROR(AVERAGEIFS(ETF指数!AD:AD,ETF指数!$D:$D,中类!$A33,ETF指数!$E:$E,中类!$B33),"")</f>
        <v>0.53038960469163621</v>
      </c>
    </row>
    <row r="34" spans="1:27" x14ac:dyDescent="0.4">
      <c r="F34" s="25"/>
      <c r="G34" s="25"/>
      <c r="H34" s="25"/>
      <c r="I34" s="25"/>
      <c r="J34" s="25"/>
      <c r="K34" s="26"/>
      <c r="L34" s="26"/>
      <c r="M34" s="27"/>
      <c r="N34" s="27"/>
      <c r="O34" s="27"/>
      <c r="P34" s="26"/>
      <c r="Q34" s="26"/>
      <c r="R34" s="26"/>
      <c r="S34" s="26"/>
      <c r="T34" s="27"/>
      <c r="U34" s="27"/>
      <c r="V34" s="27"/>
      <c r="W34" s="27"/>
      <c r="X34" s="27"/>
      <c r="Y34" s="29"/>
      <c r="Z34" s="29"/>
      <c r="AA34" s="29"/>
    </row>
    <row r="35" spans="1:27" x14ac:dyDescent="0.4">
      <c r="F35" s="25"/>
      <c r="G35" s="25"/>
      <c r="H35" s="25"/>
      <c r="I35" s="25"/>
      <c r="J35" s="25"/>
      <c r="K35" s="26"/>
      <c r="L35" s="26"/>
      <c r="M35" s="27"/>
      <c r="N35" s="27"/>
      <c r="O35" s="27"/>
      <c r="P35" s="26"/>
      <c r="Q35" s="26"/>
      <c r="R35" s="26"/>
      <c r="S35" s="26"/>
      <c r="T35" s="27"/>
      <c r="U35" s="27"/>
      <c r="V35" s="27"/>
      <c r="W35" s="27"/>
      <c r="X35" s="27"/>
      <c r="Y35" s="29"/>
      <c r="Z35" s="29"/>
      <c r="AA35" s="29"/>
    </row>
    <row r="36" spans="1:27" x14ac:dyDescent="0.4">
      <c r="F36" s="25"/>
      <c r="G36" s="25"/>
      <c r="H36" s="25"/>
      <c r="I36" s="25"/>
      <c r="J36" s="25"/>
      <c r="K36" s="26"/>
      <c r="L36" s="26"/>
      <c r="M36" s="27"/>
      <c r="N36" s="27"/>
      <c r="O36" s="27"/>
      <c r="P36" s="26"/>
      <c r="Q36" s="26"/>
      <c r="R36" s="26"/>
      <c r="S36" s="26"/>
      <c r="T36" s="27"/>
      <c r="U36" s="27"/>
      <c r="V36" s="27"/>
      <c r="W36" s="27"/>
      <c r="X36" s="27"/>
      <c r="Y36" s="29"/>
      <c r="Z36" s="29"/>
      <c r="AA36" s="29"/>
    </row>
    <row r="37" spans="1:27" x14ac:dyDescent="0.4">
      <c r="F37" s="25"/>
      <c r="G37" s="25"/>
      <c r="H37" s="25"/>
      <c r="I37" s="25"/>
      <c r="J37" s="25"/>
      <c r="K37" s="26"/>
      <c r="L37" s="26"/>
      <c r="M37" s="27"/>
      <c r="N37" s="27"/>
      <c r="O37" s="27"/>
      <c r="P37" s="26"/>
      <c r="Q37" s="26"/>
      <c r="R37" s="26"/>
      <c r="S37" s="26"/>
      <c r="T37" s="27"/>
      <c r="U37" s="27"/>
      <c r="V37" s="27"/>
      <c r="W37" s="27"/>
      <c r="X37" s="27"/>
      <c r="Y37" s="29"/>
      <c r="Z37" s="29"/>
      <c r="AA37" s="29"/>
    </row>
    <row r="38" spans="1:27" x14ac:dyDescent="0.4">
      <c r="F38" s="25"/>
      <c r="G38" s="25"/>
      <c r="H38" s="25"/>
      <c r="I38" s="25"/>
      <c r="J38" s="25"/>
      <c r="K38" s="26"/>
      <c r="L38" s="26"/>
      <c r="M38" s="27"/>
      <c r="N38" s="27"/>
      <c r="O38" s="27"/>
      <c r="P38" s="26"/>
      <c r="Q38" s="26"/>
      <c r="R38" s="26"/>
      <c r="S38" s="26"/>
      <c r="T38" s="27"/>
      <c r="U38" s="27"/>
      <c r="V38" s="27"/>
      <c r="W38" s="27"/>
      <c r="X38" s="27"/>
      <c r="Y38" s="29"/>
      <c r="Z38" s="29"/>
      <c r="AA38" s="29"/>
    </row>
    <row r="39" spans="1:27" x14ac:dyDescent="0.4">
      <c r="F39" s="25"/>
      <c r="G39" s="25"/>
      <c r="H39" s="25"/>
      <c r="I39" s="25"/>
      <c r="J39" s="25"/>
      <c r="K39" s="26"/>
      <c r="L39" s="26"/>
      <c r="M39" s="27"/>
      <c r="N39" s="27"/>
      <c r="O39" s="27"/>
      <c r="P39" s="26"/>
      <c r="Q39" s="26"/>
      <c r="R39" s="26"/>
      <c r="S39" s="26"/>
      <c r="T39" s="27"/>
      <c r="U39" s="27"/>
      <c r="V39" s="27"/>
      <c r="W39" s="27"/>
      <c r="X39" s="27"/>
      <c r="Y39" s="29"/>
      <c r="Z39" s="29"/>
      <c r="AA39" s="29"/>
    </row>
    <row r="40" spans="1:27" x14ac:dyDescent="0.4">
      <c r="F40" s="25"/>
      <c r="G40" s="25"/>
      <c r="H40" s="25"/>
      <c r="I40" s="25"/>
      <c r="J40" s="25"/>
      <c r="K40" s="26"/>
      <c r="L40" s="26"/>
      <c r="M40" s="27"/>
      <c r="N40" s="27"/>
      <c r="O40" s="27"/>
      <c r="P40" s="26"/>
      <c r="Q40" s="26"/>
      <c r="R40" s="26"/>
      <c r="S40" s="26"/>
      <c r="T40" s="27"/>
      <c r="U40" s="27"/>
      <c r="V40" s="27"/>
      <c r="W40" s="27"/>
      <c r="X40" s="27"/>
      <c r="Y40" s="29"/>
      <c r="Z40" s="29"/>
      <c r="AA40" s="29"/>
    </row>
    <row r="41" spans="1:27" x14ac:dyDescent="0.4">
      <c r="F41" s="25"/>
      <c r="G41" s="25"/>
      <c r="H41" s="25"/>
      <c r="I41" s="25"/>
      <c r="J41" s="25"/>
      <c r="K41" s="26"/>
      <c r="L41" s="26"/>
      <c r="M41" s="27"/>
      <c r="N41" s="27"/>
      <c r="O41" s="27"/>
      <c r="P41" s="26"/>
      <c r="Q41" s="26"/>
      <c r="R41" s="26"/>
      <c r="S41" s="26"/>
      <c r="T41" s="27"/>
      <c r="U41" s="27"/>
      <c r="V41" s="27"/>
      <c r="W41" s="27"/>
      <c r="X41" s="27"/>
      <c r="Y41" s="29"/>
      <c r="Z41" s="29"/>
      <c r="AA41" s="29"/>
    </row>
    <row r="42" spans="1:27" x14ac:dyDescent="0.4">
      <c r="F42" s="25"/>
      <c r="G42" s="25"/>
      <c r="H42" s="25"/>
      <c r="I42" s="25"/>
      <c r="J42" s="25"/>
      <c r="K42" s="26"/>
      <c r="L42" s="26"/>
      <c r="M42" s="27"/>
      <c r="N42" s="27"/>
      <c r="O42" s="27"/>
      <c r="P42" s="26"/>
      <c r="Q42" s="26"/>
      <c r="R42" s="26"/>
      <c r="S42" s="26"/>
      <c r="T42" s="27"/>
      <c r="U42" s="27"/>
      <c r="V42" s="27"/>
      <c r="W42" s="27"/>
      <c r="X42" s="27"/>
      <c r="Y42" s="29"/>
      <c r="Z42" s="29"/>
      <c r="AA42" s="29"/>
    </row>
    <row r="43" spans="1:27" x14ac:dyDescent="0.4">
      <c r="F43" s="25"/>
      <c r="G43" s="25"/>
      <c r="H43" s="25"/>
      <c r="I43" s="25"/>
      <c r="J43" s="25"/>
      <c r="K43" s="26"/>
      <c r="L43" s="26"/>
      <c r="M43" s="27"/>
      <c r="N43" s="27"/>
      <c r="O43" s="27"/>
      <c r="P43" s="26"/>
      <c r="Q43" s="26"/>
      <c r="R43" s="26"/>
      <c r="S43" s="26"/>
      <c r="T43" s="27"/>
      <c r="U43" s="27"/>
      <c r="V43" s="27"/>
      <c r="W43" s="27"/>
      <c r="X43" s="27"/>
      <c r="Y43" s="29"/>
      <c r="Z43" s="29"/>
      <c r="AA43" s="29"/>
    </row>
    <row r="44" spans="1:27" x14ac:dyDescent="0.4">
      <c r="F44" s="25"/>
      <c r="G44" s="25"/>
      <c r="H44" s="25"/>
      <c r="I44" s="25"/>
      <c r="J44" s="25"/>
      <c r="K44" s="26"/>
      <c r="L44" s="26"/>
      <c r="M44" s="27"/>
      <c r="N44" s="27"/>
      <c r="O44" s="27"/>
      <c r="P44" s="26"/>
      <c r="Q44" s="26"/>
      <c r="R44" s="26"/>
      <c r="S44" s="26"/>
      <c r="T44" s="27"/>
      <c r="U44" s="27"/>
      <c r="V44" s="27"/>
      <c r="W44" s="27"/>
      <c r="X44" s="27"/>
      <c r="Y44" s="29"/>
      <c r="Z44" s="29"/>
      <c r="AA44" s="29"/>
    </row>
    <row r="45" spans="1:27" x14ac:dyDescent="0.4">
      <c r="F45" s="25"/>
      <c r="G45" s="25"/>
      <c r="H45" s="25"/>
      <c r="I45" s="25"/>
      <c r="J45" s="25"/>
      <c r="K45" s="26"/>
      <c r="L45" s="26"/>
      <c r="M45" s="27"/>
      <c r="N45" s="27"/>
      <c r="O45" s="27"/>
      <c r="P45" s="26"/>
      <c r="Q45" s="26"/>
      <c r="R45" s="26"/>
      <c r="S45" s="26"/>
      <c r="T45" s="27"/>
      <c r="U45" s="27"/>
      <c r="V45" s="27"/>
      <c r="W45" s="27"/>
      <c r="X45" s="27"/>
      <c r="Y45" s="29"/>
      <c r="Z45" s="29"/>
      <c r="AA45" s="29"/>
    </row>
    <row r="46" spans="1:27" x14ac:dyDescent="0.4">
      <c r="F46" s="25"/>
      <c r="G46" s="25"/>
      <c r="H46" s="25"/>
      <c r="I46" s="25"/>
      <c r="J46" s="25"/>
      <c r="K46" s="26"/>
      <c r="L46" s="26"/>
      <c r="M46" s="27"/>
      <c r="N46" s="27"/>
      <c r="O46" s="27"/>
      <c r="P46" s="26"/>
      <c r="Q46" s="26"/>
      <c r="R46" s="26"/>
      <c r="S46" s="26"/>
      <c r="T46" s="27"/>
      <c r="U46" s="27"/>
      <c r="V46" s="27"/>
      <c r="W46" s="27"/>
      <c r="X46" s="27"/>
      <c r="Y46" s="29"/>
      <c r="Z46" s="29"/>
      <c r="AA46" s="29"/>
    </row>
    <row r="47" spans="1:27" x14ac:dyDescent="0.4">
      <c r="F47" s="25"/>
      <c r="G47" s="25"/>
      <c r="H47" s="25"/>
      <c r="I47" s="25"/>
      <c r="J47" s="25"/>
      <c r="K47" s="26"/>
      <c r="L47" s="26"/>
      <c r="M47" s="27"/>
      <c r="N47" s="27"/>
      <c r="O47" s="27"/>
      <c r="P47" s="26"/>
      <c r="Q47" s="26"/>
      <c r="R47" s="26"/>
      <c r="S47" s="26"/>
      <c r="T47" s="27"/>
      <c r="U47" s="27"/>
      <c r="V47" s="27"/>
      <c r="W47" s="27"/>
      <c r="X47" s="27"/>
      <c r="Y47" s="29"/>
      <c r="Z47" s="29"/>
      <c r="AA47" s="29"/>
    </row>
    <row r="48" spans="1:27" x14ac:dyDescent="0.4">
      <c r="F48" s="25"/>
      <c r="G48" s="25"/>
      <c r="H48" s="25"/>
      <c r="I48" s="25"/>
      <c r="J48" s="25"/>
      <c r="K48" s="26"/>
      <c r="L48" s="26"/>
      <c r="M48" s="27"/>
      <c r="N48" s="27"/>
      <c r="O48" s="27"/>
      <c r="P48" s="26"/>
      <c r="Q48" s="26"/>
      <c r="R48" s="26"/>
      <c r="S48" s="26"/>
      <c r="T48" s="27"/>
      <c r="U48" s="27"/>
      <c r="V48" s="27"/>
      <c r="W48" s="27"/>
      <c r="X48" s="27"/>
      <c r="Y48" s="29"/>
      <c r="Z48" s="29"/>
      <c r="AA48" s="29"/>
    </row>
    <row r="49" spans="6:27" x14ac:dyDescent="0.4">
      <c r="F49" s="25"/>
      <c r="G49" s="25"/>
      <c r="H49" s="25"/>
      <c r="I49" s="25"/>
      <c r="J49" s="25"/>
      <c r="K49" s="26"/>
      <c r="L49" s="26"/>
      <c r="M49" s="27"/>
      <c r="N49" s="27"/>
      <c r="O49" s="27"/>
      <c r="P49" s="26"/>
      <c r="Q49" s="26"/>
      <c r="R49" s="26"/>
      <c r="S49" s="26"/>
      <c r="T49" s="27"/>
      <c r="U49" s="27"/>
      <c r="V49" s="27"/>
      <c r="W49" s="27"/>
      <c r="X49" s="27"/>
      <c r="Y49" s="29"/>
      <c r="Z49" s="29"/>
      <c r="AA49" s="29"/>
    </row>
    <row r="50" spans="6:27" x14ac:dyDescent="0.4">
      <c r="F50" s="25"/>
      <c r="G50" s="25"/>
      <c r="H50" s="25"/>
      <c r="I50" s="25"/>
      <c r="J50" s="25"/>
      <c r="K50" s="26"/>
      <c r="L50" s="26"/>
      <c r="M50" s="27"/>
      <c r="N50" s="27"/>
      <c r="O50" s="27"/>
      <c r="P50" s="26"/>
      <c r="Q50" s="26"/>
      <c r="R50" s="26"/>
      <c r="S50" s="26"/>
      <c r="T50" s="27"/>
      <c r="U50" s="27"/>
      <c r="V50" s="27"/>
      <c r="W50" s="27"/>
      <c r="X50" s="27"/>
      <c r="Y50" s="29"/>
      <c r="Z50" s="29"/>
      <c r="AA50" s="29"/>
    </row>
    <row r="51" spans="6:27" x14ac:dyDescent="0.4">
      <c r="F51" s="25"/>
      <c r="G51" s="25"/>
      <c r="H51" s="25"/>
      <c r="I51" s="25"/>
      <c r="J51" s="25"/>
      <c r="K51" s="26"/>
      <c r="L51" s="26"/>
      <c r="M51" s="27"/>
      <c r="N51" s="27"/>
      <c r="O51" s="27"/>
      <c r="P51" s="26"/>
      <c r="Q51" s="26"/>
      <c r="R51" s="26"/>
      <c r="S51" s="26"/>
      <c r="T51" s="27"/>
      <c r="U51" s="27"/>
      <c r="V51" s="27"/>
      <c r="W51" s="27"/>
      <c r="X51" s="27"/>
      <c r="Y51" s="29"/>
      <c r="Z51" s="29"/>
      <c r="AA51" s="29"/>
    </row>
    <row r="52" spans="6:27" x14ac:dyDescent="0.4">
      <c r="F52" s="25"/>
      <c r="G52" s="25"/>
      <c r="H52" s="25"/>
      <c r="I52" s="25"/>
      <c r="J52" s="25"/>
      <c r="K52" s="26"/>
      <c r="L52" s="26"/>
      <c r="M52" s="27"/>
      <c r="N52" s="27"/>
      <c r="O52" s="27"/>
      <c r="P52" s="26"/>
      <c r="Q52" s="26"/>
      <c r="R52" s="26"/>
      <c r="S52" s="26"/>
      <c r="T52" s="27"/>
      <c r="U52" s="27"/>
      <c r="V52" s="27"/>
      <c r="W52" s="27"/>
      <c r="X52" s="27"/>
      <c r="Y52" s="29"/>
      <c r="Z52" s="29"/>
      <c r="AA52" s="29"/>
    </row>
    <row r="53" spans="6:27" x14ac:dyDescent="0.4">
      <c r="F53" s="25"/>
      <c r="G53" s="25"/>
      <c r="H53" s="25"/>
      <c r="I53" s="25"/>
      <c r="J53" s="25"/>
      <c r="K53" s="26"/>
      <c r="L53" s="26"/>
      <c r="M53" s="27"/>
      <c r="N53" s="27"/>
      <c r="O53" s="27"/>
      <c r="P53" s="26"/>
      <c r="Q53" s="26"/>
      <c r="R53" s="26"/>
      <c r="S53" s="26"/>
      <c r="T53" s="27"/>
      <c r="U53" s="27"/>
      <c r="V53" s="27"/>
      <c r="W53" s="27"/>
      <c r="X53" s="27"/>
      <c r="Y53" s="29"/>
      <c r="Z53" s="29"/>
      <c r="AA53" s="29"/>
    </row>
    <row r="54" spans="6:27" x14ac:dyDescent="0.4">
      <c r="F54" s="25"/>
      <c r="G54" s="25"/>
      <c r="H54" s="25"/>
      <c r="I54" s="25"/>
      <c r="J54" s="25"/>
      <c r="K54" s="26"/>
      <c r="L54" s="26"/>
      <c r="M54" s="27"/>
      <c r="N54" s="27"/>
      <c r="O54" s="27"/>
      <c r="P54" s="26"/>
      <c r="Q54" s="26"/>
      <c r="R54" s="26"/>
      <c r="S54" s="26"/>
      <c r="T54" s="27"/>
      <c r="U54" s="27"/>
      <c r="V54" s="27"/>
      <c r="W54" s="27"/>
      <c r="X54" s="27"/>
      <c r="Y54" s="29"/>
      <c r="Z54" s="29"/>
      <c r="AA54" s="29"/>
    </row>
    <row r="55" spans="6:27" x14ac:dyDescent="0.4">
      <c r="F55" s="25"/>
      <c r="G55" s="25"/>
      <c r="H55" s="25"/>
      <c r="I55" s="25"/>
      <c r="J55" s="25"/>
      <c r="K55" s="26"/>
      <c r="L55" s="26"/>
      <c r="M55" s="27"/>
      <c r="N55" s="27"/>
      <c r="O55" s="27"/>
      <c r="P55" s="26"/>
      <c r="Q55" s="26"/>
      <c r="R55" s="26"/>
      <c r="S55" s="26"/>
      <c r="T55" s="27"/>
      <c r="U55" s="27"/>
      <c r="V55" s="27"/>
      <c r="W55" s="27"/>
      <c r="X55" s="27"/>
      <c r="Y55" s="29"/>
      <c r="Z55" s="29"/>
      <c r="AA55" s="29"/>
    </row>
    <row r="56" spans="6:27" x14ac:dyDescent="0.4">
      <c r="F56" s="25"/>
      <c r="G56" s="25"/>
      <c r="H56" s="25"/>
      <c r="I56" s="25"/>
      <c r="J56" s="25"/>
      <c r="K56" s="26"/>
      <c r="L56" s="26"/>
      <c r="M56" s="27"/>
      <c r="N56" s="27"/>
      <c r="O56" s="27"/>
      <c r="P56" s="26"/>
      <c r="Q56" s="26"/>
      <c r="R56" s="26"/>
      <c r="S56" s="26"/>
      <c r="T56" s="27"/>
      <c r="U56" s="27"/>
      <c r="V56" s="27"/>
      <c r="W56" s="27"/>
      <c r="X56" s="27"/>
      <c r="Y56" s="29"/>
      <c r="Z56" s="29"/>
      <c r="AA56" s="29"/>
    </row>
    <row r="57" spans="6:27" x14ac:dyDescent="0.4">
      <c r="F57" s="25"/>
      <c r="G57" s="25"/>
      <c r="H57" s="25"/>
      <c r="I57" s="25"/>
      <c r="J57" s="25"/>
      <c r="K57" s="26"/>
      <c r="L57" s="26"/>
      <c r="M57" s="27"/>
      <c r="N57" s="27"/>
      <c r="O57" s="27"/>
      <c r="P57" s="26"/>
      <c r="Q57" s="26"/>
      <c r="R57" s="26"/>
      <c r="S57" s="26"/>
      <c r="T57" s="27"/>
      <c r="U57" s="27"/>
      <c r="V57" s="27"/>
      <c r="W57" s="27"/>
      <c r="X57" s="27"/>
      <c r="Y57" s="29"/>
      <c r="Z57" s="29"/>
      <c r="AA57" s="29"/>
    </row>
    <row r="58" spans="6:27" x14ac:dyDescent="0.4">
      <c r="F58" s="25"/>
      <c r="G58" s="25"/>
      <c r="H58" s="25"/>
      <c r="I58" s="25"/>
      <c r="J58" s="25"/>
      <c r="K58" s="26"/>
      <c r="L58" s="26"/>
      <c r="M58" s="27"/>
      <c r="N58" s="27"/>
      <c r="O58" s="27"/>
      <c r="P58" s="26"/>
      <c r="Q58" s="26"/>
      <c r="R58" s="26"/>
      <c r="S58" s="26"/>
      <c r="T58" s="27"/>
      <c r="U58" s="27"/>
      <c r="V58" s="27"/>
      <c r="W58" s="27"/>
      <c r="X58" s="27"/>
      <c r="Y58" s="29"/>
      <c r="Z58" s="29"/>
      <c r="AA58" s="29"/>
    </row>
    <row r="59" spans="6:27" x14ac:dyDescent="0.4">
      <c r="F59" s="25"/>
      <c r="G59" s="25"/>
      <c r="H59" s="25"/>
      <c r="I59" s="25"/>
      <c r="J59" s="25"/>
      <c r="K59" s="26"/>
      <c r="L59" s="26"/>
      <c r="M59" s="27"/>
      <c r="N59" s="27"/>
      <c r="O59" s="27"/>
      <c r="P59" s="26"/>
      <c r="Q59" s="26"/>
      <c r="R59" s="26"/>
      <c r="S59" s="26"/>
      <c r="T59" s="27"/>
      <c r="U59" s="27"/>
      <c r="V59" s="27"/>
      <c r="W59" s="27"/>
      <c r="X59" s="27"/>
      <c r="Y59" s="29"/>
      <c r="Z59" s="29"/>
      <c r="AA59" s="29"/>
    </row>
    <row r="60" spans="6:27" x14ac:dyDescent="0.4">
      <c r="F60" s="25"/>
      <c r="G60" s="25"/>
      <c r="H60" s="25"/>
      <c r="I60" s="25"/>
      <c r="J60" s="25"/>
      <c r="K60" s="26"/>
      <c r="L60" s="26"/>
      <c r="M60" s="27"/>
      <c r="N60" s="27"/>
      <c r="O60" s="27"/>
      <c r="P60" s="26"/>
      <c r="Q60" s="26"/>
      <c r="R60" s="26"/>
      <c r="S60" s="26"/>
      <c r="T60" s="27"/>
      <c r="U60" s="27"/>
      <c r="V60" s="27"/>
      <c r="W60" s="27"/>
      <c r="X60" s="27"/>
      <c r="Y60" s="29"/>
      <c r="Z60" s="29"/>
      <c r="AA60" s="29"/>
    </row>
    <row r="61" spans="6:27" x14ac:dyDescent="0.4">
      <c r="F61" s="25"/>
      <c r="G61" s="25"/>
      <c r="H61" s="25"/>
      <c r="I61" s="25"/>
      <c r="J61" s="25"/>
      <c r="K61" s="26"/>
      <c r="L61" s="26"/>
      <c r="M61" s="27"/>
      <c r="N61" s="27"/>
      <c r="O61" s="27"/>
      <c r="P61" s="26"/>
      <c r="Q61" s="26"/>
      <c r="R61" s="26"/>
      <c r="S61" s="26"/>
      <c r="T61" s="27"/>
      <c r="U61" s="27"/>
      <c r="V61" s="27"/>
      <c r="W61" s="27"/>
      <c r="X61" s="27"/>
      <c r="Y61" s="29"/>
      <c r="Z61" s="29"/>
      <c r="AA61" s="29"/>
    </row>
    <row r="62" spans="6:27" x14ac:dyDescent="0.4">
      <c r="F62" s="25"/>
      <c r="G62" s="25"/>
      <c r="H62" s="25"/>
      <c r="I62" s="25"/>
      <c r="J62" s="25"/>
      <c r="K62" s="26"/>
      <c r="L62" s="26"/>
      <c r="M62" s="27"/>
      <c r="N62" s="27"/>
      <c r="O62" s="27"/>
      <c r="P62" s="26"/>
      <c r="Q62" s="26"/>
      <c r="R62" s="26"/>
      <c r="S62" s="26"/>
      <c r="T62" s="27"/>
      <c r="U62" s="27"/>
      <c r="V62" s="27"/>
      <c r="W62" s="27"/>
      <c r="X62" s="27"/>
      <c r="Y62" s="29"/>
      <c r="Z62" s="29"/>
      <c r="AA62" s="29"/>
    </row>
    <row r="63" spans="6:27" x14ac:dyDescent="0.4">
      <c r="F63" s="25"/>
      <c r="G63" s="25"/>
      <c r="H63" s="25"/>
      <c r="I63" s="25"/>
      <c r="J63" s="25"/>
      <c r="K63" s="26"/>
      <c r="L63" s="26"/>
      <c r="M63" s="27"/>
      <c r="N63" s="27"/>
      <c r="O63" s="27"/>
      <c r="P63" s="26"/>
      <c r="Q63" s="26"/>
      <c r="R63" s="26"/>
      <c r="S63" s="26"/>
      <c r="T63" s="27"/>
      <c r="U63" s="27"/>
      <c r="V63" s="27"/>
      <c r="W63" s="27"/>
      <c r="X63" s="27"/>
      <c r="Y63" s="29"/>
      <c r="Z63" s="29"/>
      <c r="AA63" s="29"/>
    </row>
    <row r="64" spans="6:27" x14ac:dyDescent="0.4">
      <c r="F64" s="25"/>
      <c r="G64" s="25"/>
      <c r="H64" s="25"/>
      <c r="I64" s="25"/>
      <c r="J64" s="25"/>
      <c r="K64" s="26"/>
      <c r="L64" s="26"/>
      <c r="M64" s="27"/>
      <c r="N64" s="27"/>
      <c r="O64" s="27"/>
      <c r="P64" s="26"/>
      <c r="Q64" s="26"/>
      <c r="R64" s="26"/>
      <c r="S64" s="26"/>
      <c r="T64" s="27"/>
      <c r="U64" s="27"/>
      <c r="V64" s="27"/>
      <c r="W64" s="27"/>
      <c r="X64" s="27"/>
      <c r="Y64" s="29"/>
      <c r="Z64" s="29"/>
      <c r="AA64" s="29"/>
    </row>
    <row r="65" spans="6:27" x14ac:dyDescent="0.4">
      <c r="F65" s="25"/>
      <c r="G65" s="25"/>
      <c r="H65" s="25"/>
      <c r="I65" s="25"/>
      <c r="J65" s="25"/>
      <c r="K65" s="26"/>
      <c r="L65" s="26"/>
      <c r="M65" s="27"/>
      <c r="N65" s="27"/>
      <c r="O65" s="27"/>
      <c r="P65" s="26"/>
      <c r="Q65" s="26"/>
      <c r="R65" s="26"/>
      <c r="S65" s="26"/>
      <c r="T65" s="27"/>
      <c r="U65" s="27"/>
      <c r="V65" s="27"/>
      <c r="W65" s="27"/>
      <c r="X65" s="27"/>
      <c r="Y65" s="29"/>
      <c r="Z65" s="29"/>
      <c r="AA65" s="29"/>
    </row>
    <row r="66" spans="6:27" x14ac:dyDescent="0.4">
      <c r="F66" s="25"/>
      <c r="G66" s="25"/>
      <c r="H66" s="25"/>
      <c r="I66" s="25"/>
      <c r="J66" s="25"/>
      <c r="K66" s="26"/>
      <c r="L66" s="26"/>
      <c r="M66" s="27"/>
      <c r="N66" s="27"/>
      <c r="O66" s="27"/>
      <c r="P66" s="26"/>
      <c r="Q66" s="26"/>
      <c r="R66" s="26"/>
      <c r="S66" s="26"/>
      <c r="T66" s="27"/>
      <c r="U66" s="27"/>
      <c r="V66" s="27"/>
      <c r="W66" s="27"/>
      <c r="X66" s="27"/>
      <c r="Y66" s="29"/>
      <c r="Z66" s="29"/>
      <c r="AA66" s="29"/>
    </row>
    <row r="67" spans="6:27" x14ac:dyDescent="0.4">
      <c r="F67" s="25"/>
      <c r="G67" s="25"/>
      <c r="H67" s="25"/>
      <c r="I67" s="25"/>
      <c r="J67" s="25"/>
      <c r="K67" s="26"/>
      <c r="L67" s="26"/>
      <c r="M67" s="27"/>
      <c r="N67" s="27"/>
      <c r="O67" s="27"/>
      <c r="P67" s="26"/>
      <c r="Q67" s="26"/>
      <c r="R67" s="26"/>
      <c r="S67" s="26"/>
      <c r="T67" s="27"/>
      <c r="U67" s="27"/>
      <c r="V67" s="27"/>
      <c r="W67" s="27"/>
      <c r="X67" s="27"/>
      <c r="Y67" s="29"/>
      <c r="Z67" s="29"/>
      <c r="AA67" s="29"/>
    </row>
    <row r="68" spans="6:27" x14ac:dyDescent="0.4">
      <c r="F68" s="25"/>
      <c r="G68" s="25"/>
      <c r="H68" s="25"/>
      <c r="I68" s="25"/>
      <c r="J68" s="25"/>
      <c r="K68" s="26"/>
      <c r="L68" s="26"/>
      <c r="M68" s="27"/>
      <c r="N68" s="27"/>
      <c r="O68" s="27"/>
      <c r="P68" s="26"/>
      <c r="Q68" s="26"/>
      <c r="R68" s="26"/>
      <c r="S68" s="26"/>
      <c r="T68" s="27"/>
      <c r="U68" s="27"/>
      <c r="V68" s="27"/>
      <c r="W68" s="27"/>
      <c r="X68" s="27"/>
      <c r="Y68" s="29"/>
      <c r="Z68" s="29"/>
      <c r="AA68" s="29"/>
    </row>
    <row r="69" spans="6:27" x14ac:dyDescent="0.4">
      <c r="F69" s="25"/>
      <c r="G69" s="25"/>
      <c r="H69" s="25"/>
      <c r="I69" s="25"/>
      <c r="J69" s="25"/>
      <c r="K69" s="26"/>
      <c r="L69" s="26"/>
      <c r="M69" s="27"/>
      <c r="N69" s="27"/>
      <c r="O69" s="27"/>
      <c r="P69" s="26"/>
      <c r="Q69" s="26"/>
      <c r="R69" s="26"/>
      <c r="S69" s="26"/>
      <c r="T69" s="27"/>
      <c r="U69" s="27"/>
      <c r="V69" s="27"/>
      <c r="W69" s="27"/>
      <c r="X69" s="27"/>
      <c r="Y69" s="29"/>
      <c r="Z69" s="29"/>
      <c r="AA69" s="29"/>
    </row>
    <row r="70" spans="6:27" x14ac:dyDescent="0.4">
      <c r="F70" s="25"/>
      <c r="G70" s="25"/>
      <c r="H70" s="25"/>
      <c r="I70" s="25"/>
      <c r="J70" s="25"/>
      <c r="K70" s="26"/>
      <c r="L70" s="26"/>
      <c r="M70" s="27"/>
      <c r="N70" s="27"/>
      <c r="O70" s="27"/>
      <c r="P70" s="26"/>
      <c r="Q70" s="26"/>
      <c r="R70" s="26"/>
      <c r="S70" s="26"/>
      <c r="T70" s="27"/>
      <c r="U70" s="27"/>
      <c r="V70" s="27"/>
      <c r="W70" s="27"/>
      <c r="X70" s="27"/>
      <c r="Y70" s="29"/>
      <c r="Z70" s="29"/>
      <c r="AA70" s="29"/>
    </row>
    <row r="71" spans="6:27" x14ac:dyDescent="0.4">
      <c r="F71" s="25"/>
      <c r="G71" s="25"/>
      <c r="H71" s="25"/>
      <c r="I71" s="25"/>
      <c r="J71" s="25"/>
      <c r="K71" s="26"/>
      <c r="L71" s="26"/>
      <c r="M71" s="27"/>
      <c r="N71" s="27"/>
      <c r="O71" s="27"/>
      <c r="P71" s="26"/>
      <c r="Q71" s="26"/>
      <c r="R71" s="26"/>
      <c r="S71" s="26"/>
      <c r="T71" s="27"/>
      <c r="U71" s="27"/>
      <c r="V71" s="27"/>
      <c r="W71" s="27"/>
      <c r="X71" s="27"/>
      <c r="Y71" s="29"/>
      <c r="Z71" s="29"/>
      <c r="AA71" s="29"/>
    </row>
    <row r="72" spans="6:27" x14ac:dyDescent="0.4">
      <c r="F72" s="25"/>
      <c r="G72" s="25"/>
      <c r="H72" s="25"/>
      <c r="I72" s="25"/>
      <c r="J72" s="25"/>
      <c r="K72" s="26"/>
      <c r="L72" s="26"/>
      <c r="M72" s="27"/>
      <c r="N72" s="27"/>
      <c r="O72" s="27"/>
      <c r="P72" s="26"/>
      <c r="Q72" s="26"/>
      <c r="R72" s="26"/>
      <c r="S72" s="26"/>
      <c r="T72" s="27"/>
      <c r="U72" s="27"/>
      <c r="V72" s="27"/>
      <c r="W72" s="27"/>
      <c r="X72" s="27"/>
      <c r="Y72" s="29"/>
      <c r="Z72" s="29"/>
      <c r="AA72" s="29"/>
    </row>
    <row r="73" spans="6:27" x14ac:dyDescent="0.4">
      <c r="F73" s="25"/>
      <c r="G73" s="25"/>
      <c r="H73" s="25"/>
      <c r="I73" s="25"/>
      <c r="J73" s="25"/>
      <c r="K73" s="26"/>
      <c r="L73" s="26"/>
      <c r="M73" s="27"/>
      <c r="N73" s="27"/>
      <c r="O73" s="27"/>
      <c r="P73" s="26"/>
      <c r="Q73" s="26"/>
      <c r="R73" s="26"/>
      <c r="S73" s="26"/>
      <c r="T73" s="27"/>
      <c r="U73" s="27"/>
      <c r="V73" s="27"/>
      <c r="W73" s="27"/>
      <c r="X73" s="27"/>
      <c r="Y73" s="29"/>
      <c r="Z73" s="29"/>
      <c r="AA73" s="29"/>
    </row>
    <row r="74" spans="6:27" x14ac:dyDescent="0.4">
      <c r="F74" s="25"/>
      <c r="G74" s="25"/>
      <c r="H74" s="25"/>
      <c r="I74" s="25"/>
      <c r="J74" s="25"/>
      <c r="K74" s="26"/>
      <c r="L74" s="26"/>
      <c r="M74" s="27"/>
      <c r="N74" s="27"/>
      <c r="O74" s="27"/>
      <c r="P74" s="26"/>
      <c r="Q74" s="26"/>
      <c r="R74" s="26"/>
      <c r="S74" s="26"/>
      <c r="T74" s="27"/>
      <c r="U74" s="27"/>
      <c r="V74" s="27"/>
      <c r="W74" s="27"/>
      <c r="X74" s="27"/>
      <c r="Y74" s="29"/>
      <c r="Z74" s="29"/>
      <c r="AA74" s="29"/>
    </row>
    <row r="75" spans="6:27" x14ac:dyDescent="0.4">
      <c r="F75" s="25"/>
      <c r="G75" s="25"/>
      <c r="H75" s="25"/>
      <c r="I75" s="25"/>
      <c r="J75" s="25"/>
      <c r="K75" s="26"/>
      <c r="L75" s="26"/>
      <c r="M75" s="27"/>
      <c r="N75" s="27"/>
      <c r="O75" s="27"/>
      <c r="P75" s="26"/>
      <c r="Q75" s="26"/>
      <c r="R75" s="26"/>
      <c r="S75" s="26"/>
      <c r="T75" s="27"/>
      <c r="U75" s="27"/>
      <c r="V75" s="27"/>
      <c r="W75" s="27"/>
      <c r="X75" s="27"/>
      <c r="Y75" s="29"/>
      <c r="Z75" s="29"/>
      <c r="AA75" s="29"/>
    </row>
    <row r="76" spans="6:27" x14ac:dyDescent="0.4">
      <c r="F76" s="25"/>
      <c r="G76" s="25"/>
      <c r="H76" s="25"/>
      <c r="I76" s="25"/>
      <c r="J76" s="25"/>
      <c r="K76" s="26"/>
      <c r="L76" s="26"/>
      <c r="M76" s="27"/>
      <c r="N76" s="27"/>
      <c r="O76" s="27"/>
      <c r="P76" s="26"/>
      <c r="Q76" s="26"/>
      <c r="R76" s="26"/>
      <c r="S76" s="26"/>
      <c r="T76" s="27"/>
      <c r="U76" s="27"/>
      <c r="V76" s="27"/>
      <c r="W76" s="27"/>
      <c r="X76" s="27"/>
      <c r="Y76" s="29"/>
      <c r="Z76" s="29"/>
      <c r="AA76" s="29"/>
    </row>
    <row r="77" spans="6:27" x14ac:dyDescent="0.4">
      <c r="F77" s="25"/>
      <c r="G77" s="25"/>
      <c r="H77" s="25"/>
      <c r="I77" s="25"/>
      <c r="J77" s="25"/>
      <c r="K77" s="26"/>
      <c r="L77" s="26"/>
      <c r="M77" s="27"/>
      <c r="N77" s="27"/>
      <c r="O77" s="27"/>
      <c r="P77" s="26"/>
      <c r="Q77" s="26"/>
      <c r="R77" s="26"/>
      <c r="S77" s="26"/>
      <c r="T77" s="27"/>
      <c r="U77" s="27"/>
      <c r="V77" s="27"/>
      <c r="W77" s="27"/>
      <c r="X77" s="27"/>
      <c r="Y77" s="29"/>
      <c r="Z77" s="29"/>
      <c r="AA77" s="29"/>
    </row>
    <row r="78" spans="6:27" x14ac:dyDescent="0.4">
      <c r="F78" s="25"/>
      <c r="G78" s="25"/>
      <c r="H78" s="25"/>
      <c r="I78" s="25"/>
      <c r="J78" s="25"/>
      <c r="K78" s="26"/>
      <c r="L78" s="26"/>
      <c r="M78" s="27"/>
      <c r="N78" s="27"/>
      <c r="O78" s="27"/>
      <c r="P78" s="26"/>
      <c r="Q78" s="26"/>
      <c r="R78" s="26"/>
      <c r="S78" s="26"/>
      <c r="T78" s="27"/>
      <c r="U78" s="27"/>
      <c r="V78" s="27"/>
      <c r="W78" s="27"/>
      <c r="X78" s="27"/>
      <c r="Y78" s="29"/>
      <c r="Z78" s="29"/>
      <c r="AA78" s="29"/>
    </row>
    <row r="79" spans="6:27" x14ac:dyDescent="0.4">
      <c r="F79" s="25"/>
      <c r="G79" s="25"/>
      <c r="H79" s="25"/>
      <c r="I79" s="25"/>
      <c r="J79" s="25"/>
      <c r="K79" s="26"/>
      <c r="L79" s="26"/>
      <c r="M79" s="27"/>
      <c r="N79" s="27"/>
      <c r="O79" s="27"/>
      <c r="P79" s="26"/>
      <c r="Q79" s="26"/>
      <c r="R79" s="26"/>
      <c r="S79" s="26"/>
      <c r="T79" s="27"/>
      <c r="U79" s="27"/>
      <c r="V79" s="27"/>
      <c r="W79" s="27"/>
      <c r="X79" s="27"/>
      <c r="Y79" s="29"/>
      <c r="Z79" s="29"/>
      <c r="AA79" s="29"/>
    </row>
    <row r="80" spans="6:27" x14ac:dyDescent="0.4">
      <c r="F80" s="25"/>
      <c r="G80" s="25"/>
      <c r="H80" s="25"/>
      <c r="I80" s="25"/>
      <c r="J80" s="25"/>
      <c r="K80" s="26"/>
      <c r="L80" s="26"/>
      <c r="M80" s="27"/>
      <c r="N80" s="27"/>
      <c r="O80" s="27"/>
      <c r="P80" s="26"/>
      <c r="Q80" s="26"/>
      <c r="R80" s="26"/>
      <c r="S80" s="26"/>
      <c r="T80" s="27"/>
      <c r="U80" s="27"/>
      <c r="V80" s="27"/>
      <c r="W80" s="27"/>
      <c r="X80" s="27"/>
      <c r="Y80" s="29"/>
      <c r="Z80" s="29"/>
      <c r="AA80" s="29"/>
    </row>
    <row r="81" spans="6:27" x14ac:dyDescent="0.4">
      <c r="F81" s="25"/>
      <c r="G81" s="25"/>
      <c r="H81" s="25"/>
      <c r="I81" s="25"/>
      <c r="J81" s="25"/>
      <c r="K81" s="26"/>
      <c r="L81" s="26"/>
      <c r="M81" s="27"/>
      <c r="N81" s="27"/>
      <c r="O81" s="27"/>
      <c r="P81" s="26"/>
      <c r="Q81" s="26"/>
      <c r="R81" s="26"/>
      <c r="S81" s="26"/>
      <c r="T81" s="27"/>
      <c r="U81" s="27"/>
      <c r="V81" s="27"/>
      <c r="W81" s="27"/>
      <c r="X81" s="27"/>
      <c r="Y81" s="29"/>
      <c r="Z81" s="29"/>
      <c r="AA81" s="29"/>
    </row>
    <row r="82" spans="6:27" x14ac:dyDescent="0.4">
      <c r="F82" s="25"/>
      <c r="G82" s="25"/>
      <c r="H82" s="25"/>
      <c r="I82" s="25"/>
      <c r="J82" s="25"/>
      <c r="K82" s="26"/>
      <c r="L82" s="26"/>
      <c r="M82" s="27"/>
      <c r="N82" s="27"/>
      <c r="O82" s="27"/>
      <c r="P82" s="26"/>
      <c r="Q82" s="26"/>
      <c r="R82" s="26"/>
      <c r="S82" s="26"/>
      <c r="T82" s="27"/>
      <c r="U82" s="27"/>
      <c r="V82" s="27"/>
      <c r="W82" s="27"/>
      <c r="X82" s="27"/>
      <c r="Y82" s="29"/>
      <c r="Z82" s="29"/>
      <c r="AA82" s="29"/>
    </row>
    <row r="83" spans="6:27" x14ac:dyDescent="0.4">
      <c r="F83" s="25"/>
      <c r="G83" s="25"/>
      <c r="H83" s="25"/>
      <c r="I83" s="25"/>
      <c r="J83" s="25"/>
      <c r="K83" s="26"/>
      <c r="L83" s="26"/>
      <c r="M83" s="27"/>
      <c r="N83" s="27"/>
      <c r="O83" s="27"/>
      <c r="P83" s="26"/>
      <c r="Q83" s="26"/>
      <c r="R83" s="26"/>
      <c r="S83" s="26"/>
      <c r="T83" s="27"/>
      <c r="U83" s="27"/>
      <c r="V83" s="27"/>
      <c r="W83" s="27"/>
      <c r="X83" s="27"/>
      <c r="Y83" s="29"/>
      <c r="Z83" s="29"/>
      <c r="AA83" s="29"/>
    </row>
    <row r="84" spans="6:27" x14ac:dyDescent="0.4">
      <c r="F84" s="25"/>
      <c r="G84" s="25"/>
      <c r="H84" s="25"/>
      <c r="I84" s="25"/>
      <c r="J84" s="25"/>
      <c r="K84" s="26"/>
      <c r="L84" s="26"/>
      <c r="M84" s="27"/>
      <c r="N84" s="27"/>
      <c r="O84" s="27"/>
      <c r="P84" s="26"/>
      <c r="Q84" s="26"/>
      <c r="R84" s="26"/>
      <c r="S84" s="26"/>
      <c r="T84" s="27"/>
      <c r="U84" s="27"/>
      <c r="V84" s="27"/>
      <c r="W84" s="27"/>
      <c r="X84" s="27"/>
      <c r="Y84" s="29"/>
      <c r="Z84" s="29"/>
      <c r="AA84" s="29"/>
    </row>
    <row r="85" spans="6:27" x14ac:dyDescent="0.4">
      <c r="F85" s="25"/>
      <c r="G85" s="25"/>
      <c r="H85" s="25"/>
      <c r="I85" s="25"/>
      <c r="J85" s="25"/>
      <c r="K85" s="26"/>
      <c r="L85" s="26"/>
      <c r="M85" s="27"/>
      <c r="N85" s="27"/>
      <c r="O85" s="27"/>
      <c r="P85" s="26"/>
      <c r="Q85" s="26"/>
      <c r="R85" s="26"/>
      <c r="S85" s="26"/>
      <c r="T85" s="27"/>
      <c r="U85" s="27"/>
      <c r="V85" s="27"/>
      <c r="W85" s="27"/>
      <c r="X85" s="27"/>
      <c r="Y85" s="29"/>
      <c r="Z85" s="29"/>
      <c r="AA85" s="29"/>
    </row>
    <row r="86" spans="6:27" x14ac:dyDescent="0.4">
      <c r="F86" s="25"/>
      <c r="G86" s="25"/>
      <c r="H86" s="25"/>
      <c r="I86" s="25"/>
      <c r="J86" s="25"/>
      <c r="K86" s="26"/>
      <c r="L86" s="26"/>
      <c r="M86" s="27"/>
      <c r="N86" s="27"/>
      <c r="O86" s="27"/>
      <c r="P86" s="26"/>
      <c r="Q86" s="26"/>
      <c r="R86" s="26"/>
      <c r="S86" s="26"/>
      <c r="T86" s="27"/>
      <c r="U86" s="27"/>
      <c r="V86" s="27"/>
      <c r="W86" s="27"/>
      <c r="X86" s="27"/>
      <c r="Y86" s="29"/>
      <c r="Z86" s="29"/>
      <c r="AA86" s="29"/>
    </row>
    <row r="87" spans="6:27" x14ac:dyDescent="0.4">
      <c r="F87" s="25"/>
      <c r="G87" s="25"/>
      <c r="H87" s="25"/>
      <c r="I87" s="25"/>
      <c r="J87" s="25"/>
      <c r="K87" s="26"/>
      <c r="L87" s="26"/>
      <c r="M87" s="27"/>
      <c r="N87" s="27"/>
      <c r="O87" s="27"/>
      <c r="P87" s="26"/>
      <c r="Q87" s="26"/>
      <c r="R87" s="26"/>
      <c r="S87" s="26"/>
      <c r="T87" s="27"/>
      <c r="U87" s="27"/>
      <c r="V87" s="27"/>
      <c r="W87" s="27"/>
      <c r="X87" s="27"/>
      <c r="Y87" s="29"/>
      <c r="Z87" s="29"/>
      <c r="AA87" s="29"/>
    </row>
    <row r="88" spans="6:27" x14ac:dyDescent="0.4">
      <c r="F88" s="25"/>
      <c r="G88" s="25"/>
      <c r="H88" s="25"/>
      <c r="I88" s="25"/>
      <c r="J88" s="25"/>
      <c r="K88" s="26"/>
      <c r="L88" s="26"/>
      <c r="M88" s="27"/>
      <c r="N88" s="27"/>
      <c r="O88" s="27"/>
      <c r="P88" s="26"/>
      <c r="Q88" s="26"/>
      <c r="R88" s="26"/>
      <c r="S88" s="26"/>
      <c r="T88" s="27"/>
      <c r="U88" s="27"/>
      <c r="V88" s="27"/>
      <c r="W88" s="27"/>
      <c r="X88" s="27"/>
      <c r="Y88" s="29"/>
      <c r="Z88" s="29"/>
      <c r="AA88" s="29"/>
    </row>
    <row r="89" spans="6:27" x14ac:dyDescent="0.4">
      <c r="F89" s="25"/>
      <c r="G89" s="25"/>
      <c r="H89" s="25"/>
      <c r="I89" s="25"/>
      <c r="J89" s="25"/>
      <c r="K89" s="26"/>
      <c r="L89" s="26"/>
      <c r="M89" s="27"/>
      <c r="N89" s="27"/>
      <c r="O89" s="27"/>
      <c r="P89" s="26"/>
      <c r="Q89" s="26"/>
      <c r="R89" s="26"/>
      <c r="S89" s="26"/>
      <c r="T89" s="27"/>
      <c r="U89" s="27"/>
      <c r="V89" s="27"/>
      <c r="W89" s="27"/>
      <c r="X89" s="27"/>
      <c r="Y89" s="29"/>
      <c r="Z89" s="29"/>
      <c r="AA89" s="29"/>
    </row>
    <row r="90" spans="6:27" x14ac:dyDescent="0.4">
      <c r="F90" s="25"/>
      <c r="G90" s="25"/>
      <c r="H90" s="25"/>
      <c r="I90" s="25"/>
      <c r="J90" s="25"/>
      <c r="K90" s="26"/>
      <c r="L90" s="26"/>
      <c r="M90" s="27"/>
      <c r="N90" s="27"/>
      <c r="O90" s="27"/>
      <c r="P90" s="26"/>
      <c r="Q90" s="26"/>
      <c r="R90" s="26"/>
      <c r="S90" s="26"/>
      <c r="T90" s="27"/>
      <c r="U90" s="27"/>
      <c r="V90" s="27"/>
      <c r="W90" s="27"/>
      <c r="X90" s="27"/>
      <c r="Y90" s="29"/>
      <c r="Z90" s="29"/>
      <c r="AA90" s="29"/>
    </row>
    <row r="91" spans="6:27" x14ac:dyDescent="0.4">
      <c r="F91" s="25"/>
      <c r="G91" s="25"/>
      <c r="H91" s="25"/>
      <c r="I91" s="25"/>
      <c r="J91" s="25"/>
      <c r="K91" s="26"/>
      <c r="L91" s="26"/>
      <c r="M91" s="27"/>
      <c r="N91" s="27"/>
      <c r="O91" s="27"/>
      <c r="P91" s="26"/>
      <c r="Q91" s="26"/>
      <c r="R91" s="26"/>
      <c r="S91" s="26"/>
      <c r="T91" s="27"/>
      <c r="U91" s="27"/>
      <c r="V91" s="27"/>
      <c r="W91" s="27"/>
      <c r="X91" s="27"/>
      <c r="Y91" s="29"/>
      <c r="Z91" s="29"/>
      <c r="AA91" s="29"/>
    </row>
    <row r="92" spans="6:27" x14ac:dyDescent="0.4">
      <c r="F92" s="25"/>
      <c r="G92" s="25"/>
      <c r="H92" s="25"/>
      <c r="I92" s="25"/>
      <c r="J92" s="25"/>
      <c r="K92" s="26"/>
      <c r="L92" s="26"/>
      <c r="M92" s="27"/>
      <c r="N92" s="27"/>
      <c r="O92" s="27"/>
      <c r="P92" s="26"/>
      <c r="Q92" s="26"/>
      <c r="R92" s="26"/>
      <c r="S92" s="26"/>
      <c r="T92" s="27"/>
      <c r="U92" s="27"/>
      <c r="V92" s="27"/>
      <c r="W92" s="27"/>
      <c r="X92" s="27"/>
      <c r="Y92" s="29"/>
      <c r="Z92" s="29"/>
      <c r="AA92" s="29"/>
    </row>
    <row r="93" spans="6:27" x14ac:dyDescent="0.4">
      <c r="F93" s="25"/>
      <c r="G93" s="25"/>
      <c r="H93" s="25"/>
      <c r="I93" s="25"/>
      <c r="J93" s="25"/>
      <c r="K93" s="26"/>
      <c r="L93" s="26"/>
      <c r="M93" s="27"/>
      <c r="N93" s="27"/>
      <c r="O93" s="27"/>
      <c r="P93" s="26"/>
      <c r="Q93" s="26"/>
      <c r="R93" s="26"/>
      <c r="S93" s="26"/>
      <c r="T93" s="27"/>
      <c r="U93" s="27"/>
      <c r="V93" s="27"/>
      <c r="W93" s="27"/>
      <c r="X93" s="27"/>
      <c r="Y93" s="29"/>
      <c r="Z93" s="29"/>
      <c r="AA93" s="29"/>
    </row>
    <row r="94" spans="6:27" x14ac:dyDescent="0.4">
      <c r="F94" s="25"/>
      <c r="G94" s="25"/>
      <c r="H94" s="25"/>
      <c r="I94" s="25"/>
      <c r="J94" s="25"/>
      <c r="K94" s="26"/>
      <c r="L94" s="26"/>
      <c r="M94" s="27"/>
      <c r="N94" s="27"/>
      <c r="O94" s="27"/>
      <c r="P94" s="26"/>
      <c r="Q94" s="26"/>
      <c r="R94" s="26"/>
      <c r="S94" s="26"/>
      <c r="T94" s="27"/>
      <c r="U94" s="27"/>
      <c r="V94" s="27"/>
      <c r="W94" s="27"/>
      <c r="X94" s="27"/>
      <c r="Y94" s="29"/>
      <c r="Z94" s="29"/>
      <c r="AA94" s="29"/>
    </row>
    <row r="95" spans="6:27" x14ac:dyDescent="0.4">
      <c r="F95" s="25"/>
      <c r="G95" s="25"/>
      <c r="H95" s="25"/>
      <c r="I95" s="25"/>
      <c r="J95" s="25"/>
      <c r="K95" s="26"/>
      <c r="L95" s="26"/>
      <c r="M95" s="27"/>
      <c r="N95" s="27"/>
      <c r="O95" s="27"/>
      <c r="P95" s="26"/>
      <c r="Q95" s="26"/>
      <c r="R95" s="26"/>
      <c r="S95" s="26"/>
      <c r="T95" s="27"/>
      <c r="U95" s="27"/>
      <c r="V95" s="27"/>
      <c r="W95" s="27"/>
      <c r="X95" s="27"/>
      <c r="Y95" s="29"/>
      <c r="Z95" s="29"/>
      <c r="AA95" s="29"/>
    </row>
    <row r="96" spans="6:27" x14ac:dyDescent="0.4">
      <c r="F96" s="25"/>
      <c r="G96" s="25"/>
      <c r="H96" s="25"/>
      <c r="I96" s="25"/>
      <c r="J96" s="25"/>
      <c r="K96" s="26"/>
      <c r="L96" s="26"/>
      <c r="M96" s="27"/>
      <c r="N96" s="27"/>
      <c r="O96" s="27"/>
      <c r="P96" s="26"/>
      <c r="Q96" s="26"/>
      <c r="R96" s="26"/>
      <c r="S96" s="26"/>
      <c r="T96" s="27"/>
      <c r="U96" s="27"/>
      <c r="V96" s="27"/>
      <c r="W96" s="27"/>
      <c r="X96" s="27"/>
      <c r="Y96" s="29"/>
      <c r="Z96" s="29"/>
      <c r="AA96" s="29"/>
    </row>
    <row r="97" spans="6:27" x14ac:dyDescent="0.4">
      <c r="F97" s="25"/>
      <c r="G97" s="25"/>
      <c r="H97" s="25"/>
      <c r="I97" s="25"/>
      <c r="J97" s="25"/>
      <c r="K97" s="26"/>
      <c r="L97" s="26"/>
      <c r="M97" s="27"/>
      <c r="N97" s="27"/>
      <c r="O97" s="27"/>
      <c r="P97" s="26"/>
      <c r="Q97" s="26"/>
      <c r="R97" s="26"/>
      <c r="S97" s="26"/>
      <c r="T97" s="27"/>
      <c r="U97" s="27"/>
      <c r="V97" s="27"/>
      <c r="W97" s="27"/>
      <c r="X97" s="27"/>
      <c r="Y97" s="29"/>
      <c r="Z97" s="29"/>
      <c r="AA97" s="29"/>
    </row>
    <row r="98" spans="6:27" x14ac:dyDescent="0.4">
      <c r="F98" s="25"/>
      <c r="G98" s="25"/>
      <c r="H98" s="25"/>
      <c r="I98" s="25"/>
      <c r="J98" s="25"/>
      <c r="K98" s="26"/>
      <c r="L98" s="26"/>
      <c r="M98" s="27"/>
      <c r="N98" s="27"/>
      <c r="O98" s="27"/>
      <c r="P98" s="26"/>
      <c r="Q98" s="26"/>
      <c r="R98" s="26"/>
      <c r="S98" s="26"/>
      <c r="T98" s="27"/>
      <c r="U98" s="27"/>
      <c r="V98" s="27"/>
      <c r="W98" s="27"/>
      <c r="X98" s="27"/>
      <c r="Y98" s="29"/>
      <c r="Z98" s="29"/>
      <c r="AA98" s="29"/>
    </row>
    <row r="99" spans="6:27" x14ac:dyDescent="0.4">
      <c r="F99" s="25"/>
      <c r="G99" s="25"/>
      <c r="H99" s="25"/>
      <c r="I99" s="25"/>
      <c r="J99" s="25"/>
      <c r="K99" s="26"/>
      <c r="L99" s="26"/>
      <c r="M99" s="27"/>
      <c r="N99" s="27"/>
      <c r="O99" s="27"/>
      <c r="P99" s="26"/>
      <c r="Q99" s="26"/>
      <c r="R99" s="26"/>
      <c r="S99" s="26"/>
      <c r="T99" s="27"/>
      <c r="U99" s="27"/>
      <c r="V99" s="27"/>
      <c r="W99" s="27"/>
      <c r="X99" s="27"/>
      <c r="Y99" s="29"/>
      <c r="Z99" s="29"/>
      <c r="AA99" s="29"/>
    </row>
    <row r="100" spans="6:27" x14ac:dyDescent="0.4">
      <c r="F100" s="25"/>
      <c r="G100" s="25"/>
      <c r="H100" s="25"/>
      <c r="I100" s="25"/>
      <c r="J100" s="25"/>
      <c r="K100" s="26"/>
      <c r="L100" s="26"/>
      <c r="M100" s="27"/>
      <c r="N100" s="27"/>
      <c r="O100" s="27"/>
      <c r="P100" s="26"/>
      <c r="Q100" s="26"/>
      <c r="R100" s="26"/>
      <c r="S100" s="26"/>
      <c r="T100" s="27"/>
      <c r="U100" s="27"/>
      <c r="V100" s="27"/>
      <c r="W100" s="27"/>
      <c r="X100" s="27"/>
      <c r="Y100" s="29"/>
      <c r="Z100" s="29"/>
      <c r="AA100" s="29"/>
    </row>
    <row r="101" spans="6:27" x14ac:dyDescent="0.4">
      <c r="F101" s="25"/>
      <c r="G101" s="25"/>
      <c r="H101" s="25"/>
      <c r="I101" s="25"/>
      <c r="J101" s="25"/>
      <c r="K101" s="26"/>
      <c r="L101" s="26"/>
      <c r="M101" s="27"/>
      <c r="N101" s="27"/>
      <c r="O101" s="27"/>
      <c r="P101" s="26"/>
      <c r="Q101" s="26"/>
      <c r="R101" s="26"/>
      <c r="S101" s="26"/>
      <c r="T101" s="27"/>
      <c r="U101" s="27"/>
      <c r="V101" s="27"/>
      <c r="W101" s="27"/>
      <c r="X101" s="27"/>
      <c r="Y101" s="29"/>
      <c r="Z101" s="29"/>
      <c r="AA101" s="29"/>
    </row>
    <row r="102" spans="6:27" x14ac:dyDescent="0.4">
      <c r="F102" s="25"/>
      <c r="G102" s="25"/>
      <c r="H102" s="25"/>
      <c r="I102" s="25"/>
      <c r="J102" s="25"/>
      <c r="K102" s="26"/>
      <c r="L102" s="26"/>
      <c r="M102" s="27"/>
      <c r="N102" s="27"/>
      <c r="O102" s="27"/>
      <c r="P102" s="26"/>
      <c r="Q102" s="26"/>
      <c r="R102" s="26"/>
      <c r="S102" s="26"/>
      <c r="T102" s="27"/>
      <c r="U102" s="27"/>
      <c r="V102" s="27"/>
      <c r="W102" s="27"/>
      <c r="X102" s="27"/>
      <c r="Y102" s="29"/>
      <c r="Z102" s="29"/>
      <c r="AA102" s="29"/>
    </row>
    <row r="103" spans="6:27" x14ac:dyDescent="0.4">
      <c r="F103" s="25"/>
      <c r="G103" s="25"/>
      <c r="H103" s="25"/>
      <c r="I103" s="25"/>
      <c r="J103" s="25"/>
      <c r="K103" s="26"/>
      <c r="L103" s="26"/>
      <c r="M103" s="27"/>
      <c r="N103" s="27"/>
      <c r="O103" s="27"/>
      <c r="P103" s="26"/>
      <c r="Q103" s="26"/>
      <c r="R103" s="26"/>
      <c r="S103" s="26"/>
      <c r="T103" s="27"/>
      <c r="U103" s="27"/>
      <c r="V103" s="27"/>
      <c r="W103" s="27"/>
      <c r="X103" s="27"/>
      <c r="Y103" s="29"/>
      <c r="Z103" s="29"/>
      <c r="AA103" s="29"/>
    </row>
    <row r="104" spans="6:27" x14ac:dyDescent="0.4">
      <c r="F104" s="25"/>
      <c r="G104" s="25"/>
      <c r="H104" s="25"/>
      <c r="I104" s="25"/>
      <c r="J104" s="25"/>
      <c r="K104" s="26"/>
      <c r="L104" s="26"/>
      <c r="M104" s="27"/>
      <c r="N104" s="27"/>
      <c r="O104" s="27"/>
      <c r="P104" s="26"/>
      <c r="Q104" s="26"/>
      <c r="R104" s="26"/>
      <c r="S104" s="26"/>
      <c r="T104" s="27"/>
      <c r="U104" s="27"/>
      <c r="V104" s="27"/>
      <c r="W104" s="27"/>
      <c r="X104" s="27"/>
      <c r="Y104" s="29"/>
      <c r="Z104" s="29"/>
      <c r="AA104" s="29"/>
    </row>
    <row r="105" spans="6:27" x14ac:dyDescent="0.4">
      <c r="F105" s="25"/>
      <c r="G105" s="25"/>
      <c r="H105" s="25"/>
      <c r="I105" s="25"/>
      <c r="J105" s="25"/>
      <c r="K105" s="26"/>
      <c r="L105" s="26"/>
      <c r="M105" s="27"/>
      <c r="N105" s="27"/>
      <c r="O105" s="27"/>
      <c r="P105" s="26"/>
      <c r="Q105" s="26"/>
      <c r="R105" s="26"/>
      <c r="S105" s="26"/>
      <c r="T105" s="27"/>
      <c r="U105" s="27"/>
      <c r="V105" s="27"/>
      <c r="W105" s="27"/>
      <c r="X105" s="27"/>
      <c r="Y105" s="29"/>
      <c r="Z105" s="29"/>
      <c r="AA105" s="29"/>
    </row>
    <row r="106" spans="6:27" x14ac:dyDescent="0.4">
      <c r="F106" s="25"/>
      <c r="G106" s="25"/>
      <c r="H106" s="25"/>
      <c r="I106" s="25"/>
      <c r="J106" s="25"/>
      <c r="K106" s="26"/>
      <c r="L106" s="26"/>
      <c r="M106" s="27"/>
      <c r="N106" s="27"/>
      <c r="O106" s="27"/>
      <c r="P106" s="26"/>
      <c r="Q106" s="26"/>
      <c r="R106" s="26"/>
      <c r="S106" s="26"/>
      <c r="T106" s="27"/>
      <c r="U106" s="27"/>
      <c r="V106" s="27"/>
      <c r="W106" s="27"/>
      <c r="X106" s="27"/>
      <c r="Y106" s="29"/>
      <c r="Z106" s="29"/>
      <c r="AA106" s="29"/>
    </row>
    <row r="107" spans="6:27" x14ac:dyDescent="0.4">
      <c r="F107" s="25"/>
      <c r="G107" s="25"/>
      <c r="H107" s="25"/>
      <c r="I107" s="25"/>
      <c r="J107" s="25"/>
      <c r="K107" s="26"/>
      <c r="L107" s="26"/>
      <c r="M107" s="27"/>
      <c r="N107" s="27"/>
      <c r="O107" s="27"/>
      <c r="P107" s="26"/>
      <c r="Q107" s="26"/>
      <c r="R107" s="26"/>
      <c r="S107" s="26"/>
      <c r="T107" s="27"/>
      <c r="U107" s="27"/>
      <c r="V107" s="27"/>
      <c r="W107" s="27"/>
      <c r="X107" s="27"/>
      <c r="Y107" s="29"/>
      <c r="Z107" s="29"/>
      <c r="AA107" s="29"/>
    </row>
    <row r="108" spans="6:27" x14ac:dyDescent="0.4">
      <c r="F108" s="25"/>
      <c r="G108" s="25"/>
      <c r="H108" s="25"/>
      <c r="I108" s="25"/>
      <c r="J108" s="25"/>
      <c r="K108" s="26"/>
      <c r="L108" s="26"/>
      <c r="M108" s="27"/>
      <c r="N108" s="27"/>
      <c r="O108" s="27"/>
      <c r="P108" s="26"/>
      <c r="Q108" s="26"/>
      <c r="R108" s="26"/>
      <c r="S108" s="26"/>
      <c r="T108" s="27"/>
      <c r="U108" s="27"/>
      <c r="V108" s="27"/>
      <c r="W108" s="27"/>
      <c r="X108" s="27"/>
      <c r="Y108" s="29"/>
      <c r="Z108" s="29"/>
      <c r="AA108" s="29"/>
    </row>
    <row r="109" spans="6:27" x14ac:dyDescent="0.4">
      <c r="F109" s="25"/>
      <c r="G109" s="25"/>
      <c r="H109" s="25"/>
      <c r="I109" s="25"/>
      <c r="J109" s="25"/>
      <c r="K109" s="26"/>
      <c r="L109" s="26"/>
      <c r="M109" s="27"/>
      <c r="N109" s="27"/>
      <c r="O109" s="27"/>
      <c r="P109" s="26"/>
      <c r="Q109" s="26"/>
      <c r="R109" s="26"/>
      <c r="S109" s="26"/>
      <c r="T109" s="27"/>
      <c r="U109" s="27"/>
      <c r="V109" s="27"/>
      <c r="W109" s="27"/>
      <c r="X109" s="27"/>
      <c r="Y109" s="29"/>
      <c r="Z109" s="29"/>
      <c r="AA109" s="29"/>
    </row>
    <row r="110" spans="6:27" x14ac:dyDescent="0.4">
      <c r="F110" s="25"/>
      <c r="G110" s="25"/>
      <c r="H110" s="25"/>
      <c r="I110" s="25"/>
      <c r="J110" s="25"/>
      <c r="K110" s="26"/>
      <c r="L110" s="26"/>
      <c r="M110" s="27"/>
      <c r="N110" s="27"/>
      <c r="O110" s="27"/>
      <c r="P110" s="26"/>
      <c r="Q110" s="26"/>
      <c r="R110" s="26"/>
      <c r="S110" s="26"/>
      <c r="T110" s="27"/>
      <c r="U110" s="27"/>
      <c r="V110" s="27"/>
      <c r="W110" s="27"/>
      <c r="X110" s="27"/>
      <c r="Y110" s="29"/>
      <c r="Z110" s="29"/>
      <c r="AA110" s="29"/>
    </row>
    <row r="111" spans="6:27" x14ac:dyDescent="0.4">
      <c r="F111" s="25"/>
      <c r="G111" s="25"/>
      <c r="H111" s="25"/>
      <c r="I111" s="25"/>
      <c r="J111" s="25"/>
      <c r="K111" s="26"/>
      <c r="L111" s="26"/>
      <c r="M111" s="27"/>
      <c r="N111" s="27"/>
      <c r="O111" s="27"/>
      <c r="P111" s="26"/>
      <c r="Q111" s="26"/>
      <c r="R111" s="26"/>
      <c r="S111" s="26"/>
      <c r="T111" s="27"/>
      <c r="U111" s="27"/>
      <c r="V111" s="27"/>
      <c r="W111" s="27"/>
      <c r="X111" s="27"/>
      <c r="Y111" s="29"/>
      <c r="Z111" s="29"/>
      <c r="AA111" s="29"/>
    </row>
    <row r="112" spans="6:27" x14ac:dyDescent="0.4">
      <c r="F112" s="25"/>
      <c r="G112" s="25"/>
      <c r="H112" s="25"/>
      <c r="I112" s="25"/>
      <c r="J112" s="25"/>
      <c r="K112" s="26"/>
      <c r="L112" s="26"/>
      <c r="M112" s="27"/>
      <c r="N112" s="27"/>
      <c r="O112" s="27"/>
      <c r="P112" s="26"/>
      <c r="Q112" s="26"/>
      <c r="R112" s="26"/>
      <c r="S112" s="26"/>
      <c r="T112" s="27"/>
      <c r="U112" s="27"/>
      <c r="V112" s="27"/>
      <c r="W112" s="27"/>
      <c r="X112" s="27"/>
      <c r="Y112" s="29"/>
      <c r="Z112" s="29"/>
      <c r="AA112" s="29"/>
    </row>
    <row r="113" spans="6:27" x14ac:dyDescent="0.4">
      <c r="F113" s="25"/>
      <c r="G113" s="25"/>
      <c r="H113" s="25"/>
      <c r="I113" s="25"/>
      <c r="J113" s="25"/>
      <c r="K113" s="26"/>
      <c r="L113" s="26"/>
      <c r="M113" s="27"/>
      <c r="N113" s="27"/>
      <c r="O113" s="27"/>
      <c r="P113" s="26"/>
      <c r="Q113" s="26"/>
      <c r="R113" s="26"/>
      <c r="S113" s="26"/>
      <c r="T113" s="27"/>
      <c r="U113" s="27"/>
      <c r="V113" s="27"/>
      <c r="W113" s="27"/>
      <c r="X113" s="27"/>
      <c r="Y113" s="29"/>
      <c r="Z113" s="29"/>
      <c r="AA113" s="29"/>
    </row>
    <row r="114" spans="6:27" x14ac:dyDescent="0.4">
      <c r="F114" s="25"/>
      <c r="G114" s="25"/>
      <c r="H114" s="25"/>
      <c r="I114" s="25"/>
      <c r="J114" s="25"/>
      <c r="K114" s="26"/>
      <c r="L114" s="26"/>
      <c r="M114" s="27"/>
      <c r="N114" s="27"/>
      <c r="O114" s="27"/>
      <c r="P114" s="26"/>
      <c r="Q114" s="26"/>
      <c r="R114" s="26"/>
      <c r="S114" s="26"/>
      <c r="T114" s="27"/>
      <c r="U114" s="27"/>
      <c r="V114" s="27"/>
      <c r="W114" s="27"/>
      <c r="X114" s="27"/>
      <c r="Y114" s="29"/>
      <c r="Z114" s="29"/>
      <c r="AA114" s="29"/>
    </row>
    <row r="115" spans="6:27" x14ac:dyDescent="0.4">
      <c r="F115" s="25"/>
      <c r="G115" s="25"/>
      <c r="H115" s="25"/>
      <c r="I115" s="25"/>
      <c r="J115" s="25"/>
      <c r="K115" s="26"/>
      <c r="L115" s="26"/>
      <c r="M115" s="27"/>
      <c r="N115" s="27"/>
      <c r="O115" s="27"/>
      <c r="P115" s="26"/>
      <c r="Q115" s="26"/>
      <c r="R115" s="26"/>
      <c r="S115" s="26"/>
      <c r="T115" s="27"/>
      <c r="U115" s="27"/>
      <c r="V115" s="27"/>
      <c r="W115" s="27"/>
      <c r="X115" s="27"/>
      <c r="Y115" s="29"/>
      <c r="Z115" s="29"/>
      <c r="AA115" s="29"/>
    </row>
    <row r="116" spans="6:27" x14ac:dyDescent="0.4">
      <c r="F116" s="25"/>
      <c r="G116" s="25"/>
      <c r="H116" s="25"/>
      <c r="I116" s="25"/>
      <c r="J116" s="25"/>
      <c r="K116" s="26"/>
      <c r="L116" s="26"/>
      <c r="M116" s="27"/>
      <c r="N116" s="27"/>
      <c r="O116" s="27"/>
      <c r="P116" s="26"/>
      <c r="Q116" s="26"/>
      <c r="R116" s="26"/>
      <c r="S116" s="26"/>
      <c r="T116" s="27"/>
      <c r="U116" s="27"/>
      <c r="V116" s="27"/>
      <c r="W116" s="27"/>
      <c r="X116" s="27"/>
      <c r="Y116" s="29"/>
      <c r="Z116" s="29"/>
      <c r="AA116" s="29"/>
    </row>
    <row r="117" spans="6:27" x14ac:dyDescent="0.4">
      <c r="F117" s="25"/>
      <c r="G117" s="25"/>
      <c r="H117" s="25"/>
      <c r="I117" s="25"/>
      <c r="J117" s="25"/>
      <c r="K117" s="26"/>
      <c r="L117" s="26"/>
      <c r="M117" s="27"/>
      <c r="N117" s="27"/>
      <c r="O117" s="27"/>
      <c r="P117" s="26"/>
      <c r="Q117" s="26"/>
      <c r="R117" s="26"/>
      <c r="S117" s="26"/>
      <c r="T117" s="27"/>
      <c r="U117" s="27"/>
      <c r="V117" s="27"/>
      <c r="W117" s="27"/>
      <c r="X117" s="27"/>
      <c r="Y117" s="29"/>
      <c r="Z117" s="29"/>
      <c r="AA117" s="29"/>
    </row>
    <row r="118" spans="6:27" x14ac:dyDescent="0.4">
      <c r="F118" s="25"/>
      <c r="G118" s="25"/>
      <c r="H118" s="25"/>
      <c r="I118" s="25"/>
      <c r="J118" s="25"/>
      <c r="K118" s="26"/>
      <c r="L118" s="26"/>
      <c r="M118" s="27"/>
      <c r="N118" s="27"/>
      <c r="O118" s="27"/>
      <c r="P118" s="26"/>
      <c r="Q118" s="26"/>
      <c r="R118" s="26"/>
      <c r="S118" s="26"/>
      <c r="T118" s="27"/>
      <c r="U118" s="27"/>
      <c r="V118" s="27"/>
      <c r="W118" s="27"/>
      <c r="X118" s="27"/>
      <c r="Y118" s="29"/>
      <c r="Z118" s="29"/>
      <c r="AA118" s="29"/>
    </row>
    <row r="119" spans="6:27" x14ac:dyDescent="0.4">
      <c r="F119" s="25"/>
      <c r="G119" s="25"/>
      <c r="H119" s="25"/>
      <c r="I119" s="25"/>
      <c r="J119" s="25"/>
      <c r="K119" s="26"/>
      <c r="L119" s="26"/>
      <c r="M119" s="27"/>
      <c r="N119" s="27"/>
      <c r="O119" s="27"/>
      <c r="P119" s="26"/>
      <c r="Q119" s="26"/>
      <c r="R119" s="26"/>
      <c r="S119" s="26"/>
      <c r="T119" s="27"/>
      <c r="U119" s="27"/>
      <c r="V119" s="27"/>
      <c r="W119" s="27"/>
      <c r="X119" s="27"/>
      <c r="Y119" s="29"/>
      <c r="Z119" s="29"/>
      <c r="AA119" s="29"/>
    </row>
    <row r="120" spans="6:27" x14ac:dyDescent="0.4">
      <c r="F120" s="25"/>
      <c r="G120" s="25"/>
      <c r="H120" s="25"/>
      <c r="I120" s="25"/>
      <c r="J120" s="25"/>
      <c r="K120" s="26"/>
      <c r="L120" s="26"/>
      <c r="M120" s="27"/>
      <c r="N120" s="27"/>
      <c r="O120" s="27"/>
      <c r="P120" s="26"/>
      <c r="Q120" s="26"/>
      <c r="R120" s="26"/>
      <c r="S120" s="26"/>
      <c r="T120" s="27"/>
      <c r="U120" s="27"/>
      <c r="V120" s="27"/>
      <c r="W120" s="27"/>
      <c r="X120" s="27"/>
      <c r="Y120" s="29"/>
      <c r="Z120" s="29"/>
      <c r="AA120" s="29"/>
    </row>
    <row r="121" spans="6:27" x14ac:dyDescent="0.4">
      <c r="F121" s="25"/>
      <c r="G121" s="25"/>
      <c r="H121" s="25"/>
      <c r="I121" s="25"/>
      <c r="J121" s="25"/>
      <c r="K121" s="26"/>
      <c r="L121" s="26"/>
      <c r="M121" s="27"/>
      <c r="N121" s="27"/>
      <c r="O121" s="27"/>
      <c r="P121" s="26"/>
      <c r="Q121" s="26"/>
      <c r="R121" s="26"/>
      <c r="S121" s="26"/>
      <c r="T121" s="27"/>
      <c r="U121" s="27"/>
      <c r="V121" s="27"/>
      <c r="W121" s="27"/>
      <c r="X121" s="27"/>
      <c r="Y121" s="29"/>
      <c r="Z121" s="29"/>
      <c r="AA121" s="29"/>
    </row>
    <row r="122" spans="6:27" x14ac:dyDescent="0.4">
      <c r="F122" s="25"/>
      <c r="G122" s="25"/>
      <c r="H122" s="25"/>
      <c r="I122" s="25"/>
      <c r="J122" s="25"/>
      <c r="K122" s="26"/>
      <c r="L122" s="26"/>
      <c r="M122" s="27"/>
      <c r="N122" s="27"/>
      <c r="O122" s="27"/>
      <c r="P122" s="26"/>
      <c r="Q122" s="26"/>
      <c r="R122" s="26"/>
      <c r="S122" s="26"/>
      <c r="T122" s="27"/>
      <c r="U122" s="27"/>
      <c r="V122" s="27"/>
      <c r="W122" s="27"/>
      <c r="X122" s="27"/>
      <c r="Y122" s="29"/>
      <c r="Z122" s="29"/>
      <c r="AA122" s="29"/>
    </row>
    <row r="123" spans="6:27" x14ac:dyDescent="0.4">
      <c r="F123" s="25"/>
      <c r="G123" s="25"/>
      <c r="H123" s="25"/>
      <c r="I123" s="25"/>
      <c r="J123" s="25"/>
      <c r="K123" s="26"/>
      <c r="L123" s="26"/>
      <c r="M123" s="27"/>
      <c r="N123" s="27"/>
      <c r="O123" s="27"/>
      <c r="P123" s="26"/>
      <c r="Q123" s="26"/>
      <c r="R123" s="26"/>
      <c r="S123" s="26"/>
      <c r="T123" s="27"/>
      <c r="U123" s="27"/>
      <c r="V123" s="27"/>
      <c r="W123" s="27"/>
      <c r="X123" s="27"/>
      <c r="Y123" s="29"/>
      <c r="Z123" s="29"/>
      <c r="AA123" s="29"/>
    </row>
    <row r="124" spans="6:27" x14ac:dyDescent="0.4">
      <c r="F124" s="25"/>
      <c r="G124" s="25"/>
      <c r="H124" s="25"/>
      <c r="I124" s="25"/>
      <c r="J124" s="25"/>
      <c r="K124" s="26"/>
      <c r="L124" s="26"/>
      <c r="M124" s="27"/>
      <c r="N124" s="27"/>
      <c r="O124" s="27"/>
      <c r="P124" s="26"/>
      <c r="Q124" s="26"/>
      <c r="R124" s="26"/>
      <c r="S124" s="26"/>
      <c r="T124" s="27"/>
      <c r="U124" s="27"/>
      <c r="V124" s="27"/>
      <c r="W124" s="27"/>
      <c r="X124" s="27"/>
      <c r="Y124" s="29"/>
      <c r="Z124" s="29"/>
      <c r="AA124" s="29"/>
    </row>
    <row r="125" spans="6:27" x14ac:dyDescent="0.4">
      <c r="F125" s="25"/>
      <c r="G125" s="25"/>
      <c r="H125" s="25"/>
      <c r="I125" s="25"/>
      <c r="J125" s="25"/>
      <c r="K125" s="26"/>
      <c r="L125" s="26"/>
      <c r="M125" s="27"/>
      <c r="N125" s="27"/>
      <c r="O125" s="27"/>
      <c r="P125" s="26"/>
      <c r="Q125" s="26"/>
      <c r="R125" s="26"/>
      <c r="S125" s="26"/>
      <c r="T125" s="27"/>
      <c r="U125" s="27"/>
      <c r="V125" s="27"/>
      <c r="W125" s="27"/>
      <c r="X125" s="27"/>
      <c r="Y125" s="29"/>
      <c r="Z125" s="29"/>
      <c r="AA125" s="29"/>
    </row>
    <row r="126" spans="6:27" x14ac:dyDescent="0.4">
      <c r="F126" s="25"/>
      <c r="G126" s="25"/>
      <c r="H126" s="25"/>
      <c r="I126" s="25"/>
      <c r="J126" s="25"/>
      <c r="K126" s="26"/>
      <c r="L126" s="26"/>
      <c r="M126" s="27"/>
      <c r="N126" s="27"/>
      <c r="O126" s="27"/>
      <c r="P126" s="26"/>
      <c r="Q126" s="26"/>
      <c r="R126" s="26"/>
      <c r="S126" s="26"/>
      <c r="T126" s="27"/>
      <c r="U126" s="27"/>
      <c r="V126" s="27"/>
      <c r="W126" s="27"/>
      <c r="X126" s="27"/>
      <c r="Y126" s="29"/>
      <c r="Z126" s="29"/>
      <c r="AA126" s="29"/>
    </row>
    <row r="127" spans="6:27" x14ac:dyDescent="0.4">
      <c r="F127" s="25"/>
      <c r="G127" s="25"/>
      <c r="H127" s="25"/>
      <c r="I127" s="25"/>
      <c r="J127" s="25"/>
      <c r="K127" s="26"/>
      <c r="L127" s="26"/>
      <c r="M127" s="27"/>
      <c r="N127" s="27"/>
      <c r="O127" s="27"/>
      <c r="P127" s="26"/>
      <c r="Q127" s="26"/>
      <c r="R127" s="26"/>
      <c r="S127" s="26"/>
      <c r="T127" s="27"/>
      <c r="U127" s="27"/>
      <c r="V127" s="27"/>
      <c r="W127" s="27"/>
      <c r="X127" s="27"/>
      <c r="Y127" s="29"/>
      <c r="Z127" s="29"/>
      <c r="AA127" s="29"/>
    </row>
    <row r="128" spans="6:27" x14ac:dyDescent="0.4">
      <c r="F128" s="25"/>
      <c r="G128" s="25"/>
      <c r="H128" s="25"/>
      <c r="I128" s="25"/>
      <c r="J128" s="25"/>
      <c r="K128" s="26"/>
      <c r="L128" s="26"/>
      <c r="M128" s="27"/>
      <c r="N128" s="27"/>
      <c r="O128" s="27"/>
      <c r="P128" s="26"/>
      <c r="Q128" s="26"/>
      <c r="R128" s="26"/>
      <c r="S128" s="26"/>
      <c r="T128" s="27"/>
      <c r="U128" s="27"/>
      <c r="V128" s="27"/>
      <c r="W128" s="27"/>
      <c r="X128" s="27"/>
      <c r="Y128" s="29"/>
      <c r="Z128" s="29"/>
      <c r="AA128" s="29"/>
    </row>
    <row r="129" spans="6:27" x14ac:dyDescent="0.4">
      <c r="F129" s="25"/>
      <c r="G129" s="25"/>
      <c r="H129" s="25"/>
      <c r="I129" s="25"/>
      <c r="J129" s="25"/>
      <c r="K129" s="26"/>
      <c r="L129" s="26"/>
      <c r="M129" s="27"/>
      <c r="N129" s="27"/>
      <c r="O129" s="27"/>
      <c r="P129" s="26"/>
      <c r="Q129" s="26"/>
      <c r="R129" s="26"/>
      <c r="S129" s="26"/>
      <c r="T129" s="27"/>
      <c r="U129" s="27"/>
      <c r="V129" s="27"/>
      <c r="W129" s="27"/>
      <c r="X129" s="27"/>
      <c r="Y129" s="29"/>
      <c r="Z129" s="29"/>
      <c r="AA129" s="29"/>
    </row>
    <row r="130" spans="6:27" x14ac:dyDescent="0.4">
      <c r="F130" s="25"/>
      <c r="G130" s="25"/>
      <c r="H130" s="25"/>
      <c r="I130" s="25"/>
      <c r="J130" s="25"/>
      <c r="K130" s="26"/>
      <c r="L130" s="26"/>
      <c r="M130" s="27"/>
      <c r="N130" s="27"/>
      <c r="O130" s="27"/>
      <c r="P130" s="26"/>
      <c r="Q130" s="26"/>
      <c r="R130" s="26"/>
      <c r="S130" s="26"/>
      <c r="T130" s="27"/>
      <c r="U130" s="27"/>
      <c r="V130" s="27"/>
      <c r="W130" s="27"/>
      <c r="X130" s="27"/>
      <c r="Y130" s="29"/>
      <c r="Z130" s="29"/>
      <c r="AA130" s="29"/>
    </row>
    <row r="131" spans="6:27" x14ac:dyDescent="0.4">
      <c r="F131" s="25"/>
      <c r="G131" s="25"/>
      <c r="H131" s="25"/>
      <c r="I131" s="25"/>
      <c r="J131" s="25"/>
      <c r="K131" s="26"/>
      <c r="L131" s="26"/>
      <c r="M131" s="27"/>
      <c r="N131" s="27"/>
      <c r="O131" s="27"/>
      <c r="P131" s="26"/>
      <c r="Q131" s="26"/>
      <c r="R131" s="26"/>
      <c r="S131" s="26"/>
      <c r="T131" s="27"/>
      <c r="U131" s="27"/>
      <c r="V131" s="27"/>
      <c r="W131" s="27"/>
      <c r="X131" s="27"/>
      <c r="Y131" s="29"/>
      <c r="Z131" s="29"/>
      <c r="AA131" s="29"/>
    </row>
    <row r="132" spans="6:27" x14ac:dyDescent="0.4">
      <c r="F132" s="25"/>
      <c r="G132" s="25"/>
      <c r="H132" s="25"/>
      <c r="I132" s="25"/>
      <c r="J132" s="25"/>
      <c r="K132" s="26"/>
      <c r="L132" s="26"/>
      <c r="M132" s="27"/>
      <c r="N132" s="27"/>
      <c r="O132" s="27"/>
      <c r="P132" s="26"/>
      <c r="Q132" s="26"/>
      <c r="R132" s="26"/>
      <c r="S132" s="26"/>
      <c r="T132" s="27"/>
      <c r="U132" s="27"/>
      <c r="V132" s="27"/>
      <c r="W132" s="27"/>
      <c r="X132" s="27"/>
      <c r="Y132" s="29"/>
      <c r="Z132" s="29"/>
      <c r="AA132" s="29"/>
    </row>
    <row r="133" spans="6:27" x14ac:dyDescent="0.4">
      <c r="F133" s="25"/>
      <c r="G133" s="25"/>
      <c r="H133" s="25"/>
      <c r="I133" s="25"/>
      <c r="J133" s="25"/>
      <c r="K133" s="26"/>
      <c r="L133" s="26"/>
      <c r="M133" s="27"/>
      <c r="N133" s="27"/>
      <c r="O133" s="27"/>
      <c r="P133" s="26"/>
      <c r="Q133" s="26"/>
      <c r="R133" s="26"/>
      <c r="S133" s="26"/>
      <c r="T133" s="27"/>
      <c r="U133" s="27"/>
      <c r="V133" s="27"/>
      <c r="W133" s="27"/>
      <c r="X133" s="27"/>
      <c r="Y133" s="29"/>
      <c r="Z133" s="29"/>
      <c r="AA133" s="29"/>
    </row>
    <row r="134" spans="6:27" x14ac:dyDescent="0.4">
      <c r="F134" s="25"/>
      <c r="G134" s="25"/>
      <c r="H134" s="25"/>
      <c r="I134" s="25"/>
      <c r="J134" s="25"/>
      <c r="K134" s="26"/>
      <c r="L134" s="26"/>
      <c r="M134" s="27"/>
      <c r="N134" s="27"/>
      <c r="O134" s="27"/>
      <c r="P134" s="26"/>
      <c r="Q134" s="26"/>
      <c r="R134" s="26"/>
      <c r="S134" s="26"/>
      <c r="T134" s="27"/>
      <c r="U134" s="27"/>
      <c r="V134" s="27"/>
      <c r="W134" s="27"/>
      <c r="X134" s="27"/>
      <c r="Y134" s="29"/>
      <c r="Z134" s="29"/>
      <c r="AA134" s="29"/>
    </row>
    <row r="135" spans="6:27" x14ac:dyDescent="0.4">
      <c r="F135" s="25"/>
      <c r="G135" s="25"/>
      <c r="H135" s="25"/>
      <c r="I135" s="25"/>
      <c r="J135" s="25"/>
      <c r="K135" s="26"/>
      <c r="L135" s="26"/>
      <c r="M135" s="27"/>
      <c r="N135" s="27"/>
      <c r="O135" s="27"/>
      <c r="P135" s="26"/>
      <c r="Q135" s="26"/>
      <c r="R135" s="26"/>
      <c r="S135" s="26"/>
      <c r="T135" s="27"/>
      <c r="U135" s="27"/>
      <c r="V135" s="27"/>
      <c r="W135" s="27"/>
      <c r="X135" s="27"/>
      <c r="Y135" s="29"/>
      <c r="Z135" s="29"/>
      <c r="AA135" s="29"/>
    </row>
    <row r="136" spans="6:27" x14ac:dyDescent="0.4">
      <c r="F136" s="25"/>
      <c r="G136" s="25"/>
      <c r="H136" s="25"/>
      <c r="I136" s="25"/>
      <c r="J136" s="25"/>
      <c r="K136" s="26"/>
      <c r="L136" s="26"/>
      <c r="M136" s="27"/>
      <c r="N136" s="27"/>
      <c r="O136" s="27"/>
      <c r="P136" s="26"/>
      <c r="Q136" s="26"/>
      <c r="R136" s="26"/>
      <c r="S136" s="26"/>
      <c r="T136" s="27"/>
      <c r="U136" s="27"/>
      <c r="V136" s="27"/>
      <c r="W136" s="27"/>
      <c r="X136" s="27"/>
      <c r="Y136" s="29"/>
      <c r="Z136" s="29"/>
      <c r="AA136" s="29"/>
    </row>
    <row r="137" spans="6:27" x14ac:dyDescent="0.4">
      <c r="F137" s="25"/>
      <c r="G137" s="25"/>
      <c r="H137" s="25"/>
      <c r="I137" s="25"/>
      <c r="J137" s="25"/>
      <c r="K137" s="26"/>
      <c r="L137" s="26"/>
      <c r="M137" s="27"/>
      <c r="N137" s="27"/>
      <c r="O137" s="27"/>
      <c r="P137" s="26"/>
      <c r="Q137" s="26"/>
      <c r="R137" s="26"/>
      <c r="S137" s="26"/>
      <c r="T137" s="27"/>
      <c r="U137" s="27"/>
      <c r="V137" s="27"/>
      <c r="W137" s="27"/>
      <c r="X137" s="27"/>
      <c r="Y137" s="29"/>
      <c r="Z137" s="29"/>
      <c r="AA137" s="29"/>
    </row>
    <row r="138" spans="6:27" x14ac:dyDescent="0.4">
      <c r="F138" s="25"/>
      <c r="G138" s="25"/>
      <c r="H138" s="25"/>
      <c r="I138" s="25"/>
      <c r="J138" s="25"/>
      <c r="K138" s="26"/>
      <c r="L138" s="26"/>
      <c r="M138" s="27"/>
      <c r="N138" s="27"/>
      <c r="O138" s="27"/>
      <c r="P138" s="26"/>
      <c r="Q138" s="26"/>
      <c r="R138" s="26"/>
      <c r="S138" s="26"/>
      <c r="T138" s="27"/>
      <c r="U138" s="27"/>
      <c r="V138" s="27"/>
      <c r="W138" s="27"/>
      <c r="X138" s="27"/>
      <c r="Y138" s="29"/>
      <c r="Z138" s="29"/>
      <c r="AA138" s="29"/>
    </row>
    <row r="139" spans="6:27" x14ac:dyDescent="0.4">
      <c r="F139" s="25"/>
      <c r="G139" s="25"/>
      <c r="H139" s="25"/>
      <c r="I139" s="25"/>
      <c r="J139" s="25"/>
      <c r="K139" s="26"/>
      <c r="L139" s="26"/>
      <c r="M139" s="27"/>
      <c r="N139" s="27"/>
      <c r="O139" s="27"/>
      <c r="P139" s="26"/>
      <c r="Q139" s="26"/>
      <c r="R139" s="26"/>
      <c r="S139" s="26"/>
      <c r="T139" s="27"/>
      <c r="U139" s="27"/>
      <c r="V139" s="27"/>
      <c r="W139" s="27"/>
      <c r="X139" s="27"/>
      <c r="Y139" s="29"/>
      <c r="Z139" s="29"/>
      <c r="AA139" s="29"/>
    </row>
    <row r="140" spans="6:27" x14ac:dyDescent="0.4">
      <c r="F140" s="25"/>
      <c r="G140" s="25"/>
      <c r="H140" s="25"/>
      <c r="I140" s="25"/>
      <c r="J140" s="25"/>
      <c r="K140" s="26"/>
      <c r="L140" s="26"/>
      <c r="M140" s="27"/>
      <c r="N140" s="27"/>
      <c r="O140" s="27"/>
      <c r="P140" s="26"/>
      <c r="Q140" s="26"/>
      <c r="R140" s="26"/>
      <c r="S140" s="26"/>
      <c r="T140" s="27"/>
      <c r="U140" s="27"/>
      <c r="V140" s="27"/>
      <c r="W140" s="27"/>
      <c r="X140" s="27"/>
      <c r="Y140" s="29"/>
      <c r="Z140" s="29"/>
      <c r="AA140" s="29"/>
    </row>
    <row r="141" spans="6:27" x14ac:dyDescent="0.4">
      <c r="F141" s="25"/>
      <c r="G141" s="25"/>
      <c r="H141" s="25"/>
      <c r="I141" s="25"/>
      <c r="J141" s="25"/>
      <c r="K141" s="26"/>
      <c r="L141" s="26"/>
      <c r="M141" s="27"/>
      <c r="N141" s="27"/>
      <c r="O141" s="27"/>
      <c r="P141" s="26"/>
      <c r="Q141" s="26"/>
      <c r="R141" s="26"/>
      <c r="S141" s="26"/>
      <c r="T141" s="27"/>
      <c r="U141" s="27"/>
      <c r="V141" s="27"/>
      <c r="W141" s="27"/>
      <c r="X141" s="27"/>
      <c r="Y141" s="29"/>
      <c r="Z141" s="29"/>
      <c r="AA141" s="29"/>
    </row>
    <row r="142" spans="6:27" x14ac:dyDescent="0.4">
      <c r="F142" s="25"/>
      <c r="G142" s="25"/>
      <c r="H142" s="25"/>
      <c r="I142" s="25"/>
      <c r="J142" s="25"/>
      <c r="K142" s="26"/>
      <c r="L142" s="26"/>
      <c r="M142" s="27"/>
      <c r="N142" s="27"/>
      <c r="O142" s="27"/>
      <c r="P142" s="26"/>
      <c r="Q142" s="26"/>
      <c r="R142" s="26"/>
      <c r="S142" s="26"/>
      <c r="T142" s="27"/>
      <c r="U142" s="27"/>
      <c r="V142" s="27"/>
      <c r="W142" s="27"/>
      <c r="X142" s="27"/>
      <c r="Y142" s="29"/>
      <c r="Z142" s="29"/>
      <c r="AA142" s="29"/>
    </row>
    <row r="143" spans="6:27" x14ac:dyDescent="0.4">
      <c r="F143" s="25"/>
      <c r="G143" s="25"/>
      <c r="H143" s="25"/>
      <c r="I143" s="25"/>
      <c r="J143" s="25"/>
      <c r="K143" s="26"/>
      <c r="L143" s="26"/>
      <c r="M143" s="27"/>
      <c r="N143" s="27"/>
      <c r="O143" s="27"/>
      <c r="P143" s="26"/>
      <c r="Q143" s="26"/>
      <c r="R143" s="26"/>
      <c r="S143" s="26"/>
      <c r="T143" s="27"/>
      <c r="U143" s="27"/>
      <c r="V143" s="27"/>
      <c r="W143" s="27"/>
      <c r="X143" s="27"/>
      <c r="Y143" s="29"/>
      <c r="Z143" s="29"/>
      <c r="AA143" s="29"/>
    </row>
    <row r="144" spans="6:27" x14ac:dyDescent="0.4">
      <c r="F144" s="25"/>
      <c r="G144" s="25"/>
      <c r="H144" s="25"/>
      <c r="I144" s="25"/>
      <c r="J144" s="25"/>
      <c r="K144" s="26"/>
      <c r="L144" s="26"/>
      <c r="M144" s="27"/>
      <c r="N144" s="27"/>
      <c r="O144" s="27"/>
      <c r="P144" s="26"/>
      <c r="Q144" s="26"/>
      <c r="R144" s="26"/>
      <c r="S144" s="26"/>
      <c r="T144" s="27"/>
      <c r="U144" s="27"/>
      <c r="V144" s="27"/>
      <c r="W144" s="27"/>
      <c r="X144" s="27"/>
      <c r="Y144" s="29"/>
      <c r="Z144" s="29"/>
      <c r="AA144" s="29"/>
    </row>
    <row r="145" spans="6:27" x14ac:dyDescent="0.4">
      <c r="F145" s="25"/>
      <c r="G145" s="25"/>
      <c r="H145" s="25"/>
      <c r="I145" s="25"/>
      <c r="J145" s="25"/>
      <c r="K145" s="26"/>
      <c r="L145" s="26"/>
      <c r="M145" s="27"/>
      <c r="N145" s="27"/>
      <c r="O145" s="27"/>
      <c r="P145" s="26"/>
      <c r="Q145" s="26"/>
      <c r="R145" s="26"/>
      <c r="S145" s="26"/>
      <c r="T145" s="27"/>
      <c r="U145" s="27"/>
      <c r="V145" s="27"/>
      <c r="W145" s="27"/>
      <c r="X145" s="27"/>
      <c r="Y145" s="29"/>
      <c r="Z145" s="29"/>
      <c r="AA145" s="29"/>
    </row>
    <row r="146" spans="6:27" x14ac:dyDescent="0.4">
      <c r="F146" s="25"/>
      <c r="G146" s="25"/>
      <c r="H146" s="25"/>
      <c r="I146" s="25"/>
      <c r="J146" s="25"/>
      <c r="K146" s="26"/>
      <c r="L146" s="26"/>
      <c r="M146" s="27"/>
      <c r="N146" s="27"/>
      <c r="O146" s="27"/>
      <c r="P146" s="26"/>
      <c r="Q146" s="26"/>
      <c r="R146" s="26"/>
      <c r="S146" s="26"/>
      <c r="T146" s="27"/>
      <c r="U146" s="27"/>
      <c r="V146" s="27"/>
      <c r="W146" s="27"/>
      <c r="X146" s="27"/>
      <c r="Y146" s="29"/>
      <c r="Z146" s="29"/>
      <c r="AA146" s="29"/>
    </row>
    <row r="147" spans="6:27" x14ac:dyDescent="0.4">
      <c r="F147" s="25"/>
      <c r="G147" s="25"/>
      <c r="H147" s="25"/>
      <c r="I147" s="25"/>
      <c r="J147" s="25"/>
      <c r="K147" s="26"/>
      <c r="L147" s="26"/>
      <c r="M147" s="27"/>
      <c r="N147" s="27"/>
      <c r="O147" s="27"/>
      <c r="P147" s="26"/>
      <c r="Q147" s="26"/>
      <c r="R147" s="26"/>
      <c r="S147" s="26"/>
      <c r="T147" s="27"/>
      <c r="U147" s="27"/>
      <c r="V147" s="27"/>
      <c r="W147" s="27"/>
      <c r="X147" s="27"/>
      <c r="Y147" s="29"/>
      <c r="Z147" s="29"/>
      <c r="AA147" s="29"/>
    </row>
    <row r="148" spans="6:27" x14ac:dyDescent="0.4">
      <c r="F148" s="25"/>
      <c r="G148" s="25"/>
      <c r="H148" s="25"/>
      <c r="I148" s="25"/>
      <c r="J148" s="25"/>
      <c r="K148" s="26"/>
      <c r="L148" s="26"/>
      <c r="M148" s="27"/>
      <c r="N148" s="27"/>
      <c r="O148" s="27"/>
      <c r="P148" s="26"/>
      <c r="Q148" s="26"/>
      <c r="R148" s="26"/>
      <c r="S148" s="26"/>
      <c r="T148" s="27"/>
      <c r="U148" s="27"/>
      <c r="V148" s="27"/>
      <c r="W148" s="27"/>
      <c r="X148" s="27"/>
      <c r="Y148" s="29"/>
      <c r="Z148" s="29"/>
      <c r="AA148" s="29"/>
    </row>
    <row r="149" spans="6:27" x14ac:dyDescent="0.4">
      <c r="F149" s="25"/>
      <c r="G149" s="25"/>
      <c r="H149" s="25"/>
      <c r="I149" s="25"/>
      <c r="J149" s="25"/>
      <c r="K149" s="26"/>
      <c r="L149" s="26"/>
      <c r="M149" s="27"/>
      <c r="N149" s="27"/>
      <c r="O149" s="27"/>
      <c r="P149" s="26"/>
      <c r="Q149" s="26"/>
      <c r="R149" s="26"/>
      <c r="S149" s="26"/>
      <c r="T149" s="27"/>
      <c r="U149" s="27"/>
      <c r="V149" s="27"/>
      <c r="W149" s="27"/>
      <c r="X149" s="27"/>
      <c r="Y149" s="29"/>
      <c r="Z149" s="29"/>
      <c r="AA149" s="29"/>
    </row>
    <row r="150" spans="6:27" x14ac:dyDescent="0.4">
      <c r="F150" s="25"/>
      <c r="G150" s="25"/>
      <c r="H150" s="25"/>
      <c r="I150" s="25"/>
      <c r="J150" s="25"/>
      <c r="K150" s="26"/>
      <c r="L150" s="26"/>
      <c r="M150" s="27"/>
      <c r="N150" s="27"/>
      <c r="O150" s="27"/>
      <c r="P150" s="26"/>
      <c r="Q150" s="26"/>
      <c r="R150" s="26"/>
      <c r="S150" s="26"/>
      <c r="T150" s="27"/>
      <c r="U150" s="27"/>
      <c r="V150" s="27"/>
      <c r="W150" s="27"/>
      <c r="X150" s="27"/>
      <c r="Y150" s="29"/>
      <c r="Z150" s="29"/>
      <c r="AA150" s="29"/>
    </row>
    <row r="151" spans="6:27" x14ac:dyDescent="0.4">
      <c r="F151" s="25"/>
      <c r="G151" s="25"/>
      <c r="H151" s="25"/>
      <c r="I151" s="25"/>
      <c r="J151" s="25"/>
      <c r="K151" s="26"/>
      <c r="L151" s="26"/>
      <c r="M151" s="27"/>
      <c r="N151" s="27"/>
      <c r="O151" s="27"/>
      <c r="P151" s="26"/>
      <c r="Q151" s="26"/>
      <c r="R151" s="26"/>
      <c r="S151" s="26"/>
      <c r="T151" s="27"/>
      <c r="U151" s="27"/>
      <c r="V151" s="27"/>
      <c r="W151" s="27"/>
      <c r="X151" s="27"/>
      <c r="Y151" s="29"/>
      <c r="Z151" s="29"/>
      <c r="AA151" s="29"/>
    </row>
    <row r="152" spans="6:27" x14ac:dyDescent="0.4">
      <c r="F152" s="25"/>
      <c r="G152" s="25"/>
      <c r="H152" s="25"/>
      <c r="I152" s="25"/>
      <c r="J152" s="25"/>
      <c r="K152" s="26"/>
      <c r="L152" s="26"/>
      <c r="M152" s="27"/>
      <c r="N152" s="27"/>
      <c r="O152" s="27"/>
      <c r="P152" s="26"/>
      <c r="Q152" s="26"/>
      <c r="R152" s="26"/>
      <c r="S152" s="26"/>
      <c r="T152" s="27"/>
      <c r="U152" s="27"/>
      <c r="V152" s="27"/>
      <c r="W152" s="27"/>
      <c r="X152" s="27"/>
      <c r="Y152" s="29"/>
      <c r="Z152" s="29"/>
      <c r="AA152" s="29"/>
    </row>
    <row r="153" spans="6:27" x14ac:dyDescent="0.4">
      <c r="F153" s="25"/>
      <c r="G153" s="25"/>
      <c r="H153" s="25"/>
      <c r="I153" s="25"/>
      <c r="J153" s="25"/>
      <c r="K153" s="26"/>
      <c r="L153" s="26"/>
      <c r="M153" s="27"/>
      <c r="N153" s="27"/>
      <c r="O153" s="27"/>
      <c r="P153" s="26"/>
      <c r="Q153" s="26"/>
      <c r="R153" s="26"/>
      <c r="S153" s="26"/>
      <c r="T153" s="27"/>
      <c r="U153" s="27"/>
      <c r="V153" s="27"/>
      <c r="W153" s="27"/>
      <c r="X153" s="27"/>
      <c r="Y153" s="29"/>
      <c r="Z153" s="29"/>
      <c r="AA153" s="29"/>
    </row>
    <row r="154" spans="6:27" x14ac:dyDescent="0.4">
      <c r="F154" s="25"/>
      <c r="G154" s="25"/>
      <c r="H154" s="25"/>
      <c r="I154" s="25"/>
      <c r="J154" s="25"/>
      <c r="K154" s="26"/>
      <c r="L154" s="26"/>
      <c r="M154" s="27"/>
      <c r="N154" s="27"/>
      <c r="O154" s="27"/>
      <c r="P154" s="26"/>
      <c r="Q154" s="26"/>
      <c r="R154" s="26"/>
      <c r="S154" s="26"/>
      <c r="T154" s="27"/>
      <c r="U154" s="27"/>
      <c r="V154" s="27"/>
      <c r="W154" s="27"/>
      <c r="X154" s="27"/>
      <c r="Y154" s="29"/>
      <c r="Z154" s="29"/>
      <c r="AA154" s="29"/>
    </row>
    <row r="155" spans="6:27" x14ac:dyDescent="0.4">
      <c r="F155" s="25"/>
      <c r="G155" s="25"/>
      <c r="H155" s="25"/>
      <c r="I155" s="25"/>
      <c r="J155" s="25"/>
      <c r="K155" s="26"/>
      <c r="L155" s="26"/>
      <c r="M155" s="27"/>
      <c r="N155" s="27"/>
      <c r="O155" s="27"/>
      <c r="P155" s="26"/>
      <c r="Q155" s="26"/>
      <c r="R155" s="26"/>
      <c r="S155" s="26"/>
      <c r="T155" s="27"/>
      <c r="U155" s="27"/>
      <c r="V155" s="27"/>
      <c r="W155" s="27"/>
      <c r="X155" s="27"/>
      <c r="Y155" s="29"/>
      <c r="Z155" s="29"/>
      <c r="AA155" s="29"/>
    </row>
    <row r="156" spans="6:27" x14ac:dyDescent="0.4">
      <c r="F156" s="25"/>
      <c r="G156" s="25"/>
      <c r="H156" s="25"/>
      <c r="I156" s="25"/>
      <c r="J156" s="25"/>
      <c r="K156" s="26"/>
      <c r="L156" s="26"/>
      <c r="M156" s="27"/>
      <c r="N156" s="27"/>
      <c r="O156" s="27"/>
      <c r="P156" s="26"/>
      <c r="Q156" s="26"/>
      <c r="R156" s="26"/>
      <c r="S156" s="26"/>
      <c r="T156" s="27"/>
      <c r="U156" s="27"/>
      <c r="V156" s="27"/>
      <c r="W156" s="27"/>
      <c r="X156" s="27"/>
      <c r="Y156" s="29"/>
      <c r="Z156" s="29"/>
      <c r="AA156" s="29"/>
    </row>
    <row r="157" spans="6:27" x14ac:dyDescent="0.4">
      <c r="F157" s="25"/>
      <c r="G157" s="25"/>
      <c r="H157" s="25"/>
      <c r="I157" s="25"/>
      <c r="J157" s="25"/>
      <c r="K157" s="26"/>
      <c r="L157" s="26"/>
      <c r="M157" s="27"/>
      <c r="N157" s="27"/>
      <c r="O157" s="27"/>
      <c r="P157" s="26"/>
      <c r="Q157" s="26"/>
      <c r="R157" s="26"/>
      <c r="S157" s="26"/>
      <c r="T157" s="27"/>
      <c r="U157" s="27"/>
      <c r="V157" s="27"/>
      <c r="W157" s="27"/>
      <c r="X157" s="27"/>
      <c r="Y157" s="29"/>
      <c r="Z157" s="29"/>
      <c r="AA157" s="29"/>
    </row>
    <row r="158" spans="6:27" x14ac:dyDescent="0.4">
      <c r="F158" s="25"/>
      <c r="G158" s="25"/>
      <c r="H158" s="25"/>
      <c r="I158" s="25"/>
      <c r="J158" s="25"/>
      <c r="K158" s="26"/>
      <c r="L158" s="26"/>
      <c r="M158" s="27"/>
      <c r="N158" s="27"/>
      <c r="O158" s="27"/>
      <c r="P158" s="26"/>
      <c r="Q158" s="26"/>
      <c r="R158" s="26"/>
      <c r="S158" s="26"/>
      <c r="T158" s="27"/>
      <c r="U158" s="27"/>
      <c r="V158" s="27"/>
      <c r="W158" s="27"/>
      <c r="X158" s="27"/>
      <c r="Y158" s="29"/>
      <c r="Z158" s="29"/>
      <c r="AA158" s="29"/>
    </row>
    <row r="159" spans="6:27" x14ac:dyDescent="0.4">
      <c r="F159" s="25"/>
      <c r="G159" s="25"/>
      <c r="H159" s="25"/>
      <c r="I159" s="25"/>
      <c r="J159" s="25"/>
      <c r="K159" s="26"/>
      <c r="L159" s="26"/>
      <c r="M159" s="27"/>
      <c r="N159" s="27"/>
      <c r="O159" s="27"/>
      <c r="P159" s="26"/>
      <c r="Q159" s="26"/>
      <c r="R159" s="26"/>
      <c r="S159" s="26"/>
      <c r="T159" s="27"/>
      <c r="U159" s="27"/>
      <c r="V159" s="27"/>
      <c r="W159" s="27"/>
      <c r="X159" s="27"/>
      <c r="Y159" s="29"/>
      <c r="Z159" s="29"/>
      <c r="AA159" s="29"/>
    </row>
    <row r="160" spans="6:27" x14ac:dyDescent="0.4">
      <c r="F160" s="25"/>
      <c r="G160" s="25"/>
      <c r="H160" s="25"/>
      <c r="I160" s="25"/>
      <c r="J160" s="25"/>
      <c r="K160" s="26"/>
      <c r="L160" s="26"/>
      <c r="M160" s="27"/>
      <c r="N160" s="27"/>
      <c r="O160" s="27"/>
      <c r="P160" s="26"/>
      <c r="Q160" s="26"/>
      <c r="R160" s="26"/>
      <c r="S160" s="26"/>
      <c r="T160" s="27"/>
      <c r="U160" s="27"/>
      <c r="V160" s="27"/>
      <c r="W160" s="27"/>
      <c r="X160" s="27"/>
      <c r="Y160" s="29"/>
      <c r="Z160" s="29"/>
      <c r="AA160" s="29"/>
    </row>
    <row r="161" spans="6:27" x14ac:dyDescent="0.4">
      <c r="F161" s="25"/>
      <c r="G161" s="25"/>
      <c r="H161" s="25"/>
      <c r="I161" s="25"/>
      <c r="J161" s="25"/>
      <c r="K161" s="26"/>
      <c r="L161" s="26"/>
      <c r="M161" s="27"/>
      <c r="N161" s="27"/>
      <c r="O161" s="27"/>
      <c r="P161" s="26"/>
      <c r="Q161" s="26"/>
      <c r="R161" s="26"/>
      <c r="S161" s="26"/>
      <c r="T161" s="27"/>
      <c r="U161" s="27"/>
      <c r="V161" s="27"/>
      <c r="W161" s="27"/>
      <c r="X161" s="27"/>
      <c r="Y161" s="29"/>
      <c r="Z161" s="29"/>
      <c r="AA161" s="29"/>
    </row>
    <row r="162" spans="6:27" x14ac:dyDescent="0.4">
      <c r="F162" s="25"/>
      <c r="G162" s="25"/>
      <c r="H162" s="25"/>
      <c r="I162" s="25"/>
      <c r="J162" s="25"/>
      <c r="K162" s="26"/>
      <c r="L162" s="26"/>
      <c r="M162" s="27"/>
      <c r="N162" s="27"/>
      <c r="O162" s="27"/>
      <c r="P162" s="26"/>
      <c r="Q162" s="26"/>
      <c r="R162" s="26"/>
      <c r="S162" s="26"/>
      <c r="T162" s="27"/>
      <c r="U162" s="27"/>
      <c r="V162" s="27"/>
      <c r="W162" s="27"/>
      <c r="X162" s="27"/>
      <c r="Y162" s="29"/>
      <c r="Z162" s="29"/>
      <c r="AA162" s="29"/>
    </row>
    <row r="163" spans="6:27" x14ac:dyDescent="0.4">
      <c r="F163" s="25"/>
      <c r="G163" s="25"/>
      <c r="H163" s="25"/>
      <c r="I163" s="25"/>
      <c r="J163" s="25"/>
      <c r="K163" s="26"/>
      <c r="L163" s="26"/>
      <c r="M163" s="27"/>
      <c r="N163" s="27"/>
      <c r="O163" s="27"/>
      <c r="P163" s="26"/>
      <c r="Q163" s="26"/>
      <c r="R163" s="26"/>
      <c r="S163" s="26"/>
      <c r="T163" s="27"/>
      <c r="U163" s="27"/>
      <c r="V163" s="27"/>
      <c r="W163" s="27"/>
      <c r="X163" s="27"/>
      <c r="Y163" s="29"/>
      <c r="Z163" s="29"/>
      <c r="AA163" s="29"/>
    </row>
    <row r="164" spans="6:27" x14ac:dyDescent="0.4">
      <c r="F164" s="25"/>
      <c r="G164" s="25"/>
      <c r="H164" s="25"/>
      <c r="I164" s="25"/>
      <c r="J164" s="25"/>
      <c r="K164" s="26"/>
      <c r="L164" s="26"/>
      <c r="M164" s="27"/>
      <c r="N164" s="27"/>
      <c r="O164" s="27"/>
      <c r="P164" s="26"/>
      <c r="Q164" s="26"/>
      <c r="R164" s="26"/>
      <c r="S164" s="26"/>
      <c r="T164" s="27"/>
      <c r="U164" s="27"/>
      <c r="V164" s="27"/>
      <c r="W164" s="27"/>
      <c r="X164" s="27"/>
      <c r="Y164" s="29"/>
      <c r="Z164" s="29"/>
      <c r="AA164" s="29"/>
    </row>
    <row r="165" spans="6:27" x14ac:dyDescent="0.4">
      <c r="F165" s="25"/>
      <c r="G165" s="25"/>
      <c r="H165" s="25"/>
      <c r="I165" s="25"/>
      <c r="J165" s="25"/>
      <c r="K165" s="26"/>
      <c r="L165" s="26"/>
      <c r="M165" s="27"/>
      <c r="N165" s="27"/>
      <c r="O165" s="27"/>
      <c r="P165" s="26"/>
      <c r="Q165" s="26"/>
      <c r="R165" s="26"/>
      <c r="S165" s="26"/>
      <c r="T165" s="27"/>
      <c r="U165" s="27"/>
      <c r="V165" s="27"/>
      <c r="W165" s="27"/>
      <c r="X165" s="27"/>
      <c r="Y165" s="29"/>
      <c r="Z165" s="29"/>
      <c r="AA165" s="29"/>
    </row>
    <row r="166" spans="6:27" x14ac:dyDescent="0.4">
      <c r="F166" s="25"/>
      <c r="G166" s="25"/>
      <c r="H166" s="25"/>
      <c r="I166" s="25"/>
      <c r="J166" s="25"/>
      <c r="K166" s="26"/>
      <c r="L166" s="26"/>
      <c r="M166" s="27"/>
      <c r="N166" s="27"/>
      <c r="O166" s="27"/>
      <c r="P166" s="26"/>
      <c r="Q166" s="26"/>
      <c r="R166" s="26"/>
      <c r="S166" s="26"/>
      <c r="T166" s="27"/>
      <c r="U166" s="27"/>
      <c r="V166" s="27"/>
      <c r="W166" s="27"/>
      <c r="X166" s="27"/>
      <c r="Y166" s="29"/>
      <c r="Z166" s="29"/>
      <c r="AA166" s="29"/>
    </row>
    <row r="167" spans="6:27" x14ac:dyDescent="0.4">
      <c r="F167" s="25"/>
      <c r="G167" s="25"/>
      <c r="H167" s="25"/>
      <c r="I167" s="25"/>
      <c r="J167" s="25"/>
      <c r="K167" s="26"/>
      <c r="L167" s="26"/>
      <c r="M167" s="27"/>
      <c r="N167" s="27"/>
      <c r="O167" s="27"/>
      <c r="P167" s="26"/>
      <c r="Q167" s="26"/>
      <c r="R167" s="26"/>
      <c r="S167" s="26"/>
      <c r="T167" s="27"/>
      <c r="U167" s="27"/>
      <c r="V167" s="27"/>
      <c r="W167" s="27"/>
      <c r="X167" s="27"/>
      <c r="Y167" s="29"/>
      <c r="Z167" s="29"/>
      <c r="AA167" s="29"/>
    </row>
    <row r="168" spans="6:27" x14ac:dyDescent="0.4">
      <c r="F168" s="25"/>
      <c r="G168" s="25"/>
      <c r="H168" s="25"/>
      <c r="I168" s="25"/>
      <c r="J168" s="25"/>
      <c r="K168" s="26"/>
      <c r="L168" s="26"/>
      <c r="M168" s="27"/>
      <c r="N168" s="27"/>
      <c r="O168" s="27"/>
      <c r="P168" s="26"/>
      <c r="Q168" s="26"/>
      <c r="R168" s="26"/>
      <c r="S168" s="26"/>
      <c r="T168" s="27"/>
      <c r="U168" s="27"/>
      <c r="V168" s="27"/>
      <c r="W168" s="27"/>
      <c r="X168" s="27"/>
      <c r="Y168" s="29"/>
      <c r="Z168" s="29"/>
      <c r="AA168" s="29"/>
    </row>
    <row r="169" spans="6:27" x14ac:dyDescent="0.4">
      <c r="F169" s="25"/>
      <c r="G169" s="25"/>
      <c r="H169" s="25"/>
      <c r="I169" s="25"/>
      <c r="J169" s="25"/>
      <c r="K169" s="26"/>
      <c r="L169" s="26"/>
      <c r="M169" s="27"/>
      <c r="N169" s="27"/>
      <c r="O169" s="27"/>
      <c r="P169" s="26"/>
      <c r="Q169" s="26"/>
      <c r="R169" s="26"/>
      <c r="S169" s="26"/>
      <c r="T169" s="27"/>
      <c r="U169" s="27"/>
      <c r="V169" s="27"/>
      <c r="W169" s="27"/>
      <c r="X169" s="27"/>
      <c r="Y169" s="29"/>
      <c r="Z169" s="29"/>
      <c r="AA169" s="29"/>
    </row>
    <row r="170" spans="6:27" x14ac:dyDescent="0.4">
      <c r="F170" s="25"/>
      <c r="G170" s="25"/>
      <c r="H170" s="25"/>
      <c r="I170" s="25"/>
      <c r="J170" s="25"/>
      <c r="K170" s="26"/>
      <c r="L170" s="26"/>
      <c r="M170" s="27"/>
      <c r="N170" s="27"/>
      <c r="O170" s="27"/>
      <c r="P170" s="26"/>
      <c r="Q170" s="26"/>
      <c r="R170" s="26"/>
      <c r="S170" s="26"/>
      <c r="T170" s="27"/>
      <c r="U170" s="27"/>
      <c r="V170" s="27"/>
      <c r="W170" s="27"/>
      <c r="X170" s="27"/>
      <c r="Y170" s="29"/>
      <c r="Z170" s="29"/>
      <c r="AA170" s="29"/>
    </row>
    <row r="171" spans="6:27" x14ac:dyDescent="0.4">
      <c r="F171" s="25"/>
      <c r="G171" s="25"/>
      <c r="H171" s="25"/>
      <c r="I171" s="25"/>
      <c r="J171" s="25"/>
      <c r="K171" s="26"/>
      <c r="L171" s="26"/>
      <c r="M171" s="27"/>
      <c r="N171" s="27"/>
      <c r="O171" s="27"/>
      <c r="P171" s="26"/>
      <c r="Q171" s="26"/>
      <c r="R171" s="26"/>
      <c r="S171" s="26"/>
      <c r="T171" s="27"/>
      <c r="U171" s="27"/>
      <c r="V171" s="27"/>
      <c r="W171" s="27"/>
      <c r="X171" s="27"/>
      <c r="Y171" s="29"/>
      <c r="Z171" s="29"/>
      <c r="AA171" s="29"/>
    </row>
    <row r="172" spans="6:27" x14ac:dyDescent="0.4">
      <c r="F172" s="25"/>
      <c r="G172" s="25"/>
      <c r="H172" s="25"/>
      <c r="I172" s="25"/>
      <c r="J172" s="25"/>
      <c r="K172" s="26"/>
      <c r="L172" s="26"/>
      <c r="M172" s="27"/>
      <c r="N172" s="27"/>
      <c r="O172" s="27"/>
      <c r="P172" s="26"/>
      <c r="Q172" s="26"/>
      <c r="R172" s="26"/>
      <c r="S172" s="26"/>
      <c r="T172" s="27"/>
      <c r="U172" s="27"/>
      <c r="V172" s="27"/>
      <c r="W172" s="27"/>
      <c r="X172" s="27"/>
      <c r="Y172" s="29"/>
      <c r="Z172" s="29"/>
      <c r="AA172" s="29"/>
    </row>
    <row r="173" spans="6:27" x14ac:dyDescent="0.4">
      <c r="F173" s="25"/>
      <c r="G173" s="25"/>
      <c r="H173" s="25"/>
      <c r="I173" s="25"/>
      <c r="J173" s="25"/>
      <c r="K173" s="26"/>
      <c r="L173" s="26"/>
      <c r="M173" s="27"/>
      <c r="N173" s="27"/>
      <c r="O173" s="27"/>
      <c r="P173" s="26"/>
      <c r="Q173" s="26"/>
      <c r="R173" s="26"/>
      <c r="S173" s="26"/>
      <c r="T173" s="27"/>
      <c r="U173" s="27"/>
      <c r="V173" s="27"/>
      <c r="W173" s="27"/>
      <c r="X173" s="27"/>
      <c r="Y173" s="29"/>
      <c r="Z173" s="29"/>
      <c r="AA173" s="29"/>
    </row>
    <row r="174" spans="6:27" x14ac:dyDescent="0.4">
      <c r="F174" s="25"/>
      <c r="G174" s="25"/>
      <c r="H174" s="25"/>
      <c r="I174" s="25"/>
      <c r="J174" s="25"/>
      <c r="K174" s="26"/>
      <c r="L174" s="26"/>
      <c r="M174" s="27"/>
      <c r="N174" s="27"/>
      <c r="O174" s="27"/>
      <c r="P174" s="26"/>
      <c r="Q174" s="26"/>
      <c r="R174" s="26"/>
      <c r="S174" s="26"/>
      <c r="T174" s="27"/>
      <c r="U174" s="27"/>
      <c r="V174" s="27"/>
      <c r="W174" s="27"/>
      <c r="X174" s="27"/>
      <c r="Y174" s="29"/>
      <c r="Z174" s="29"/>
      <c r="AA174" s="29"/>
    </row>
    <row r="175" spans="6:27" x14ac:dyDescent="0.4">
      <c r="F175" s="25"/>
      <c r="G175" s="25"/>
      <c r="H175" s="25"/>
      <c r="I175" s="25"/>
      <c r="J175" s="25"/>
      <c r="K175" s="26"/>
      <c r="L175" s="26"/>
      <c r="M175" s="27"/>
      <c r="N175" s="27"/>
      <c r="O175" s="27"/>
      <c r="P175" s="26"/>
      <c r="Q175" s="26"/>
      <c r="R175" s="26"/>
      <c r="S175" s="26"/>
      <c r="T175" s="27"/>
      <c r="U175" s="27"/>
      <c r="V175" s="27"/>
      <c r="W175" s="27"/>
      <c r="X175" s="27"/>
      <c r="Y175" s="29"/>
      <c r="Z175" s="29"/>
      <c r="AA175" s="29"/>
    </row>
    <row r="176" spans="6:27" x14ac:dyDescent="0.4">
      <c r="F176" s="25"/>
      <c r="G176" s="25"/>
      <c r="H176" s="25"/>
      <c r="I176" s="25"/>
      <c r="J176" s="25"/>
      <c r="K176" s="26"/>
      <c r="L176" s="26"/>
      <c r="M176" s="27"/>
      <c r="N176" s="27"/>
      <c r="O176" s="27"/>
      <c r="P176" s="26"/>
      <c r="Q176" s="26"/>
      <c r="R176" s="26"/>
      <c r="S176" s="26"/>
      <c r="T176" s="27"/>
      <c r="U176" s="27"/>
      <c r="V176" s="27"/>
      <c r="W176" s="27"/>
      <c r="X176" s="27"/>
      <c r="Y176" s="29"/>
      <c r="Z176" s="29"/>
      <c r="AA176" s="29"/>
    </row>
    <row r="177" spans="6:27" x14ac:dyDescent="0.4">
      <c r="F177" s="25"/>
      <c r="G177" s="25"/>
      <c r="H177" s="25"/>
      <c r="I177" s="25"/>
      <c r="J177" s="25"/>
      <c r="K177" s="26"/>
      <c r="L177" s="26"/>
      <c r="M177" s="27"/>
      <c r="N177" s="27"/>
      <c r="O177" s="27"/>
      <c r="P177" s="26"/>
      <c r="Q177" s="26"/>
      <c r="R177" s="26"/>
      <c r="S177" s="26"/>
      <c r="T177" s="27"/>
      <c r="U177" s="27"/>
      <c r="V177" s="27"/>
      <c r="W177" s="27"/>
      <c r="X177" s="27"/>
      <c r="Y177" s="29"/>
      <c r="Z177" s="29"/>
      <c r="AA177" s="29"/>
    </row>
    <row r="178" spans="6:27" x14ac:dyDescent="0.4">
      <c r="F178" s="25"/>
      <c r="G178" s="25"/>
      <c r="H178" s="25"/>
      <c r="I178" s="25"/>
      <c r="J178" s="25"/>
      <c r="K178" s="26"/>
      <c r="L178" s="26"/>
      <c r="M178" s="27"/>
      <c r="N178" s="27"/>
      <c r="O178" s="27"/>
      <c r="P178" s="26"/>
      <c r="Q178" s="26"/>
      <c r="R178" s="26"/>
      <c r="S178" s="26"/>
      <c r="T178" s="27"/>
      <c r="U178" s="27"/>
      <c r="V178" s="27"/>
      <c r="W178" s="27"/>
      <c r="X178" s="27"/>
      <c r="Y178" s="29"/>
      <c r="Z178" s="29"/>
      <c r="AA178" s="29"/>
    </row>
    <row r="179" spans="6:27" x14ac:dyDescent="0.4">
      <c r="F179" s="25"/>
      <c r="G179" s="25"/>
      <c r="H179" s="25"/>
      <c r="I179" s="25"/>
      <c r="J179" s="25"/>
      <c r="K179" s="26"/>
      <c r="L179" s="26"/>
      <c r="M179" s="27"/>
      <c r="N179" s="27"/>
      <c r="O179" s="27"/>
      <c r="P179" s="26"/>
      <c r="Q179" s="26"/>
      <c r="R179" s="26"/>
      <c r="S179" s="26"/>
      <c r="T179" s="27"/>
      <c r="U179" s="27"/>
      <c r="V179" s="27"/>
      <c r="W179" s="27"/>
      <c r="X179" s="27"/>
      <c r="Y179" s="29"/>
      <c r="Z179" s="29"/>
      <c r="AA179" s="29"/>
    </row>
    <row r="180" spans="6:27" x14ac:dyDescent="0.4">
      <c r="F180" s="25"/>
      <c r="G180" s="25"/>
      <c r="H180" s="25"/>
      <c r="I180" s="25"/>
      <c r="J180" s="25"/>
      <c r="K180" s="26"/>
      <c r="L180" s="26"/>
      <c r="M180" s="27"/>
      <c r="N180" s="27"/>
      <c r="O180" s="27"/>
      <c r="P180" s="26"/>
      <c r="Q180" s="26"/>
      <c r="R180" s="26"/>
      <c r="S180" s="26"/>
      <c r="T180" s="27"/>
      <c r="U180" s="27"/>
      <c r="V180" s="27"/>
      <c r="W180" s="27"/>
      <c r="X180" s="27"/>
      <c r="Y180" s="29"/>
      <c r="Z180" s="29"/>
      <c r="AA180" s="29"/>
    </row>
    <row r="181" spans="6:27" x14ac:dyDescent="0.4">
      <c r="F181" s="25"/>
      <c r="G181" s="25"/>
      <c r="H181" s="25"/>
      <c r="I181" s="25"/>
      <c r="J181" s="25"/>
      <c r="K181" s="26"/>
      <c r="L181" s="26"/>
      <c r="M181" s="27"/>
      <c r="N181" s="27"/>
      <c r="O181" s="27"/>
      <c r="P181" s="26"/>
      <c r="Q181" s="26"/>
      <c r="R181" s="26"/>
      <c r="S181" s="26"/>
      <c r="T181" s="27"/>
      <c r="U181" s="27"/>
      <c r="V181" s="27"/>
      <c r="W181" s="27"/>
      <c r="X181" s="27"/>
      <c r="Y181" s="29"/>
      <c r="Z181" s="29"/>
      <c r="AA181" s="29"/>
    </row>
    <row r="182" spans="6:27" x14ac:dyDescent="0.4">
      <c r="F182" s="25"/>
      <c r="G182" s="25"/>
      <c r="H182" s="25"/>
      <c r="I182" s="25"/>
      <c r="J182" s="25"/>
      <c r="K182" s="26"/>
      <c r="L182" s="26"/>
      <c r="M182" s="27"/>
      <c r="N182" s="27"/>
      <c r="O182" s="27"/>
      <c r="P182" s="26"/>
      <c r="Q182" s="26"/>
      <c r="R182" s="26"/>
      <c r="S182" s="26"/>
      <c r="T182" s="27"/>
      <c r="U182" s="27"/>
      <c r="V182" s="27"/>
      <c r="W182" s="27"/>
      <c r="X182" s="27"/>
      <c r="Y182" s="29"/>
      <c r="Z182" s="29"/>
      <c r="AA182" s="29"/>
    </row>
    <row r="183" spans="6:27" x14ac:dyDescent="0.4">
      <c r="F183" s="25"/>
      <c r="G183" s="25"/>
      <c r="H183" s="25"/>
      <c r="I183" s="25"/>
      <c r="J183" s="25"/>
      <c r="K183" s="26"/>
      <c r="L183" s="26"/>
      <c r="M183" s="27"/>
      <c r="N183" s="27"/>
      <c r="O183" s="27"/>
      <c r="P183" s="26"/>
      <c r="Q183" s="26"/>
      <c r="R183" s="26"/>
      <c r="S183" s="26"/>
      <c r="T183" s="27"/>
      <c r="U183" s="27"/>
      <c r="V183" s="27"/>
      <c r="W183" s="27"/>
      <c r="X183" s="27"/>
      <c r="Y183" s="29"/>
      <c r="Z183" s="29"/>
      <c r="AA183" s="29"/>
    </row>
    <row r="184" spans="6:27" x14ac:dyDescent="0.4">
      <c r="F184" s="25"/>
      <c r="G184" s="25"/>
      <c r="H184" s="25"/>
      <c r="I184" s="25"/>
      <c r="J184" s="25"/>
      <c r="K184" s="26"/>
      <c r="L184" s="26"/>
      <c r="M184" s="27"/>
      <c r="N184" s="27"/>
      <c r="O184" s="27"/>
      <c r="P184" s="26"/>
      <c r="Q184" s="26"/>
      <c r="R184" s="26"/>
      <c r="S184" s="26"/>
      <c r="T184" s="27"/>
      <c r="U184" s="27"/>
      <c r="V184" s="27"/>
      <c r="W184" s="27"/>
      <c r="X184" s="27"/>
      <c r="Y184" s="29"/>
      <c r="Z184" s="29"/>
      <c r="AA184" s="29"/>
    </row>
    <row r="185" spans="6:27" x14ac:dyDescent="0.4">
      <c r="F185" s="25"/>
      <c r="G185" s="25"/>
      <c r="H185" s="25"/>
      <c r="I185" s="25"/>
      <c r="J185" s="25"/>
      <c r="K185" s="26"/>
      <c r="L185" s="26"/>
      <c r="M185" s="27"/>
      <c r="N185" s="27"/>
      <c r="O185" s="27"/>
      <c r="P185" s="26"/>
      <c r="Q185" s="26"/>
      <c r="R185" s="26"/>
      <c r="S185" s="26"/>
      <c r="T185" s="27"/>
      <c r="U185" s="27"/>
      <c r="V185" s="27"/>
      <c r="W185" s="27"/>
      <c r="X185" s="27"/>
      <c r="Y185" s="29"/>
      <c r="Z185" s="29"/>
      <c r="AA185" s="29"/>
    </row>
    <row r="186" spans="6:27" x14ac:dyDescent="0.4">
      <c r="F186" s="25"/>
      <c r="G186" s="25"/>
      <c r="H186" s="25"/>
      <c r="I186" s="25"/>
      <c r="J186" s="25"/>
      <c r="K186" s="26"/>
      <c r="L186" s="26"/>
      <c r="M186" s="27"/>
      <c r="N186" s="27"/>
      <c r="O186" s="27"/>
      <c r="P186" s="26"/>
      <c r="Q186" s="26"/>
      <c r="R186" s="26"/>
      <c r="S186" s="26"/>
      <c r="T186" s="27"/>
      <c r="U186" s="27"/>
      <c r="V186" s="27"/>
      <c r="W186" s="27"/>
      <c r="X186" s="27"/>
      <c r="Y186" s="29"/>
      <c r="Z186" s="29"/>
      <c r="AA186" s="29"/>
    </row>
    <row r="187" spans="6:27" x14ac:dyDescent="0.4">
      <c r="F187" s="25"/>
      <c r="G187" s="25"/>
      <c r="H187" s="25"/>
      <c r="I187" s="25"/>
      <c r="J187" s="25"/>
      <c r="K187" s="26"/>
      <c r="L187" s="26"/>
      <c r="M187" s="27"/>
      <c r="N187" s="27"/>
      <c r="O187" s="27"/>
      <c r="P187" s="26"/>
      <c r="Q187" s="26"/>
      <c r="R187" s="26"/>
      <c r="S187" s="26"/>
      <c r="T187" s="27"/>
      <c r="U187" s="27"/>
      <c r="V187" s="27"/>
      <c r="W187" s="27"/>
      <c r="X187" s="27"/>
      <c r="Y187" s="29"/>
      <c r="Z187" s="29"/>
      <c r="AA187" s="29"/>
    </row>
    <row r="188" spans="6:27" x14ac:dyDescent="0.4">
      <c r="F188" s="25"/>
      <c r="G188" s="25"/>
      <c r="H188" s="25"/>
      <c r="I188" s="25"/>
      <c r="J188" s="25"/>
      <c r="K188" s="26"/>
      <c r="L188" s="26"/>
      <c r="M188" s="27"/>
      <c r="N188" s="27"/>
      <c r="O188" s="27"/>
      <c r="P188" s="26"/>
      <c r="Q188" s="26"/>
      <c r="R188" s="26"/>
      <c r="S188" s="26"/>
      <c r="T188" s="27"/>
      <c r="U188" s="27"/>
      <c r="V188" s="27"/>
      <c r="W188" s="27"/>
      <c r="X188" s="27"/>
      <c r="Y188" s="29"/>
      <c r="Z188" s="29"/>
      <c r="AA188" s="29"/>
    </row>
    <row r="189" spans="6:27" x14ac:dyDescent="0.4">
      <c r="F189" s="25"/>
      <c r="G189" s="25"/>
      <c r="H189" s="25"/>
      <c r="I189" s="25"/>
      <c r="J189" s="25"/>
      <c r="K189" s="26"/>
      <c r="L189" s="26"/>
      <c r="M189" s="27"/>
      <c r="N189" s="27"/>
      <c r="O189" s="27"/>
      <c r="P189" s="26"/>
      <c r="Q189" s="26"/>
      <c r="R189" s="26"/>
      <c r="S189" s="26"/>
      <c r="T189" s="27"/>
      <c r="U189" s="27"/>
      <c r="V189" s="27"/>
      <c r="W189" s="27"/>
      <c r="X189" s="27"/>
      <c r="Y189" s="29"/>
      <c r="Z189" s="29"/>
      <c r="AA189" s="29"/>
    </row>
    <row r="190" spans="6:27" x14ac:dyDescent="0.4">
      <c r="F190" s="25"/>
      <c r="G190" s="25"/>
      <c r="H190" s="25"/>
      <c r="I190" s="25"/>
      <c r="J190" s="25"/>
      <c r="K190" s="26"/>
      <c r="L190" s="26"/>
      <c r="M190" s="27"/>
      <c r="N190" s="27"/>
      <c r="O190" s="27"/>
      <c r="P190" s="26"/>
      <c r="Q190" s="26"/>
      <c r="R190" s="26"/>
      <c r="S190" s="26"/>
      <c r="T190" s="27"/>
      <c r="U190" s="27"/>
      <c r="V190" s="27"/>
      <c r="W190" s="27"/>
      <c r="X190" s="27"/>
      <c r="Y190" s="29"/>
      <c r="Z190" s="29"/>
      <c r="AA190" s="29"/>
    </row>
    <row r="191" spans="6:27" x14ac:dyDescent="0.4">
      <c r="F191" s="25"/>
      <c r="G191" s="25"/>
      <c r="H191" s="25"/>
      <c r="I191" s="25"/>
      <c r="J191" s="25"/>
      <c r="K191" s="26"/>
      <c r="L191" s="26"/>
      <c r="M191" s="27"/>
      <c r="N191" s="27"/>
      <c r="O191" s="27"/>
      <c r="P191" s="26"/>
      <c r="Q191" s="26"/>
      <c r="R191" s="26"/>
      <c r="S191" s="26"/>
      <c r="T191" s="27"/>
      <c r="U191" s="27"/>
      <c r="V191" s="27"/>
      <c r="W191" s="27"/>
      <c r="X191" s="27"/>
      <c r="Y191" s="29"/>
      <c r="Z191" s="29"/>
      <c r="AA191" s="29"/>
    </row>
    <row r="192" spans="6:27" x14ac:dyDescent="0.4">
      <c r="F192" s="25"/>
      <c r="G192" s="25"/>
      <c r="H192" s="25"/>
      <c r="I192" s="25"/>
      <c r="J192" s="25"/>
      <c r="K192" s="26"/>
      <c r="L192" s="26"/>
      <c r="M192" s="27"/>
      <c r="N192" s="27"/>
      <c r="O192" s="27"/>
      <c r="P192" s="26"/>
      <c r="Q192" s="26"/>
      <c r="R192" s="26"/>
      <c r="S192" s="26"/>
      <c r="T192" s="27"/>
      <c r="U192" s="27"/>
      <c r="V192" s="27"/>
      <c r="W192" s="27"/>
      <c r="X192" s="27"/>
      <c r="Y192" s="29"/>
      <c r="Z192" s="29"/>
      <c r="AA192" s="29"/>
    </row>
    <row r="193" spans="6:27" x14ac:dyDescent="0.4">
      <c r="F193" s="25"/>
      <c r="G193" s="25"/>
      <c r="H193" s="25"/>
      <c r="I193" s="25"/>
      <c r="J193" s="25"/>
      <c r="K193" s="26"/>
      <c r="L193" s="26"/>
      <c r="M193" s="27"/>
      <c r="N193" s="27"/>
      <c r="O193" s="27"/>
      <c r="P193" s="26"/>
      <c r="Q193" s="26"/>
      <c r="R193" s="26"/>
      <c r="S193" s="26"/>
      <c r="T193" s="27"/>
      <c r="U193" s="27"/>
      <c r="V193" s="27"/>
      <c r="W193" s="27"/>
      <c r="X193" s="27"/>
      <c r="Y193" s="29"/>
      <c r="Z193" s="29"/>
      <c r="AA193" s="29"/>
    </row>
    <row r="194" spans="6:27" x14ac:dyDescent="0.4">
      <c r="F194" s="25"/>
      <c r="G194" s="25"/>
      <c r="H194" s="25"/>
      <c r="I194" s="25"/>
      <c r="J194" s="25"/>
      <c r="K194" s="26"/>
      <c r="L194" s="26"/>
      <c r="M194" s="27"/>
      <c r="N194" s="27"/>
      <c r="O194" s="27"/>
      <c r="P194" s="26"/>
      <c r="Q194" s="26"/>
      <c r="R194" s="26"/>
      <c r="S194" s="26"/>
      <c r="T194" s="27"/>
      <c r="U194" s="27"/>
      <c r="V194" s="27"/>
      <c r="W194" s="27"/>
      <c r="X194" s="27"/>
      <c r="Y194" s="29"/>
      <c r="Z194" s="29"/>
      <c r="AA194" s="29"/>
    </row>
    <row r="195" spans="6:27" x14ac:dyDescent="0.4">
      <c r="F195" s="25"/>
      <c r="G195" s="25"/>
      <c r="H195" s="25"/>
      <c r="I195" s="25"/>
      <c r="J195" s="25"/>
      <c r="K195" s="26"/>
      <c r="L195" s="26"/>
      <c r="M195" s="27"/>
      <c r="N195" s="27"/>
      <c r="O195" s="27"/>
      <c r="P195" s="26"/>
      <c r="Q195" s="26"/>
      <c r="R195" s="26"/>
      <c r="S195" s="26"/>
      <c r="T195" s="27"/>
      <c r="U195" s="27"/>
      <c r="V195" s="27"/>
      <c r="W195" s="27"/>
      <c r="X195" s="27"/>
      <c r="Y195" s="29"/>
      <c r="Z195" s="29"/>
      <c r="AA195" s="29"/>
    </row>
    <row r="196" spans="6:27" x14ac:dyDescent="0.4">
      <c r="F196" s="25"/>
      <c r="G196" s="25"/>
      <c r="H196" s="25"/>
      <c r="I196" s="25"/>
      <c r="J196" s="25"/>
      <c r="K196" s="26"/>
      <c r="L196" s="26"/>
      <c r="M196" s="27"/>
      <c r="N196" s="27"/>
      <c r="O196" s="27"/>
      <c r="P196" s="26"/>
      <c r="Q196" s="26"/>
      <c r="R196" s="26"/>
      <c r="S196" s="26"/>
      <c r="T196" s="27"/>
      <c r="U196" s="27"/>
      <c r="V196" s="27"/>
      <c r="W196" s="27"/>
      <c r="X196" s="27"/>
      <c r="Y196" s="29"/>
      <c r="Z196" s="29"/>
      <c r="AA196" s="29"/>
    </row>
    <row r="197" spans="6:27" x14ac:dyDescent="0.4">
      <c r="F197" s="25"/>
      <c r="G197" s="25"/>
      <c r="H197" s="25"/>
      <c r="I197" s="25"/>
      <c r="J197" s="25"/>
      <c r="K197" s="26"/>
      <c r="L197" s="26"/>
      <c r="M197" s="27"/>
      <c r="N197" s="27"/>
      <c r="O197" s="27"/>
      <c r="P197" s="26"/>
      <c r="Q197" s="26"/>
      <c r="R197" s="26"/>
      <c r="S197" s="26"/>
      <c r="T197" s="27"/>
      <c r="U197" s="27"/>
      <c r="V197" s="27"/>
      <c r="W197" s="27"/>
      <c r="X197" s="27"/>
      <c r="Y197" s="29"/>
      <c r="Z197" s="29"/>
      <c r="AA197" s="29"/>
    </row>
    <row r="198" spans="6:27" x14ac:dyDescent="0.4">
      <c r="F198" s="25"/>
      <c r="G198" s="25"/>
      <c r="H198" s="25"/>
      <c r="I198" s="25"/>
      <c r="J198" s="25"/>
      <c r="K198" s="26"/>
      <c r="L198" s="26"/>
      <c r="M198" s="27"/>
      <c r="N198" s="27"/>
      <c r="O198" s="27"/>
      <c r="P198" s="26"/>
      <c r="Q198" s="26"/>
      <c r="R198" s="26"/>
      <c r="S198" s="26"/>
      <c r="T198" s="27"/>
      <c r="U198" s="27"/>
      <c r="V198" s="27"/>
      <c r="W198" s="27"/>
      <c r="X198" s="27"/>
      <c r="Y198" s="29"/>
      <c r="Z198" s="29"/>
      <c r="AA198" s="29"/>
    </row>
    <row r="199" spans="6:27" x14ac:dyDescent="0.4">
      <c r="F199" s="25"/>
      <c r="G199" s="25"/>
      <c r="H199" s="25"/>
      <c r="I199" s="25"/>
      <c r="J199" s="25"/>
      <c r="K199" s="26"/>
      <c r="L199" s="26"/>
      <c r="M199" s="27"/>
      <c r="N199" s="27"/>
      <c r="O199" s="27"/>
      <c r="P199" s="26"/>
      <c r="Q199" s="26"/>
      <c r="R199" s="26"/>
      <c r="S199" s="26"/>
      <c r="T199" s="27"/>
      <c r="U199" s="27"/>
      <c r="V199" s="27"/>
      <c r="W199" s="27"/>
      <c r="X199" s="27"/>
      <c r="Y199" s="29"/>
      <c r="Z199" s="29"/>
      <c r="AA199" s="29"/>
    </row>
    <row r="200" spans="6:27" x14ac:dyDescent="0.4">
      <c r="F200" s="25"/>
      <c r="G200" s="25"/>
      <c r="H200" s="25"/>
      <c r="I200" s="25"/>
      <c r="J200" s="25"/>
      <c r="K200" s="26"/>
      <c r="L200" s="26"/>
      <c r="M200" s="27"/>
      <c r="N200" s="27"/>
      <c r="O200" s="27"/>
      <c r="P200" s="26"/>
      <c r="Q200" s="26"/>
      <c r="R200" s="26"/>
      <c r="S200" s="26"/>
      <c r="T200" s="27"/>
      <c r="U200" s="27"/>
      <c r="V200" s="27"/>
      <c r="W200" s="27"/>
      <c r="X200" s="27"/>
      <c r="Y200" s="29"/>
      <c r="Z200" s="29"/>
      <c r="AA200" s="29"/>
    </row>
    <row r="201" spans="6:27" x14ac:dyDescent="0.4">
      <c r="F201" s="25"/>
      <c r="G201" s="25"/>
      <c r="H201" s="25"/>
      <c r="I201" s="25"/>
      <c r="J201" s="25"/>
      <c r="K201" s="26"/>
      <c r="L201" s="26"/>
      <c r="M201" s="27"/>
      <c r="N201" s="27"/>
      <c r="O201" s="27"/>
      <c r="P201" s="26"/>
      <c r="Q201" s="26"/>
      <c r="R201" s="26"/>
      <c r="S201" s="26"/>
      <c r="T201" s="27"/>
      <c r="U201" s="27"/>
      <c r="V201" s="27"/>
      <c r="W201" s="27"/>
      <c r="X201" s="27"/>
      <c r="Y201" s="29"/>
      <c r="Z201" s="29"/>
      <c r="AA201" s="29"/>
    </row>
    <row r="202" spans="6:27" x14ac:dyDescent="0.4">
      <c r="F202" s="25"/>
      <c r="G202" s="25"/>
      <c r="H202" s="25"/>
      <c r="I202" s="25"/>
      <c r="J202" s="25"/>
      <c r="K202" s="26"/>
      <c r="L202" s="26"/>
      <c r="M202" s="27"/>
      <c r="N202" s="27"/>
      <c r="O202" s="27"/>
      <c r="P202" s="26"/>
      <c r="Q202" s="26"/>
      <c r="R202" s="26"/>
      <c r="S202" s="26"/>
      <c r="T202" s="27"/>
      <c r="U202" s="27"/>
      <c r="V202" s="27"/>
      <c r="W202" s="27"/>
      <c r="X202" s="27"/>
      <c r="Y202" s="29"/>
      <c r="Z202" s="29"/>
      <c r="AA202" s="29"/>
    </row>
    <row r="203" spans="6:27" x14ac:dyDescent="0.4">
      <c r="F203" s="25"/>
      <c r="G203" s="25"/>
      <c r="H203" s="25"/>
      <c r="I203" s="25"/>
      <c r="J203" s="25"/>
      <c r="K203" s="26"/>
      <c r="L203" s="26"/>
      <c r="M203" s="27"/>
      <c r="N203" s="27"/>
      <c r="O203" s="27"/>
      <c r="P203" s="26"/>
      <c r="Q203" s="26"/>
      <c r="R203" s="26"/>
      <c r="S203" s="26"/>
      <c r="T203" s="27"/>
      <c r="U203" s="27"/>
      <c r="V203" s="27"/>
      <c r="W203" s="27"/>
      <c r="X203" s="27"/>
      <c r="Y203" s="29"/>
      <c r="Z203" s="29"/>
      <c r="AA203" s="29"/>
    </row>
    <row r="204" spans="6:27" x14ac:dyDescent="0.4">
      <c r="F204" s="25"/>
      <c r="G204" s="25"/>
      <c r="H204" s="25"/>
      <c r="I204" s="25"/>
      <c r="J204" s="25"/>
      <c r="K204" s="26"/>
      <c r="L204" s="26"/>
      <c r="M204" s="27"/>
      <c r="N204" s="27"/>
      <c r="O204" s="27"/>
      <c r="P204" s="26"/>
      <c r="Q204" s="26"/>
      <c r="R204" s="26"/>
      <c r="S204" s="26"/>
      <c r="T204" s="27"/>
      <c r="U204" s="27"/>
      <c r="V204" s="27"/>
      <c r="W204" s="27"/>
      <c r="X204" s="27"/>
      <c r="Y204" s="29"/>
      <c r="Z204" s="29"/>
      <c r="AA204" s="29"/>
    </row>
    <row r="205" spans="6:27" x14ac:dyDescent="0.4">
      <c r="F205" s="25"/>
      <c r="G205" s="25"/>
      <c r="H205" s="25"/>
      <c r="I205" s="25"/>
      <c r="J205" s="25"/>
      <c r="K205" s="26"/>
      <c r="L205" s="26"/>
      <c r="M205" s="27"/>
      <c r="N205" s="27"/>
      <c r="O205" s="27"/>
      <c r="P205" s="26"/>
      <c r="Q205" s="26"/>
      <c r="R205" s="26"/>
      <c r="S205" s="26"/>
      <c r="T205" s="27"/>
      <c r="U205" s="27"/>
      <c r="V205" s="27"/>
      <c r="W205" s="27"/>
      <c r="X205" s="27"/>
      <c r="Y205" s="29"/>
      <c r="Z205" s="29"/>
      <c r="AA205" s="29"/>
    </row>
    <row r="206" spans="6:27" x14ac:dyDescent="0.4">
      <c r="F206" s="25"/>
      <c r="G206" s="25"/>
      <c r="H206" s="25"/>
      <c r="I206" s="25"/>
      <c r="J206" s="25"/>
      <c r="K206" s="26"/>
      <c r="L206" s="26"/>
      <c r="M206" s="27"/>
      <c r="N206" s="27"/>
      <c r="O206" s="27"/>
      <c r="P206" s="26"/>
      <c r="Q206" s="26"/>
      <c r="R206" s="26"/>
      <c r="S206" s="26"/>
      <c r="T206" s="27"/>
      <c r="U206" s="27"/>
      <c r="V206" s="27"/>
      <c r="W206" s="27"/>
      <c r="X206" s="27"/>
      <c r="Y206" s="29"/>
      <c r="Z206" s="29"/>
      <c r="AA206" s="29"/>
    </row>
    <row r="207" spans="6:27" x14ac:dyDescent="0.4">
      <c r="F207" s="25"/>
      <c r="G207" s="25"/>
      <c r="H207" s="25"/>
      <c r="I207" s="25"/>
      <c r="J207" s="25"/>
      <c r="K207" s="26"/>
      <c r="L207" s="26"/>
      <c r="M207" s="27"/>
      <c r="N207" s="27"/>
      <c r="O207" s="27"/>
      <c r="P207" s="26"/>
      <c r="Q207" s="26"/>
      <c r="R207" s="26"/>
      <c r="S207" s="26"/>
      <c r="T207" s="27"/>
      <c r="U207" s="27"/>
      <c r="V207" s="27"/>
      <c r="W207" s="27"/>
      <c r="X207" s="27"/>
      <c r="Y207" s="29"/>
      <c r="Z207" s="29"/>
      <c r="AA207" s="29"/>
    </row>
    <row r="208" spans="6:27" x14ac:dyDescent="0.4">
      <c r="F208" s="25"/>
      <c r="G208" s="25"/>
      <c r="H208" s="25"/>
      <c r="I208" s="25"/>
      <c r="J208" s="25"/>
      <c r="K208" s="26"/>
      <c r="L208" s="26"/>
      <c r="M208" s="27"/>
      <c r="N208" s="27"/>
      <c r="O208" s="27"/>
      <c r="P208" s="26"/>
      <c r="Q208" s="26"/>
      <c r="R208" s="26"/>
      <c r="S208" s="26"/>
      <c r="T208" s="27"/>
      <c r="U208" s="27"/>
      <c r="V208" s="27"/>
      <c r="W208" s="27"/>
      <c r="X208" s="27"/>
      <c r="Y208" s="29"/>
      <c r="Z208" s="29"/>
      <c r="AA208" s="29"/>
    </row>
    <row r="209" spans="6:27" x14ac:dyDescent="0.4">
      <c r="F209" s="25"/>
      <c r="G209" s="25"/>
      <c r="H209" s="25"/>
      <c r="I209" s="25"/>
      <c r="J209" s="25"/>
      <c r="K209" s="26"/>
      <c r="L209" s="26"/>
      <c r="M209" s="27"/>
      <c r="N209" s="27"/>
      <c r="O209" s="27"/>
      <c r="P209" s="26"/>
      <c r="Q209" s="26"/>
      <c r="R209" s="26"/>
      <c r="S209" s="26"/>
      <c r="T209" s="27"/>
      <c r="U209" s="27"/>
      <c r="V209" s="27"/>
      <c r="W209" s="27"/>
      <c r="X209" s="27"/>
      <c r="Y209" s="29"/>
      <c r="Z209" s="29"/>
      <c r="AA209" s="29"/>
    </row>
    <row r="210" spans="6:27" x14ac:dyDescent="0.4">
      <c r="F210" s="25"/>
      <c r="G210" s="25"/>
      <c r="H210" s="25"/>
      <c r="I210" s="25"/>
      <c r="J210" s="25"/>
      <c r="K210" s="26"/>
      <c r="L210" s="26"/>
      <c r="M210" s="27"/>
      <c r="N210" s="27"/>
      <c r="O210" s="27"/>
      <c r="P210" s="26"/>
      <c r="Q210" s="26"/>
      <c r="R210" s="26"/>
      <c r="S210" s="26"/>
      <c r="T210" s="27"/>
      <c r="U210" s="27"/>
      <c r="V210" s="27"/>
      <c r="W210" s="27"/>
      <c r="X210" s="27"/>
      <c r="Y210" s="29"/>
      <c r="Z210" s="29"/>
      <c r="AA210" s="29"/>
    </row>
    <row r="211" spans="6:27" x14ac:dyDescent="0.4">
      <c r="F211" s="25"/>
      <c r="G211" s="25"/>
      <c r="H211" s="25"/>
      <c r="I211" s="25"/>
      <c r="J211" s="25"/>
      <c r="K211" s="26"/>
      <c r="L211" s="26"/>
      <c r="M211" s="27"/>
      <c r="N211" s="27"/>
      <c r="O211" s="27"/>
      <c r="P211" s="26"/>
      <c r="Q211" s="26"/>
      <c r="R211" s="26"/>
      <c r="S211" s="26"/>
      <c r="T211" s="27"/>
      <c r="U211" s="27"/>
      <c r="V211" s="27"/>
      <c r="W211" s="27"/>
      <c r="X211" s="27"/>
      <c r="Y211" s="29"/>
      <c r="Z211" s="29"/>
      <c r="AA211" s="29"/>
    </row>
    <row r="212" spans="6:27" x14ac:dyDescent="0.4">
      <c r="F212" s="25"/>
      <c r="G212" s="25"/>
      <c r="H212" s="25"/>
      <c r="I212" s="25"/>
      <c r="J212" s="25"/>
      <c r="K212" s="26"/>
      <c r="L212" s="26"/>
      <c r="M212" s="27"/>
      <c r="N212" s="27"/>
      <c r="O212" s="27"/>
      <c r="P212" s="26"/>
      <c r="Q212" s="26"/>
      <c r="R212" s="26"/>
      <c r="S212" s="26"/>
      <c r="T212" s="27"/>
      <c r="U212" s="27"/>
      <c r="V212" s="27"/>
      <c r="W212" s="27"/>
      <c r="X212" s="27"/>
      <c r="Y212" s="29"/>
      <c r="Z212" s="29"/>
      <c r="AA212" s="29"/>
    </row>
    <row r="213" spans="6:27" x14ac:dyDescent="0.4">
      <c r="F213" s="25"/>
      <c r="G213" s="25"/>
      <c r="H213" s="25"/>
      <c r="I213" s="25"/>
      <c r="J213" s="25"/>
      <c r="K213" s="26"/>
      <c r="L213" s="26"/>
      <c r="M213" s="27"/>
      <c r="N213" s="27"/>
      <c r="O213" s="27"/>
      <c r="P213" s="26"/>
      <c r="Q213" s="26"/>
      <c r="R213" s="26"/>
      <c r="S213" s="26"/>
      <c r="T213" s="27"/>
      <c r="U213" s="27"/>
      <c r="V213" s="27"/>
      <c r="W213" s="27"/>
      <c r="X213" s="27"/>
      <c r="Y213" s="29"/>
      <c r="Z213" s="29"/>
      <c r="AA213" s="29"/>
    </row>
    <row r="214" spans="6:27" x14ac:dyDescent="0.4">
      <c r="F214" s="25"/>
      <c r="G214" s="25"/>
      <c r="H214" s="25"/>
      <c r="I214" s="25"/>
      <c r="J214" s="25"/>
      <c r="K214" s="26"/>
      <c r="L214" s="26"/>
      <c r="M214" s="27"/>
      <c r="N214" s="27"/>
      <c r="O214" s="27"/>
      <c r="P214" s="26"/>
      <c r="Q214" s="26"/>
      <c r="R214" s="26"/>
      <c r="S214" s="26"/>
      <c r="T214" s="27"/>
      <c r="U214" s="27"/>
      <c r="V214" s="27"/>
      <c r="W214" s="27"/>
      <c r="X214" s="27"/>
      <c r="Y214" s="29"/>
      <c r="Z214" s="29"/>
      <c r="AA214" s="29"/>
    </row>
    <row r="215" spans="6:27" x14ac:dyDescent="0.4">
      <c r="F215" s="25"/>
      <c r="G215" s="25"/>
      <c r="H215" s="25"/>
      <c r="I215" s="25"/>
      <c r="J215" s="25"/>
      <c r="K215" s="26"/>
      <c r="L215" s="26"/>
      <c r="M215" s="27"/>
      <c r="N215" s="27"/>
      <c r="O215" s="27"/>
      <c r="P215" s="26"/>
      <c r="Q215" s="26"/>
      <c r="R215" s="26"/>
      <c r="S215" s="26"/>
      <c r="T215" s="27"/>
      <c r="U215" s="27"/>
      <c r="V215" s="27"/>
      <c r="W215" s="27"/>
      <c r="X215" s="27"/>
      <c r="Y215" s="29"/>
      <c r="Z215" s="29"/>
      <c r="AA215" s="29"/>
    </row>
    <row r="216" spans="6:27" x14ac:dyDescent="0.4">
      <c r="F216" s="25"/>
      <c r="G216" s="25"/>
      <c r="H216" s="25"/>
      <c r="I216" s="25"/>
      <c r="J216" s="25"/>
      <c r="K216" s="26"/>
      <c r="L216" s="26"/>
      <c r="M216" s="27"/>
      <c r="N216" s="27"/>
      <c r="O216" s="27"/>
      <c r="P216" s="26"/>
      <c r="Q216" s="26"/>
      <c r="R216" s="26"/>
      <c r="S216" s="26"/>
      <c r="T216" s="27"/>
      <c r="U216" s="27"/>
      <c r="V216" s="27"/>
      <c r="W216" s="27"/>
      <c r="X216" s="27"/>
      <c r="Y216" s="29"/>
      <c r="Z216" s="29"/>
      <c r="AA216" s="29"/>
    </row>
    <row r="217" spans="6:27" x14ac:dyDescent="0.4">
      <c r="F217" s="25"/>
      <c r="G217" s="25"/>
      <c r="H217" s="25"/>
      <c r="I217" s="25"/>
      <c r="J217" s="25"/>
      <c r="K217" s="26"/>
      <c r="L217" s="26"/>
      <c r="M217" s="27"/>
      <c r="N217" s="27"/>
      <c r="O217" s="27"/>
      <c r="P217" s="26"/>
      <c r="Q217" s="26"/>
      <c r="R217" s="26"/>
      <c r="S217" s="26"/>
      <c r="T217" s="27"/>
      <c r="U217" s="27"/>
      <c r="V217" s="27"/>
      <c r="W217" s="27"/>
      <c r="X217" s="27"/>
      <c r="Y217" s="29"/>
      <c r="Z217" s="29"/>
      <c r="AA217" s="29"/>
    </row>
    <row r="218" spans="6:27" x14ac:dyDescent="0.4">
      <c r="F218" s="25"/>
      <c r="G218" s="25"/>
      <c r="H218" s="25"/>
      <c r="I218" s="25"/>
      <c r="J218" s="25"/>
      <c r="K218" s="26"/>
      <c r="L218" s="26"/>
      <c r="M218" s="27"/>
      <c r="N218" s="27"/>
      <c r="O218" s="27"/>
      <c r="P218" s="26"/>
      <c r="Q218" s="26"/>
      <c r="R218" s="26"/>
      <c r="S218" s="26"/>
      <c r="T218" s="27"/>
      <c r="U218" s="27"/>
      <c r="V218" s="27"/>
      <c r="W218" s="27"/>
      <c r="X218" s="27"/>
      <c r="Y218" s="29"/>
      <c r="Z218" s="29"/>
      <c r="AA218" s="29"/>
    </row>
    <row r="219" spans="6:27" x14ac:dyDescent="0.4">
      <c r="F219" s="25"/>
      <c r="G219" s="25"/>
      <c r="H219" s="25"/>
      <c r="I219" s="25"/>
      <c r="J219" s="25"/>
      <c r="K219" s="26"/>
      <c r="L219" s="26"/>
      <c r="M219" s="27"/>
      <c r="N219" s="27"/>
      <c r="O219" s="27"/>
      <c r="P219" s="26"/>
      <c r="Q219" s="26"/>
      <c r="R219" s="26"/>
      <c r="S219" s="26"/>
      <c r="T219" s="27"/>
      <c r="U219" s="27"/>
      <c r="V219" s="27"/>
      <c r="W219" s="27"/>
      <c r="X219" s="27"/>
      <c r="Y219" s="29"/>
      <c r="Z219" s="29"/>
      <c r="AA219" s="29"/>
    </row>
    <row r="220" spans="6:27" x14ac:dyDescent="0.4">
      <c r="F220" s="25"/>
      <c r="G220" s="25"/>
      <c r="H220" s="25"/>
      <c r="I220" s="25"/>
      <c r="J220" s="25"/>
      <c r="K220" s="26"/>
      <c r="L220" s="26"/>
      <c r="M220" s="27"/>
      <c r="N220" s="27"/>
      <c r="O220" s="27"/>
      <c r="P220" s="26"/>
      <c r="Q220" s="26"/>
      <c r="R220" s="26"/>
      <c r="S220" s="26"/>
      <c r="T220" s="27"/>
      <c r="U220" s="27"/>
      <c r="V220" s="27"/>
      <c r="W220" s="27"/>
      <c r="X220" s="27"/>
      <c r="Y220" s="29"/>
      <c r="Z220" s="29"/>
      <c r="AA220" s="29"/>
    </row>
    <row r="221" spans="6:27" x14ac:dyDescent="0.4">
      <c r="F221" s="25"/>
      <c r="G221" s="25"/>
      <c r="H221" s="25"/>
      <c r="I221" s="25"/>
      <c r="J221" s="25"/>
      <c r="K221" s="26"/>
      <c r="L221" s="26"/>
      <c r="M221" s="27"/>
      <c r="N221" s="27"/>
      <c r="O221" s="27"/>
      <c r="P221" s="26"/>
      <c r="Q221" s="26"/>
      <c r="R221" s="26"/>
      <c r="S221" s="26"/>
      <c r="T221" s="27"/>
      <c r="U221" s="27"/>
      <c r="V221" s="27"/>
      <c r="W221" s="27"/>
      <c r="X221" s="27"/>
      <c r="Y221" s="29"/>
      <c r="Z221" s="29"/>
      <c r="AA221" s="29"/>
    </row>
    <row r="222" spans="6:27" x14ac:dyDescent="0.4">
      <c r="F222" s="25"/>
      <c r="G222" s="25"/>
      <c r="H222" s="25"/>
      <c r="I222" s="25"/>
      <c r="J222" s="25"/>
      <c r="K222" s="26"/>
      <c r="L222" s="26"/>
      <c r="M222" s="27"/>
      <c r="N222" s="27"/>
      <c r="O222" s="27"/>
      <c r="P222" s="26"/>
      <c r="Q222" s="26"/>
      <c r="R222" s="26"/>
      <c r="S222" s="26"/>
      <c r="T222" s="27"/>
      <c r="U222" s="27"/>
      <c r="V222" s="27"/>
      <c r="W222" s="27"/>
      <c r="X222" s="27"/>
      <c r="Y222" s="29"/>
      <c r="Z222" s="29"/>
      <c r="AA222" s="29"/>
    </row>
    <row r="223" spans="6:27" x14ac:dyDescent="0.4">
      <c r="F223" s="25"/>
      <c r="G223" s="25"/>
      <c r="H223" s="25"/>
      <c r="I223" s="25"/>
      <c r="J223" s="25"/>
      <c r="K223" s="26"/>
      <c r="L223" s="26"/>
      <c r="M223" s="27"/>
      <c r="N223" s="27"/>
      <c r="O223" s="27"/>
      <c r="P223" s="26"/>
      <c r="Q223" s="26"/>
      <c r="R223" s="26"/>
      <c r="S223" s="26"/>
      <c r="T223" s="27"/>
      <c r="U223" s="27"/>
      <c r="V223" s="27"/>
      <c r="W223" s="27"/>
      <c r="X223" s="27"/>
      <c r="Y223" s="29"/>
      <c r="Z223" s="29"/>
      <c r="AA223" s="29"/>
    </row>
    <row r="224" spans="6:27" x14ac:dyDescent="0.4">
      <c r="F224" s="25"/>
      <c r="G224" s="25"/>
      <c r="H224" s="25"/>
      <c r="I224" s="25"/>
      <c r="J224" s="25"/>
      <c r="K224" s="26"/>
      <c r="L224" s="26"/>
      <c r="M224" s="27"/>
      <c r="N224" s="27"/>
      <c r="O224" s="27"/>
      <c r="P224" s="26"/>
      <c r="Q224" s="26"/>
      <c r="R224" s="26"/>
      <c r="S224" s="26"/>
      <c r="T224" s="27"/>
      <c r="U224" s="27"/>
      <c r="V224" s="27"/>
      <c r="W224" s="27"/>
      <c r="X224" s="27"/>
      <c r="Y224" s="29"/>
      <c r="Z224" s="29"/>
      <c r="AA224" s="29"/>
    </row>
    <row r="225" spans="6:27" x14ac:dyDescent="0.4">
      <c r="F225" s="25"/>
      <c r="G225" s="25"/>
      <c r="H225" s="25"/>
      <c r="I225" s="25"/>
      <c r="J225" s="25"/>
      <c r="K225" s="26"/>
      <c r="L225" s="26"/>
      <c r="M225" s="27"/>
      <c r="N225" s="27"/>
      <c r="O225" s="27"/>
      <c r="P225" s="26"/>
      <c r="Q225" s="26"/>
      <c r="R225" s="26"/>
      <c r="S225" s="26"/>
      <c r="T225" s="27"/>
      <c r="U225" s="27"/>
      <c r="V225" s="27"/>
      <c r="W225" s="27"/>
      <c r="X225" s="27"/>
      <c r="Y225" s="29"/>
      <c r="Z225" s="29"/>
      <c r="AA225" s="29"/>
    </row>
    <row r="226" spans="6:27" x14ac:dyDescent="0.4">
      <c r="F226" s="25"/>
      <c r="G226" s="25"/>
      <c r="H226" s="25"/>
      <c r="I226" s="25"/>
      <c r="J226" s="25"/>
      <c r="K226" s="26"/>
      <c r="L226" s="26"/>
      <c r="M226" s="27"/>
      <c r="N226" s="27"/>
      <c r="O226" s="27"/>
      <c r="P226" s="26"/>
      <c r="Q226" s="26"/>
      <c r="R226" s="26"/>
      <c r="S226" s="26"/>
      <c r="T226" s="27"/>
      <c r="U226" s="27"/>
      <c r="V226" s="27"/>
      <c r="W226" s="27"/>
      <c r="X226" s="27"/>
      <c r="Y226" s="29"/>
      <c r="Z226" s="29"/>
      <c r="AA226" s="29"/>
    </row>
    <row r="227" spans="6:27" x14ac:dyDescent="0.4">
      <c r="F227" s="25"/>
      <c r="G227" s="25"/>
      <c r="H227" s="25"/>
      <c r="I227" s="25"/>
      <c r="J227" s="25"/>
      <c r="K227" s="26"/>
      <c r="L227" s="26"/>
      <c r="M227" s="27"/>
      <c r="N227" s="27"/>
      <c r="O227" s="27"/>
      <c r="P227" s="26"/>
      <c r="Q227" s="26"/>
      <c r="R227" s="26"/>
      <c r="S227" s="26"/>
      <c r="T227" s="27"/>
      <c r="U227" s="27"/>
      <c r="V227" s="27"/>
      <c r="W227" s="27"/>
      <c r="X227" s="27"/>
      <c r="Y227" s="29"/>
      <c r="Z227" s="29"/>
      <c r="AA227" s="29"/>
    </row>
    <row r="228" spans="6:27" x14ac:dyDescent="0.4">
      <c r="F228" s="25"/>
      <c r="G228" s="25"/>
      <c r="H228" s="25"/>
      <c r="I228" s="25"/>
      <c r="J228" s="25"/>
      <c r="K228" s="26"/>
      <c r="L228" s="26"/>
      <c r="M228" s="27"/>
      <c r="N228" s="27"/>
      <c r="O228" s="27"/>
      <c r="P228" s="26"/>
      <c r="Q228" s="26"/>
      <c r="R228" s="26"/>
      <c r="S228" s="26"/>
      <c r="T228" s="27"/>
      <c r="U228" s="27"/>
      <c r="V228" s="27"/>
      <c r="W228" s="27"/>
      <c r="X228" s="27"/>
      <c r="Y228" s="29"/>
      <c r="Z228" s="29"/>
      <c r="AA228" s="29"/>
    </row>
    <row r="229" spans="6:27" x14ac:dyDescent="0.4">
      <c r="F229" s="25"/>
      <c r="G229" s="25"/>
      <c r="H229" s="25"/>
      <c r="I229" s="25"/>
      <c r="J229" s="25"/>
      <c r="K229" s="26"/>
      <c r="L229" s="26"/>
      <c r="M229" s="27"/>
      <c r="N229" s="27"/>
      <c r="O229" s="27"/>
      <c r="P229" s="26"/>
      <c r="Q229" s="26"/>
      <c r="R229" s="26"/>
      <c r="S229" s="26"/>
      <c r="T229" s="27"/>
      <c r="U229" s="27"/>
      <c r="V229" s="27"/>
      <c r="W229" s="27"/>
      <c r="X229" s="27"/>
      <c r="Y229" s="29"/>
      <c r="Z229" s="29"/>
      <c r="AA229" s="29"/>
    </row>
    <row r="230" spans="6:27" x14ac:dyDescent="0.4">
      <c r="F230" s="25"/>
      <c r="G230" s="25"/>
      <c r="H230" s="25"/>
      <c r="I230" s="25"/>
      <c r="J230" s="25"/>
      <c r="K230" s="26"/>
      <c r="L230" s="26"/>
      <c r="M230" s="27"/>
      <c r="N230" s="27"/>
      <c r="O230" s="27"/>
      <c r="P230" s="26"/>
      <c r="Q230" s="26"/>
      <c r="R230" s="26"/>
      <c r="S230" s="26"/>
      <c r="T230" s="27"/>
      <c r="U230" s="27"/>
      <c r="V230" s="27"/>
      <c r="W230" s="27"/>
      <c r="X230" s="27"/>
      <c r="Y230" s="29"/>
      <c r="Z230" s="29"/>
      <c r="AA230" s="29"/>
    </row>
    <row r="231" spans="6:27" x14ac:dyDescent="0.4">
      <c r="F231" s="25"/>
      <c r="G231" s="25"/>
      <c r="H231" s="25"/>
      <c r="I231" s="25"/>
      <c r="J231" s="25"/>
      <c r="K231" s="26"/>
      <c r="L231" s="26"/>
      <c r="M231" s="27"/>
      <c r="N231" s="27"/>
      <c r="O231" s="27"/>
      <c r="P231" s="26"/>
      <c r="Q231" s="26"/>
      <c r="R231" s="26"/>
      <c r="S231" s="26"/>
      <c r="T231" s="27"/>
      <c r="U231" s="27"/>
      <c r="V231" s="27"/>
      <c r="W231" s="27"/>
      <c r="X231" s="27"/>
      <c r="Y231" s="29"/>
      <c r="Z231" s="29"/>
      <c r="AA231" s="29"/>
    </row>
    <row r="232" spans="6:27" x14ac:dyDescent="0.4">
      <c r="F232" s="25"/>
      <c r="G232" s="25"/>
      <c r="H232" s="25"/>
      <c r="I232" s="25"/>
      <c r="J232" s="25"/>
      <c r="K232" s="26"/>
      <c r="L232" s="26"/>
      <c r="M232" s="27"/>
      <c r="N232" s="27"/>
      <c r="O232" s="27"/>
      <c r="P232" s="26"/>
      <c r="Q232" s="26"/>
      <c r="R232" s="26"/>
      <c r="S232" s="26"/>
      <c r="T232" s="27"/>
      <c r="U232" s="27"/>
      <c r="V232" s="27"/>
      <c r="W232" s="27"/>
      <c r="X232" s="27"/>
      <c r="Y232" s="29"/>
      <c r="Z232" s="29"/>
      <c r="AA232" s="29"/>
    </row>
    <row r="233" spans="6:27" x14ac:dyDescent="0.4">
      <c r="F233" s="25"/>
      <c r="G233" s="25"/>
      <c r="H233" s="25"/>
      <c r="I233" s="25"/>
      <c r="J233" s="25"/>
      <c r="K233" s="26"/>
      <c r="L233" s="26"/>
      <c r="M233" s="27"/>
      <c r="N233" s="27"/>
      <c r="O233" s="27"/>
      <c r="P233" s="26"/>
      <c r="Q233" s="26"/>
      <c r="R233" s="26"/>
      <c r="S233" s="26"/>
      <c r="T233" s="27"/>
      <c r="U233" s="27"/>
      <c r="V233" s="27"/>
      <c r="W233" s="27"/>
      <c r="X233" s="27"/>
      <c r="Y233" s="29"/>
      <c r="Z233" s="29"/>
      <c r="AA233" s="29"/>
    </row>
    <row r="234" spans="6:27" x14ac:dyDescent="0.4">
      <c r="F234" s="25"/>
      <c r="G234" s="25"/>
      <c r="H234" s="25"/>
      <c r="I234" s="25"/>
      <c r="J234" s="25"/>
      <c r="K234" s="26"/>
      <c r="L234" s="26"/>
      <c r="M234" s="27"/>
      <c r="N234" s="27"/>
      <c r="O234" s="27"/>
      <c r="P234" s="26"/>
      <c r="Q234" s="26"/>
      <c r="R234" s="26"/>
      <c r="S234" s="26"/>
      <c r="T234" s="27"/>
      <c r="U234" s="27"/>
      <c r="V234" s="27"/>
      <c r="W234" s="27"/>
      <c r="X234" s="27"/>
      <c r="Y234" s="29"/>
      <c r="Z234" s="29"/>
      <c r="AA234" s="29"/>
    </row>
    <row r="235" spans="6:27" x14ac:dyDescent="0.4">
      <c r="F235" s="25"/>
      <c r="G235" s="25"/>
      <c r="H235" s="25"/>
      <c r="I235" s="25"/>
      <c r="J235" s="25"/>
      <c r="K235" s="26"/>
      <c r="L235" s="26"/>
      <c r="M235" s="27"/>
      <c r="N235" s="27"/>
      <c r="O235" s="27"/>
      <c r="P235" s="26"/>
      <c r="Q235" s="26"/>
      <c r="R235" s="26"/>
      <c r="S235" s="26"/>
      <c r="T235" s="27"/>
      <c r="U235" s="27"/>
      <c r="V235" s="27"/>
      <c r="W235" s="27"/>
      <c r="X235" s="27"/>
      <c r="Y235" s="29"/>
      <c r="Z235" s="29"/>
      <c r="AA235" s="29"/>
    </row>
    <row r="236" spans="6:27" x14ac:dyDescent="0.4">
      <c r="F236" s="25"/>
      <c r="G236" s="25"/>
      <c r="H236" s="25"/>
      <c r="I236" s="25"/>
      <c r="J236" s="25"/>
      <c r="K236" s="26"/>
      <c r="L236" s="26"/>
      <c r="M236" s="27"/>
      <c r="N236" s="27"/>
      <c r="O236" s="27"/>
      <c r="P236" s="26"/>
      <c r="Q236" s="26"/>
      <c r="R236" s="26"/>
      <c r="S236" s="26"/>
      <c r="T236" s="27"/>
      <c r="U236" s="27"/>
      <c r="V236" s="27"/>
      <c r="W236" s="27"/>
      <c r="X236" s="27"/>
      <c r="Y236" s="29"/>
      <c r="Z236" s="29"/>
      <c r="AA236" s="29"/>
    </row>
    <row r="237" spans="6:27" x14ac:dyDescent="0.4">
      <c r="F237" s="25"/>
      <c r="G237" s="25"/>
      <c r="H237" s="25"/>
      <c r="I237" s="25"/>
      <c r="J237" s="25"/>
      <c r="K237" s="26"/>
      <c r="L237" s="26"/>
      <c r="M237" s="27"/>
      <c r="N237" s="27"/>
      <c r="O237" s="27"/>
      <c r="P237" s="26"/>
      <c r="Q237" s="26"/>
      <c r="R237" s="26"/>
      <c r="S237" s="26"/>
      <c r="T237" s="27"/>
      <c r="U237" s="27"/>
      <c r="V237" s="27"/>
      <c r="W237" s="27"/>
      <c r="X237" s="27"/>
      <c r="Y237" s="29"/>
      <c r="Z237" s="29"/>
      <c r="AA237" s="29"/>
    </row>
    <row r="238" spans="6:27" x14ac:dyDescent="0.4">
      <c r="F238" s="25"/>
      <c r="G238" s="25"/>
      <c r="H238" s="25"/>
      <c r="I238" s="25"/>
      <c r="J238" s="25"/>
      <c r="K238" s="26"/>
      <c r="L238" s="26"/>
      <c r="M238" s="27"/>
      <c r="N238" s="27"/>
      <c r="O238" s="27"/>
      <c r="P238" s="26"/>
      <c r="Q238" s="26"/>
      <c r="R238" s="26"/>
      <c r="S238" s="26"/>
      <c r="T238" s="27"/>
      <c r="U238" s="27"/>
      <c r="V238" s="27"/>
      <c r="W238" s="27"/>
      <c r="X238" s="27"/>
      <c r="Y238" s="29"/>
      <c r="Z238" s="29"/>
      <c r="AA238" s="29"/>
    </row>
    <row r="239" spans="6:27" x14ac:dyDescent="0.4">
      <c r="F239" s="25"/>
      <c r="G239" s="25"/>
      <c r="H239" s="25"/>
      <c r="I239" s="25"/>
      <c r="J239" s="25"/>
      <c r="K239" s="26"/>
      <c r="L239" s="26"/>
      <c r="M239" s="27"/>
      <c r="N239" s="27"/>
      <c r="O239" s="27"/>
      <c r="P239" s="26"/>
      <c r="Q239" s="26"/>
      <c r="R239" s="26"/>
      <c r="S239" s="26"/>
      <c r="T239" s="27"/>
      <c r="U239" s="27"/>
      <c r="V239" s="27"/>
      <c r="W239" s="27"/>
      <c r="X239" s="27"/>
      <c r="Y239" s="29"/>
      <c r="Z239" s="29"/>
      <c r="AA239" s="29"/>
    </row>
    <row r="240" spans="6:27" x14ac:dyDescent="0.4">
      <c r="F240" s="25"/>
      <c r="G240" s="25"/>
      <c r="H240" s="25"/>
      <c r="I240" s="25"/>
      <c r="J240" s="25"/>
      <c r="K240" s="26"/>
      <c r="L240" s="26"/>
      <c r="M240" s="27"/>
      <c r="N240" s="27"/>
      <c r="O240" s="27"/>
      <c r="P240" s="26"/>
      <c r="Q240" s="26"/>
      <c r="R240" s="26"/>
      <c r="S240" s="26"/>
      <c r="T240" s="27"/>
      <c r="U240" s="27"/>
      <c r="V240" s="27"/>
      <c r="W240" s="27"/>
      <c r="X240" s="27"/>
      <c r="Y240" s="29"/>
      <c r="Z240" s="29"/>
      <c r="AA240" s="29"/>
    </row>
    <row r="241" spans="6:27" x14ac:dyDescent="0.4">
      <c r="F241" s="25"/>
      <c r="G241" s="25"/>
      <c r="H241" s="25"/>
      <c r="I241" s="25"/>
      <c r="J241" s="25"/>
      <c r="K241" s="26"/>
      <c r="L241" s="26"/>
      <c r="M241" s="27"/>
      <c r="N241" s="27"/>
      <c r="O241" s="27"/>
      <c r="P241" s="26"/>
      <c r="Q241" s="26"/>
      <c r="R241" s="26"/>
      <c r="S241" s="26"/>
      <c r="T241" s="27"/>
      <c r="U241" s="27"/>
      <c r="V241" s="27"/>
      <c r="W241" s="27"/>
      <c r="X241" s="27"/>
      <c r="Y241" s="29"/>
      <c r="Z241" s="29"/>
      <c r="AA241" s="29"/>
    </row>
    <row r="242" spans="6:27" x14ac:dyDescent="0.4">
      <c r="F242" s="25"/>
      <c r="G242" s="25"/>
      <c r="H242" s="25"/>
      <c r="I242" s="25"/>
      <c r="J242" s="25"/>
      <c r="K242" s="26"/>
      <c r="L242" s="26"/>
      <c r="M242" s="27"/>
      <c r="N242" s="27"/>
      <c r="O242" s="27"/>
      <c r="P242" s="26"/>
      <c r="Q242" s="26"/>
      <c r="R242" s="26"/>
      <c r="S242" s="26"/>
      <c r="T242" s="27"/>
      <c r="U242" s="27"/>
      <c r="V242" s="27"/>
      <c r="W242" s="27"/>
      <c r="X242" s="27"/>
      <c r="Y242" s="29"/>
      <c r="Z242" s="29"/>
      <c r="AA242" s="29"/>
    </row>
    <row r="243" spans="6:27" x14ac:dyDescent="0.4">
      <c r="F243" s="25"/>
      <c r="G243" s="25"/>
      <c r="H243" s="25"/>
      <c r="I243" s="25"/>
      <c r="J243" s="25"/>
      <c r="K243" s="26"/>
      <c r="L243" s="26"/>
      <c r="M243" s="27"/>
      <c r="N243" s="27"/>
      <c r="O243" s="27"/>
      <c r="P243" s="26"/>
      <c r="Q243" s="26"/>
      <c r="R243" s="26"/>
      <c r="S243" s="26"/>
      <c r="T243" s="27"/>
      <c r="U243" s="27"/>
      <c r="V243" s="27"/>
      <c r="W243" s="27"/>
      <c r="X243" s="27"/>
      <c r="Y243" s="29"/>
      <c r="Z243" s="29"/>
      <c r="AA243" s="29"/>
    </row>
    <row r="244" spans="6:27" x14ac:dyDescent="0.4">
      <c r="F244" s="25"/>
      <c r="G244" s="25"/>
      <c r="H244" s="25"/>
      <c r="I244" s="25"/>
      <c r="J244" s="25"/>
      <c r="K244" s="26"/>
      <c r="L244" s="26"/>
      <c r="M244" s="27"/>
      <c r="N244" s="27"/>
      <c r="O244" s="27"/>
      <c r="P244" s="26"/>
      <c r="Q244" s="26"/>
      <c r="R244" s="26"/>
      <c r="S244" s="26"/>
      <c r="T244" s="27"/>
      <c r="U244" s="27"/>
      <c r="V244" s="27"/>
      <c r="W244" s="27"/>
      <c r="X244" s="27"/>
      <c r="Y244" s="29"/>
      <c r="Z244" s="29"/>
      <c r="AA244" s="29"/>
    </row>
    <row r="245" spans="6:27" x14ac:dyDescent="0.4">
      <c r="F245" s="25"/>
      <c r="G245" s="25"/>
      <c r="H245" s="25"/>
      <c r="I245" s="25"/>
      <c r="J245" s="25"/>
      <c r="K245" s="26"/>
      <c r="L245" s="26"/>
      <c r="M245" s="27"/>
      <c r="N245" s="27"/>
      <c r="O245" s="27"/>
      <c r="P245" s="26"/>
      <c r="Q245" s="26"/>
      <c r="R245" s="26"/>
      <c r="S245" s="26"/>
      <c r="T245" s="27"/>
      <c r="U245" s="27"/>
      <c r="V245" s="27"/>
      <c r="W245" s="27"/>
      <c r="X245" s="27"/>
      <c r="Y245" s="29"/>
      <c r="Z245" s="29"/>
      <c r="AA245" s="29"/>
    </row>
    <row r="246" spans="6:27" x14ac:dyDescent="0.4">
      <c r="F246" s="25"/>
      <c r="G246" s="25"/>
      <c r="H246" s="25"/>
      <c r="I246" s="25"/>
      <c r="J246" s="25"/>
      <c r="K246" s="26"/>
      <c r="L246" s="26"/>
      <c r="M246" s="27"/>
      <c r="N246" s="27"/>
      <c r="O246" s="27"/>
      <c r="P246" s="26"/>
      <c r="Q246" s="26"/>
      <c r="R246" s="26"/>
      <c r="S246" s="26"/>
      <c r="T246" s="27"/>
      <c r="U246" s="27"/>
      <c r="V246" s="27"/>
      <c r="W246" s="27"/>
      <c r="X246" s="27"/>
      <c r="Y246" s="29"/>
      <c r="Z246" s="29"/>
      <c r="AA246" s="29"/>
    </row>
    <row r="247" spans="6:27" x14ac:dyDescent="0.4">
      <c r="F247" s="25"/>
      <c r="G247" s="25"/>
      <c r="H247" s="25"/>
      <c r="I247" s="25"/>
      <c r="J247" s="25"/>
      <c r="K247" s="26"/>
      <c r="L247" s="26"/>
      <c r="M247" s="27"/>
      <c r="N247" s="27"/>
      <c r="O247" s="27"/>
      <c r="P247" s="26"/>
      <c r="Q247" s="26"/>
      <c r="R247" s="26"/>
      <c r="S247" s="26"/>
      <c r="T247" s="27"/>
      <c r="U247" s="27"/>
      <c r="V247" s="27"/>
      <c r="W247" s="27"/>
      <c r="X247" s="27"/>
      <c r="Y247" s="29"/>
      <c r="Z247" s="29"/>
      <c r="AA247" s="29"/>
    </row>
    <row r="248" spans="6:27" x14ac:dyDescent="0.4">
      <c r="F248" s="25"/>
      <c r="G248" s="25"/>
      <c r="H248" s="25"/>
      <c r="I248" s="25"/>
      <c r="J248" s="25"/>
      <c r="K248" s="26"/>
      <c r="L248" s="26"/>
      <c r="M248" s="27"/>
      <c r="N248" s="27"/>
      <c r="O248" s="27"/>
      <c r="P248" s="26"/>
      <c r="Q248" s="26"/>
      <c r="R248" s="26"/>
      <c r="S248" s="26"/>
      <c r="T248" s="27"/>
      <c r="U248" s="27"/>
      <c r="V248" s="27"/>
      <c r="W248" s="27"/>
      <c r="X248" s="27"/>
      <c r="Y248" s="29"/>
      <c r="Z248" s="29"/>
      <c r="AA248" s="29"/>
    </row>
    <row r="249" spans="6:27" x14ac:dyDescent="0.4">
      <c r="F249" s="25"/>
      <c r="G249" s="25"/>
      <c r="H249" s="25"/>
      <c r="I249" s="25"/>
      <c r="J249" s="25"/>
      <c r="K249" s="26"/>
      <c r="L249" s="26"/>
      <c r="M249" s="27"/>
      <c r="N249" s="27"/>
      <c r="O249" s="27"/>
      <c r="P249" s="26"/>
      <c r="Q249" s="26"/>
      <c r="R249" s="26"/>
      <c r="S249" s="26"/>
      <c r="T249" s="27"/>
      <c r="U249" s="27"/>
      <c r="V249" s="27"/>
      <c r="W249" s="27"/>
      <c r="X249" s="27"/>
      <c r="Y249" s="29"/>
      <c r="Z249" s="29"/>
      <c r="AA249" s="29"/>
    </row>
    <row r="250" spans="6:27" x14ac:dyDescent="0.4">
      <c r="F250" s="25"/>
      <c r="G250" s="25"/>
      <c r="H250" s="25"/>
      <c r="I250" s="25"/>
      <c r="J250" s="25"/>
      <c r="K250" s="26"/>
      <c r="L250" s="26"/>
      <c r="M250" s="27"/>
      <c r="N250" s="27"/>
      <c r="O250" s="27"/>
      <c r="P250" s="26"/>
      <c r="Q250" s="26"/>
      <c r="R250" s="26"/>
      <c r="S250" s="26"/>
      <c r="T250" s="27"/>
      <c r="U250" s="27"/>
      <c r="V250" s="27"/>
      <c r="W250" s="27"/>
      <c r="X250" s="27"/>
      <c r="Y250" s="29"/>
      <c r="Z250" s="29"/>
      <c r="AA250" s="29"/>
    </row>
    <row r="251" spans="6:27" x14ac:dyDescent="0.4">
      <c r="F251" s="25"/>
      <c r="G251" s="25"/>
      <c r="H251" s="25"/>
      <c r="I251" s="25"/>
      <c r="J251" s="25"/>
      <c r="K251" s="26"/>
      <c r="L251" s="26"/>
      <c r="M251" s="27"/>
      <c r="N251" s="27"/>
      <c r="O251" s="27"/>
      <c r="P251" s="26"/>
      <c r="Q251" s="26"/>
      <c r="R251" s="26"/>
      <c r="S251" s="26"/>
      <c r="T251" s="27"/>
      <c r="U251" s="27"/>
      <c r="V251" s="27"/>
      <c r="W251" s="27"/>
      <c r="X251" s="27"/>
      <c r="Y251" s="29"/>
      <c r="Z251" s="29"/>
      <c r="AA251" s="29"/>
    </row>
    <row r="252" spans="6:27" x14ac:dyDescent="0.4">
      <c r="F252" s="25"/>
      <c r="G252" s="25"/>
      <c r="H252" s="25"/>
      <c r="I252" s="25"/>
      <c r="J252" s="25"/>
      <c r="K252" s="26"/>
      <c r="L252" s="26"/>
      <c r="M252" s="27"/>
      <c r="N252" s="27"/>
      <c r="O252" s="27"/>
      <c r="P252" s="26"/>
      <c r="Q252" s="26"/>
      <c r="R252" s="26"/>
      <c r="S252" s="26"/>
      <c r="T252" s="27"/>
      <c r="U252" s="27"/>
      <c r="V252" s="27"/>
      <c r="W252" s="27"/>
      <c r="X252" s="27"/>
      <c r="Y252" s="29"/>
      <c r="Z252" s="29"/>
      <c r="AA252" s="29"/>
    </row>
    <row r="253" spans="6:27" x14ac:dyDescent="0.4">
      <c r="F253" s="25"/>
      <c r="G253" s="25"/>
      <c r="H253" s="25"/>
      <c r="I253" s="25"/>
      <c r="J253" s="25"/>
      <c r="K253" s="26"/>
      <c r="L253" s="26"/>
      <c r="M253" s="27"/>
      <c r="N253" s="27"/>
      <c r="O253" s="27"/>
      <c r="P253" s="26"/>
      <c r="Q253" s="26"/>
      <c r="R253" s="26"/>
      <c r="S253" s="26"/>
      <c r="T253" s="27"/>
      <c r="U253" s="27"/>
      <c r="V253" s="27"/>
      <c r="W253" s="27"/>
      <c r="X253" s="27"/>
      <c r="Y253" s="29"/>
      <c r="Z253" s="29"/>
      <c r="AA253" s="29"/>
    </row>
    <row r="254" spans="6:27" x14ac:dyDescent="0.4">
      <c r="F254" s="25"/>
      <c r="G254" s="25"/>
      <c r="H254" s="25"/>
      <c r="I254" s="25"/>
      <c r="J254" s="25"/>
      <c r="K254" s="26"/>
      <c r="L254" s="26"/>
      <c r="M254" s="27"/>
      <c r="N254" s="27"/>
      <c r="O254" s="27"/>
      <c r="P254" s="26"/>
      <c r="Q254" s="26"/>
      <c r="R254" s="26"/>
      <c r="S254" s="26"/>
      <c r="T254" s="27"/>
      <c r="U254" s="27"/>
      <c r="V254" s="27"/>
      <c r="W254" s="27"/>
      <c r="X254" s="27"/>
      <c r="Y254" s="29"/>
      <c r="Z254" s="29"/>
      <c r="AA254" s="29"/>
    </row>
    <row r="255" spans="6:27" x14ac:dyDescent="0.4">
      <c r="F255" s="25"/>
      <c r="G255" s="25"/>
      <c r="H255" s="25"/>
      <c r="I255" s="25"/>
      <c r="J255" s="25"/>
      <c r="K255" s="26"/>
      <c r="L255" s="26"/>
      <c r="M255" s="27"/>
      <c r="N255" s="27"/>
      <c r="O255" s="27"/>
      <c r="P255" s="26"/>
      <c r="Q255" s="26"/>
      <c r="R255" s="26"/>
      <c r="S255" s="26"/>
      <c r="T255" s="27"/>
      <c r="U255" s="27"/>
      <c r="V255" s="27"/>
      <c r="W255" s="27"/>
      <c r="X255" s="27"/>
      <c r="Y255" s="29"/>
      <c r="Z255" s="29"/>
      <c r="AA255" s="29"/>
    </row>
    <row r="256" spans="6:27" x14ac:dyDescent="0.4">
      <c r="F256" s="25"/>
      <c r="G256" s="25"/>
      <c r="H256" s="25"/>
      <c r="I256" s="25"/>
      <c r="J256" s="25"/>
      <c r="K256" s="26"/>
      <c r="L256" s="26"/>
      <c r="M256" s="27"/>
      <c r="N256" s="27"/>
      <c r="O256" s="27"/>
      <c r="P256" s="26"/>
      <c r="Q256" s="26"/>
      <c r="R256" s="26"/>
      <c r="S256" s="26"/>
      <c r="T256" s="27"/>
      <c r="U256" s="27"/>
      <c r="V256" s="27"/>
      <c r="W256" s="27"/>
      <c r="X256" s="27"/>
      <c r="Y256" s="29"/>
      <c r="Z256" s="29"/>
      <c r="AA256" s="29"/>
    </row>
    <row r="257" spans="6:27" x14ac:dyDescent="0.4">
      <c r="F257" s="25"/>
      <c r="G257" s="25"/>
      <c r="H257" s="25"/>
      <c r="I257" s="25"/>
      <c r="J257" s="25"/>
      <c r="K257" s="26"/>
      <c r="L257" s="26"/>
      <c r="M257" s="27"/>
      <c r="N257" s="27"/>
      <c r="O257" s="27"/>
      <c r="P257" s="26"/>
      <c r="Q257" s="26"/>
      <c r="R257" s="26"/>
      <c r="S257" s="26"/>
      <c r="T257" s="27"/>
      <c r="U257" s="27"/>
      <c r="V257" s="27"/>
      <c r="W257" s="27"/>
      <c r="X257" s="27"/>
      <c r="Y257" s="29"/>
      <c r="Z257" s="29"/>
      <c r="AA257" s="29"/>
    </row>
    <row r="258" spans="6:27" x14ac:dyDescent="0.4">
      <c r="F258" s="25"/>
      <c r="G258" s="25"/>
      <c r="H258" s="25"/>
      <c r="I258" s="25"/>
      <c r="J258" s="25"/>
      <c r="K258" s="26"/>
      <c r="L258" s="26"/>
      <c r="M258" s="27"/>
      <c r="N258" s="27"/>
      <c r="O258" s="27"/>
      <c r="P258" s="26"/>
      <c r="Q258" s="26"/>
      <c r="R258" s="26"/>
      <c r="S258" s="26"/>
      <c r="T258" s="27"/>
      <c r="U258" s="27"/>
      <c r="V258" s="27"/>
      <c r="W258" s="27"/>
      <c r="X258" s="27"/>
      <c r="Y258" s="29"/>
      <c r="Z258" s="29"/>
      <c r="AA258" s="29"/>
    </row>
    <row r="259" spans="6:27" x14ac:dyDescent="0.4">
      <c r="F259" s="25"/>
      <c r="G259" s="25"/>
      <c r="H259" s="25"/>
      <c r="I259" s="25"/>
      <c r="J259" s="25"/>
      <c r="K259" s="26"/>
      <c r="L259" s="26"/>
      <c r="M259" s="27"/>
      <c r="N259" s="27"/>
      <c r="O259" s="27"/>
      <c r="P259" s="26"/>
      <c r="Q259" s="26"/>
      <c r="R259" s="26"/>
      <c r="S259" s="26"/>
      <c r="T259" s="27"/>
      <c r="U259" s="27"/>
      <c r="V259" s="27"/>
      <c r="W259" s="27"/>
      <c r="X259" s="27"/>
      <c r="Y259" s="29"/>
      <c r="Z259" s="29"/>
      <c r="AA259" s="29"/>
    </row>
    <row r="260" spans="6:27" x14ac:dyDescent="0.4">
      <c r="F260" s="25"/>
      <c r="G260" s="25"/>
      <c r="H260" s="25"/>
      <c r="I260" s="25"/>
      <c r="J260" s="25"/>
      <c r="K260" s="26"/>
      <c r="L260" s="26"/>
      <c r="M260" s="27"/>
      <c r="N260" s="27"/>
      <c r="O260" s="27"/>
      <c r="P260" s="26"/>
      <c r="Q260" s="26"/>
      <c r="R260" s="26"/>
      <c r="S260" s="26"/>
      <c r="T260" s="27"/>
      <c r="U260" s="27"/>
      <c r="V260" s="27"/>
      <c r="W260" s="27"/>
      <c r="X260" s="27"/>
      <c r="Y260" s="29"/>
      <c r="Z260" s="29"/>
      <c r="AA260" s="29"/>
    </row>
    <row r="261" spans="6:27" x14ac:dyDescent="0.4">
      <c r="F261" s="25"/>
      <c r="G261" s="25"/>
      <c r="H261" s="25"/>
      <c r="I261" s="25"/>
      <c r="J261" s="25"/>
      <c r="K261" s="26"/>
      <c r="L261" s="26"/>
      <c r="M261" s="27"/>
      <c r="N261" s="27"/>
      <c r="O261" s="27"/>
      <c r="P261" s="26"/>
      <c r="Q261" s="26"/>
      <c r="R261" s="26"/>
      <c r="S261" s="26"/>
      <c r="T261" s="27"/>
      <c r="U261" s="27"/>
      <c r="V261" s="27"/>
      <c r="W261" s="27"/>
      <c r="X261" s="27"/>
      <c r="Y261" s="29"/>
      <c r="Z261" s="29"/>
      <c r="AA261" s="29"/>
    </row>
    <row r="262" spans="6:27" x14ac:dyDescent="0.4">
      <c r="F262" s="25"/>
      <c r="G262" s="25"/>
      <c r="H262" s="25"/>
      <c r="I262" s="25"/>
      <c r="J262" s="25"/>
      <c r="K262" s="26"/>
      <c r="L262" s="26"/>
      <c r="M262" s="27"/>
      <c r="N262" s="27"/>
      <c r="O262" s="27"/>
      <c r="P262" s="26"/>
      <c r="Q262" s="26"/>
      <c r="R262" s="26"/>
      <c r="S262" s="26"/>
      <c r="T262" s="27"/>
      <c r="U262" s="27"/>
      <c r="V262" s="27"/>
      <c r="W262" s="27"/>
      <c r="X262" s="27"/>
      <c r="Y262" s="29"/>
      <c r="Z262" s="29"/>
      <c r="AA262" s="29"/>
    </row>
    <row r="263" spans="6:27" x14ac:dyDescent="0.4">
      <c r="F263" s="25"/>
      <c r="G263" s="25"/>
      <c r="H263" s="25"/>
      <c r="I263" s="25"/>
      <c r="J263" s="25"/>
      <c r="K263" s="26"/>
      <c r="L263" s="26"/>
      <c r="M263" s="27"/>
      <c r="N263" s="27"/>
      <c r="O263" s="27"/>
      <c r="P263" s="26"/>
      <c r="Q263" s="26"/>
      <c r="R263" s="26"/>
      <c r="S263" s="26"/>
      <c r="T263" s="27"/>
      <c r="U263" s="27"/>
      <c r="V263" s="27"/>
      <c r="W263" s="27"/>
      <c r="X263" s="27"/>
      <c r="Y263" s="29"/>
      <c r="Z263" s="29"/>
      <c r="AA263" s="29"/>
    </row>
    <row r="264" spans="6:27" x14ac:dyDescent="0.4">
      <c r="F264" s="25"/>
      <c r="G264" s="25"/>
      <c r="H264" s="25"/>
      <c r="I264" s="25"/>
      <c r="J264" s="25"/>
      <c r="K264" s="26"/>
      <c r="L264" s="26"/>
      <c r="M264" s="27"/>
      <c r="N264" s="27"/>
      <c r="O264" s="27"/>
      <c r="P264" s="26"/>
      <c r="Q264" s="26"/>
      <c r="R264" s="26"/>
      <c r="S264" s="26"/>
      <c r="T264" s="27"/>
      <c r="U264" s="27"/>
      <c r="V264" s="27"/>
      <c r="W264" s="27"/>
      <c r="X264" s="27"/>
      <c r="Y264" s="29"/>
      <c r="Z264" s="29"/>
      <c r="AA264" s="29"/>
    </row>
    <row r="265" spans="6:27" x14ac:dyDescent="0.4">
      <c r="F265" s="25"/>
      <c r="G265" s="25"/>
      <c r="H265" s="25"/>
      <c r="I265" s="25"/>
      <c r="J265" s="25"/>
      <c r="K265" s="26"/>
      <c r="L265" s="26"/>
      <c r="M265" s="27"/>
      <c r="N265" s="27"/>
      <c r="O265" s="27"/>
      <c r="P265" s="26"/>
      <c r="Q265" s="26"/>
      <c r="R265" s="26"/>
      <c r="S265" s="26"/>
      <c r="T265" s="27"/>
      <c r="U265" s="27"/>
      <c r="V265" s="27"/>
      <c r="W265" s="27"/>
      <c r="X265" s="27"/>
      <c r="Y265" s="29"/>
      <c r="Z265" s="29"/>
      <c r="AA265" s="29"/>
    </row>
    <row r="266" spans="6:27" x14ac:dyDescent="0.4">
      <c r="F266" s="25"/>
      <c r="G266" s="25"/>
      <c r="H266" s="25"/>
      <c r="I266" s="25"/>
      <c r="J266" s="25"/>
      <c r="K266" s="26"/>
      <c r="L266" s="26"/>
      <c r="M266" s="27"/>
      <c r="N266" s="27"/>
      <c r="O266" s="27"/>
      <c r="P266" s="26"/>
      <c r="Q266" s="26"/>
      <c r="R266" s="26"/>
      <c r="S266" s="26"/>
      <c r="T266" s="27"/>
      <c r="U266" s="27"/>
      <c r="V266" s="27"/>
      <c r="W266" s="27"/>
      <c r="X266" s="27"/>
      <c r="Y266" s="29"/>
      <c r="Z266" s="29"/>
      <c r="AA266" s="29"/>
    </row>
    <row r="267" spans="6:27" x14ac:dyDescent="0.4">
      <c r="F267" s="25"/>
      <c r="G267" s="25"/>
      <c r="H267" s="25"/>
      <c r="I267" s="25"/>
      <c r="J267" s="25"/>
      <c r="K267" s="26"/>
      <c r="L267" s="26"/>
      <c r="M267" s="27"/>
      <c r="N267" s="27"/>
      <c r="O267" s="27"/>
      <c r="P267" s="26"/>
      <c r="Q267" s="26"/>
      <c r="R267" s="26"/>
      <c r="S267" s="26"/>
      <c r="T267" s="27"/>
      <c r="U267" s="27"/>
      <c r="V267" s="27"/>
      <c r="W267" s="27"/>
      <c r="X267" s="27"/>
      <c r="Y267" s="29"/>
      <c r="Z267" s="29"/>
      <c r="AA267" s="29"/>
    </row>
    <row r="268" spans="6:27" x14ac:dyDescent="0.4">
      <c r="F268" s="25"/>
      <c r="G268" s="25"/>
      <c r="H268" s="25"/>
      <c r="I268" s="25"/>
      <c r="J268" s="25"/>
      <c r="K268" s="26"/>
      <c r="L268" s="26"/>
      <c r="M268" s="27"/>
      <c r="N268" s="27"/>
      <c r="O268" s="27"/>
      <c r="P268" s="26"/>
      <c r="Q268" s="26"/>
      <c r="R268" s="26"/>
      <c r="S268" s="26"/>
      <c r="T268" s="27"/>
      <c r="U268" s="27"/>
      <c r="V268" s="27"/>
      <c r="W268" s="27"/>
      <c r="X268" s="27"/>
      <c r="Y268" s="29"/>
      <c r="Z268" s="29"/>
      <c r="AA268" s="29"/>
    </row>
    <row r="269" spans="6:27" x14ac:dyDescent="0.4">
      <c r="F269" s="25"/>
      <c r="G269" s="25"/>
      <c r="H269" s="25"/>
      <c r="I269" s="25"/>
      <c r="J269" s="25"/>
      <c r="K269" s="26"/>
      <c r="L269" s="26"/>
      <c r="M269" s="27"/>
      <c r="N269" s="27"/>
      <c r="O269" s="27"/>
      <c r="P269" s="26"/>
      <c r="Q269" s="26"/>
      <c r="R269" s="26"/>
      <c r="S269" s="26"/>
      <c r="T269" s="27"/>
      <c r="U269" s="27"/>
      <c r="V269" s="27"/>
      <c r="W269" s="27"/>
      <c r="X269" s="27"/>
      <c r="Y269" s="29"/>
      <c r="Z269" s="29"/>
      <c r="AA269" s="29"/>
    </row>
    <row r="270" spans="6:27" x14ac:dyDescent="0.4">
      <c r="F270" s="25"/>
      <c r="G270" s="25"/>
      <c r="H270" s="25"/>
      <c r="I270" s="25"/>
      <c r="J270" s="25"/>
      <c r="K270" s="26"/>
      <c r="L270" s="26"/>
      <c r="M270" s="27"/>
      <c r="N270" s="27"/>
      <c r="O270" s="27"/>
      <c r="P270" s="26"/>
      <c r="Q270" s="26"/>
      <c r="R270" s="26"/>
      <c r="S270" s="26"/>
      <c r="T270" s="27"/>
      <c r="U270" s="27"/>
      <c r="V270" s="27"/>
      <c r="W270" s="27"/>
      <c r="X270" s="27"/>
      <c r="Y270" s="29"/>
      <c r="Z270" s="29"/>
      <c r="AA270" s="29"/>
    </row>
    <row r="271" spans="6:27" x14ac:dyDescent="0.4">
      <c r="F271" s="25"/>
      <c r="G271" s="25"/>
      <c r="H271" s="25"/>
      <c r="I271" s="25"/>
      <c r="J271" s="25"/>
      <c r="K271" s="26"/>
      <c r="L271" s="26"/>
      <c r="M271" s="27"/>
      <c r="N271" s="27"/>
      <c r="O271" s="27"/>
      <c r="P271" s="26"/>
      <c r="Q271" s="26"/>
      <c r="R271" s="26"/>
      <c r="S271" s="26"/>
      <c r="T271" s="27"/>
      <c r="U271" s="27"/>
      <c r="V271" s="27"/>
      <c r="W271" s="27"/>
      <c r="X271" s="27"/>
      <c r="Y271" s="29"/>
      <c r="Z271" s="29"/>
      <c r="AA271" s="29"/>
    </row>
    <row r="272" spans="6:27" x14ac:dyDescent="0.4">
      <c r="F272" s="25"/>
      <c r="G272" s="25"/>
      <c r="H272" s="25"/>
      <c r="I272" s="25"/>
      <c r="J272" s="25"/>
      <c r="K272" s="26"/>
      <c r="L272" s="26"/>
      <c r="M272" s="27"/>
      <c r="N272" s="27"/>
      <c r="O272" s="27"/>
      <c r="P272" s="26"/>
      <c r="Q272" s="26"/>
      <c r="R272" s="26"/>
      <c r="S272" s="26"/>
      <c r="T272" s="27"/>
      <c r="U272" s="27"/>
      <c r="V272" s="27"/>
      <c r="W272" s="27"/>
      <c r="X272" s="27"/>
      <c r="Y272" s="29"/>
      <c r="Z272" s="29"/>
      <c r="AA272" s="29"/>
    </row>
    <row r="273" spans="6:27" x14ac:dyDescent="0.4">
      <c r="F273" s="25"/>
      <c r="G273" s="25"/>
      <c r="H273" s="25"/>
      <c r="I273" s="25"/>
      <c r="J273" s="25"/>
      <c r="K273" s="26"/>
      <c r="L273" s="26"/>
      <c r="M273" s="27"/>
      <c r="N273" s="27"/>
      <c r="O273" s="27"/>
      <c r="P273" s="26"/>
      <c r="Q273" s="26"/>
      <c r="R273" s="26"/>
      <c r="S273" s="26"/>
      <c r="T273" s="27"/>
      <c r="U273" s="27"/>
      <c r="V273" s="27"/>
      <c r="W273" s="27"/>
      <c r="X273" s="27"/>
      <c r="Y273" s="29"/>
      <c r="Z273" s="29"/>
      <c r="AA273" s="29"/>
    </row>
    <row r="274" spans="6:27" x14ac:dyDescent="0.4">
      <c r="F274" s="25"/>
      <c r="G274" s="25"/>
      <c r="H274" s="25"/>
      <c r="I274" s="25"/>
      <c r="J274" s="25"/>
      <c r="K274" s="26"/>
      <c r="L274" s="26"/>
      <c r="M274" s="27"/>
      <c r="N274" s="27"/>
      <c r="O274" s="27"/>
      <c r="P274" s="26"/>
      <c r="Q274" s="26"/>
      <c r="R274" s="26"/>
      <c r="S274" s="26"/>
      <c r="T274" s="27"/>
      <c r="U274" s="27"/>
      <c r="V274" s="27"/>
      <c r="W274" s="27"/>
      <c r="X274" s="27"/>
      <c r="Y274" s="29"/>
      <c r="Z274" s="29"/>
      <c r="AA274" s="29"/>
    </row>
    <row r="275" spans="6:27" x14ac:dyDescent="0.4">
      <c r="F275" s="25"/>
      <c r="G275" s="25"/>
      <c r="H275" s="25"/>
      <c r="I275" s="25"/>
      <c r="J275" s="25"/>
      <c r="K275" s="26"/>
      <c r="L275" s="26"/>
      <c r="M275" s="27"/>
      <c r="N275" s="27"/>
      <c r="O275" s="27"/>
      <c r="P275" s="26"/>
      <c r="Q275" s="26"/>
      <c r="R275" s="26"/>
      <c r="S275" s="26"/>
      <c r="T275" s="27"/>
      <c r="U275" s="27"/>
      <c r="V275" s="27"/>
      <c r="W275" s="27"/>
      <c r="X275" s="27"/>
      <c r="Y275" s="29"/>
      <c r="Z275" s="29"/>
      <c r="AA275" s="29"/>
    </row>
    <row r="276" spans="6:27" x14ac:dyDescent="0.4">
      <c r="F276" s="25"/>
      <c r="G276" s="25"/>
      <c r="H276" s="25"/>
      <c r="I276" s="25"/>
      <c r="J276" s="25"/>
      <c r="K276" s="26"/>
      <c r="L276" s="26"/>
      <c r="M276" s="27"/>
      <c r="N276" s="27"/>
      <c r="O276" s="27"/>
      <c r="P276" s="26"/>
      <c r="Q276" s="26"/>
      <c r="R276" s="26"/>
      <c r="S276" s="26"/>
      <c r="T276" s="27"/>
      <c r="U276" s="27"/>
      <c r="V276" s="27"/>
      <c r="W276" s="27"/>
      <c r="X276" s="27"/>
      <c r="Y276" s="29"/>
      <c r="Z276" s="29"/>
      <c r="AA276" s="29"/>
    </row>
    <row r="277" spans="6:27" x14ac:dyDescent="0.4">
      <c r="F277" s="25"/>
      <c r="G277" s="25"/>
      <c r="H277" s="25"/>
      <c r="I277" s="25"/>
      <c r="J277" s="25"/>
      <c r="K277" s="26"/>
      <c r="L277" s="26"/>
      <c r="M277" s="27"/>
      <c r="N277" s="27"/>
      <c r="O277" s="27"/>
      <c r="P277" s="26"/>
      <c r="Q277" s="26"/>
      <c r="R277" s="26"/>
      <c r="S277" s="26"/>
      <c r="T277" s="27"/>
      <c r="U277" s="27"/>
      <c r="V277" s="27"/>
      <c r="W277" s="27"/>
      <c r="X277" s="27"/>
      <c r="Y277" s="29"/>
      <c r="Z277" s="29"/>
      <c r="AA277" s="29"/>
    </row>
    <row r="278" spans="6:27" x14ac:dyDescent="0.4">
      <c r="F278" s="25"/>
      <c r="G278" s="25"/>
      <c r="H278" s="25"/>
      <c r="I278" s="25"/>
      <c r="J278" s="25"/>
      <c r="K278" s="26"/>
      <c r="L278" s="26"/>
      <c r="M278" s="27"/>
      <c r="N278" s="27"/>
      <c r="O278" s="27"/>
      <c r="P278" s="26"/>
      <c r="Q278" s="26"/>
      <c r="R278" s="26"/>
      <c r="S278" s="26"/>
      <c r="T278" s="27"/>
      <c r="U278" s="27"/>
      <c r="V278" s="27"/>
      <c r="W278" s="27"/>
      <c r="X278" s="27"/>
      <c r="Y278" s="29"/>
      <c r="Z278" s="29"/>
      <c r="AA278" s="29"/>
    </row>
    <row r="279" spans="6:27" x14ac:dyDescent="0.4">
      <c r="F279" s="25"/>
      <c r="G279" s="25"/>
      <c r="H279" s="25"/>
      <c r="I279" s="25"/>
      <c r="J279" s="25"/>
      <c r="K279" s="26"/>
      <c r="L279" s="26"/>
      <c r="M279" s="27"/>
      <c r="N279" s="27"/>
      <c r="O279" s="27"/>
      <c r="P279" s="26"/>
      <c r="Q279" s="26"/>
      <c r="R279" s="26"/>
      <c r="S279" s="26"/>
      <c r="T279" s="27"/>
      <c r="U279" s="27"/>
      <c r="V279" s="27"/>
      <c r="W279" s="27"/>
      <c r="X279" s="27"/>
      <c r="Y279" s="29"/>
      <c r="Z279" s="29"/>
      <c r="AA279" s="29"/>
    </row>
    <row r="280" spans="6:27" x14ac:dyDescent="0.4">
      <c r="F280" s="25"/>
      <c r="G280" s="25"/>
      <c r="H280" s="25"/>
      <c r="I280" s="25"/>
      <c r="J280" s="25"/>
      <c r="K280" s="26"/>
      <c r="L280" s="26"/>
      <c r="M280" s="27"/>
      <c r="N280" s="27"/>
      <c r="O280" s="27"/>
      <c r="P280" s="26"/>
      <c r="Q280" s="26"/>
      <c r="R280" s="26"/>
      <c r="S280" s="26"/>
      <c r="T280" s="27"/>
      <c r="U280" s="27"/>
      <c r="V280" s="27"/>
      <c r="W280" s="27"/>
      <c r="X280" s="27"/>
      <c r="Y280" s="29"/>
      <c r="Z280" s="29"/>
      <c r="AA280" s="29"/>
    </row>
    <row r="281" spans="6:27" x14ac:dyDescent="0.4">
      <c r="F281" s="25"/>
      <c r="G281" s="25"/>
      <c r="H281" s="25"/>
      <c r="I281" s="25"/>
      <c r="J281" s="25"/>
      <c r="K281" s="26"/>
      <c r="L281" s="26"/>
      <c r="M281" s="27"/>
      <c r="N281" s="27"/>
      <c r="O281" s="27"/>
      <c r="P281" s="26"/>
      <c r="Q281" s="26"/>
      <c r="R281" s="26"/>
      <c r="S281" s="26"/>
      <c r="T281" s="27"/>
      <c r="U281" s="27"/>
      <c r="V281" s="27"/>
      <c r="W281" s="27"/>
      <c r="X281" s="27"/>
      <c r="Y281" s="29"/>
      <c r="Z281" s="29"/>
      <c r="AA281" s="29"/>
    </row>
    <row r="282" spans="6:27" x14ac:dyDescent="0.4">
      <c r="F282" s="25"/>
      <c r="G282" s="25"/>
      <c r="H282" s="25"/>
      <c r="I282" s="25"/>
      <c r="J282" s="25"/>
      <c r="K282" s="26"/>
      <c r="L282" s="26"/>
      <c r="M282" s="27"/>
      <c r="N282" s="27"/>
      <c r="O282" s="27"/>
      <c r="P282" s="26"/>
      <c r="Q282" s="26"/>
      <c r="R282" s="26"/>
      <c r="S282" s="26"/>
      <c r="T282" s="27"/>
      <c r="U282" s="27"/>
      <c r="V282" s="27"/>
      <c r="W282" s="27"/>
      <c r="X282" s="27"/>
      <c r="Y282" s="29"/>
      <c r="Z282" s="29"/>
      <c r="AA282" s="29"/>
    </row>
    <row r="283" spans="6:27" x14ac:dyDescent="0.4">
      <c r="F283" s="25"/>
      <c r="G283" s="25"/>
      <c r="H283" s="25"/>
      <c r="I283" s="25"/>
      <c r="J283" s="25"/>
      <c r="K283" s="26"/>
      <c r="L283" s="26"/>
      <c r="M283" s="27"/>
      <c r="N283" s="27"/>
      <c r="O283" s="27"/>
      <c r="P283" s="26"/>
      <c r="Q283" s="26"/>
      <c r="R283" s="26"/>
      <c r="S283" s="26"/>
      <c r="T283" s="27"/>
      <c r="U283" s="27"/>
      <c r="V283" s="27"/>
      <c r="W283" s="27"/>
      <c r="X283" s="27"/>
      <c r="Y283" s="29"/>
      <c r="Z283" s="29"/>
      <c r="AA283" s="29"/>
    </row>
    <row r="284" spans="6:27" x14ac:dyDescent="0.4">
      <c r="F284" s="25"/>
      <c r="G284" s="25"/>
      <c r="H284" s="25"/>
      <c r="I284" s="25"/>
      <c r="J284" s="25"/>
      <c r="K284" s="26"/>
      <c r="L284" s="26"/>
      <c r="M284" s="27"/>
      <c r="N284" s="27"/>
      <c r="O284" s="27"/>
      <c r="P284" s="26"/>
      <c r="Q284" s="26"/>
      <c r="R284" s="26"/>
      <c r="S284" s="26"/>
      <c r="T284" s="27"/>
      <c r="U284" s="27"/>
      <c r="V284" s="27"/>
      <c r="W284" s="27"/>
      <c r="X284" s="27"/>
      <c r="Y284" s="29"/>
      <c r="Z284" s="29"/>
      <c r="AA284" s="29"/>
    </row>
    <row r="285" spans="6:27" x14ac:dyDescent="0.4">
      <c r="F285" s="25"/>
      <c r="G285" s="25"/>
      <c r="H285" s="25"/>
      <c r="I285" s="25"/>
      <c r="J285" s="25"/>
      <c r="K285" s="26"/>
      <c r="L285" s="26"/>
      <c r="M285" s="27"/>
      <c r="N285" s="27"/>
      <c r="O285" s="27"/>
      <c r="P285" s="26"/>
      <c r="Q285" s="26"/>
      <c r="R285" s="26"/>
      <c r="S285" s="26"/>
      <c r="T285" s="27"/>
      <c r="U285" s="27"/>
      <c r="V285" s="27"/>
      <c r="W285" s="27"/>
      <c r="X285" s="27"/>
      <c r="Y285" s="29"/>
      <c r="Z285" s="29"/>
      <c r="AA285" s="29"/>
    </row>
    <row r="286" spans="6:27" x14ac:dyDescent="0.4">
      <c r="F286" s="25"/>
      <c r="G286" s="25"/>
      <c r="H286" s="25"/>
      <c r="I286" s="25"/>
      <c r="J286" s="25"/>
      <c r="K286" s="26"/>
      <c r="L286" s="26"/>
      <c r="M286" s="27"/>
      <c r="N286" s="27"/>
      <c r="O286" s="27"/>
      <c r="P286" s="26"/>
      <c r="Q286" s="26"/>
      <c r="R286" s="26"/>
      <c r="S286" s="26"/>
      <c r="T286" s="27"/>
      <c r="U286" s="27"/>
      <c r="V286" s="27"/>
      <c r="W286" s="27"/>
      <c r="X286" s="27"/>
      <c r="Y286" s="29"/>
      <c r="Z286" s="29"/>
      <c r="AA286" s="29"/>
    </row>
    <row r="287" spans="6:27" x14ac:dyDescent="0.4">
      <c r="F287" s="25"/>
      <c r="G287" s="25"/>
      <c r="H287" s="25"/>
      <c r="I287" s="25"/>
      <c r="J287" s="25"/>
      <c r="K287" s="26"/>
      <c r="L287" s="26"/>
      <c r="M287" s="27"/>
      <c r="N287" s="27"/>
      <c r="O287" s="27"/>
      <c r="P287" s="26"/>
      <c r="Q287" s="26"/>
      <c r="R287" s="26"/>
      <c r="S287" s="26"/>
      <c r="T287" s="27"/>
      <c r="U287" s="27"/>
      <c r="V287" s="27"/>
      <c r="W287" s="27"/>
      <c r="X287" s="27"/>
      <c r="Y287" s="29"/>
      <c r="Z287" s="29"/>
      <c r="AA287" s="29"/>
    </row>
    <row r="288" spans="6:27" x14ac:dyDescent="0.4">
      <c r="F288" s="25"/>
      <c r="G288" s="25"/>
      <c r="H288" s="25"/>
      <c r="I288" s="25"/>
      <c r="J288" s="25"/>
      <c r="K288" s="26"/>
      <c r="L288" s="26"/>
      <c r="M288" s="27"/>
      <c r="N288" s="27"/>
      <c r="O288" s="27"/>
      <c r="P288" s="26"/>
      <c r="Q288" s="26"/>
      <c r="R288" s="26"/>
      <c r="S288" s="26"/>
      <c r="T288" s="27"/>
      <c r="U288" s="27"/>
      <c r="V288" s="27"/>
      <c r="W288" s="27"/>
      <c r="X288" s="27"/>
      <c r="Y288" s="29"/>
      <c r="Z288" s="29"/>
      <c r="AA288" s="29"/>
    </row>
    <row r="289" spans="6:27" x14ac:dyDescent="0.4">
      <c r="F289" s="25"/>
      <c r="G289" s="25"/>
      <c r="H289" s="25"/>
      <c r="I289" s="25"/>
      <c r="J289" s="25"/>
      <c r="K289" s="26"/>
      <c r="L289" s="26"/>
      <c r="M289" s="27"/>
      <c r="N289" s="27"/>
      <c r="O289" s="27"/>
      <c r="P289" s="26"/>
      <c r="Q289" s="26"/>
      <c r="R289" s="26"/>
      <c r="S289" s="26"/>
      <c r="T289" s="27"/>
      <c r="U289" s="27"/>
      <c r="V289" s="27"/>
      <c r="W289" s="27"/>
      <c r="X289" s="27"/>
      <c r="Y289" s="29"/>
      <c r="Z289" s="29"/>
      <c r="AA289" s="29"/>
    </row>
    <row r="290" spans="6:27" x14ac:dyDescent="0.4">
      <c r="F290" s="25"/>
      <c r="G290" s="25"/>
      <c r="H290" s="25"/>
      <c r="I290" s="25"/>
      <c r="J290" s="25"/>
      <c r="K290" s="26"/>
      <c r="L290" s="26"/>
      <c r="M290" s="27"/>
      <c r="N290" s="27"/>
      <c r="O290" s="27"/>
      <c r="P290" s="26"/>
      <c r="Q290" s="26"/>
      <c r="R290" s="26"/>
      <c r="S290" s="26"/>
      <c r="T290" s="27"/>
      <c r="U290" s="27"/>
      <c r="V290" s="27"/>
      <c r="W290" s="27"/>
      <c r="X290" s="27"/>
      <c r="Y290" s="29"/>
      <c r="Z290" s="29"/>
      <c r="AA290" s="29"/>
    </row>
    <row r="291" spans="6:27" x14ac:dyDescent="0.4">
      <c r="F291" s="25"/>
      <c r="G291" s="25"/>
      <c r="H291" s="25"/>
      <c r="I291" s="25"/>
      <c r="J291" s="25"/>
      <c r="K291" s="26"/>
      <c r="L291" s="26"/>
      <c r="M291" s="27"/>
      <c r="N291" s="27"/>
      <c r="O291" s="27"/>
      <c r="P291" s="26"/>
      <c r="Q291" s="26"/>
      <c r="R291" s="26"/>
      <c r="S291" s="26"/>
      <c r="T291" s="27"/>
      <c r="U291" s="27"/>
      <c r="V291" s="27"/>
      <c r="W291" s="27"/>
      <c r="X291" s="27"/>
      <c r="Y291" s="29"/>
      <c r="Z291" s="29"/>
      <c r="AA291" s="29"/>
    </row>
    <row r="292" spans="6:27" x14ac:dyDescent="0.4">
      <c r="F292" s="25"/>
      <c r="G292" s="25"/>
      <c r="H292" s="25"/>
      <c r="I292" s="25"/>
      <c r="J292" s="25"/>
      <c r="K292" s="26"/>
      <c r="L292" s="26"/>
      <c r="M292" s="27"/>
      <c r="N292" s="27"/>
      <c r="O292" s="27"/>
      <c r="P292" s="26"/>
      <c r="Q292" s="26"/>
      <c r="R292" s="26"/>
      <c r="S292" s="26"/>
      <c r="T292" s="27"/>
      <c r="U292" s="27"/>
      <c r="V292" s="27"/>
      <c r="W292" s="27"/>
      <c r="X292" s="27"/>
      <c r="Y292" s="29"/>
      <c r="Z292" s="29"/>
      <c r="AA292" s="29"/>
    </row>
    <row r="293" spans="6:27" x14ac:dyDescent="0.4">
      <c r="F293" s="25"/>
      <c r="G293" s="25"/>
      <c r="H293" s="25"/>
      <c r="I293" s="25"/>
      <c r="J293" s="25"/>
      <c r="K293" s="26"/>
      <c r="L293" s="26"/>
      <c r="M293" s="27"/>
      <c r="N293" s="27"/>
      <c r="O293" s="27"/>
      <c r="P293" s="26"/>
      <c r="Q293" s="26"/>
      <c r="R293" s="26"/>
      <c r="S293" s="26"/>
      <c r="T293" s="27"/>
      <c r="U293" s="27"/>
      <c r="V293" s="27"/>
      <c r="W293" s="27"/>
      <c r="X293" s="27"/>
      <c r="Y293" s="29"/>
      <c r="Z293" s="29"/>
      <c r="AA293" s="29"/>
    </row>
    <row r="294" spans="6:27" x14ac:dyDescent="0.4">
      <c r="F294" s="25"/>
      <c r="G294" s="25"/>
      <c r="H294" s="25"/>
      <c r="I294" s="25"/>
      <c r="J294" s="25"/>
      <c r="K294" s="26"/>
      <c r="L294" s="26"/>
      <c r="M294" s="27"/>
      <c r="N294" s="27"/>
      <c r="O294" s="27"/>
      <c r="P294" s="26"/>
      <c r="Q294" s="26"/>
      <c r="R294" s="26"/>
      <c r="S294" s="26"/>
      <c r="T294" s="27"/>
      <c r="U294" s="27"/>
      <c r="V294" s="27"/>
      <c r="W294" s="27"/>
      <c r="X294" s="27"/>
      <c r="Y294" s="29"/>
      <c r="Z294" s="29"/>
      <c r="AA294" s="29"/>
    </row>
    <row r="295" spans="6:27" x14ac:dyDescent="0.4">
      <c r="F295" s="25"/>
      <c r="G295" s="25"/>
      <c r="H295" s="25"/>
      <c r="I295" s="25"/>
      <c r="J295" s="25"/>
      <c r="K295" s="26"/>
      <c r="L295" s="26"/>
      <c r="M295" s="27"/>
      <c r="N295" s="27"/>
      <c r="O295" s="27"/>
      <c r="P295" s="26"/>
      <c r="Q295" s="26"/>
      <c r="R295" s="26"/>
      <c r="S295" s="26"/>
      <c r="T295" s="27"/>
      <c r="U295" s="27"/>
      <c r="V295" s="27"/>
      <c r="W295" s="27"/>
      <c r="X295" s="27"/>
      <c r="Y295" s="29"/>
      <c r="Z295" s="29"/>
      <c r="AA295" s="29"/>
    </row>
    <row r="296" spans="6:27" x14ac:dyDescent="0.4">
      <c r="F296" s="25"/>
      <c r="G296" s="25"/>
      <c r="H296" s="25"/>
      <c r="I296" s="25"/>
      <c r="J296" s="25"/>
      <c r="K296" s="26"/>
      <c r="L296" s="26"/>
      <c r="M296" s="27"/>
      <c r="N296" s="27"/>
      <c r="O296" s="27"/>
      <c r="P296" s="26"/>
      <c r="Q296" s="26"/>
      <c r="R296" s="26"/>
      <c r="S296" s="26"/>
      <c r="T296" s="27"/>
      <c r="U296" s="27"/>
      <c r="V296" s="27"/>
      <c r="W296" s="27"/>
      <c r="X296" s="27"/>
      <c r="Y296" s="29"/>
      <c r="Z296" s="29"/>
      <c r="AA296" s="29"/>
    </row>
    <row r="297" spans="6:27" x14ac:dyDescent="0.4">
      <c r="F297" s="25"/>
      <c r="G297" s="25"/>
      <c r="H297" s="25"/>
      <c r="I297" s="25"/>
      <c r="J297" s="25"/>
      <c r="K297" s="26"/>
      <c r="L297" s="26"/>
      <c r="M297" s="27"/>
      <c r="N297" s="27"/>
      <c r="O297" s="27"/>
      <c r="P297" s="26"/>
      <c r="Q297" s="26"/>
      <c r="R297" s="26"/>
      <c r="S297" s="26"/>
      <c r="T297" s="27"/>
      <c r="U297" s="27"/>
      <c r="V297" s="27"/>
      <c r="W297" s="27"/>
      <c r="X297" s="27"/>
      <c r="Y297" s="29"/>
      <c r="Z297" s="29"/>
      <c r="AA297" s="29"/>
    </row>
    <row r="298" spans="6:27" x14ac:dyDescent="0.4">
      <c r="F298" s="25"/>
      <c r="G298" s="25"/>
      <c r="H298" s="25"/>
      <c r="I298" s="25"/>
      <c r="J298" s="25"/>
      <c r="K298" s="26"/>
      <c r="L298" s="26"/>
      <c r="M298" s="27"/>
      <c r="N298" s="27"/>
      <c r="O298" s="27"/>
      <c r="P298" s="26"/>
      <c r="Q298" s="26"/>
      <c r="R298" s="26"/>
      <c r="S298" s="26"/>
      <c r="T298" s="27"/>
      <c r="U298" s="27"/>
      <c r="V298" s="27"/>
      <c r="W298" s="27"/>
      <c r="X298" s="27"/>
      <c r="Y298" s="29"/>
      <c r="Z298" s="29"/>
      <c r="AA298" s="29"/>
    </row>
    <row r="299" spans="6:27" x14ac:dyDescent="0.4">
      <c r="F299" s="25"/>
      <c r="G299" s="25"/>
      <c r="H299" s="25"/>
      <c r="I299" s="25"/>
      <c r="J299" s="25"/>
      <c r="K299" s="26"/>
      <c r="L299" s="26"/>
      <c r="M299" s="27"/>
      <c r="N299" s="27"/>
      <c r="O299" s="27"/>
      <c r="P299" s="26"/>
      <c r="Q299" s="26"/>
      <c r="R299" s="26"/>
      <c r="S299" s="26"/>
      <c r="T299" s="27"/>
      <c r="U299" s="27"/>
      <c r="V299" s="27"/>
      <c r="W299" s="27"/>
      <c r="X299" s="27"/>
      <c r="Y299" s="29"/>
      <c r="Z299" s="29"/>
      <c r="AA299" s="29"/>
    </row>
    <row r="300" spans="6:27" x14ac:dyDescent="0.4">
      <c r="F300" s="25"/>
      <c r="G300" s="25"/>
      <c r="H300" s="25"/>
      <c r="I300" s="25"/>
      <c r="J300" s="25"/>
      <c r="K300" s="26"/>
      <c r="L300" s="26"/>
      <c r="M300" s="27"/>
      <c r="N300" s="27"/>
      <c r="O300" s="27"/>
      <c r="P300" s="26"/>
      <c r="Q300" s="26"/>
      <c r="R300" s="26"/>
      <c r="S300" s="26"/>
      <c r="T300" s="27"/>
      <c r="U300" s="27"/>
      <c r="V300" s="27"/>
      <c r="W300" s="27"/>
      <c r="X300" s="27"/>
      <c r="Y300" s="29"/>
      <c r="Z300" s="29"/>
      <c r="AA300" s="29"/>
    </row>
    <row r="301" spans="6:27" x14ac:dyDescent="0.4">
      <c r="F301" s="25"/>
      <c r="G301" s="25"/>
      <c r="H301" s="25"/>
      <c r="I301" s="25"/>
      <c r="J301" s="25"/>
      <c r="K301" s="26"/>
      <c r="L301" s="26"/>
      <c r="M301" s="27"/>
      <c r="N301" s="27"/>
      <c r="O301" s="27"/>
      <c r="P301" s="26"/>
      <c r="Q301" s="26"/>
      <c r="R301" s="26"/>
      <c r="S301" s="26"/>
      <c r="T301" s="27"/>
      <c r="U301" s="27"/>
      <c r="V301" s="27"/>
      <c r="W301" s="27"/>
      <c r="X301" s="27"/>
      <c r="Y301" s="29"/>
      <c r="Z301" s="29"/>
      <c r="AA301" s="29"/>
    </row>
    <row r="302" spans="6:27" x14ac:dyDescent="0.4">
      <c r="F302" s="25"/>
      <c r="G302" s="25"/>
      <c r="H302" s="25"/>
      <c r="I302" s="25"/>
      <c r="J302" s="25"/>
      <c r="K302" s="26"/>
      <c r="L302" s="26"/>
      <c r="M302" s="27"/>
      <c r="N302" s="27"/>
      <c r="O302" s="27"/>
      <c r="P302" s="26"/>
      <c r="Q302" s="26"/>
      <c r="R302" s="26"/>
      <c r="S302" s="26"/>
      <c r="T302" s="27"/>
      <c r="U302" s="27"/>
      <c r="V302" s="27"/>
      <c r="W302" s="27"/>
      <c r="X302" s="27"/>
      <c r="Y302" s="29"/>
      <c r="Z302" s="29"/>
      <c r="AA302" s="29"/>
    </row>
    <row r="303" spans="6:27" x14ac:dyDescent="0.4">
      <c r="F303" s="25"/>
      <c r="G303" s="25"/>
      <c r="H303" s="25"/>
      <c r="I303" s="25"/>
      <c r="J303" s="25"/>
      <c r="K303" s="26"/>
      <c r="L303" s="26"/>
      <c r="M303" s="27"/>
      <c r="N303" s="27"/>
      <c r="O303" s="27"/>
      <c r="P303" s="26"/>
      <c r="Q303" s="26"/>
      <c r="R303" s="26"/>
      <c r="S303" s="26"/>
      <c r="T303" s="27"/>
      <c r="U303" s="27"/>
      <c r="V303" s="27"/>
      <c r="W303" s="27"/>
      <c r="X303" s="27"/>
      <c r="Y303" s="29"/>
      <c r="Z303" s="29"/>
      <c r="AA303" s="29"/>
    </row>
    <row r="304" spans="6:27" x14ac:dyDescent="0.4">
      <c r="F304" s="25"/>
      <c r="G304" s="25"/>
      <c r="H304" s="25"/>
      <c r="I304" s="25"/>
      <c r="J304" s="25"/>
      <c r="K304" s="26"/>
      <c r="L304" s="26"/>
      <c r="M304" s="27"/>
      <c r="N304" s="27"/>
      <c r="O304" s="27"/>
      <c r="P304" s="26"/>
      <c r="Q304" s="26"/>
      <c r="R304" s="26"/>
      <c r="S304" s="26"/>
      <c r="T304" s="27"/>
      <c r="U304" s="27"/>
      <c r="V304" s="27"/>
      <c r="W304" s="27"/>
      <c r="X304" s="27"/>
      <c r="Y304" s="29"/>
      <c r="Z304" s="29"/>
      <c r="AA304" s="29"/>
    </row>
    <row r="305" spans="6:27" x14ac:dyDescent="0.4">
      <c r="F305" s="25"/>
      <c r="G305" s="25"/>
      <c r="H305" s="25"/>
      <c r="I305" s="25"/>
      <c r="J305" s="25"/>
      <c r="K305" s="26"/>
      <c r="L305" s="26"/>
      <c r="M305" s="27"/>
      <c r="N305" s="27"/>
      <c r="O305" s="27"/>
      <c r="P305" s="26"/>
      <c r="Q305" s="26"/>
      <c r="R305" s="26"/>
      <c r="S305" s="26"/>
      <c r="T305" s="27"/>
      <c r="U305" s="27"/>
      <c r="V305" s="27"/>
      <c r="W305" s="27"/>
      <c r="X305" s="27"/>
      <c r="Y305" s="29"/>
      <c r="Z305" s="29"/>
      <c r="AA305" s="29"/>
    </row>
    <row r="306" spans="6:27" x14ac:dyDescent="0.4">
      <c r="F306" s="25"/>
      <c r="G306" s="25"/>
      <c r="H306" s="25"/>
      <c r="I306" s="25"/>
      <c r="J306" s="25"/>
      <c r="K306" s="26"/>
      <c r="L306" s="26"/>
      <c r="M306" s="27"/>
      <c r="N306" s="27"/>
      <c r="O306" s="27"/>
      <c r="P306" s="26"/>
      <c r="Q306" s="26"/>
      <c r="R306" s="26"/>
      <c r="S306" s="26"/>
      <c r="T306" s="27"/>
      <c r="U306" s="27"/>
      <c r="V306" s="27"/>
      <c r="W306" s="27"/>
      <c r="X306" s="27"/>
      <c r="Y306" s="29"/>
      <c r="Z306" s="29"/>
      <c r="AA306" s="29"/>
    </row>
    <row r="307" spans="6:27" x14ac:dyDescent="0.4">
      <c r="F307" s="25"/>
      <c r="G307" s="25"/>
      <c r="H307" s="25"/>
      <c r="I307" s="25"/>
      <c r="J307" s="25"/>
      <c r="K307" s="26"/>
      <c r="L307" s="26"/>
      <c r="M307" s="27"/>
      <c r="N307" s="27"/>
      <c r="O307" s="27"/>
      <c r="P307" s="26"/>
      <c r="Q307" s="26"/>
      <c r="R307" s="26"/>
      <c r="S307" s="26"/>
      <c r="T307" s="27"/>
      <c r="U307" s="27"/>
      <c r="V307" s="27"/>
      <c r="W307" s="27"/>
      <c r="X307" s="27"/>
      <c r="Y307" s="29"/>
      <c r="Z307" s="29"/>
      <c r="AA307" s="29"/>
    </row>
    <row r="308" spans="6:27" x14ac:dyDescent="0.4">
      <c r="F308" s="25"/>
      <c r="G308" s="25"/>
      <c r="H308" s="25"/>
      <c r="I308" s="25"/>
      <c r="J308" s="25"/>
      <c r="K308" s="26"/>
      <c r="L308" s="26"/>
      <c r="M308" s="27"/>
      <c r="N308" s="27"/>
      <c r="O308" s="27"/>
      <c r="P308" s="26"/>
      <c r="Q308" s="26"/>
      <c r="R308" s="26"/>
      <c r="S308" s="26"/>
      <c r="T308" s="27"/>
      <c r="U308" s="27"/>
      <c r="V308" s="27"/>
      <c r="W308" s="27"/>
      <c r="X308" s="27"/>
      <c r="Y308" s="29"/>
      <c r="Z308" s="29"/>
      <c r="AA308" s="29"/>
    </row>
    <row r="309" spans="6:27" x14ac:dyDescent="0.4">
      <c r="F309" s="25"/>
      <c r="G309" s="25"/>
      <c r="H309" s="25"/>
      <c r="I309" s="25"/>
      <c r="J309" s="25"/>
      <c r="K309" s="26"/>
      <c r="L309" s="26"/>
      <c r="M309" s="27"/>
      <c r="N309" s="27"/>
      <c r="O309" s="27"/>
      <c r="P309" s="26"/>
      <c r="Q309" s="26"/>
      <c r="R309" s="26"/>
      <c r="S309" s="26"/>
      <c r="T309" s="27"/>
      <c r="U309" s="27"/>
      <c r="V309" s="27"/>
      <c r="W309" s="27"/>
      <c r="X309" s="27"/>
      <c r="Y309" s="29"/>
      <c r="Z309" s="29"/>
      <c r="AA309" s="29"/>
    </row>
    <row r="310" spans="6:27" x14ac:dyDescent="0.4">
      <c r="F310" s="25"/>
      <c r="G310" s="25"/>
      <c r="H310" s="25"/>
      <c r="I310" s="25"/>
      <c r="J310" s="25"/>
      <c r="K310" s="26"/>
      <c r="L310" s="26"/>
      <c r="M310" s="27"/>
      <c r="N310" s="27"/>
      <c r="O310" s="27"/>
      <c r="P310" s="26"/>
      <c r="Q310" s="26"/>
      <c r="R310" s="26"/>
      <c r="S310" s="26"/>
      <c r="T310" s="27"/>
      <c r="U310" s="27"/>
      <c r="V310" s="27"/>
      <c r="W310" s="27"/>
      <c r="X310" s="27"/>
      <c r="Y310" s="29"/>
      <c r="Z310" s="29"/>
      <c r="AA310" s="29"/>
    </row>
    <row r="311" spans="6:27" x14ac:dyDescent="0.4">
      <c r="F311" s="25"/>
      <c r="G311" s="25"/>
      <c r="H311" s="25"/>
      <c r="I311" s="25"/>
      <c r="J311" s="25"/>
      <c r="K311" s="26"/>
      <c r="L311" s="26"/>
      <c r="M311" s="27"/>
      <c r="N311" s="27"/>
      <c r="O311" s="27"/>
      <c r="P311" s="26"/>
      <c r="Q311" s="26"/>
      <c r="R311" s="26"/>
      <c r="S311" s="26"/>
      <c r="T311" s="27"/>
      <c r="U311" s="27"/>
      <c r="V311" s="27"/>
      <c r="W311" s="27"/>
      <c r="X311" s="27"/>
      <c r="Y311" s="29"/>
      <c r="Z311" s="29"/>
      <c r="AA311" s="29"/>
    </row>
    <row r="312" spans="6:27" x14ac:dyDescent="0.4">
      <c r="F312" s="25"/>
      <c r="G312" s="25"/>
      <c r="H312" s="25"/>
      <c r="I312" s="25"/>
      <c r="J312" s="25"/>
      <c r="K312" s="26"/>
      <c r="L312" s="26"/>
      <c r="M312" s="27"/>
      <c r="N312" s="27"/>
      <c r="O312" s="27"/>
      <c r="P312" s="26"/>
      <c r="Q312" s="26"/>
      <c r="R312" s="26"/>
      <c r="S312" s="26"/>
      <c r="T312" s="27"/>
      <c r="U312" s="27"/>
      <c r="V312" s="27"/>
      <c r="W312" s="27"/>
      <c r="X312" s="27"/>
      <c r="Y312" s="29"/>
      <c r="Z312" s="29"/>
      <c r="AA312" s="29"/>
    </row>
    <row r="313" spans="6:27" x14ac:dyDescent="0.4">
      <c r="F313" s="25"/>
      <c r="G313" s="25"/>
      <c r="H313" s="25"/>
      <c r="I313" s="25"/>
      <c r="J313" s="25"/>
      <c r="K313" s="26"/>
      <c r="L313" s="26"/>
      <c r="M313" s="27"/>
      <c r="N313" s="27"/>
      <c r="O313" s="27"/>
      <c r="P313" s="26"/>
      <c r="Q313" s="26"/>
      <c r="R313" s="26"/>
      <c r="S313" s="26"/>
      <c r="T313" s="27"/>
      <c r="U313" s="27"/>
      <c r="V313" s="27"/>
      <c r="W313" s="27"/>
      <c r="X313" s="27"/>
      <c r="Y313" s="29"/>
      <c r="Z313" s="29"/>
      <c r="AA313" s="29"/>
    </row>
    <row r="314" spans="6:27" x14ac:dyDescent="0.4">
      <c r="F314" s="25"/>
      <c r="G314" s="25"/>
      <c r="H314" s="25"/>
      <c r="I314" s="25"/>
      <c r="J314" s="25"/>
      <c r="K314" s="26"/>
      <c r="L314" s="26"/>
      <c r="M314" s="27"/>
      <c r="N314" s="27"/>
      <c r="O314" s="27"/>
      <c r="P314" s="26"/>
      <c r="Q314" s="26"/>
      <c r="R314" s="26"/>
      <c r="S314" s="26"/>
      <c r="T314" s="27"/>
      <c r="U314" s="27"/>
      <c r="V314" s="27"/>
      <c r="W314" s="27"/>
      <c r="X314" s="27"/>
      <c r="Y314" s="29"/>
      <c r="Z314" s="29"/>
      <c r="AA314" s="29"/>
    </row>
    <row r="315" spans="6:27" x14ac:dyDescent="0.4">
      <c r="F315" s="25"/>
      <c r="G315" s="25"/>
      <c r="H315" s="25"/>
      <c r="I315" s="25"/>
      <c r="J315" s="25"/>
      <c r="K315" s="26"/>
      <c r="L315" s="26"/>
      <c r="M315" s="27"/>
      <c r="N315" s="27"/>
      <c r="O315" s="27"/>
      <c r="P315" s="26"/>
      <c r="Q315" s="26"/>
      <c r="R315" s="26"/>
      <c r="S315" s="26"/>
      <c r="T315" s="27"/>
      <c r="U315" s="27"/>
      <c r="V315" s="27"/>
      <c r="W315" s="27"/>
      <c r="X315" s="27"/>
      <c r="Y315" s="29"/>
      <c r="Z315" s="29"/>
      <c r="AA315" s="29"/>
    </row>
    <row r="316" spans="6:27" x14ac:dyDescent="0.4">
      <c r="F316" s="25"/>
      <c r="G316" s="25"/>
      <c r="H316" s="25"/>
      <c r="I316" s="25"/>
      <c r="J316" s="25"/>
      <c r="K316" s="26"/>
      <c r="L316" s="26"/>
      <c r="M316" s="27"/>
      <c r="N316" s="27"/>
      <c r="O316" s="27"/>
      <c r="P316" s="26"/>
      <c r="Q316" s="26"/>
      <c r="R316" s="26"/>
      <c r="S316" s="26"/>
      <c r="T316" s="27"/>
      <c r="U316" s="27"/>
      <c r="V316" s="27"/>
      <c r="W316" s="27"/>
      <c r="X316" s="27"/>
      <c r="Y316" s="29"/>
      <c r="Z316" s="29"/>
      <c r="AA316" s="29"/>
    </row>
    <row r="317" spans="6:27" x14ac:dyDescent="0.4">
      <c r="F317" s="25"/>
      <c r="G317" s="25"/>
      <c r="H317" s="25"/>
      <c r="I317" s="25"/>
      <c r="J317" s="25"/>
      <c r="K317" s="26"/>
      <c r="L317" s="26"/>
      <c r="M317" s="27"/>
      <c r="N317" s="27"/>
      <c r="O317" s="27"/>
      <c r="P317" s="26"/>
      <c r="Q317" s="26"/>
      <c r="R317" s="26"/>
      <c r="S317" s="26"/>
      <c r="T317" s="27"/>
      <c r="U317" s="27"/>
      <c r="V317" s="27"/>
      <c r="W317" s="27"/>
      <c r="X317" s="27"/>
      <c r="Y317" s="29"/>
      <c r="Z317" s="29"/>
      <c r="AA317" s="29"/>
    </row>
    <row r="318" spans="6:27" x14ac:dyDescent="0.4">
      <c r="F318" s="25"/>
      <c r="G318" s="25"/>
      <c r="H318" s="25"/>
      <c r="I318" s="25"/>
      <c r="J318" s="25"/>
      <c r="K318" s="26"/>
      <c r="L318" s="26"/>
      <c r="M318" s="27"/>
      <c r="N318" s="27"/>
      <c r="O318" s="27"/>
      <c r="P318" s="26"/>
      <c r="Q318" s="26"/>
      <c r="R318" s="26"/>
      <c r="S318" s="26"/>
      <c r="T318" s="27"/>
      <c r="U318" s="27"/>
      <c r="V318" s="27"/>
      <c r="W318" s="27"/>
      <c r="X318" s="27"/>
      <c r="Y318" s="29"/>
      <c r="Z318" s="29"/>
      <c r="AA318" s="29"/>
    </row>
    <row r="319" spans="6:27" x14ac:dyDescent="0.4">
      <c r="F319" s="25"/>
      <c r="G319" s="25"/>
      <c r="H319" s="25"/>
      <c r="I319" s="25"/>
      <c r="J319" s="25"/>
      <c r="K319" s="26"/>
      <c r="L319" s="26"/>
      <c r="M319" s="27"/>
      <c r="N319" s="27"/>
      <c r="O319" s="27"/>
      <c r="P319" s="26"/>
      <c r="Q319" s="26"/>
      <c r="R319" s="26"/>
      <c r="S319" s="26"/>
      <c r="T319" s="27"/>
      <c r="U319" s="27"/>
      <c r="V319" s="27"/>
      <c r="W319" s="27"/>
      <c r="X319" s="27"/>
      <c r="Y319" s="29"/>
      <c r="Z319" s="29"/>
      <c r="AA319" s="29"/>
    </row>
    <row r="320" spans="6:27" x14ac:dyDescent="0.4">
      <c r="F320" s="25"/>
      <c r="G320" s="25"/>
      <c r="H320" s="25"/>
      <c r="I320" s="25"/>
      <c r="J320" s="25"/>
      <c r="K320" s="26"/>
      <c r="L320" s="26"/>
      <c r="M320" s="27"/>
      <c r="N320" s="27"/>
      <c r="O320" s="27"/>
      <c r="P320" s="26"/>
      <c r="Q320" s="26"/>
      <c r="R320" s="26"/>
      <c r="S320" s="26"/>
      <c r="T320" s="27"/>
      <c r="U320" s="27"/>
      <c r="V320" s="27"/>
      <c r="W320" s="27"/>
      <c r="X320" s="27"/>
      <c r="Y320" s="29"/>
      <c r="Z320" s="29"/>
      <c r="AA320" s="29"/>
    </row>
    <row r="321" spans="6:27" x14ac:dyDescent="0.4">
      <c r="F321" s="25"/>
      <c r="G321" s="25"/>
      <c r="H321" s="25"/>
      <c r="I321" s="25"/>
      <c r="J321" s="25"/>
      <c r="K321" s="26"/>
      <c r="L321" s="26"/>
      <c r="M321" s="27"/>
      <c r="N321" s="27"/>
      <c r="O321" s="27"/>
      <c r="P321" s="26"/>
      <c r="Q321" s="26"/>
      <c r="R321" s="26"/>
      <c r="S321" s="26"/>
      <c r="T321" s="27"/>
      <c r="U321" s="27"/>
      <c r="V321" s="27"/>
      <c r="W321" s="27"/>
      <c r="X321" s="27"/>
      <c r="Y321" s="29"/>
      <c r="Z321" s="29"/>
      <c r="AA321" s="29"/>
    </row>
    <row r="322" spans="6:27" x14ac:dyDescent="0.4">
      <c r="F322" s="25"/>
      <c r="G322" s="25"/>
      <c r="H322" s="25"/>
      <c r="I322" s="25"/>
      <c r="J322" s="25"/>
      <c r="K322" s="26"/>
      <c r="L322" s="26"/>
      <c r="M322" s="27"/>
      <c r="N322" s="27"/>
      <c r="O322" s="27"/>
      <c r="P322" s="26"/>
      <c r="Q322" s="26"/>
      <c r="R322" s="26"/>
      <c r="S322" s="26"/>
      <c r="T322" s="27"/>
      <c r="U322" s="27"/>
      <c r="V322" s="27"/>
      <c r="W322" s="27"/>
      <c r="X322" s="27"/>
      <c r="Y322" s="29"/>
      <c r="Z322" s="29"/>
      <c r="AA322" s="29"/>
    </row>
    <row r="323" spans="6:27" x14ac:dyDescent="0.4">
      <c r="F323" s="25"/>
      <c r="G323" s="25"/>
      <c r="H323" s="25"/>
      <c r="I323" s="25"/>
      <c r="J323" s="25"/>
      <c r="K323" s="26"/>
      <c r="L323" s="26"/>
      <c r="M323" s="27"/>
      <c r="N323" s="27"/>
      <c r="O323" s="27"/>
      <c r="P323" s="26"/>
      <c r="Q323" s="26"/>
      <c r="R323" s="26"/>
      <c r="S323" s="26"/>
      <c r="T323" s="27"/>
      <c r="U323" s="27"/>
      <c r="V323" s="27"/>
      <c r="W323" s="27"/>
      <c r="X323" s="27"/>
      <c r="Y323" s="29"/>
      <c r="Z323" s="29"/>
      <c r="AA323" s="29"/>
    </row>
    <row r="324" spans="6:27" x14ac:dyDescent="0.4">
      <c r="F324" s="25"/>
      <c r="G324" s="25"/>
      <c r="H324" s="25"/>
      <c r="I324" s="25"/>
      <c r="J324" s="25"/>
      <c r="K324" s="26"/>
      <c r="L324" s="26"/>
      <c r="M324" s="27"/>
      <c r="N324" s="27"/>
      <c r="O324" s="27"/>
      <c r="P324" s="26"/>
      <c r="Q324" s="26"/>
      <c r="R324" s="26"/>
      <c r="S324" s="26"/>
      <c r="T324" s="27"/>
      <c r="U324" s="27"/>
      <c r="V324" s="27"/>
      <c r="W324" s="27"/>
      <c r="X324" s="27"/>
      <c r="Y324" s="29"/>
      <c r="Z324" s="29"/>
      <c r="AA324" s="29"/>
    </row>
    <row r="325" spans="6:27" x14ac:dyDescent="0.4">
      <c r="F325" s="25"/>
      <c r="G325" s="25"/>
      <c r="H325" s="25"/>
      <c r="I325" s="25"/>
      <c r="J325" s="25"/>
      <c r="K325" s="26"/>
      <c r="L325" s="26"/>
      <c r="M325" s="27"/>
      <c r="N325" s="27"/>
      <c r="O325" s="27"/>
      <c r="P325" s="26"/>
      <c r="Q325" s="26"/>
      <c r="R325" s="26"/>
      <c r="S325" s="26"/>
      <c r="T325" s="27"/>
      <c r="U325" s="27"/>
      <c r="V325" s="27"/>
      <c r="W325" s="27"/>
      <c r="X325" s="27"/>
      <c r="Y325" s="29"/>
      <c r="Z325" s="29"/>
      <c r="AA325" s="29"/>
    </row>
    <row r="326" spans="6:27" x14ac:dyDescent="0.4">
      <c r="F326" s="25"/>
      <c r="G326" s="25"/>
      <c r="H326" s="25"/>
      <c r="I326" s="25"/>
      <c r="J326" s="25"/>
      <c r="K326" s="26"/>
      <c r="L326" s="26"/>
      <c r="M326" s="27"/>
      <c r="N326" s="27"/>
      <c r="O326" s="27"/>
      <c r="P326" s="26"/>
      <c r="Q326" s="26"/>
      <c r="R326" s="26"/>
      <c r="S326" s="26"/>
      <c r="T326" s="27"/>
      <c r="U326" s="27"/>
      <c r="V326" s="27"/>
      <c r="W326" s="27"/>
      <c r="X326" s="27"/>
      <c r="Y326" s="29"/>
      <c r="Z326" s="29"/>
      <c r="AA326" s="29"/>
    </row>
    <row r="327" spans="6:27" x14ac:dyDescent="0.4">
      <c r="F327" s="25"/>
      <c r="G327" s="25"/>
      <c r="H327" s="25"/>
      <c r="I327" s="25"/>
      <c r="J327" s="25"/>
      <c r="K327" s="26"/>
      <c r="L327" s="26"/>
      <c r="M327" s="27"/>
      <c r="N327" s="27"/>
      <c r="O327" s="27"/>
      <c r="P327" s="26"/>
      <c r="Q327" s="26"/>
      <c r="R327" s="26"/>
      <c r="S327" s="26"/>
      <c r="T327" s="27"/>
      <c r="U327" s="27"/>
      <c r="V327" s="27"/>
      <c r="W327" s="27"/>
      <c r="X327" s="27"/>
      <c r="Y327" s="29"/>
      <c r="Z327" s="29"/>
      <c r="AA327" s="29"/>
    </row>
    <row r="328" spans="6:27" x14ac:dyDescent="0.4">
      <c r="F328" s="25"/>
      <c r="G328" s="25"/>
      <c r="H328" s="25"/>
      <c r="I328" s="25"/>
      <c r="J328" s="25"/>
      <c r="K328" s="26"/>
      <c r="L328" s="26"/>
      <c r="M328" s="27"/>
      <c r="N328" s="27"/>
      <c r="O328" s="27"/>
      <c r="P328" s="26"/>
      <c r="Q328" s="26"/>
      <c r="R328" s="26"/>
      <c r="S328" s="26"/>
      <c r="T328" s="27"/>
      <c r="U328" s="27"/>
      <c r="V328" s="27"/>
      <c r="W328" s="27"/>
      <c r="X328" s="27"/>
      <c r="Y328" s="29"/>
      <c r="Z328" s="29"/>
      <c r="AA328" s="29"/>
    </row>
    <row r="329" spans="6:27" x14ac:dyDescent="0.4">
      <c r="F329" s="25"/>
      <c r="G329" s="25"/>
      <c r="H329" s="25"/>
      <c r="I329" s="25"/>
      <c r="J329" s="25"/>
      <c r="K329" s="26"/>
      <c r="L329" s="26"/>
      <c r="M329" s="27"/>
      <c r="N329" s="27"/>
      <c r="O329" s="27"/>
      <c r="P329" s="26"/>
      <c r="Q329" s="26"/>
      <c r="R329" s="26"/>
      <c r="S329" s="26"/>
      <c r="T329" s="27"/>
      <c r="U329" s="27"/>
      <c r="V329" s="27"/>
      <c r="W329" s="27"/>
      <c r="X329" s="27"/>
      <c r="Y329" s="29"/>
      <c r="Z329" s="29"/>
      <c r="AA329" s="29"/>
    </row>
    <row r="330" spans="6:27" x14ac:dyDescent="0.4">
      <c r="F330" s="25"/>
      <c r="G330" s="25"/>
      <c r="H330" s="25"/>
      <c r="I330" s="25"/>
      <c r="J330" s="25"/>
      <c r="K330" s="26"/>
      <c r="L330" s="26"/>
      <c r="M330" s="27"/>
      <c r="N330" s="27"/>
      <c r="O330" s="27"/>
      <c r="P330" s="26"/>
      <c r="Q330" s="26"/>
      <c r="R330" s="26"/>
      <c r="S330" s="26"/>
      <c r="T330" s="27"/>
      <c r="U330" s="27"/>
      <c r="V330" s="27"/>
      <c r="W330" s="27"/>
      <c r="X330" s="27"/>
      <c r="Y330" s="29"/>
      <c r="Z330" s="29"/>
      <c r="AA330" s="29"/>
    </row>
    <row r="331" spans="6:27" x14ac:dyDescent="0.4">
      <c r="F331" s="25"/>
      <c r="G331" s="25"/>
      <c r="H331" s="25"/>
      <c r="I331" s="25"/>
      <c r="J331" s="25"/>
      <c r="K331" s="26"/>
      <c r="L331" s="26"/>
      <c r="M331" s="27"/>
      <c r="N331" s="27"/>
      <c r="O331" s="27"/>
      <c r="P331" s="26"/>
      <c r="Q331" s="26"/>
      <c r="R331" s="26"/>
      <c r="S331" s="26"/>
      <c r="T331" s="27"/>
      <c r="U331" s="27"/>
      <c r="V331" s="27"/>
      <c r="W331" s="27"/>
      <c r="X331" s="27"/>
      <c r="Y331" s="29"/>
      <c r="Z331" s="29"/>
      <c r="AA331" s="29"/>
    </row>
    <row r="332" spans="6:27" x14ac:dyDescent="0.4">
      <c r="F332" s="25"/>
      <c r="G332" s="25"/>
      <c r="H332" s="25"/>
      <c r="I332" s="25"/>
      <c r="J332" s="25"/>
      <c r="K332" s="26"/>
      <c r="L332" s="26"/>
      <c r="M332" s="27"/>
      <c r="N332" s="27"/>
      <c r="O332" s="27"/>
      <c r="P332" s="26"/>
      <c r="Q332" s="26"/>
      <c r="R332" s="26"/>
      <c r="S332" s="26"/>
      <c r="T332" s="27"/>
      <c r="U332" s="27"/>
      <c r="V332" s="27"/>
      <c r="W332" s="27"/>
      <c r="X332" s="27"/>
      <c r="Y332" s="29"/>
      <c r="Z332" s="29"/>
      <c r="AA332" s="29"/>
    </row>
    <row r="333" spans="6:27" x14ac:dyDescent="0.4">
      <c r="F333" s="25"/>
      <c r="G333" s="25"/>
      <c r="H333" s="25"/>
      <c r="I333" s="25"/>
      <c r="J333" s="25"/>
      <c r="K333" s="26"/>
      <c r="L333" s="26"/>
      <c r="M333" s="27"/>
      <c r="N333" s="27"/>
      <c r="O333" s="27"/>
      <c r="P333" s="26"/>
      <c r="Q333" s="26"/>
      <c r="R333" s="26"/>
      <c r="S333" s="26"/>
      <c r="T333" s="27"/>
      <c r="U333" s="27"/>
      <c r="V333" s="27"/>
      <c r="W333" s="27"/>
      <c r="X333" s="27"/>
      <c r="Y333" s="29"/>
      <c r="Z333" s="29"/>
      <c r="AA333" s="29"/>
    </row>
    <row r="334" spans="6:27" x14ac:dyDescent="0.4">
      <c r="F334" s="25"/>
      <c r="G334" s="25"/>
      <c r="H334" s="25"/>
      <c r="I334" s="25"/>
      <c r="J334" s="25"/>
      <c r="K334" s="26"/>
      <c r="L334" s="26"/>
      <c r="M334" s="27"/>
      <c r="N334" s="27"/>
      <c r="O334" s="27"/>
      <c r="P334" s="26"/>
      <c r="Q334" s="26"/>
      <c r="R334" s="26"/>
      <c r="S334" s="26"/>
      <c r="T334" s="27"/>
      <c r="U334" s="27"/>
      <c r="V334" s="27"/>
      <c r="W334" s="27"/>
      <c r="X334" s="27"/>
      <c r="Y334" s="29"/>
      <c r="Z334" s="29"/>
      <c r="AA334" s="29"/>
    </row>
    <row r="335" spans="6:27" x14ac:dyDescent="0.4">
      <c r="F335" s="25"/>
      <c r="G335" s="25"/>
      <c r="H335" s="25"/>
      <c r="I335" s="25"/>
      <c r="J335" s="25"/>
      <c r="K335" s="26"/>
      <c r="L335" s="26"/>
      <c r="M335" s="27"/>
      <c r="N335" s="27"/>
      <c r="O335" s="27"/>
      <c r="P335" s="26"/>
      <c r="Q335" s="26"/>
      <c r="R335" s="26"/>
      <c r="S335" s="26"/>
      <c r="T335" s="27"/>
      <c r="U335" s="27"/>
      <c r="V335" s="27"/>
      <c r="W335" s="27"/>
      <c r="X335" s="27"/>
      <c r="Y335" s="29"/>
      <c r="Z335" s="29"/>
      <c r="AA335" s="29"/>
    </row>
    <row r="336" spans="6:27" x14ac:dyDescent="0.4">
      <c r="F336" s="25"/>
      <c r="G336" s="25"/>
      <c r="H336" s="25"/>
      <c r="I336" s="25"/>
      <c r="J336" s="25"/>
      <c r="K336" s="26"/>
      <c r="L336" s="26"/>
      <c r="M336" s="27"/>
      <c r="N336" s="27"/>
      <c r="O336" s="27"/>
      <c r="P336" s="26"/>
      <c r="Q336" s="26"/>
      <c r="R336" s="26"/>
      <c r="S336" s="26"/>
      <c r="T336" s="27"/>
      <c r="U336" s="27"/>
      <c r="V336" s="27"/>
      <c r="W336" s="27"/>
      <c r="X336" s="27"/>
      <c r="Y336" s="29"/>
      <c r="Z336" s="29"/>
      <c r="AA336" s="29"/>
    </row>
    <row r="337" spans="6:27" x14ac:dyDescent="0.4">
      <c r="F337" s="25"/>
      <c r="G337" s="25"/>
      <c r="H337" s="25"/>
      <c r="I337" s="25"/>
      <c r="J337" s="25"/>
      <c r="K337" s="26"/>
      <c r="L337" s="26"/>
      <c r="M337" s="27"/>
      <c r="N337" s="27"/>
      <c r="O337" s="27"/>
      <c r="P337" s="26"/>
      <c r="Q337" s="26"/>
      <c r="R337" s="26"/>
      <c r="S337" s="26"/>
      <c r="T337" s="27"/>
      <c r="U337" s="27"/>
      <c r="V337" s="27"/>
      <c r="W337" s="27"/>
      <c r="X337" s="27"/>
      <c r="Y337" s="29"/>
      <c r="Z337" s="29"/>
      <c r="AA337" s="29"/>
    </row>
    <row r="338" spans="6:27" x14ac:dyDescent="0.4">
      <c r="F338" s="25"/>
      <c r="G338" s="25"/>
      <c r="H338" s="25"/>
      <c r="I338" s="25"/>
      <c r="J338" s="25"/>
      <c r="K338" s="26"/>
      <c r="L338" s="26"/>
      <c r="M338" s="27"/>
      <c r="N338" s="27"/>
      <c r="O338" s="27"/>
      <c r="P338" s="26"/>
      <c r="Q338" s="26"/>
      <c r="R338" s="26"/>
      <c r="S338" s="26"/>
      <c r="T338" s="27"/>
      <c r="U338" s="27"/>
      <c r="V338" s="27"/>
      <c r="W338" s="27"/>
      <c r="X338" s="27"/>
      <c r="Y338" s="29"/>
      <c r="Z338" s="29"/>
      <c r="AA338" s="29"/>
    </row>
    <row r="339" spans="6:27" x14ac:dyDescent="0.4">
      <c r="F339" s="25"/>
      <c r="G339" s="25"/>
      <c r="H339" s="25"/>
      <c r="I339" s="25"/>
      <c r="J339" s="25"/>
      <c r="K339" s="26"/>
      <c r="L339" s="26"/>
      <c r="M339" s="27"/>
      <c r="N339" s="27"/>
      <c r="O339" s="27"/>
      <c r="P339" s="26"/>
      <c r="Q339" s="26"/>
      <c r="R339" s="26"/>
      <c r="S339" s="26"/>
      <c r="T339" s="27"/>
      <c r="U339" s="27"/>
      <c r="V339" s="27"/>
      <c r="W339" s="27"/>
      <c r="X339" s="27"/>
      <c r="Y339" s="29"/>
      <c r="Z339" s="29"/>
      <c r="AA339" s="29"/>
    </row>
    <row r="340" spans="6:27" x14ac:dyDescent="0.4">
      <c r="F340" s="25"/>
      <c r="G340" s="25"/>
      <c r="H340" s="25"/>
      <c r="I340" s="25"/>
      <c r="J340" s="25"/>
      <c r="K340" s="26"/>
      <c r="L340" s="26"/>
      <c r="M340" s="27"/>
      <c r="N340" s="27"/>
      <c r="O340" s="27"/>
      <c r="P340" s="26"/>
      <c r="Q340" s="26"/>
      <c r="R340" s="26"/>
      <c r="S340" s="26"/>
      <c r="T340" s="27"/>
      <c r="U340" s="27"/>
      <c r="V340" s="27"/>
      <c r="W340" s="27"/>
      <c r="X340" s="27"/>
      <c r="Y340" s="29"/>
      <c r="Z340" s="29"/>
      <c r="AA340" s="29"/>
    </row>
    <row r="341" spans="6:27" x14ac:dyDescent="0.4">
      <c r="F341" s="25"/>
      <c r="G341" s="25"/>
      <c r="H341" s="25"/>
      <c r="I341" s="25"/>
      <c r="J341" s="25"/>
      <c r="K341" s="26"/>
      <c r="L341" s="26"/>
      <c r="M341" s="27"/>
      <c r="N341" s="27"/>
      <c r="O341" s="27"/>
      <c r="P341" s="26"/>
      <c r="Q341" s="26"/>
      <c r="R341" s="26"/>
      <c r="S341" s="26"/>
      <c r="T341" s="27"/>
      <c r="U341" s="27"/>
      <c r="V341" s="27"/>
      <c r="W341" s="27"/>
      <c r="X341" s="27"/>
      <c r="Y341" s="29"/>
      <c r="Z341" s="29"/>
      <c r="AA341" s="29"/>
    </row>
    <row r="342" spans="6:27" x14ac:dyDescent="0.4">
      <c r="F342" s="25"/>
      <c r="G342" s="25"/>
      <c r="H342" s="25"/>
      <c r="I342" s="25"/>
      <c r="J342" s="25"/>
      <c r="K342" s="26"/>
      <c r="L342" s="26"/>
      <c r="M342" s="27"/>
      <c r="N342" s="27"/>
      <c r="O342" s="27"/>
      <c r="P342" s="26"/>
      <c r="Q342" s="26"/>
      <c r="R342" s="26"/>
      <c r="S342" s="26"/>
      <c r="T342" s="27"/>
      <c r="U342" s="27"/>
      <c r="V342" s="27"/>
      <c r="W342" s="27"/>
      <c r="X342" s="27"/>
      <c r="Y342" s="29"/>
      <c r="Z342" s="29"/>
      <c r="AA342" s="29"/>
    </row>
    <row r="343" spans="6:27" x14ac:dyDescent="0.4">
      <c r="F343" s="25"/>
      <c r="G343" s="25"/>
      <c r="H343" s="25"/>
      <c r="I343" s="25"/>
      <c r="J343" s="25"/>
      <c r="K343" s="26"/>
      <c r="L343" s="26"/>
      <c r="M343" s="27"/>
      <c r="N343" s="27"/>
      <c r="O343" s="27"/>
      <c r="P343" s="26"/>
      <c r="Q343" s="26"/>
      <c r="R343" s="26"/>
      <c r="S343" s="26"/>
      <c r="T343" s="27"/>
      <c r="U343" s="27"/>
      <c r="V343" s="27"/>
      <c r="W343" s="27"/>
      <c r="X343" s="27"/>
      <c r="Y343" s="29"/>
      <c r="Z343" s="29"/>
      <c r="AA343" s="29"/>
    </row>
    <row r="344" spans="6:27" x14ac:dyDescent="0.4">
      <c r="F344" s="25"/>
      <c r="G344" s="25"/>
      <c r="H344" s="25"/>
      <c r="I344" s="25"/>
      <c r="J344" s="25"/>
      <c r="K344" s="26"/>
      <c r="L344" s="26"/>
      <c r="M344" s="27"/>
      <c r="N344" s="27"/>
      <c r="O344" s="27"/>
      <c r="P344" s="26"/>
      <c r="Q344" s="26"/>
      <c r="R344" s="26"/>
      <c r="S344" s="26"/>
      <c r="T344" s="27"/>
      <c r="U344" s="27"/>
      <c r="V344" s="27"/>
      <c r="W344" s="27"/>
      <c r="X344" s="27"/>
      <c r="Y344" s="29"/>
      <c r="Z344" s="29"/>
      <c r="AA344" s="29"/>
    </row>
    <row r="345" spans="6:27" x14ac:dyDescent="0.4">
      <c r="F345" s="25"/>
      <c r="G345" s="25"/>
      <c r="H345" s="25"/>
      <c r="I345" s="25"/>
      <c r="J345" s="25"/>
      <c r="K345" s="26"/>
      <c r="L345" s="26"/>
      <c r="M345" s="27"/>
      <c r="N345" s="27"/>
      <c r="O345" s="27"/>
      <c r="P345" s="26"/>
      <c r="Q345" s="26"/>
      <c r="R345" s="26"/>
      <c r="S345" s="26"/>
      <c r="T345" s="27"/>
      <c r="U345" s="27"/>
      <c r="V345" s="27"/>
      <c r="W345" s="27"/>
      <c r="X345" s="27"/>
      <c r="Y345" s="29"/>
      <c r="Z345" s="29"/>
      <c r="AA345" s="29"/>
    </row>
    <row r="346" spans="6:27" x14ac:dyDescent="0.4">
      <c r="F346" s="25"/>
      <c r="G346" s="25"/>
      <c r="H346" s="25"/>
      <c r="I346" s="25"/>
      <c r="J346" s="25"/>
      <c r="K346" s="26"/>
      <c r="L346" s="26"/>
      <c r="M346" s="27"/>
      <c r="N346" s="27"/>
      <c r="O346" s="27"/>
      <c r="P346" s="26"/>
      <c r="Q346" s="26"/>
      <c r="R346" s="26"/>
      <c r="S346" s="26"/>
      <c r="T346" s="27"/>
      <c r="U346" s="27"/>
      <c r="V346" s="27"/>
      <c r="W346" s="27"/>
      <c r="X346" s="27"/>
      <c r="Y346" s="29"/>
      <c r="Z346" s="29"/>
      <c r="AA346" s="29"/>
    </row>
    <row r="347" spans="6:27" x14ac:dyDescent="0.4">
      <c r="F347" s="25"/>
      <c r="G347" s="25"/>
      <c r="H347" s="25"/>
      <c r="I347" s="25"/>
      <c r="J347" s="25"/>
      <c r="K347" s="26"/>
      <c r="L347" s="26"/>
      <c r="M347" s="27"/>
      <c r="N347" s="27"/>
      <c r="O347" s="27"/>
      <c r="P347" s="26"/>
      <c r="Q347" s="26"/>
      <c r="R347" s="26"/>
      <c r="S347" s="26"/>
      <c r="T347" s="27"/>
      <c r="U347" s="27"/>
      <c r="V347" s="27"/>
      <c r="W347" s="27"/>
      <c r="X347" s="27"/>
      <c r="Y347" s="29"/>
      <c r="Z347" s="29"/>
      <c r="AA347" s="29"/>
    </row>
    <row r="348" spans="6:27" x14ac:dyDescent="0.4">
      <c r="F348" s="25"/>
      <c r="G348" s="25"/>
      <c r="H348" s="25"/>
      <c r="I348" s="25"/>
      <c r="J348" s="25"/>
      <c r="K348" s="26"/>
      <c r="L348" s="26"/>
      <c r="M348" s="27"/>
      <c r="N348" s="27"/>
      <c r="O348" s="27"/>
      <c r="P348" s="26"/>
      <c r="Q348" s="26"/>
      <c r="R348" s="26"/>
      <c r="S348" s="26"/>
      <c r="T348" s="27"/>
      <c r="U348" s="27"/>
      <c r="V348" s="27"/>
      <c r="W348" s="27"/>
      <c r="X348" s="27"/>
      <c r="Y348" s="29"/>
      <c r="Z348" s="29"/>
      <c r="AA348" s="29"/>
    </row>
    <row r="349" spans="6:27" x14ac:dyDescent="0.4">
      <c r="F349" s="25"/>
      <c r="G349" s="25"/>
      <c r="H349" s="25"/>
      <c r="I349" s="25"/>
      <c r="J349" s="25"/>
      <c r="K349" s="26"/>
      <c r="L349" s="26"/>
      <c r="M349" s="27"/>
      <c r="N349" s="27"/>
      <c r="O349" s="27"/>
      <c r="P349" s="26"/>
      <c r="Q349" s="26"/>
      <c r="R349" s="26"/>
      <c r="S349" s="26"/>
      <c r="T349" s="27"/>
      <c r="U349" s="27"/>
      <c r="V349" s="27"/>
      <c r="W349" s="27"/>
      <c r="X349" s="27"/>
      <c r="Y349" s="29"/>
      <c r="Z349" s="29"/>
      <c r="AA349" s="29"/>
    </row>
    <row r="350" spans="6:27" x14ac:dyDescent="0.4">
      <c r="F350" s="25"/>
      <c r="G350" s="25"/>
      <c r="H350" s="25"/>
      <c r="I350" s="25"/>
      <c r="J350" s="25"/>
      <c r="K350" s="26"/>
      <c r="L350" s="26"/>
      <c r="M350" s="27"/>
      <c r="N350" s="27"/>
      <c r="O350" s="27"/>
      <c r="P350" s="26"/>
      <c r="Q350" s="26"/>
      <c r="R350" s="26"/>
      <c r="S350" s="26"/>
      <c r="T350" s="27"/>
      <c r="U350" s="27"/>
      <c r="V350" s="27"/>
      <c r="W350" s="27"/>
      <c r="X350" s="27"/>
      <c r="Y350" s="29"/>
      <c r="Z350" s="29"/>
      <c r="AA350" s="29"/>
    </row>
    <row r="351" spans="6:27" x14ac:dyDescent="0.4">
      <c r="F351" s="25"/>
      <c r="G351" s="25"/>
      <c r="H351" s="25"/>
      <c r="I351" s="25"/>
      <c r="J351" s="25"/>
      <c r="K351" s="26"/>
      <c r="L351" s="26"/>
      <c r="M351" s="27"/>
      <c r="N351" s="27"/>
      <c r="O351" s="27"/>
      <c r="P351" s="26"/>
      <c r="Q351" s="26"/>
      <c r="R351" s="26"/>
      <c r="S351" s="26"/>
      <c r="T351" s="27"/>
      <c r="U351" s="27"/>
      <c r="V351" s="27"/>
      <c r="W351" s="27"/>
      <c r="X351" s="27"/>
      <c r="Y351" s="29"/>
      <c r="Z351" s="29"/>
      <c r="AA351" s="29"/>
    </row>
    <row r="352" spans="6:27" x14ac:dyDescent="0.4">
      <c r="F352" s="25"/>
      <c r="G352" s="25"/>
      <c r="H352" s="25"/>
      <c r="I352" s="25"/>
      <c r="J352" s="25"/>
      <c r="K352" s="26"/>
      <c r="L352" s="26"/>
      <c r="M352" s="27"/>
      <c r="N352" s="27"/>
      <c r="O352" s="27"/>
      <c r="P352" s="26"/>
      <c r="Q352" s="26"/>
      <c r="R352" s="26"/>
      <c r="S352" s="26"/>
      <c r="T352" s="27"/>
      <c r="U352" s="27"/>
      <c r="V352" s="27"/>
      <c r="W352" s="27"/>
      <c r="X352" s="27"/>
      <c r="Y352" s="29"/>
      <c r="Z352" s="29"/>
      <c r="AA352" s="29"/>
    </row>
    <row r="353" spans="6:27" x14ac:dyDescent="0.4">
      <c r="F353" s="25"/>
      <c r="G353" s="25"/>
      <c r="H353" s="25"/>
      <c r="I353" s="25"/>
      <c r="J353" s="25"/>
      <c r="K353" s="26"/>
      <c r="L353" s="26"/>
      <c r="M353" s="27"/>
      <c r="N353" s="27"/>
      <c r="O353" s="27"/>
      <c r="P353" s="26"/>
      <c r="Q353" s="26"/>
      <c r="R353" s="26"/>
      <c r="S353" s="26"/>
      <c r="T353" s="27"/>
      <c r="U353" s="27"/>
      <c r="V353" s="27"/>
      <c r="W353" s="27"/>
      <c r="X353" s="27"/>
      <c r="Y353" s="29"/>
      <c r="Z353" s="29"/>
      <c r="AA353" s="29"/>
    </row>
    <row r="354" spans="6:27" x14ac:dyDescent="0.4">
      <c r="F354" s="25"/>
      <c r="G354" s="25"/>
      <c r="H354" s="25"/>
      <c r="I354" s="25"/>
      <c r="J354" s="25"/>
      <c r="K354" s="26"/>
      <c r="L354" s="26"/>
      <c r="M354" s="27"/>
      <c r="N354" s="27"/>
      <c r="O354" s="27"/>
      <c r="P354" s="26"/>
      <c r="Q354" s="26"/>
      <c r="R354" s="26"/>
      <c r="S354" s="26"/>
      <c r="T354" s="27"/>
      <c r="U354" s="27"/>
      <c r="V354" s="27"/>
      <c r="W354" s="27"/>
      <c r="X354" s="27"/>
      <c r="Y354" s="29"/>
      <c r="Z354" s="29"/>
      <c r="AA354" s="29"/>
    </row>
    <row r="355" spans="6:27" x14ac:dyDescent="0.4">
      <c r="F355" s="25"/>
      <c r="G355" s="25"/>
      <c r="H355" s="25"/>
      <c r="I355" s="25"/>
      <c r="J355" s="25"/>
      <c r="K355" s="26"/>
      <c r="L355" s="26"/>
      <c r="M355" s="27"/>
      <c r="N355" s="27"/>
      <c r="O355" s="27"/>
      <c r="P355" s="26"/>
      <c r="Q355" s="26"/>
      <c r="R355" s="26"/>
      <c r="S355" s="26"/>
      <c r="T355" s="27"/>
      <c r="U355" s="27"/>
      <c r="V355" s="27"/>
      <c r="W355" s="27"/>
      <c r="X355" s="27"/>
      <c r="Y355" s="29"/>
      <c r="Z355" s="29"/>
      <c r="AA355" s="29"/>
    </row>
    <row r="356" spans="6:27" x14ac:dyDescent="0.4">
      <c r="F356" s="25"/>
      <c r="G356" s="25"/>
      <c r="H356" s="25"/>
      <c r="I356" s="25"/>
      <c r="J356" s="25"/>
      <c r="K356" s="26"/>
      <c r="L356" s="26"/>
      <c r="M356" s="27"/>
      <c r="N356" s="27"/>
      <c r="O356" s="27"/>
      <c r="P356" s="26"/>
      <c r="Q356" s="26"/>
      <c r="R356" s="26"/>
      <c r="S356" s="26"/>
      <c r="T356" s="27"/>
      <c r="U356" s="27"/>
      <c r="V356" s="27"/>
      <c r="W356" s="27"/>
      <c r="X356" s="27"/>
      <c r="Y356" s="29"/>
      <c r="Z356" s="29"/>
      <c r="AA356" s="29"/>
    </row>
    <row r="357" spans="6:27" x14ac:dyDescent="0.4">
      <c r="F357" s="25"/>
      <c r="G357" s="25"/>
      <c r="H357" s="25"/>
      <c r="I357" s="25"/>
      <c r="J357" s="25"/>
      <c r="K357" s="26"/>
      <c r="L357" s="26"/>
      <c r="M357" s="27"/>
      <c r="N357" s="27"/>
      <c r="O357" s="27"/>
      <c r="P357" s="26"/>
      <c r="Q357" s="26"/>
      <c r="R357" s="26"/>
      <c r="S357" s="26"/>
      <c r="T357" s="27"/>
      <c r="U357" s="27"/>
      <c r="V357" s="27"/>
      <c r="W357" s="27"/>
      <c r="X357" s="27"/>
      <c r="Y357" s="29"/>
      <c r="Z357" s="29"/>
      <c r="AA357" s="29"/>
    </row>
    <row r="358" spans="6:27" x14ac:dyDescent="0.4">
      <c r="F358" s="25"/>
      <c r="G358" s="25"/>
      <c r="H358" s="25"/>
      <c r="I358" s="25"/>
      <c r="J358" s="25"/>
      <c r="K358" s="26"/>
      <c r="L358" s="26"/>
      <c r="M358" s="27"/>
      <c r="N358" s="27"/>
      <c r="O358" s="27"/>
      <c r="P358" s="26"/>
      <c r="Q358" s="26"/>
      <c r="R358" s="26"/>
      <c r="S358" s="26"/>
      <c r="T358" s="27"/>
      <c r="U358" s="27"/>
      <c r="V358" s="27"/>
      <c r="W358" s="27"/>
      <c r="X358" s="27"/>
      <c r="Y358" s="29"/>
      <c r="Z358" s="29"/>
      <c r="AA358" s="29"/>
    </row>
    <row r="359" spans="6:27" x14ac:dyDescent="0.4">
      <c r="F359" s="25"/>
      <c r="G359" s="25"/>
      <c r="H359" s="25"/>
      <c r="I359" s="25"/>
      <c r="J359" s="25"/>
      <c r="K359" s="26"/>
      <c r="L359" s="26"/>
      <c r="M359" s="27"/>
      <c r="N359" s="27"/>
      <c r="O359" s="27"/>
      <c r="P359" s="26"/>
      <c r="Q359" s="26"/>
      <c r="R359" s="26"/>
      <c r="S359" s="26"/>
      <c r="T359" s="27"/>
      <c r="U359" s="27"/>
      <c r="V359" s="27"/>
      <c r="W359" s="27"/>
      <c r="X359" s="27"/>
      <c r="Y359" s="29"/>
      <c r="Z359" s="29"/>
      <c r="AA359" s="29"/>
    </row>
    <row r="360" spans="6:27" x14ac:dyDescent="0.4">
      <c r="F360" s="25"/>
      <c r="G360" s="25"/>
      <c r="H360" s="25"/>
      <c r="I360" s="25"/>
      <c r="J360" s="25"/>
      <c r="K360" s="26"/>
      <c r="L360" s="26"/>
      <c r="M360" s="27"/>
      <c r="N360" s="27"/>
      <c r="O360" s="27"/>
      <c r="P360" s="26"/>
      <c r="Q360" s="26"/>
      <c r="R360" s="26"/>
      <c r="S360" s="26"/>
      <c r="T360" s="27"/>
      <c r="U360" s="27"/>
      <c r="V360" s="27"/>
      <c r="W360" s="27"/>
      <c r="X360" s="27"/>
      <c r="Y360" s="29"/>
      <c r="Z360" s="29"/>
      <c r="AA360" s="29"/>
    </row>
    <row r="361" spans="6:27" x14ac:dyDescent="0.4">
      <c r="F361" s="25"/>
      <c r="G361" s="25"/>
      <c r="H361" s="25"/>
      <c r="I361" s="25"/>
      <c r="J361" s="25"/>
      <c r="K361" s="26"/>
      <c r="L361" s="26"/>
      <c r="M361" s="27"/>
      <c r="N361" s="27"/>
      <c r="O361" s="27"/>
      <c r="P361" s="26"/>
      <c r="Q361" s="26"/>
      <c r="R361" s="26"/>
      <c r="S361" s="26"/>
      <c r="T361" s="27"/>
      <c r="U361" s="27"/>
      <c r="V361" s="27"/>
      <c r="W361" s="27"/>
      <c r="X361" s="27"/>
      <c r="Y361" s="29"/>
      <c r="Z361" s="29"/>
      <c r="AA361" s="29"/>
    </row>
    <row r="362" spans="6:27" x14ac:dyDescent="0.4">
      <c r="F362" s="25"/>
      <c r="G362" s="25"/>
      <c r="H362" s="25"/>
      <c r="I362" s="25"/>
      <c r="J362" s="25"/>
      <c r="K362" s="26"/>
      <c r="L362" s="26"/>
      <c r="M362" s="27"/>
      <c r="N362" s="27"/>
      <c r="O362" s="27"/>
      <c r="P362" s="26"/>
      <c r="Q362" s="26"/>
      <c r="R362" s="26"/>
      <c r="S362" s="26"/>
      <c r="T362" s="27"/>
      <c r="U362" s="27"/>
      <c r="V362" s="27"/>
      <c r="W362" s="27"/>
      <c r="X362" s="27"/>
      <c r="Y362" s="29"/>
      <c r="Z362" s="29"/>
      <c r="AA362" s="29"/>
    </row>
    <row r="363" spans="6:27" x14ac:dyDescent="0.4">
      <c r="F363" s="25"/>
      <c r="G363" s="25"/>
      <c r="H363" s="25"/>
      <c r="I363" s="25"/>
      <c r="J363" s="25"/>
      <c r="K363" s="26"/>
      <c r="L363" s="26"/>
      <c r="M363" s="27"/>
      <c r="N363" s="27"/>
      <c r="O363" s="27"/>
      <c r="P363" s="26"/>
      <c r="Q363" s="26"/>
      <c r="R363" s="26"/>
      <c r="S363" s="26"/>
      <c r="T363" s="27"/>
      <c r="U363" s="27"/>
      <c r="V363" s="27"/>
      <c r="W363" s="27"/>
      <c r="X363" s="27"/>
      <c r="Y363" s="29"/>
      <c r="Z363" s="29"/>
      <c r="AA363" s="29"/>
    </row>
    <row r="364" spans="6:27" x14ac:dyDescent="0.4">
      <c r="F364" s="25"/>
      <c r="G364" s="25"/>
      <c r="H364" s="25"/>
      <c r="I364" s="25"/>
      <c r="J364" s="25"/>
      <c r="K364" s="26"/>
      <c r="L364" s="26"/>
      <c r="M364" s="27"/>
      <c r="N364" s="27"/>
      <c r="O364" s="27"/>
      <c r="P364" s="26"/>
      <c r="Q364" s="26"/>
      <c r="R364" s="26"/>
      <c r="S364" s="26"/>
      <c r="T364" s="27"/>
      <c r="U364" s="27"/>
      <c r="V364" s="27"/>
      <c r="W364" s="27"/>
      <c r="X364" s="27"/>
      <c r="Y364" s="29"/>
      <c r="Z364" s="29"/>
      <c r="AA364" s="29"/>
    </row>
    <row r="365" spans="6:27" x14ac:dyDescent="0.4">
      <c r="F365" s="25"/>
      <c r="G365" s="25"/>
      <c r="H365" s="25"/>
      <c r="I365" s="25"/>
      <c r="J365" s="25"/>
      <c r="K365" s="26"/>
      <c r="L365" s="26"/>
      <c r="M365" s="27"/>
      <c r="N365" s="27"/>
      <c r="O365" s="27"/>
      <c r="P365" s="26"/>
      <c r="Q365" s="26"/>
      <c r="R365" s="26"/>
      <c r="S365" s="26"/>
      <c r="T365" s="27"/>
      <c r="U365" s="27"/>
      <c r="V365" s="27"/>
      <c r="W365" s="27"/>
      <c r="X365" s="27"/>
      <c r="Y365" s="29"/>
      <c r="Z365" s="29"/>
      <c r="AA365" s="29"/>
    </row>
    <row r="366" spans="6:27" x14ac:dyDescent="0.4">
      <c r="F366" s="25"/>
      <c r="G366" s="25"/>
      <c r="H366" s="25"/>
      <c r="I366" s="25"/>
      <c r="J366" s="25"/>
      <c r="K366" s="26"/>
      <c r="L366" s="26"/>
      <c r="M366" s="27"/>
      <c r="N366" s="27"/>
      <c r="O366" s="27"/>
      <c r="P366" s="26"/>
      <c r="Q366" s="26"/>
      <c r="R366" s="26"/>
      <c r="S366" s="26"/>
      <c r="T366" s="27"/>
      <c r="U366" s="27"/>
      <c r="V366" s="27"/>
      <c r="W366" s="27"/>
      <c r="X366" s="27"/>
      <c r="Y366" s="29"/>
      <c r="Z366" s="29"/>
      <c r="AA366" s="29"/>
    </row>
    <row r="367" spans="6:27" x14ac:dyDescent="0.4">
      <c r="F367" s="25"/>
      <c r="G367" s="25"/>
      <c r="H367" s="25"/>
      <c r="I367" s="25"/>
      <c r="J367" s="25"/>
      <c r="K367" s="26"/>
      <c r="L367" s="26"/>
      <c r="M367" s="27"/>
      <c r="N367" s="27"/>
      <c r="O367" s="27"/>
      <c r="P367" s="26"/>
      <c r="Q367" s="26"/>
      <c r="R367" s="26"/>
      <c r="S367" s="26"/>
      <c r="T367" s="27"/>
      <c r="U367" s="27"/>
      <c r="V367" s="27"/>
      <c r="W367" s="27"/>
      <c r="X367" s="27"/>
      <c r="Y367" s="29"/>
      <c r="Z367" s="29"/>
      <c r="AA367" s="29"/>
    </row>
    <row r="368" spans="6:27" x14ac:dyDescent="0.4">
      <c r="F368" s="25"/>
      <c r="G368" s="25"/>
      <c r="H368" s="25"/>
      <c r="I368" s="25"/>
      <c r="J368" s="25"/>
      <c r="K368" s="26"/>
      <c r="L368" s="26"/>
      <c r="M368" s="27"/>
      <c r="N368" s="27"/>
      <c r="O368" s="27"/>
      <c r="P368" s="26"/>
      <c r="Q368" s="26"/>
      <c r="R368" s="26"/>
      <c r="S368" s="26"/>
      <c r="T368" s="27"/>
      <c r="U368" s="27"/>
      <c r="V368" s="27"/>
      <c r="W368" s="27"/>
      <c r="X368" s="27"/>
      <c r="Y368" s="29"/>
      <c r="Z368" s="29"/>
      <c r="AA368" s="29"/>
    </row>
    <row r="369" spans="6:27" x14ac:dyDescent="0.4">
      <c r="F369" s="25"/>
      <c r="G369" s="25"/>
      <c r="H369" s="25"/>
      <c r="I369" s="25"/>
      <c r="J369" s="25"/>
      <c r="K369" s="26"/>
      <c r="L369" s="26"/>
      <c r="M369" s="27"/>
      <c r="N369" s="27"/>
      <c r="O369" s="27"/>
      <c r="P369" s="26"/>
      <c r="Q369" s="26"/>
      <c r="R369" s="26"/>
      <c r="S369" s="26"/>
      <c r="T369" s="27"/>
      <c r="U369" s="27"/>
      <c r="V369" s="27"/>
      <c r="W369" s="27"/>
      <c r="X369" s="27"/>
      <c r="Y369" s="29"/>
      <c r="Z369" s="29"/>
      <c r="AA369" s="29"/>
    </row>
    <row r="370" spans="6:27" x14ac:dyDescent="0.4">
      <c r="F370" s="25"/>
      <c r="G370" s="25"/>
      <c r="H370" s="25"/>
      <c r="I370" s="25"/>
      <c r="J370" s="25"/>
      <c r="K370" s="26"/>
      <c r="L370" s="26"/>
      <c r="M370" s="27"/>
      <c r="N370" s="27"/>
      <c r="O370" s="27"/>
      <c r="P370" s="26"/>
      <c r="Q370" s="26"/>
      <c r="R370" s="26"/>
      <c r="S370" s="26"/>
      <c r="T370" s="27"/>
      <c r="U370" s="27"/>
      <c r="V370" s="27"/>
      <c r="W370" s="27"/>
      <c r="X370" s="27"/>
      <c r="Y370" s="29"/>
      <c r="Z370" s="29"/>
      <c r="AA370" s="29"/>
    </row>
    <row r="371" spans="6:27" x14ac:dyDescent="0.4">
      <c r="F371" s="25"/>
      <c r="G371" s="25"/>
      <c r="H371" s="25"/>
      <c r="I371" s="25"/>
      <c r="J371" s="25"/>
      <c r="K371" s="26"/>
      <c r="L371" s="26"/>
      <c r="M371" s="27"/>
      <c r="N371" s="27"/>
      <c r="O371" s="27"/>
      <c r="P371" s="26"/>
      <c r="Q371" s="26"/>
      <c r="R371" s="26"/>
      <c r="S371" s="26"/>
      <c r="T371" s="27"/>
      <c r="U371" s="27"/>
      <c r="V371" s="27"/>
      <c r="W371" s="27"/>
      <c r="X371" s="27"/>
      <c r="Y371" s="29"/>
      <c r="Z371" s="29"/>
      <c r="AA371" s="29"/>
    </row>
    <row r="372" spans="6:27" x14ac:dyDescent="0.4">
      <c r="F372" s="25"/>
      <c r="G372" s="25"/>
      <c r="H372" s="25"/>
      <c r="I372" s="25"/>
      <c r="J372" s="25"/>
      <c r="K372" s="26"/>
      <c r="L372" s="26"/>
      <c r="M372" s="27"/>
      <c r="N372" s="27"/>
      <c r="O372" s="27"/>
      <c r="P372" s="26"/>
      <c r="Q372" s="26"/>
      <c r="R372" s="26"/>
      <c r="S372" s="26"/>
      <c r="T372" s="27"/>
      <c r="U372" s="27"/>
      <c r="V372" s="27"/>
      <c r="W372" s="27"/>
      <c r="X372" s="27"/>
      <c r="Y372" s="29"/>
      <c r="Z372" s="29"/>
      <c r="AA372" s="29"/>
    </row>
    <row r="373" spans="6:27" x14ac:dyDescent="0.4">
      <c r="F373" s="25"/>
      <c r="G373" s="25"/>
      <c r="H373" s="25"/>
      <c r="I373" s="25"/>
      <c r="J373" s="25"/>
      <c r="K373" s="26"/>
      <c r="L373" s="26"/>
      <c r="M373" s="27"/>
      <c r="N373" s="27"/>
      <c r="O373" s="27"/>
      <c r="P373" s="26"/>
      <c r="Q373" s="26"/>
      <c r="R373" s="26"/>
      <c r="S373" s="26"/>
      <c r="T373" s="27"/>
      <c r="U373" s="27"/>
      <c r="V373" s="27"/>
      <c r="W373" s="27"/>
      <c r="X373" s="27"/>
      <c r="Y373" s="29"/>
      <c r="Z373" s="29"/>
      <c r="AA373" s="29"/>
    </row>
    <row r="374" spans="6:27" x14ac:dyDescent="0.4">
      <c r="F374" s="25"/>
      <c r="G374" s="25"/>
      <c r="H374" s="25"/>
      <c r="I374" s="25"/>
      <c r="J374" s="25"/>
      <c r="K374" s="26"/>
      <c r="L374" s="26"/>
      <c r="M374" s="27"/>
      <c r="N374" s="27"/>
      <c r="O374" s="27"/>
      <c r="P374" s="26"/>
      <c r="Q374" s="26"/>
      <c r="R374" s="26"/>
      <c r="S374" s="26"/>
      <c r="T374" s="27"/>
      <c r="U374" s="27"/>
      <c r="V374" s="27"/>
      <c r="W374" s="27"/>
      <c r="X374" s="27"/>
      <c r="Y374" s="29"/>
      <c r="Z374" s="29"/>
      <c r="AA374" s="29"/>
    </row>
    <row r="375" spans="6:27" x14ac:dyDescent="0.4">
      <c r="F375" s="25"/>
      <c r="G375" s="25"/>
      <c r="H375" s="25"/>
      <c r="I375" s="25"/>
      <c r="J375" s="25"/>
      <c r="K375" s="26"/>
      <c r="L375" s="26"/>
      <c r="M375" s="27"/>
      <c r="N375" s="27"/>
      <c r="O375" s="27"/>
      <c r="P375" s="26"/>
      <c r="Q375" s="26"/>
      <c r="R375" s="26"/>
      <c r="S375" s="26"/>
      <c r="T375" s="27"/>
      <c r="U375" s="27"/>
      <c r="V375" s="27"/>
      <c r="W375" s="27"/>
      <c r="X375" s="27"/>
      <c r="Y375" s="29"/>
      <c r="Z375" s="29"/>
      <c r="AA375" s="29"/>
    </row>
    <row r="376" spans="6:27" x14ac:dyDescent="0.4">
      <c r="F376" s="25"/>
      <c r="G376" s="25"/>
      <c r="H376" s="25"/>
      <c r="I376" s="25"/>
      <c r="J376" s="25"/>
      <c r="K376" s="26"/>
      <c r="L376" s="26"/>
      <c r="M376" s="27"/>
      <c r="N376" s="27"/>
      <c r="O376" s="27"/>
      <c r="P376" s="26"/>
      <c r="Q376" s="26"/>
      <c r="R376" s="26"/>
      <c r="S376" s="26"/>
      <c r="T376" s="27"/>
      <c r="U376" s="27"/>
      <c r="V376" s="27"/>
      <c r="W376" s="27"/>
      <c r="X376" s="27"/>
      <c r="Y376" s="29"/>
      <c r="Z376" s="29"/>
      <c r="AA376" s="29"/>
    </row>
    <row r="377" spans="6:27" x14ac:dyDescent="0.4">
      <c r="F377" s="25"/>
      <c r="G377" s="25"/>
      <c r="H377" s="25"/>
      <c r="I377" s="25"/>
      <c r="J377" s="25"/>
      <c r="K377" s="26"/>
      <c r="L377" s="26"/>
      <c r="M377" s="27"/>
      <c r="N377" s="27"/>
      <c r="O377" s="27"/>
      <c r="P377" s="26"/>
      <c r="Q377" s="26"/>
      <c r="R377" s="26"/>
      <c r="S377" s="26"/>
      <c r="T377" s="27"/>
      <c r="U377" s="27"/>
      <c r="V377" s="27"/>
      <c r="W377" s="27"/>
      <c r="X377" s="27"/>
      <c r="Y377" s="29"/>
      <c r="Z377" s="29"/>
      <c r="AA377" s="29"/>
    </row>
    <row r="378" spans="6:27" x14ac:dyDescent="0.4">
      <c r="F378" s="25"/>
      <c r="G378" s="25"/>
      <c r="H378" s="25"/>
      <c r="I378" s="25"/>
      <c r="J378" s="25"/>
      <c r="K378" s="26"/>
      <c r="L378" s="26"/>
      <c r="M378" s="27"/>
      <c r="N378" s="27"/>
      <c r="O378" s="27"/>
      <c r="P378" s="26"/>
      <c r="Q378" s="26"/>
      <c r="R378" s="26"/>
      <c r="S378" s="26"/>
      <c r="T378" s="27"/>
      <c r="U378" s="27"/>
      <c r="V378" s="27"/>
      <c r="W378" s="27"/>
      <c r="X378" s="27"/>
      <c r="Y378" s="29"/>
      <c r="Z378" s="29"/>
      <c r="AA378" s="29"/>
    </row>
    <row r="379" spans="6:27" x14ac:dyDescent="0.4">
      <c r="F379" s="25"/>
      <c r="G379" s="25"/>
      <c r="H379" s="25"/>
      <c r="I379" s="25"/>
      <c r="J379" s="25"/>
      <c r="K379" s="26"/>
      <c r="L379" s="26"/>
      <c r="M379" s="27"/>
      <c r="N379" s="27"/>
      <c r="O379" s="27"/>
      <c r="P379" s="26"/>
      <c r="Q379" s="26"/>
      <c r="R379" s="26"/>
      <c r="S379" s="26"/>
      <c r="T379" s="27"/>
      <c r="U379" s="27"/>
      <c r="V379" s="27"/>
      <c r="W379" s="27"/>
      <c r="X379" s="27"/>
      <c r="Y379" s="29"/>
      <c r="Z379" s="29"/>
      <c r="AA379" s="29"/>
    </row>
    <row r="380" spans="6:27" x14ac:dyDescent="0.4">
      <c r="F380" s="25"/>
      <c r="G380" s="25"/>
      <c r="H380" s="25"/>
      <c r="I380" s="25"/>
      <c r="J380" s="25"/>
      <c r="K380" s="26"/>
      <c r="L380" s="26"/>
      <c r="M380" s="27"/>
      <c r="N380" s="27"/>
      <c r="O380" s="27"/>
      <c r="P380" s="26"/>
      <c r="Q380" s="26"/>
      <c r="R380" s="26"/>
      <c r="S380" s="26"/>
      <c r="T380" s="27"/>
      <c r="U380" s="27"/>
      <c r="V380" s="27"/>
      <c r="W380" s="27"/>
      <c r="X380" s="27"/>
      <c r="Y380" s="29"/>
      <c r="Z380" s="29"/>
      <c r="AA380" s="29"/>
    </row>
    <row r="381" spans="6:27" x14ac:dyDescent="0.4">
      <c r="F381" s="25"/>
      <c r="G381" s="25"/>
      <c r="H381" s="25"/>
      <c r="I381" s="25"/>
      <c r="J381" s="25"/>
      <c r="K381" s="26"/>
      <c r="L381" s="26"/>
      <c r="M381" s="27"/>
      <c r="N381" s="27"/>
      <c r="O381" s="27"/>
      <c r="P381" s="26"/>
      <c r="Q381" s="26"/>
      <c r="R381" s="26"/>
      <c r="S381" s="26"/>
      <c r="T381" s="27"/>
      <c r="U381" s="27"/>
      <c r="V381" s="27"/>
      <c r="W381" s="27"/>
      <c r="X381" s="27"/>
      <c r="Y381" s="29"/>
      <c r="Z381" s="29"/>
      <c r="AA381" s="29"/>
    </row>
    <row r="382" spans="6:27" x14ac:dyDescent="0.4">
      <c r="F382" s="25"/>
      <c r="G382" s="25"/>
      <c r="H382" s="25"/>
      <c r="I382" s="25"/>
      <c r="J382" s="25"/>
      <c r="K382" s="26"/>
      <c r="L382" s="26"/>
      <c r="M382" s="27"/>
      <c r="N382" s="27"/>
      <c r="O382" s="27"/>
      <c r="P382" s="26"/>
      <c r="Q382" s="26"/>
      <c r="R382" s="26"/>
      <c r="S382" s="26"/>
      <c r="T382" s="27"/>
      <c r="U382" s="27"/>
      <c r="V382" s="27"/>
      <c r="W382" s="27"/>
      <c r="X382" s="27"/>
      <c r="Y382" s="29"/>
      <c r="Z382" s="29"/>
      <c r="AA382" s="29"/>
    </row>
  </sheetData>
  <mergeCells count="6">
    <mergeCell ref="Y1:AA1"/>
    <mergeCell ref="F1:H1"/>
    <mergeCell ref="I1:J1"/>
    <mergeCell ref="K1:L1"/>
    <mergeCell ref="M1:O1"/>
    <mergeCell ref="P1:X1"/>
  </mergeCells>
  <phoneticPr fontId="8" type="noConversion"/>
  <conditionalFormatting sqref="E3:E24">
    <cfRule type="dataBar" priority="5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{DDA62FE4-4022-464C-BE91-D7839BFE5251}</x14:id>
        </ext>
      </extLst>
    </cfRule>
  </conditionalFormatting>
  <conditionalFormatting sqref="E25:E33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{81D5560C-4408-40B8-BF29-E58212719308}</x14:id>
        </ext>
      </extLst>
    </cfRule>
  </conditionalFormatting>
  <conditionalFormatting sqref="F3:F382">
    <cfRule type="dataBar" priority="5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{B887E4EA-6B2B-4BC8-9807-E2F84774B104}</x14:id>
        </ext>
      </extLst>
    </cfRule>
  </conditionalFormatting>
  <conditionalFormatting sqref="G3:G382">
    <cfRule type="dataBar" priority="5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{5FDFDC73-CE7F-4F5C-BDAA-32E9B2AF5F5D}</x14:id>
        </ext>
      </extLst>
    </cfRule>
  </conditionalFormatting>
  <conditionalFormatting sqref="H3:H382">
    <cfRule type="dataBar" priority="5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{689353B8-0EAF-4A96-A127-E86892BF9A40}</x14:id>
        </ext>
      </extLst>
    </cfRule>
  </conditionalFormatting>
  <conditionalFormatting sqref="I3:I382">
    <cfRule type="colorScale" priority="5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:J382">
    <cfRule type="colorScale" priority="5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:K382">
    <cfRule type="dataBar" priority="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{F0B4DDB7-A30C-46B3-BECA-9CB0403F1751}</x14:id>
        </ext>
      </extLst>
    </cfRule>
  </conditionalFormatting>
  <conditionalFormatting sqref="L3:L382">
    <cfRule type="dataBar" priority="5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{D01F519C-8366-4A23-8CC0-0B22D007662A}</x14:id>
        </ext>
      </extLst>
    </cfRule>
  </conditionalFormatting>
  <conditionalFormatting sqref="M3:M382">
    <cfRule type="colorScale" priority="5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:N382">
    <cfRule type="iconSet" priority="569">
      <iconSet iconSet="3Arrows">
        <cfvo type="percent" val="0"/>
        <cfvo type="num" val="0"/>
        <cfvo type="num" val="0"/>
      </iconSet>
    </cfRule>
  </conditionalFormatting>
  <conditionalFormatting sqref="O3:O382">
    <cfRule type="iconSet" priority="570">
      <iconSet iconSet="3Arrows">
        <cfvo type="percent" val="0"/>
        <cfvo type="num" val="0"/>
        <cfvo type="num" val="0"/>
      </iconSet>
    </cfRule>
  </conditionalFormatting>
  <conditionalFormatting sqref="R3:W24">
    <cfRule type="colorScale" priority="5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25:W33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3:X24">
    <cfRule type="colorScale" priority="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:X3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AA382">
    <cfRule type="colorScale" priority="5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A62FE4-4022-464C-BE91-D7839BFE525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E3:E24</xm:sqref>
        </x14:conditionalFormatting>
        <x14:conditionalFormatting xmlns:xm="http://schemas.microsoft.com/office/excel/2006/main">
          <x14:cfRule type="dataBar" id="{81D5560C-4408-40B8-BF29-E5821271930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E25:E33</xm:sqref>
        </x14:conditionalFormatting>
        <x14:conditionalFormatting xmlns:xm="http://schemas.microsoft.com/office/excel/2006/main">
          <x14:cfRule type="dataBar" id="{B887E4EA-6B2B-4BC8-9807-E2F84774B1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F3:F382</xm:sqref>
        </x14:conditionalFormatting>
        <x14:conditionalFormatting xmlns:xm="http://schemas.microsoft.com/office/excel/2006/main">
          <x14:cfRule type="dataBar" id="{5FDFDC73-CE7F-4F5C-BDAA-32E9B2AF5F5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G3:G382</xm:sqref>
        </x14:conditionalFormatting>
        <x14:conditionalFormatting xmlns:xm="http://schemas.microsoft.com/office/excel/2006/main">
          <x14:cfRule type="dataBar" id="{689353B8-0EAF-4A96-A127-E86892BF9A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H3:H382</xm:sqref>
        </x14:conditionalFormatting>
        <x14:conditionalFormatting xmlns:xm="http://schemas.microsoft.com/office/excel/2006/main">
          <x14:cfRule type="dataBar" id="{F0B4DDB7-A30C-46B3-BECA-9CB0403F17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K3:K382</xm:sqref>
        </x14:conditionalFormatting>
        <x14:conditionalFormatting xmlns:xm="http://schemas.microsoft.com/office/excel/2006/main">
          <x14:cfRule type="dataBar" id="{D01F519C-8366-4A23-8CC0-0B22D00766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L3:L382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D427"/>
  <sheetViews>
    <sheetView workbookViewId="0">
      <pane ySplit="2" topLeftCell="A380" activePane="bottomLeft" state="frozen"/>
      <selection pane="bottomLeft" activeCell="H389" sqref="H389"/>
    </sheetView>
  </sheetViews>
  <sheetFormatPr defaultColWidth="8.7265625" defaultRowHeight="15.5" x14ac:dyDescent="0.4"/>
  <cols>
    <col min="1" max="1" width="39.81640625" style="9" customWidth="1"/>
    <col min="2" max="2" width="18" style="9" customWidth="1"/>
    <col min="3" max="3" width="21.7265625" style="9" customWidth="1"/>
    <col min="4" max="5" width="9.26953125" style="9" customWidth="1"/>
    <col min="6" max="6" width="10.7265625" style="9" customWidth="1"/>
    <col min="7" max="8" width="8.7265625" style="9" customWidth="1"/>
    <col min="9" max="9" width="9.7265625" style="9" customWidth="1"/>
    <col min="10" max="15" width="8.7265625" style="9" customWidth="1"/>
    <col min="16" max="18" width="8.6328125" style="9" customWidth="1"/>
    <col min="19" max="20" width="0" style="9" hidden="1" customWidth="1"/>
    <col min="21" max="23" width="7.90625" style="9" hidden="1" customWidth="1"/>
    <col min="24" max="24" width="7.90625" style="16" hidden="1" customWidth="1"/>
    <col min="25" max="26" width="7.90625" style="9" hidden="1" customWidth="1"/>
    <col min="27" max="27" width="0" style="9" hidden="1" customWidth="1"/>
    <col min="28" max="28" width="9.7265625" style="9" customWidth="1"/>
    <col min="29" max="16384" width="8.7265625" style="9"/>
  </cols>
  <sheetData>
    <row r="1" spans="1:30" s="11" customFormat="1" x14ac:dyDescent="0.4">
      <c r="A1" s="17"/>
      <c r="B1" s="17"/>
      <c r="C1" s="17"/>
      <c r="D1" s="17"/>
      <c r="E1" s="17"/>
      <c r="F1" s="17"/>
      <c r="G1" s="17"/>
      <c r="H1" s="17"/>
      <c r="I1" s="48" t="s">
        <v>1454</v>
      </c>
      <c r="J1" s="48"/>
      <c r="K1" s="48"/>
      <c r="L1" s="48" t="s">
        <v>1455</v>
      </c>
      <c r="M1" s="48"/>
      <c r="N1" s="48" t="s">
        <v>1456</v>
      </c>
      <c r="O1" s="48"/>
      <c r="P1" s="48" t="s">
        <v>1457</v>
      </c>
      <c r="Q1" s="48"/>
      <c r="R1" s="48"/>
      <c r="S1" s="48" t="s">
        <v>1458</v>
      </c>
      <c r="T1" s="48"/>
      <c r="U1" s="48" t="s">
        <v>1512</v>
      </c>
      <c r="V1" s="48"/>
      <c r="W1" s="48" t="s">
        <v>1513</v>
      </c>
      <c r="X1" s="48"/>
      <c r="Y1" s="48" t="s">
        <v>1514</v>
      </c>
      <c r="Z1" s="48"/>
      <c r="AA1" s="24"/>
      <c r="AB1" s="48" t="s">
        <v>1459</v>
      </c>
      <c r="AC1" s="48"/>
      <c r="AD1" s="48"/>
    </row>
    <row r="2" spans="1:30" s="15" customFormat="1" ht="49.5" x14ac:dyDescent="0.25">
      <c r="A2" s="18" t="s">
        <v>1515</v>
      </c>
      <c r="B2" s="18" t="s">
        <v>8</v>
      </c>
      <c r="C2" s="18" t="s">
        <v>1516</v>
      </c>
      <c r="D2" s="18" t="s">
        <v>1460</v>
      </c>
      <c r="E2" s="18" t="s">
        <v>1461</v>
      </c>
      <c r="F2" s="18" t="s">
        <v>1517</v>
      </c>
      <c r="G2" s="18" t="s">
        <v>1462</v>
      </c>
      <c r="H2" s="18" t="s">
        <v>1463</v>
      </c>
      <c r="I2" s="18" t="s">
        <v>1464</v>
      </c>
      <c r="J2" s="18" t="s">
        <v>1465</v>
      </c>
      <c r="K2" s="18" t="s">
        <v>1466</v>
      </c>
      <c r="L2" s="18" t="s">
        <v>1465</v>
      </c>
      <c r="M2" s="18" t="s">
        <v>1466</v>
      </c>
      <c r="N2" s="18" t="s">
        <v>1465</v>
      </c>
      <c r="O2" s="18" t="s">
        <v>1466</v>
      </c>
      <c r="P2" s="18" t="s">
        <v>1467</v>
      </c>
      <c r="Q2" s="18" t="s">
        <v>1468</v>
      </c>
      <c r="R2" s="18" t="s">
        <v>1469</v>
      </c>
      <c r="S2" s="18" t="s">
        <v>1470</v>
      </c>
      <c r="T2" s="18" t="s">
        <v>1471</v>
      </c>
      <c r="U2" s="28" t="s">
        <v>1518</v>
      </c>
      <c r="V2" s="28" t="s">
        <v>1519</v>
      </c>
      <c r="W2" s="28" t="s">
        <v>1518</v>
      </c>
      <c r="X2" s="28" t="s">
        <v>1519</v>
      </c>
      <c r="Y2" s="28" t="s">
        <v>1518</v>
      </c>
      <c r="Z2" s="28" t="s">
        <v>1519</v>
      </c>
      <c r="AA2" s="28" t="s">
        <v>1477</v>
      </c>
      <c r="AB2" s="28" t="s">
        <v>1479</v>
      </c>
      <c r="AC2" s="28" t="s">
        <v>1466</v>
      </c>
      <c r="AD2" s="28" t="s">
        <v>1478</v>
      </c>
    </row>
    <row r="3" spans="1:30" ht="16.5" hidden="1" x14ac:dyDescent="0.4">
      <c r="A3" s="2" t="str">
        <f>[1]!b_info_fullname(B3)</f>
        <v>创业板动量成长指数</v>
      </c>
      <c r="B3" s="2" t="s">
        <v>274</v>
      </c>
      <c r="C3" s="2" t="s">
        <v>1524</v>
      </c>
      <c r="D3" s="3" t="s">
        <v>1480</v>
      </c>
      <c r="E3" s="3" t="s">
        <v>1482</v>
      </c>
      <c r="F3" s="38" t="s">
        <v>2375</v>
      </c>
      <c r="G3" s="19">
        <f>COUNTIF('ETF-info'!$I$2:$I$2000,ETF指数!$B3)</f>
        <v>1</v>
      </c>
      <c r="H3" s="20">
        <f ca="1">SUMIF('ETF-info'!$I$2:$I$2000,ETF指数!B3,'ETF-info'!$M$2:$M$1008)</f>
        <v>40.576545356700002</v>
      </c>
      <c r="I3" s="25">
        <f ca="1">[1]!i_pq_pctchange($B3,TODAY()-30,"")</f>
        <v>-9.0900440937624829</v>
      </c>
      <c r="J3" s="25">
        <f ca="1">[1]!i_pq_pctchange($B3,TODAY()-180,"")</f>
        <v>-17.568546665554763</v>
      </c>
      <c r="K3" s="25">
        <f ca="1">[1]!i_pq_pctchange($B3,TODAY()-365,"")</f>
        <v>1.8247146204863007</v>
      </c>
      <c r="L3" s="25">
        <f ca="1">IFERROR([1]!i_risk_returnyearly($B3,TODAY()-180,"",1)/N3,"")</f>
        <v>-0.96508055701580509</v>
      </c>
      <c r="M3" s="25">
        <f ca="1">IFERROR([1]!i_risk_returnyearly($B3,TODAY()-365,"",1)/O3,"")</f>
        <v>4.7253976196403417E-2</v>
      </c>
      <c r="N3" s="26">
        <f ca="1">[2]!thsiFinD("ths_annual_volatility_index",$B3,TODAY()-180,TODAY(),100,101)</f>
        <v>34.334749187740996</v>
      </c>
      <c r="O3" s="26">
        <f ca="1">[2]!thsiFinD("ths_annual_volatility_index",$B3,TODAY()-365,TODAY(),100,101)</f>
        <v>39.903541251992998</v>
      </c>
      <c r="P3" s="27">
        <f ca="1">[2]!thsiFinD("ths_fore_np_compound_growth_2y_index",$B3,TODAY())</f>
        <v>54.450415956760999</v>
      </c>
      <c r="Q3" s="27">
        <f ca="1">$P3-[2]!thsiFinD("ths_fore_np_compound_growth_2y_index",$B3,TODAY()-30)</f>
        <v>5.7828351412839964</v>
      </c>
      <c r="R3" s="27">
        <f ca="1">$P3-[2]!thsiFinD("ths_fore_np_compound_growth_2y_index",$B3,TODAY()-180)</f>
        <v>18.152235656843004</v>
      </c>
      <c r="S3" s="26">
        <f ca="1">[2]!thsiFinD("ths_pe_ttm_index",B3,[2]!thsiFinD("ths_new_forward_nearest_trade_date_func",TODAY()),100,100)</f>
        <v>26.015408732925</v>
      </c>
      <c r="T3" s="26">
        <f ca="1">[2]!thsiFinD("ths_fore_pe_index",B3,[2]!thsiFinD("ths_new_forward_nearest_trade_date_func",TODAY()),2025,100)</f>
        <v>20.458260631043</v>
      </c>
      <c r="U3" s="26">
        <f ca="1">[2]!thsiFinD("ths_pb_quantile_sr_index",$B3,[2]!thsiFinD("ths_new_forward_nearest_trade_date_func",TODAY()),TODAY()-365*5,TODAY(),107,100)</f>
        <v>36.174365647365001</v>
      </c>
      <c r="V3" s="26">
        <f ca="1">[2]!thsiFinD("ths_pe_ttm_quantile_index",$B3,[2]!thsiFinD("ths_new_forward_nearest_trade_date_func",TODAY()),TODAY()-365*5,TODAY(),100,100)</f>
        <v>0</v>
      </c>
      <c r="W3" s="27">
        <f ca="1">[2]!thsiFinD("ths_pb_quantile_sr_index",$B3,"2024-09-20",TODAY()-365*5,TODAY(),107,100)</f>
        <v>0.58555627846454128</v>
      </c>
      <c r="X3" s="27">
        <f ca="1">[2]!thsiFinD("ths_pe_ttm_quantile_index",$B3,"2024-09-20",TODAY()-365*5,TODAY(),100,100)</f>
        <v>1.3492063492063</v>
      </c>
      <c r="Y3" s="27">
        <f ca="1">[2]!thsiFinD("ths_pb_quantile_sr_index",$B3,"2024-12-31",TODAY()-365*5,TODAY(),107,100)</f>
        <v>28.0416395575797</v>
      </c>
      <c r="Z3" s="27">
        <f ca="1">[2]!thsiFinD("ths_pe_ttm_quantile_index",$B3,"2024-12-31",TODAY()-365*5,TODAY(),100,100)</f>
        <v>29.126984126983999</v>
      </c>
      <c r="AA3" s="27">
        <f ca="1">[2]!thsiFinD("ths_pb_lessthan1_num_ratio_index",$B3,[2]!thsiFinD("ths_new_forward_nearest_trade_date_func",TODAY()))</f>
        <v>0</v>
      </c>
      <c r="AB3" s="29">
        <f ca="1">IF(L3="","",(([2]!thsiFinD("close_int",$B3,TODAY()-365*3,TODAY(),100)-[2]!thsiFinD("low_int",$B3,TODAY()-365*3,TODAY(),100)-1)/([2]!thsiFinD("high_int",$B3,TODAY()-365*3,TODAY(),100)-[2]!thsiFinD("low_int",$B3,TODAY()-365*3,TODAY(),100)-1)))</f>
        <v>0.20459122660906154</v>
      </c>
      <c r="AC3" s="29">
        <f ca="1">IF($L3="","",(([2]!thsiFinD("close_int",$B3,TODAY()-365,TODAY(),100)-[2]!thsiFinD("low_int",$B3,TODAY()-365,TODAY(),100)-1)/([2]!thsiFinD("high_int",$B3,TODAY()-365,TODAY(),100)-[2]!thsiFinD("low_int",$B3,TODAY()-365,TODAY(),100)-1)))</f>
        <v>0.30463379762089959</v>
      </c>
      <c r="AD3" s="29">
        <f ca="1">IF($L3="","",(([2]!thsiFinD("close_int",$B3,TODAY()-90,TODAY(),100)-[2]!thsiFinD("low_int",$B3,TODAY()-90,TODAY(),100)-1)/([2]!thsiFinD("high_int",$B3,TODAY()-90,TODAY(),100)-[2]!thsiFinD("low_int",$B3,TODAY()-90,TODAY(),100)-1)))</f>
        <v>0.42457395681204257</v>
      </c>
    </row>
    <row r="4" spans="1:30" ht="16.5" hidden="1" x14ac:dyDescent="0.4">
      <c r="A4" s="2" t="str">
        <f>[1]!b_info_fullname(B4)</f>
        <v>沪深 300 成长指数</v>
      </c>
      <c r="B4" s="2" t="s">
        <v>980</v>
      </c>
      <c r="C4" s="2" t="s">
        <v>1525</v>
      </c>
      <c r="D4" s="3" t="s">
        <v>1480</v>
      </c>
      <c r="E4" s="3" t="s">
        <v>1482</v>
      </c>
      <c r="F4" s="38" t="s">
        <v>2390</v>
      </c>
      <c r="G4" s="19">
        <f>COUNTIF('ETF-info'!$I$2:$I$2000,ETF指数!$B4)</f>
        <v>2</v>
      </c>
      <c r="H4" s="20">
        <f ca="1">SUMIF('ETF-info'!$I$2:$I$2000,ETF指数!B4,'ETF-info'!$M$2:$M$1008)</f>
        <v>10.450291096999999</v>
      </c>
      <c r="I4" s="25">
        <f ca="1">[1]!i_pq_pctchange($B4,TODAY()-30,"")</f>
        <v>-5.0116410340171775</v>
      </c>
      <c r="J4" s="25">
        <f ca="1">[1]!i_pq_pctchange($B4,TODAY()-180,"")</f>
        <v>-6.7083376001443202</v>
      </c>
      <c r="K4" s="25">
        <f ca="1">[1]!i_pq_pctchange($B4,TODAY()-365,"")</f>
        <v>5.2524633912318874</v>
      </c>
      <c r="L4" s="25">
        <f ca="1">IFERROR([1]!i_risk_returnyearly($B4,TODAY()-180,"",1)/N4,"")</f>
        <v>-0.64125872793475447</v>
      </c>
      <c r="M4" s="25">
        <f ca="1">IFERROR([1]!i_risk_returnyearly($B4,TODAY()-365,"",1)/O4,"")</f>
        <v>0.1994045462701482</v>
      </c>
      <c r="N4" s="26">
        <f ca="1">[2]!thsiFinD("ths_annual_volatility_index",$B4,TODAY()-180,TODAY(),100,101)</f>
        <v>21.003740383250999</v>
      </c>
      <c r="O4" s="26">
        <f ca="1">[2]!thsiFinD("ths_annual_volatility_index",$B4,TODAY()-365,TODAY(),100,101)</f>
        <v>27.234743139126</v>
      </c>
      <c r="P4" s="27">
        <f ca="1">[2]!thsiFinD("ths_fore_np_compound_growth_2y_index",$B4,TODAY())</f>
        <v>16.373387689137001</v>
      </c>
      <c r="Q4" s="27">
        <f ca="1">$P4-[2]!thsiFinD("ths_fore_np_compound_growth_2y_index",$B4,TODAY()-30)</f>
        <v>-0.32299435292399892</v>
      </c>
      <c r="R4" s="27">
        <f ca="1">$P4-[2]!thsiFinD("ths_fore_np_compound_growth_2y_index",$B4,TODAY()-180)</f>
        <v>5.7144785507480016</v>
      </c>
      <c r="S4" s="26">
        <f ca="1">[2]!thsiFinD("ths_pe_ttm_index",B4,[2]!thsiFinD("ths_new_forward_nearest_trade_date_func",TODAY()),100,100)</f>
        <v>16.617701315963</v>
      </c>
      <c r="T4" s="26">
        <f ca="1">[2]!thsiFinD("ths_fore_pe_index",B4,[2]!thsiFinD("ths_new_forward_nearest_trade_date_func",TODAY()),2025,100)</f>
        <v>14.404213854050999</v>
      </c>
      <c r="U4" s="26">
        <f ca="1">[2]!thsiFinD("ths_pb_quantile_sr_index",$B4,[2]!thsiFinD("ths_new_forward_nearest_trade_date_func",TODAY()),TODAY()-365*5,TODAY(),107,100)</f>
        <v>33.354231974921625</v>
      </c>
      <c r="V4" s="26">
        <f ca="1">[2]!thsiFinD("ths_pe_ttm_quantile_index",$B4,[2]!thsiFinD("ths_new_forward_nearest_trade_date_func",TODAY()),TODAY()-365*5,TODAY(),100,100)</f>
        <v>0</v>
      </c>
      <c r="W4" s="27">
        <f ca="1">[2]!thsiFinD("ths_pb_quantile_sr_index",$B4,"2024-09-20",TODAY()-365*5,TODAY(),107,100)</f>
        <v>0.94043887147335425</v>
      </c>
      <c r="X4" s="27">
        <f ca="1">[2]!thsiFinD("ths_pe_ttm_quantile_index",$B4,"2024-09-20",TODAY()-365*5,TODAY(),100,100)</f>
        <v>6.9219440353461001</v>
      </c>
      <c r="Y4" s="27">
        <f ca="1">[2]!thsiFinD("ths_pb_quantile_sr_index",$B4,"2024-12-31",TODAY()-365*5,TODAY(),107,100)</f>
        <v>36.990595611285265</v>
      </c>
      <c r="Z4" s="27">
        <f ca="1">[2]!thsiFinD("ths_pe_ttm_quantile_index",$B4,"2024-12-31",TODAY()-365*5,TODAY(),100,100)</f>
        <v>41.089837997053998</v>
      </c>
      <c r="AA4" s="27">
        <f ca="1">[2]!thsiFinD("ths_pb_lessthan1_num_ratio_index",$B4,[2]!thsiFinD("ths_new_forward_nearest_trade_date_func",TODAY()))</f>
        <v>3</v>
      </c>
      <c r="AB4" s="29">
        <f ca="1">IF(L4="","",(([2]!thsiFinD("close_int",$B4,TODAY()-365*3,TODAY(),100)-[2]!thsiFinD("low_int",$B4,TODAY()-365*3,TODAY(),100)-1)/([2]!thsiFinD("high_int",$B4,TODAY()-365*3,TODAY(),100)-[2]!thsiFinD("low_int",$B4,TODAY()-365*3,TODAY(),100)-1)))</f>
        <v>0.23947943833018287</v>
      </c>
      <c r="AC4" s="29">
        <f ca="1">IF($L4="","",(([2]!thsiFinD("close_int",$B4,TODAY()-365,TODAY(),100)-[2]!thsiFinD("low_int",$B4,TODAY()-365,TODAY(),100)-1)/([2]!thsiFinD("high_int",$B4,TODAY()-365,TODAY(),100)-[2]!thsiFinD("low_int",$B4,TODAY()-365,TODAY(),100)-1)))</f>
        <v>0.45238054510015901</v>
      </c>
      <c r="AD4" s="29">
        <f ca="1">IF($L4="","",(([2]!thsiFinD("close_int",$B4,TODAY()-90,TODAY(),100)-[2]!thsiFinD("low_int",$B4,TODAY()-90,TODAY(),100)-1)/([2]!thsiFinD("high_int",$B4,TODAY()-90,TODAY(),100)-[2]!thsiFinD("low_int",$B4,TODAY()-90,TODAY(),100)-1)))</f>
        <v>0.48463589842557042</v>
      </c>
    </row>
    <row r="5" spans="1:30" ht="16.5" hidden="1" x14ac:dyDescent="0.4">
      <c r="A5" s="2" t="str">
        <f>[1]!b_info_fullname(B5)</f>
        <v>上证科创板成长指数</v>
      </c>
      <c r="B5" s="2" t="s">
        <v>1138</v>
      </c>
      <c r="C5" s="2" t="s">
        <v>1526</v>
      </c>
      <c r="D5" s="3" t="s">
        <v>1480</v>
      </c>
      <c r="E5" s="3" t="s">
        <v>1482</v>
      </c>
      <c r="F5" s="3" t="s">
        <v>1491</v>
      </c>
      <c r="G5" s="19">
        <f>COUNTIF('ETF-info'!$I$2:$I$2000,ETF指数!$B5)</f>
        <v>3</v>
      </c>
      <c r="H5" s="20">
        <f ca="1">SUMIF('ETF-info'!$I$2:$I$2000,ETF指数!B5,'ETF-info'!$M$2:$M$1008)</f>
        <v>5.4541140793</v>
      </c>
      <c r="I5" s="25">
        <f ca="1">[1]!i_pq_pctchange($B5,TODAY()-30,"")</f>
        <v>-0.52198982936229044</v>
      </c>
      <c r="J5" s="25">
        <f ca="1">[1]!i_pq_pctchange($B5,TODAY()-180,"")</f>
        <v>11.783810688682106</v>
      </c>
      <c r="K5" s="25">
        <f ca="1">[1]!i_pq_pctchange($B5,TODAY()-365,"")</f>
        <v>45.51339168651829</v>
      </c>
      <c r="L5" s="25">
        <f ca="1">IFERROR([1]!i_risk_returnyearly($B5,TODAY()-180,"",1)/N5,"")</f>
        <v>0.72183205506714032</v>
      </c>
      <c r="M5" s="25">
        <f ca="1">IFERROR([1]!i_risk_returnyearly($B5,TODAY()-365,"",1)/O5,"")</f>
        <v>1.1034684840553646</v>
      </c>
      <c r="N5" s="26">
        <f ca="1">[2]!thsiFinD("ths_annual_volatility_index",$B5,TODAY()-180,TODAY(),100,101)</f>
        <v>36.187889041771001</v>
      </c>
      <c r="O5" s="26">
        <f ca="1">[2]!thsiFinD("ths_annual_volatility_index",$B5,TODAY()-365,TODAY(),100,101)</f>
        <v>42.891103665770999</v>
      </c>
      <c r="P5" s="27">
        <f ca="1">[2]!thsiFinD("ths_fore_np_compound_growth_2y_index",$B5,TODAY())</f>
        <v>119.74613497129</v>
      </c>
      <c r="Q5" s="27">
        <f ca="1">$P5-[2]!thsiFinD("ths_fore_np_compound_growth_2y_index",$B5,TODAY()-30)</f>
        <v>10.06840353246001</v>
      </c>
      <c r="R5" s="27">
        <f ca="1">$P5-[2]!thsiFinD("ths_fore_np_compound_growth_2y_index",$B5,TODAY()-180)</f>
        <v>119.74613497129</v>
      </c>
      <c r="S5" s="26">
        <f ca="1">[2]!thsiFinD("ths_pe_ttm_index",B5,[2]!thsiFinD("ths_new_forward_nearest_trade_date_func",TODAY()),100,100)</f>
        <v>81.325525620199002</v>
      </c>
      <c r="T5" s="26">
        <f ca="1">[2]!thsiFinD("ths_fore_pe_index",B5,[2]!thsiFinD("ths_new_forward_nearest_trade_date_func",TODAY()),2025,100)</f>
        <v>55.112291902288</v>
      </c>
      <c r="U5" s="26">
        <f ca="1">[2]!thsiFinD("ths_pb_quantile_sr_index",$B5,[2]!thsiFinD("ths_new_forward_nearest_trade_date_func",TODAY()),TODAY()-365*5,TODAY(),107,100)</f>
        <v>95.634920634920633</v>
      </c>
      <c r="V5" s="26">
        <f ca="1">[2]!thsiFinD("ths_pe_ttm_quantile_index",$B5,[2]!thsiFinD("ths_new_forward_nearest_trade_date_func",TODAY()),TODAY()-365*5,TODAY(),100,100)</f>
        <v>0</v>
      </c>
      <c r="W5" s="27">
        <f ca="1">[2]!thsiFinD("ths_pb_quantile_sr_index",$B5,"2024-09-20",TODAY()-365*5,TODAY(),107,100)</f>
        <v>76.455026455026456</v>
      </c>
      <c r="X5" s="27">
        <f ca="1">[2]!thsiFinD("ths_pe_ttm_quantile_index",$B5,"2024-09-20",TODAY()-365*5,TODAY(),100,100)</f>
        <v>75.039001560062005</v>
      </c>
      <c r="Y5" s="27">
        <f ca="1">[2]!thsiFinD("ths_pb_quantile_sr_index",$B5,"2024-12-31",TODAY()-365*5,TODAY(),107,100)</f>
        <v>84.391534391534393</v>
      </c>
      <c r="Z5" s="27">
        <f ca="1">[2]!thsiFinD("ths_pe_ttm_quantile_index",$B5,"2024-12-31",TODAY()-365*5,TODAY(),100,100)</f>
        <v>73.322932917317004</v>
      </c>
      <c r="AA5" s="27">
        <f ca="1">[2]!thsiFinD("ths_pb_lessthan1_num_ratio_index",$B5,[2]!thsiFinD("ths_new_forward_nearest_trade_date_func",TODAY()))</f>
        <v>0</v>
      </c>
      <c r="AB5" s="29">
        <f ca="1">IF(L5="","",(([2]!thsiFinD("close_int",$B5,TODAY()-365*3,TODAY(),100)-[2]!thsiFinD("low_int",$B5,TODAY()-365*3,TODAY(),100)-1)/([2]!thsiFinD("high_int",$B5,TODAY()-365*3,TODAY(),100)-[2]!thsiFinD("low_int",$B5,TODAY()-365*3,TODAY(),100)-1)))</f>
        <v>0.59667436915790306</v>
      </c>
      <c r="AC5" s="29">
        <f ca="1">IF($L5="","",(([2]!thsiFinD("close_int",$B5,TODAY()-365,TODAY(),100)-[2]!thsiFinD("low_int",$B5,TODAY()-365,TODAY(),100)-1)/([2]!thsiFinD("high_int",$B5,TODAY()-365,TODAY(),100)-[2]!thsiFinD("low_int",$B5,TODAY()-365,TODAY(),100)-1)))</f>
        <v>0.84225989775455168</v>
      </c>
      <c r="AD5" s="29">
        <f ca="1">IF($L5="","",(([2]!thsiFinD("close_int",$B5,TODAY()-90,TODAY(),100)-[2]!thsiFinD("low_int",$B5,TODAY()-90,TODAY(),100)-1)/([2]!thsiFinD("high_int",$B5,TODAY()-90,TODAY(),100)-[2]!thsiFinD("low_int",$B5,TODAY()-90,TODAY(),100)-1)))</f>
        <v>0.66817935545615947</v>
      </c>
    </row>
    <row r="6" spans="1:30" ht="16.5" hidden="1" x14ac:dyDescent="0.4">
      <c r="A6" s="2" t="str">
        <f>[1]!b_info_fullname(B6)</f>
        <v>中国战略新兴产业成份指数</v>
      </c>
      <c r="B6" s="2" t="s">
        <v>219</v>
      </c>
      <c r="C6" s="2" t="s">
        <v>1530</v>
      </c>
      <c r="D6" s="3" t="s">
        <v>1480</v>
      </c>
      <c r="E6" s="3" t="s">
        <v>1482</v>
      </c>
      <c r="F6" s="3" t="s">
        <v>1482</v>
      </c>
      <c r="G6" s="19">
        <f>COUNTIF('ETF-info'!$I$2:$I$2000,ETF指数!$B6)</f>
        <v>1</v>
      </c>
      <c r="H6" s="20">
        <f ca="1">SUMIF('ETF-info'!$I$2:$I$2000,ETF指数!B6,'ETF-info'!$M$2:$M$1008)</f>
        <v>2.0994141477000001</v>
      </c>
      <c r="I6" s="25">
        <f ca="1">[1]!i_pq_pctchange($B6,TODAY()-30,"")</f>
        <v>-7.0758208678405765</v>
      </c>
      <c r="J6" s="25">
        <f ca="1">[1]!i_pq_pctchange($B6,TODAY()-180,"")</f>
        <v>-6.7768467529187522</v>
      </c>
      <c r="K6" s="25">
        <f ca="1">[1]!i_pq_pctchange($B6,TODAY()-365,"")</f>
        <v>10.338458937749673</v>
      </c>
      <c r="L6" s="25">
        <f ca="1">IFERROR([1]!i_risk_returnyearly($B6,TODAY()-180,"",1)/N6,"")</f>
        <v>-0.49240285731787115</v>
      </c>
      <c r="M6" s="25">
        <f ca="1">IFERROR([1]!i_risk_returnyearly($B6,TODAY()-365,"",1)/O6,"")</f>
        <v>0.32540167474085957</v>
      </c>
      <c r="N6" s="26">
        <f ca="1">[2]!thsiFinD("ths_annual_volatility_index",$B6,TODAY()-180,TODAY(),100,101)</f>
        <v>27.622024254837999</v>
      </c>
      <c r="O6" s="26">
        <f ca="1">[2]!thsiFinD("ths_annual_volatility_index",$B6,TODAY()-365,TODAY(),100,101)</f>
        <v>32.875976821892998</v>
      </c>
      <c r="P6" s="27">
        <f ca="1">[2]!thsiFinD("ths_fore_np_compound_growth_2y_index",$B6,TODAY())</f>
        <v>22.525362322202</v>
      </c>
      <c r="Q6" s="27">
        <f ca="1">$P6-[2]!thsiFinD("ths_fore_np_compound_growth_2y_index",$B6,TODAY()-30)</f>
        <v>0.9075213726479987</v>
      </c>
      <c r="R6" s="27">
        <f ca="1">$P6-[2]!thsiFinD("ths_fore_np_compound_growth_2y_index",$B6,TODAY()-180)</f>
        <v>6.4732785955129977</v>
      </c>
      <c r="S6" s="26">
        <f ca="1">[2]!thsiFinD("ths_pe_ttm_index",B6,[2]!thsiFinD("ths_new_forward_nearest_trade_date_func",TODAY()),100,100)</f>
        <v>22.584741589813</v>
      </c>
      <c r="T6" s="26">
        <f ca="1">[2]!thsiFinD("ths_fore_pe_index",B6,[2]!thsiFinD("ths_new_forward_nearest_trade_date_func",TODAY()),2025,100)</f>
        <v>19.080485750714999</v>
      </c>
      <c r="U6" s="26">
        <f ca="1">[2]!thsiFinD("ths_pb_quantile_sr_index",$B6,[2]!thsiFinD("ths_new_forward_nearest_trade_date_func",TODAY()),TODAY()-365*5,TODAY(),107,100)</f>
        <v>32.849936948297604</v>
      </c>
      <c r="V6" s="26">
        <f ca="1">[2]!thsiFinD("ths_pe_ttm_quantile_index",$B6,[2]!thsiFinD("ths_new_forward_nearest_trade_date_func",TODAY()),TODAY()-365*5,TODAY(),100,100)</f>
        <v>0</v>
      </c>
      <c r="W6" s="27">
        <f ca="1">[2]!thsiFinD("ths_pb_quantile_sr_index",$B6,"2024-09-20",TODAY()-365*5,TODAY(),107,100)</f>
        <v>12.673392181588902</v>
      </c>
      <c r="X6" s="27">
        <f ca="1">[2]!thsiFinD("ths_pe_ttm_quantile_index",$B6,"2024-09-20",TODAY()-365*5,TODAY(),100,100)</f>
        <v>12.5</v>
      </c>
      <c r="Y6" s="27">
        <f ca="1">[2]!thsiFinD("ths_pb_quantile_sr_index",$B6,"2024-12-31",TODAY()-365*5,TODAY(),107,100)</f>
        <v>33.858764186633039</v>
      </c>
      <c r="Z6" s="27">
        <f ca="1">[2]!thsiFinD("ths_pe_ttm_quantile_index",$B6,"2024-12-31",TODAY()-365*5,TODAY(),100,100)</f>
        <v>49.926470588234999</v>
      </c>
      <c r="AA6" s="27">
        <f ca="1">[2]!thsiFinD("ths_pb_lessthan1_num_ratio_index",$B6,[2]!thsiFinD("ths_new_forward_nearest_trade_date_func",TODAY()))</f>
        <v>0</v>
      </c>
      <c r="AB6" s="29">
        <f ca="1">IF(L6="","",(([2]!thsiFinD("close_int",$B6,TODAY()-365*3,TODAY(),100)-[2]!thsiFinD("low_int",$B6,TODAY()-365*3,TODAY(),100)-1)/([2]!thsiFinD("high_int",$B6,TODAY()-365*3,TODAY(),100)-[2]!thsiFinD("low_int",$B6,TODAY()-365*3,TODAY(),100)-1)))</f>
        <v>0.22412236737061045</v>
      </c>
      <c r="AC6" s="29">
        <f ca="1">IF($L6="","",(([2]!thsiFinD("close_int",$B6,TODAY()-365,TODAY(),100)-[2]!thsiFinD("low_int",$B6,TODAY()-365,TODAY(),100)-1)/([2]!thsiFinD("high_int",$B6,TODAY()-365,TODAY(),100)-[2]!thsiFinD("low_int",$B6,TODAY()-365,TODAY(),100)-1)))</f>
        <v>0.49225191745271291</v>
      </c>
      <c r="AD6" s="29">
        <f ca="1">IF($L6="","",(([2]!thsiFinD("close_int",$B6,TODAY()-90,TODAY(),100)-[2]!thsiFinD("low_int",$B6,TODAY()-90,TODAY(),100)-1)/([2]!thsiFinD("high_int",$B6,TODAY()-90,TODAY(),100)-[2]!thsiFinD("low_int",$B6,TODAY()-90,TODAY(),100)-1)))</f>
        <v>0.41246078278780107</v>
      </c>
    </row>
    <row r="7" spans="1:30" ht="16.5" hidden="1" x14ac:dyDescent="0.4">
      <c r="A7" s="2" t="str">
        <f>[1]!b_info_fullname(B7)</f>
        <v>中证新兴科技100策略指数</v>
      </c>
      <c r="B7" s="2" t="s">
        <v>317</v>
      </c>
      <c r="C7" s="2" t="s">
        <v>1531</v>
      </c>
      <c r="D7" s="3" t="s">
        <v>1480</v>
      </c>
      <c r="E7" s="3" t="s">
        <v>1482</v>
      </c>
      <c r="F7" s="3" t="s">
        <v>1501</v>
      </c>
      <c r="G7" s="19">
        <f>COUNTIF('ETF-info'!$I$2:$I$2000,ETF指数!$B7)</f>
        <v>1</v>
      </c>
      <c r="H7" s="20">
        <f ca="1">SUMIF('ETF-info'!$I$2:$I$2000,ETF指数!B7,'ETF-info'!$M$2:$M$1008)</f>
        <v>1.8194913143</v>
      </c>
      <c r="I7" s="25">
        <f ca="1">[1]!i_pq_pctchange($B7,TODAY()-30,"")</f>
        <v>-9.3998977660493246</v>
      </c>
      <c r="J7" s="25">
        <f ca="1">[1]!i_pq_pctchange($B7,TODAY()-180,"")</f>
        <v>-3.3842732112010387</v>
      </c>
      <c r="K7" s="25">
        <f ca="1">[1]!i_pq_pctchange($B7,TODAY()-365,"")</f>
        <v>2.3190146461775196</v>
      </c>
      <c r="L7" s="25">
        <f ca="1">IFERROR([1]!i_risk_returnyearly($B7,TODAY()-180,"",1)/N7,"")</f>
        <v>-0.23907700960583902</v>
      </c>
      <c r="M7" s="25">
        <f ca="1">IFERROR([1]!i_risk_returnyearly($B7,TODAY()-365,"",1)/O7,"")</f>
        <v>7.3659284792824561E-2</v>
      </c>
      <c r="N7" s="26">
        <f ca="1">[2]!thsiFinD("ths_annual_volatility_index",$B7,TODAY()-180,TODAY(),100,101)</f>
        <v>28.950689533704001</v>
      </c>
      <c r="O7" s="26">
        <f ca="1">[2]!thsiFinD("ths_annual_volatility_index",$B7,TODAY()-365,TODAY(),100,101)</f>
        <v>32.536126165113998</v>
      </c>
      <c r="P7" s="27">
        <f ca="1">[2]!thsiFinD("ths_fore_np_compound_growth_2y_index",$B7,TODAY())</f>
        <v>31.982162243785002</v>
      </c>
      <c r="Q7" s="27">
        <f ca="1">$P7-[2]!thsiFinD("ths_fore_np_compound_growth_2y_index",$B7,TODAY()-30)</f>
        <v>3.5973147200560014</v>
      </c>
      <c r="R7" s="27">
        <f ca="1">$P7-[2]!thsiFinD("ths_fore_np_compound_growth_2y_index",$B7,TODAY()-180)</f>
        <v>11.32448734674</v>
      </c>
      <c r="S7" s="26">
        <f ca="1">[2]!thsiFinD("ths_pe_ttm_index",B7,[2]!thsiFinD("ths_new_forward_nearest_trade_date_func",TODAY()),100,100)</f>
        <v>27.608788214855</v>
      </c>
      <c r="T7" s="26">
        <f ca="1">[2]!thsiFinD("ths_fore_pe_index",B7,[2]!thsiFinD("ths_new_forward_nearest_trade_date_func",TODAY()),2025,100)</f>
        <v>21.460403372915</v>
      </c>
      <c r="U7" s="26">
        <f ca="1">[2]!thsiFinD("ths_pb_quantile_sr_index",$B7,[2]!thsiFinD("ths_new_forward_nearest_trade_date_func",TODAY()),TODAY()-365*5,TODAY(),107,100)</f>
        <v>54.71337579617834</v>
      </c>
      <c r="V7" s="26">
        <f ca="1">[2]!thsiFinD("ths_pe_ttm_quantile_index",$B7,[2]!thsiFinD("ths_new_forward_nearest_trade_date_func",TODAY()),TODAY()-365*5,TODAY(),100,100)</f>
        <v>0</v>
      </c>
      <c r="W7" s="27">
        <f ca="1">[2]!thsiFinD("ths_pb_quantile_sr_index",$B7,"2024-09-20",TODAY()-365*5,TODAY(),107,100)</f>
        <v>2.7388535031847137</v>
      </c>
      <c r="X7" s="27">
        <f ca="1">[2]!thsiFinD("ths_pe_ttm_quantile_index",$B7,"2024-09-20",TODAY()-365*5,TODAY(),100,100)</f>
        <v>10.534124629080001</v>
      </c>
      <c r="Y7" s="27">
        <f ca="1">[2]!thsiFinD("ths_pb_quantile_sr_index",$B7,"2024-12-31",TODAY()-365*5,TODAY(),107,100)</f>
        <v>57.898089171974519</v>
      </c>
      <c r="Z7" s="27">
        <f ca="1">[2]!thsiFinD("ths_pe_ttm_quantile_index",$B7,"2024-12-31",TODAY()-365*5,TODAY(),100,100)</f>
        <v>57.789317507417998</v>
      </c>
      <c r="AA7" s="27">
        <f ca="1">[2]!thsiFinD("ths_pb_lessthan1_num_ratio_index",$B7,[2]!thsiFinD("ths_new_forward_nearest_trade_date_func",TODAY()))</f>
        <v>1</v>
      </c>
      <c r="AB7" s="29">
        <f ca="1">IF(L7="","",(([2]!thsiFinD("close_int",$B7,TODAY()-365*3,TODAY(),100)-[2]!thsiFinD("low_int",$B7,TODAY()-365*3,TODAY(),100)-1)/([2]!thsiFinD("high_int",$B7,TODAY()-365*3,TODAY(),100)-[2]!thsiFinD("low_int",$B7,TODAY()-365*3,TODAY(),100)-1)))</f>
        <v>0.42910497240614986</v>
      </c>
      <c r="AC7" s="29">
        <f ca="1">IF($L7="","",(([2]!thsiFinD("close_int",$B7,TODAY()-365,TODAY(),100)-[2]!thsiFinD("low_int",$B7,TODAY()-365,TODAY(),100)-1)/([2]!thsiFinD("high_int",$B7,TODAY()-365,TODAY(),100)-[2]!thsiFinD("low_int",$B7,TODAY()-365,TODAY(),100)-1)))</f>
        <v>0.52039070197977422</v>
      </c>
      <c r="AD7" s="29">
        <f ca="1">IF($L7="","",(([2]!thsiFinD("close_int",$B7,TODAY()-90,TODAY(),100)-[2]!thsiFinD("low_int",$B7,TODAY()-90,TODAY(),100)-1)/([2]!thsiFinD("high_int",$B7,TODAY()-90,TODAY(),100)-[2]!thsiFinD("low_int",$B7,TODAY()-90,TODAY(),100)-1)))</f>
        <v>0.32413557486270672</v>
      </c>
    </row>
    <row r="8" spans="1:30" ht="16.5" hidden="1" x14ac:dyDescent="0.4">
      <c r="A8" s="2" t="str">
        <f>[1]!b_info_fullname(B8)</f>
        <v>中证新华社民族品牌工程指数</v>
      </c>
      <c r="B8" s="2" t="s">
        <v>768</v>
      </c>
      <c r="C8" s="2" t="s">
        <v>1528</v>
      </c>
      <c r="D8" s="3" t="s">
        <v>1480</v>
      </c>
      <c r="E8" s="3" t="s">
        <v>1482</v>
      </c>
      <c r="F8" s="3" t="s">
        <v>1529</v>
      </c>
      <c r="G8" s="19">
        <f>COUNTIF('ETF-info'!$I$2:$I$2000,ETF指数!$B8)</f>
        <v>1</v>
      </c>
      <c r="H8" s="20">
        <f ca="1">SUMIF('ETF-info'!$I$2:$I$2000,ETF指数!B8,'ETF-info'!$M$2:$M$1008)</f>
        <v>1.7359604452000001</v>
      </c>
      <c r="I8" s="25">
        <f ca="1">[1]!i_pq_pctchange($B8,TODAY()-30,"")</f>
        <v>-4.8138893720360176</v>
      </c>
      <c r="J8" s="25">
        <f ca="1">[1]!i_pq_pctchange($B8,TODAY()-180,"")</f>
        <v>-6.3712212216824433</v>
      </c>
      <c r="K8" s="25">
        <f ca="1">[1]!i_pq_pctchange($B8,TODAY()-365,"")</f>
        <v>5.5877514067220968</v>
      </c>
      <c r="L8" s="25">
        <f ca="1">IFERROR([1]!i_risk_returnyearly($B8,TODAY()-180,"",1)/N8,"")</f>
        <v>-0.57265047374825917</v>
      </c>
      <c r="M8" s="25">
        <f ca="1">IFERROR([1]!i_risk_returnyearly($B8,TODAY()-365,"",1)/O8,"")</f>
        <v>0.2060691156795609</v>
      </c>
      <c r="N8" s="26">
        <f ca="1">[2]!thsiFinD("ths_annual_volatility_index",$B8,TODAY()-180,TODAY(),100,101)</f>
        <v>22.380363462508001</v>
      </c>
      <c r="O8" s="26">
        <f ca="1">[2]!thsiFinD("ths_annual_volatility_index",$B8,TODAY()-365,TODAY(),100,101)</f>
        <v>28.037721243492999</v>
      </c>
      <c r="P8" s="27">
        <f ca="1">[2]!thsiFinD("ths_fore_np_compound_growth_2y_index",$B8,TODAY())</f>
        <v>16.109704230426999</v>
      </c>
      <c r="Q8" s="27">
        <f ca="1">$P8-[2]!thsiFinD("ths_fore_np_compound_growth_2y_index",$B8,TODAY()-30)</f>
        <v>1.5178638426789988</v>
      </c>
      <c r="R8" s="27">
        <f ca="1">$P8-[2]!thsiFinD("ths_fore_np_compound_growth_2y_index",$B8,TODAY()-180)</f>
        <v>0.72564611330900064</v>
      </c>
      <c r="S8" s="26">
        <f ca="1">[2]!thsiFinD("ths_pe_ttm_index",B8,[2]!thsiFinD("ths_new_forward_nearest_trade_date_func",TODAY()),100,100)</f>
        <v>22.644438610792999</v>
      </c>
      <c r="T8" s="26">
        <f ca="1">[2]!thsiFinD("ths_fore_pe_index",B8,[2]!thsiFinD("ths_new_forward_nearest_trade_date_func",TODAY()),2025,100)</f>
        <v>19.394710240294</v>
      </c>
      <c r="U8" s="26">
        <f ca="1">[2]!thsiFinD("ths_pb_quantile_sr_index",$B8,[2]!thsiFinD("ths_new_forward_nearest_trade_date_func",TODAY()),TODAY()-365*5,TODAY(),107,100)</f>
        <v>44.847328244274806</v>
      </c>
      <c r="V8" s="26">
        <f ca="1">[2]!thsiFinD("ths_pe_ttm_quantile_index",$B8,[2]!thsiFinD("ths_new_forward_nearest_trade_date_func",TODAY()),TODAY()-365*5,TODAY(),100,100)</f>
        <v>0</v>
      </c>
      <c r="W8" s="27">
        <f ca="1">[2]!thsiFinD("ths_pb_quantile_sr_index",$B8,"2024-09-20",TODAY()-365*5,TODAY(),107,100)</f>
        <v>27.608142493638677</v>
      </c>
      <c r="X8" s="27">
        <f ca="1">[2]!thsiFinD("ths_pe_ttm_quantile_index",$B8,"2024-09-20",TODAY()-365*5,TODAY(),100,100)</f>
        <v>6.8656716417909998</v>
      </c>
      <c r="Y8" s="27">
        <f ca="1">[2]!thsiFinD("ths_pb_quantile_sr_index",$B8,"2024-12-31",TODAY()-365*5,TODAY(),107,100)</f>
        <v>54.007633587786266</v>
      </c>
      <c r="Z8" s="27">
        <f ca="1">[2]!thsiFinD("ths_pe_ttm_quantile_index",$B8,"2024-12-31",TODAY()-365*5,TODAY(),100,100)</f>
        <v>46.492537313432997</v>
      </c>
      <c r="AA8" s="27">
        <f ca="1">[2]!thsiFinD("ths_pb_lessthan1_num_ratio_index",$B8,[2]!thsiFinD("ths_new_forward_nearest_trade_date_func",TODAY()))</f>
        <v>3</v>
      </c>
      <c r="AB8" s="29">
        <f ca="1">IF(L8="","",(([2]!thsiFinD("close_int",$B8,TODAY()-365*3,TODAY(),100)-[2]!thsiFinD("low_int",$B8,TODAY()-365*3,TODAY(),100)-1)/([2]!thsiFinD("high_int",$B8,TODAY()-365*3,TODAY(),100)-[2]!thsiFinD("low_int",$B8,TODAY()-365*3,TODAY(),100)-1)))</f>
        <v>0.39865745107984962</v>
      </c>
      <c r="AC8" s="29">
        <f ca="1">IF($L8="","",(([2]!thsiFinD("close_int",$B8,TODAY()-365,TODAY(),100)-[2]!thsiFinD("low_int",$B8,TODAY()-365,TODAY(),100)-1)/([2]!thsiFinD("high_int",$B8,TODAY()-365,TODAY(),100)-[2]!thsiFinD("low_int",$B8,TODAY()-365,TODAY(),100)-1)))</f>
        <v>0.46329343073783458</v>
      </c>
      <c r="AD8" s="29">
        <f ca="1">IF($L8="","",(([2]!thsiFinD("close_int",$B8,TODAY()-90,TODAY(),100)-[2]!thsiFinD("low_int",$B8,TODAY()-90,TODAY(),100)-1)/([2]!thsiFinD("high_int",$B8,TODAY()-90,TODAY(),100)-[2]!thsiFinD("low_int",$B8,TODAY()-90,TODAY(),100)-1)))</f>
        <v>0.45201907512609935</v>
      </c>
    </row>
    <row r="9" spans="1:30" ht="16.5" hidden="1" x14ac:dyDescent="0.4">
      <c r="A9" s="2" t="str">
        <f>[1]!b_info_fullname(B9)</f>
        <v>深证创新100指数</v>
      </c>
      <c r="B9" s="2" t="s">
        <v>645</v>
      </c>
      <c r="C9" s="2" t="s">
        <v>1532</v>
      </c>
      <c r="D9" s="3" t="s">
        <v>1480</v>
      </c>
      <c r="E9" s="3" t="s">
        <v>1482</v>
      </c>
      <c r="F9" s="38" t="s">
        <v>2380</v>
      </c>
      <c r="G9" s="19">
        <f>COUNTIF('ETF-info'!$I$2:$I$2000,ETF指数!$B9)</f>
        <v>2</v>
      </c>
      <c r="H9" s="20">
        <f ca="1">SUMIF('ETF-info'!$I$2:$I$2000,ETF指数!B9,'ETF-info'!$M$2:$M$1008)</f>
        <v>1.8823929992999999</v>
      </c>
      <c r="I9" s="25">
        <f ca="1">[1]!i_pq_pctchange($B9,TODAY()-30,"")</f>
        <v>-7.4429441090262287</v>
      </c>
      <c r="J9" s="25">
        <f ca="1">[1]!i_pq_pctchange($B9,TODAY()-180,"")</f>
        <v>-4.1965896977081973</v>
      </c>
      <c r="K9" s="25">
        <f ca="1">[1]!i_pq_pctchange($B9,TODAY()-365,"")</f>
        <v>17.304669307968634</v>
      </c>
      <c r="L9" s="25">
        <f ca="1">IFERROR([1]!i_risk_returnyearly($B9,TODAY()-180,"",1)/N9,"")</f>
        <v>-0.31609046153495207</v>
      </c>
      <c r="M9" s="25">
        <f ca="1">IFERROR([1]!i_risk_returnyearly($B9,TODAY()-365,"",1)/O9,"")</f>
        <v>0.56553943895630809</v>
      </c>
      <c r="N9" s="26">
        <f ca="1">[2]!thsiFinD("ths_annual_volatility_index",$B9,TODAY()-180,TODAY(),100,101)</f>
        <v>27.031469845787001</v>
      </c>
      <c r="O9" s="26">
        <f ca="1">[2]!thsiFinD("ths_annual_volatility_index",$B9,TODAY()-365,TODAY(),100,101)</f>
        <v>31.695800497015</v>
      </c>
      <c r="P9" s="27">
        <f ca="1">[2]!thsiFinD("ths_fore_np_compound_growth_2y_index",$B9,TODAY())</f>
        <v>24.418164111144002</v>
      </c>
      <c r="Q9" s="27">
        <f ca="1">$P9-[2]!thsiFinD("ths_fore_np_compound_growth_2y_index",$B9,TODAY()-30)</f>
        <v>-0.65410058073100075</v>
      </c>
      <c r="R9" s="27">
        <f ca="1">$P9-[2]!thsiFinD("ths_fore_np_compound_growth_2y_index",$B9,TODAY()-180)</f>
        <v>3.2352823084320015</v>
      </c>
      <c r="S9" s="26">
        <f ca="1">[2]!thsiFinD("ths_pe_ttm_index",B9,[2]!thsiFinD("ths_new_forward_nearest_trade_date_func",TODAY()),100,100)</f>
        <v>24.750487205197</v>
      </c>
      <c r="T9" s="26">
        <f ca="1">[2]!thsiFinD("ths_fore_pe_index",B9,[2]!thsiFinD("ths_new_forward_nearest_trade_date_func",TODAY()),2025,100)</f>
        <v>18.671884334219001</v>
      </c>
      <c r="U9" s="26">
        <f ca="1">[2]!thsiFinD("ths_pb_quantile_sr_index",$B9,[2]!thsiFinD("ths_new_forward_nearest_trade_date_func",TODAY()),TODAY()-365*5,TODAY(),107,100)</f>
        <v>61.189258312020456</v>
      </c>
      <c r="V9" s="26">
        <f ca="1">[2]!thsiFinD("ths_pe_ttm_quantile_index",$B9,[2]!thsiFinD("ths_new_forward_nearest_trade_date_func",TODAY()),TODAY()-365*5,TODAY(),100,100)</f>
        <v>0</v>
      </c>
      <c r="W9" s="27">
        <f ca="1">[2]!thsiFinD("ths_pb_quantile_sr_index",$B9,"2024-09-20",TODAY()-365*5,TODAY(),107,100)</f>
        <v>37.084398976982094</v>
      </c>
      <c r="X9" s="27">
        <f ca="1">[2]!thsiFinD("ths_pe_ttm_quantile_index",$B9,"2024-09-20",TODAY()-365*5,TODAY(),100,100)</f>
        <v>20.977443609022998</v>
      </c>
      <c r="Y9" s="27">
        <f ca="1">[2]!thsiFinD("ths_pb_quantile_sr_index",$B9,"2024-12-31",TODAY()-365*5,TODAY(),107,100)</f>
        <v>62.468030690537077</v>
      </c>
      <c r="Z9" s="27">
        <f ca="1">[2]!thsiFinD("ths_pe_ttm_quantile_index",$B9,"2024-12-31",TODAY()-365*5,TODAY(),100,100)</f>
        <v>48.345864661653998</v>
      </c>
      <c r="AA9" s="27">
        <f ca="1">[2]!thsiFinD("ths_pb_lessthan1_num_ratio_index",$B9,[2]!thsiFinD("ths_new_forward_nearest_trade_date_func",TODAY()))</f>
        <v>3</v>
      </c>
      <c r="AB9" s="29">
        <f ca="1">IF(L9="","",(([2]!thsiFinD("close_int",$B9,TODAY()-365*3,TODAY(),100)-[2]!thsiFinD("low_int",$B9,TODAY()-365*3,TODAY(),100)-1)/([2]!thsiFinD("high_int",$B9,TODAY()-365*3,TODAY(),100)-[2]!thsiFinD("low_int",$B9,TODAY()-365*3,TODAY(),100)-1)))</f>
        <v>0.58552304332232874</v>
      </c>
      <c r="AC9" s="29">
        <f ca="1">IF($L9="","",(([2]!thsiFinD("close_int",$B9,TODAY()-365,TODAY(),100)-[2]!thsiFinD("low_int",$B9,TODAY()-365,TODAY(),100)-1)/([2]!thsiFinD("high_int",$B9,TODAY()-365,TODAY(),100)-[2]!thsiFinD("low_int",$B9,TODAY()-365,TODAY(),100)-1)))</f>
        <v>0.58002153123516809</v>
      </c>
      <c r="AD9" s="29">
        <f ca="1">IF($L9="","",(([2]!thsiFinD("close_int",$B9,TODAY()-90,TODAY(),100)-[2]!thsiFinD("low_int",$B9,TODAY()-90,TODAY(),100)-1)/([2]!thsiFinD("high_int",$B9,TODAY()-90,TODAY(),100)-[2]!thsiFinD("low_int",$B9,TODAY()-90,TODAY(),100)-1)))</f>
        <v>0.39518358816385174</v>
      </c>
    </row>
    <row r="10" spans="1:30" ht="16.5" hidden="1" x14ac:dyDescent="0.4">
      <c r="A10" s="2" t="str">
        <f>[1]!b_info_fullname(B10)</f>
        <v>深证成长40指数</v>
      </c>
      <c r="B10" s="2" t="s">
        <v>51</v>
      </c>
      <c r="C10" s="2" t="s">
        <v>1533</v>
      </c>
      <c r="D10" s="3" t="s">
        <v>1480</v>
      </c>
      <c r="E10" s="3" t="s">
        <v>1482</v>
      </c>
      <c r="F10" s="38" t="s">
        <v>2380</v>
      </c>
      <c r="G10" s="19">
        <f>COUNTIF('ETF-info'!$I$2:$I$2000,ETF指数!$B10)</f>
        <v>1</v>
      </c>
      <c r="H10" s="20">
        <f ca="1">SUMIF('ETF-info'!$I$2:$I$2000,ETF指数!B10,'ETF-info'!$M$2:$M$1008)</f>
        <v>1.2024760831000001</v>
      </c>
      <c r="I10" s="25">
        <f ca="1">[1]!i_pq_pctchange($B10,TODAY()-30,"")</f>
        <v>-7.4832026510900818</v>
      </c>
      <c r="J10" s="25">
        <f ca="1">[1]!i_pq_pctchange($B10,TODAY()-180,"")</f>
        <v>-8.6912591872007958</v>
      </c>
      <c r="K10" s="25">
        <f ca="1">[1]!i_pq_pctchange($B10,TODAY()-365,"")</f>
        <v>19.217151873585347</v>
      </c>
      <c r="L10" s="25">
        <f ca="1">IFERROR([1]!i_risk_returnyearly($B10,TODAY()-180,"",1)/N10,"")</f>
        <v>-0.54553922557646872</v>
      </c>
      <c r="M10" s="25">
        <f ca="1">IFERROR([1]!i_risk_returnyearly($B10,TODAY()-365,"",1)/O10,"")</f>
        <v>0.53045719314975537</v>
      </c>
      <c r="N10" s="26">
        <f ca="1">[2]!thsiFinD("ths_annual_volatility_index",$B10,TODAY()-180,TODAY(),100,101)</f>
        <v>31.631942022848001</v>
      </c>
      <c r="O10" s="26">
        <f ca="1">[2]!thsiFinD("ths_annual_volatility_index",$B10,TODAY()-365,TODAY(),100,101)</f>
        <v>37.537269315194003</v>
      </c>
      <c r="P10" s="27">
        <f ca="1">[2]!thsiFinD("ths_fore_np_compound_growth_2y_index",$B10,TODAY())</f>
        <v>35.013501991040002</v>
      </c>
      <c r="Q10" s="27">
        <f ca="1">$P10-[2]!thsiFinD("ths_fore_np_compound_growth_2y_index",$B10,TODAY()-30)</f>
        <v>4.5539049606729982</v>
      </c>
      <c r="R10" s="27">
        <f ca="1">$P10-[2]!thsiFinD("ths_fore_np_compound_growth_2y_index",$B10,TODAY()-180)</f>
        <v>18.454774736595002</v>
      </c>
      <c r="S10" s="26">
        <f ca="1">[2]!thsiFinD("ths_pe_ttm_index",B10,[2]!thsiFinD("ths_new_forward_nearest_trade_date_func",TODAY()),100,100)</f>
        <v>20.703294474166999</v>
      </c>
      <c r="T10" s="26">
        <f ca="1">[2]!thsiFinD("ths_fore_pe_index",B10,[2]!thsiFinD("ths_new_forward_nearest_trade_date_func",TODAY()),2025,100)</f>
        <v>16.403323565402001</v>
      </c>
      <c r="U10" s="26">
        <f ca="1">[2]!thsiFinD("ths_pb_quantile_sr_index",$B10,[2]!thsiFinD("ths_new_forward_nearest_trade_date_func",TODAY()),TODAY()-365*5,TODAY(),107,100)</f>
        <v>22.30263157894737</v>
      </c>
      <c r="V10" s="26">
        <f ca="1">[2]!thsiFinD("ths_pe_ttm_quantile_index",$B10,[2]!thsiFinD("ths_new_forward_nearest_trade_date_func",TODAY()),TODAY()-365*5,TODAY(),100,100)</f>
        <v>0</v>
      </c>
      <c r="W10" s="27">
        <f ca="1">[2]!thsiFinD("ths_pb_quantile_sr_index",$B10,"2024-09-20",TODAY()-365*5,TODAY(),107,100)</f>
        <v>26.578947368421051</v>
      </c>
      <c r="X10" s="27">
        <f ca="1">[2]!thsiFinD("ths_pe_ttm_quantile_index",$B10,"2024-09-20",TODAY()-365*5,TODAY(),100,100)</f>
        <v>21.173671689136</v>
      </c>
      <c r="Y10" s="27">
        <f ca="1">[2]!thsiFinD("ths_pb_quantile_sr_index",$B10,"2024-12-31",TODAY()-365*5,TODAY(),107,100)</f>
        <v>41.184210526315788</v>
      </c>
      <c r="Z10" s="27">
        <f ca="1">[2]!thsiFinD("ths_pe_ttm_quantile_index",$B10,"2024-12-31",TODAY()-365*5,TODAY(),100,100)</f>
        <v>54.877081681204999</v>
      </c>
      <c r="AA10" s="27">
        <f ca="1">[2]!thsiFinD("ths_pb_lessthan1_num_ratio_index",$B10,[2]!thsiFinD("ths_new_forward_nearest_trade_date_func",TODAY()))</f>
        <v>5</v>
      </c>
      <c r="AB10" s="29">
        <f ca="1">IF(L10="","",(([2]!thsiFinD("close_int",$B10,TODAY()-365*3,TODAY(),100)-[2]!thsiFinD("low_int",$B10,TODAY()-365*3,TODAY(),100)-1)/([2]!thsiFinD("high_int",$B10,TODAY()-365*3,TODAY(),100)-[2]!thsiFinD("low_int",$B10,TODAY()-365*3,TODAY(),100)-1)))</f>
        <v>0.30488074393746056</v>
      </c>
      <c r="AC10" s="29">
        <f ca="1">IF($L10="","",(([2]!thsiFinD("close_int",$B10,TODAY()-365,TODAY(),100)-[2]!thsiFinD("low_int",$B10,TODAY()-365,TODAY(),100)-1)/([2]!thsiFinD("high_int",$B10,TODAY()-365,TODAY(),100)-[2]!thsiFinD("low_int",$B10,TODAY()-365,TODAY(),100)-1)))</f>
        <v>0.5260510464469883</v>
      </c>
      <c r="AD10" s="29">
        <f ca="1">IF($L10="","",(([2]!thsiFinD("close_int",$B10,TODAY()-90,TODAY(),100)-[2]!thsiFinD("low_int",$B10,TODAY()-90,TODAY(),100)-1)/([2]!thsiFinD("high_int",$B10,TODAY()-90,TODAY(),100)-[2]!thsiFinD("low_int",$B10,TODAY()-90,TODAY(),100)-1)))</f>
        <v>0.49319348852150335</v>
      </c>
    </row>
    <row r="11" spans="1:30" ht="16.5" hidden="1" x14ac:dyDescent="0.4">
      <c r="A11" s="2" t="str">
        <f>[1]!b_info_fullname(B11)</f>
        <v>创业板成长指数</v>
      </c>
      <c r="B11" s="2" t="s">
        <v>1321</v>
      </c>
      <c r="C11" s="2" t="s">
        <v>1527</v>
      </c>
      <c r="D11" s="3" t="s">
        <v>1480</v>
      </c>
      <c r="E11" s="3" t="s">
        <v>1482</v>
      </c>
      <c r="F11" s="38" t="s">
        <v>2375</v>
      </c>
      <c r="G11" s="19">
        <f>COUNTIF('ETF-info'!$I$2:$I$2000,ETF指数!$B11)</f>
        <v>1</v>
      </c>
      <c r="H11" s="20">
        <f ca="1">SUMIF('ETF-info'!$I$2:$I$2000,ETF指数!B11,'ETF-info'!$M$2:$M$1008)</f>
        <v>0.88634459909999996</v>
      </c>
      <c r="I11" s="25">
        <f ca="1">[1]!i_pq_pctchange($B11,TODAY()-30,"")</f>
        <v>-10.591200198208439</v>
      </c>
      <c r="J11" s="25">
        <f ca="1">[1]!i_pq_pctchange($B11,TODAY()-180,"")</f>
        <v>-15.134619812021654</v>
      </c>
      <c r="K11" s="25">
        <f ca="1">[1]!i_pq_pctchange($B11,TODAY()-365,"")</f>
        <v>11.415375276813178</v>
      </c>
      <c r="L11" s="25">
        <f ca="1">IFERROR([1]!i_risk_returnyearly($B11,TODAY()-180,"",1)/N11,"")</f>
        <v>-0.82372468725161629</v>
      </c>
      <c r="M11" s="25">
        <f ca="1">IFERROR([1]!i_risk_returnyearly($B11,TODAY()-365,"",1)/O11,"")</f>
        <v>0.27894828402111416</v>
      </c>
      <c r="N11" s="26">
        <f ca="1">[2]!thsiFinD("ths_annual_volatility_index",$B11,TODAY()-180,TODAY(),100,101)</f>
        <v>35.153594791125002</v>
      </c>
      <c r="O11" s="26">
        <f ca="1">[2]!thsiFinD("ths_annual_volatility_index",$B11,TODAY()-365,TODAY(),100,101)</f>
        <v>42.352719513217998</v>
      </c>
      <c r="P11" s="27">
        <f ca="1">[2]!thsiFinD("ths_fore_np_compound_growth_2y_index",$B11,TODAY())</f>
        <v>28.154151522625998</v>
      </c>
      <c r="Q11" s="27">
        <f ca="1">$P11-[2]!thsiFinD("ths_fore_np_compound_growth_2y_index",$B11,TODAY()-30)</f>
        <v>2.2831740976249968</v>
      </c>
      <c r="R11" s="27">
        <f ca="1">$P11-[2]!thsiFinD("ths_fore_np_compound_growth_2y_index",$B11,TODAY()-180)</f>
        <v>5.0713016479209969</v>
      </c>
      <c r="S11" s="26">
        <f ca="1">[2]!thsiFinD("ths_pe_ttm_index",B11,[2]!thsiFinD("ths_new_forward_nearest_trade_date_func",TODAY()),100,100)</f>
        <v>27.314645082862</v>
      </c>
      <c r="T11" s="26">
        <f ca="1">[2]!thsiFinD("ths_fore_pe_index",B11,[2]!thsiFinD("ths_new_forward_nearest_trade_date_func",TODAY()),2025,100)</f>
        <v>20.732674322847</v>
      </c>
      <c r="U11" s="26">
        <f ca="1">[2]!thsiFinD("ths_pb_quantile_sr_index",$B11,[2]!thsiFinD("ths_new_forward_nearest_trade_date_func",TODAY()),TODAY()-365*5,TODAY(),107,100)</f>
        <v>27.749683944374208</v>
      </c>
      <c r="V11" s="26">
        <f ca="1">[2]!thsiFinD("ths_pe_ttm_quantile_index",$B11,[2]!thsiFinD("ths_new_forward_nearest_trade_date_func",TODAY()),TODAY()-365*5,TODAY(),100,100)</f>
        <v>0</v>
      </c>
      <c r="W11" s="27">
        <f ca="1">[2]!thsiFinD("ths_pb_quantile_sr_index",$B11,"2024-09-20",TODAY()-365*5,TODAY(),107,100)</f>
        <v>2.5284450063211126</v>
      </c>
      <c r="X11" s="27">
        <f ca="1">[2]!thsiFinD("ths_pe_ttm_quantile_index",$B11,"2024-09-20",TODAY()-365*5,TODAY(),100,100)</f>
        <v>2.8593508500773002</v>
      </c>
      <c r="Y11" s="27">
        <f ca="1">[2]!thsiFinD("ths_pb_quantile_sr_index",$B11,"2024-12-31",TODAY()-365*5,TODAY(),107,100)</f>
        <v>33.122629582806574</v>
      </c>
      <c r="Z11" s="27">
        <f ca="1">[2]!thsiFinD("ths_pe_ttm_quantile_index",$B11,"2024-12-31",TODAY()-365*5,TODAY(),100,100)</f>
        <v>29.984544049459</v>
      </c>
      <c r="AA11" s="27">
        <f ca="1">[2]!thsiFinD("ths_pb_lessthan1_num_ratio_index",$B11,[2]!thsiFinD("ths_new_forward_nearest_trade_date_func",TODAY()))</f>
        <v>0</v>
      </c>
      <c r="AB11" s="29">
        <f ca="1">IF(L11="","",(([2]!thsiFinD("close_int",$B11,TODAY()-365*3,TODAY(),100)-[2]!thsiFinD("low_int",$B11,TODAY()-365*3,TODAY(),100)-1)/([2]!thsiFinD("high_int",$B11,TODAY()-365*3,TODAY(),100)-[2]!thsiFinD("low_int",$B11,TODAY()-365*3,TODAY(),100)-1)))</f>
        <v>0.29428413922435565</v>
      </c>
      <c r="AC11" s="29">
        <f ca="1">IF($L11="","",(([2]!thsiFinD("close_int",$B11,TODAY()-365,TODAY(),100)-[2]!thsiFinD("low_int",$B11,TODAY()-365,TODAY(),100)-1)/([2]!thsiFinD("high_int",$B11,TODAY()-365,TODAY(),100)-[2]!thsiFinD("low_int",$B11,TODAY()-365,TODAY(),100)-1)))</f>
        <v>0.4119623805084211</v>
      </c>
      <c r="AD11" s="29">
        <f ca="1">IF($L11="","",(([2]!thsiFinD("close_int",$B11,TODAY()-90,TODAY(),100)-[2]!thsiFinD("low_int",$B11,TODAY()-90,TODAY(),100)-1)/([2]!thsiFinD("high_int",$B11,TODAY()-90,TODAY(),100)-[2]!thsiFinD("low_int",$B11,TODAY()-90,TODAY(),100)-1)))</f>
        <v>0.36284697618499784</v>
      </c>
    </row>
    <row r="12" spans="1:30" ht="16.5" hidden="1" x14ac:dyDescent="0.4">
      <c r="A12" s="2" t="str">
        <f>[1]!b_info_fullname(B12)</f>
        <v>中证智选300成长创新策略指数</v>
      </c>
      <c r="B12" s="2" t="s">
        <v>1147</v>
      </c>
      <c r="C12" s="2" t="str">
        <f>[1]!s_info_name(B12)</f>
        <v>300成长创新</v>
      </c>
      <c r="D12" s="3" t="s">
        <v>1480</v>
      </c>
      <c r="E12" s="3" t="s">
        <v>1482</v>
      </c>
      <c r="F12" s="3" t="s">
        <v>1521</v>
      </c>
      <c r="G12" s="19">
        <f>COUNTIF('ETF-info'!$I$2:$I$2000,ETF指数!$B12)</f>
        <v>1</v>
      </c>
      <c r="H12" s="20">
        <f ca="1">SUMIF('ETF-info'!$I$2:$I$2000,ETF指数!B12,'ETF-info'!$M$2:$M$1008)</f>
        <v>0.60774816040000001</v>
      </c>
      <c r="I12" s="25">
        <f ca="1">[1]!i_pq_pctchange($B12,TODAY()-30,"")</f>
        <v>-2.9560108294721332</v>
      </c>
      <c r="J12" s="25">
        <f ca="1">[1]!i_pq_pctchange($B12,TODAY()-180,"")</f>
        <v>-1.5981208835413874</v>
      </c>
      <c r="K12" s="25">
        <f ca="1">[1]!i_pq_pctchange($B12,TODAY()-365,"")</f>
        <v>8.1361524996730985</v>
      </c>
      <c r="L12" s="25">
        <f ca="1">IFERROR([1]!i_risk_returnyearly($B12,TODAY()-180,"",1)/N12,"")</f>
        <v>-0.16570835877532294</v>
      </c>
      <c r="M12" s="25">
        <f ca="1">IFERROR([1]!i_risk_returnyearly($B12,TODAY()-365,"",1)/O12,"")</f>
        <v>0.36051279953923904</v>
      </c>
      <c r="N12" s="26">
        <f ca="1">[2]!thsiFinD("ths_annual_volatility_index",$B12,TODAY()-180,TODAY(),100,101)</f>
        <v>19.918188204182002</v>
      </c>
      <c r="O12" s="26">
        <f ca="1">[2]!thsiFinD("ths_annual_volatility_index",$B12,TODAY()-365,TODAY(),100,101)</f>
        <v>23.344897831670998</v>
      </c>
      <c r="P12" s="27">
        <f ca="1">[2]!thsiFinD("ths_fore_np_compound_growth_2y_index",$B12,TODAY())</f>
        <v>14.036672478719</v>
      </c>
      <c r="Q12" s="27">
        <f ca="1">$P12-[2]!thsiFinD("ths_fore_np_compound_growth_2y_index",$B12,TODAY()-30)</f>
        <v>2.142490400793001</v>
      </c>
      <c r="R12" s="27">
        <f ca="1">$P12-[2]!thsiFinD("ths_fore_np_compound_growth_2y_index",$B12,TODAY()-180)</f>
        <v>5.0731345711211002</v>
      </c>
      <c r="S12" s="26">
        <f ca="1">[2]!thsiFinD("ths_pe_ttm_index",B12,[2]!thsiFinD("ths_new_forward_nearest_trade_date_func",TODAY()),100,100)</f>
        <v>11.5108870574</v>
      </c>
      <c r="T12" s="26">
        <f ca="1">[2]!thsiFinD("ths_fore_pe_index",B12,[2]!thsiFinD("ths_new_forward_nearest_trade_date_func",TODAY()),2025,100)</f>
        <v>10.872427787302</v>
      </c>
      <c r="U12" s="26">
        <f ca="1">[2]!thsiFinD("ths_pb_quantile_sr_index",$B12,[2]!thsiFinD("ths_new_forward_nearest_trade_date_func",TODAY()),TODAY()-365*5,TODAY(),107,100)</f>
        <v>43.222143364088005</v>
      </c>
      <c r="V12" s="26">
        <f ca="1">[2]!thsiFinD("ths_pe_ttm_quantile_index",$B12,[2]!thsiFinD("ths_new_forward_nearest_trade_date_func",TODAY()),TODAY()-365*5,TODAY(),100,100)</f>
        <v>0</v>
      </c>
      <c r="W12" s="27">
        <f ca="1">[2]!thsiFinD("ths_pb_quantile_sr_index",$B12,"2024-09-20",TODAY()-365*5,TODAY(),107,100)</f>
        <v>6.8843151171043298</v>
      </c>
      <c r="X12" s="27">
        <f ca="1">[2]!thsiFinD("ths_pe_ttm_quantile_index",$B12,"2024-09-20",TODAY()-365*5,TODAY(),100,100)</f>
        <v>2.9166666666666998</v>
      </c>
      <c r="Y12" s="27">
        <f ca="1">[2]!thsiFinD("ths_pb_quantile_sr_index",$B12,"2024-12-31",TODAY()-365*5,TODAY(),107,100)</f>
        <v>47.764371894960966</v>
      </c>
      <c r="Z12" s="27">
        <f ca="1">[2]!thsiFinD("ths_pe_ttm_quantile_index",$B12,"2024-12-31",TODAY()-365*5,TODAY(),100,100)</f>
        <v>38.166666666666998</v>
      </c>
      <c r="AA12" s="27">
        <f ca="1">[2]!thsiFinD("ths_pb_lessthan1_num_ratio_index",$B12,[2]!thsiFinD("ths_new_forward_nearest_trade_date_func",TODAY()))</f>
        <v>15</v>
      </c>
      <c r="AB12" s="29">
        <f ca="1">IF(L12="","",(([2]!thsiFinD("close_int",$B12,TODAY()-365*3,TODAY(),100)-[2]!thsiFinD("low_int",$B12,TODAY()-365*3,TODAY(),100)-1)/([2]!thsiFinD("high_int",$B12,TODAY()-365*3,TODAY(),100)-[2]!thsiFinD("low_int",$B12,TODAY()-365*3,TODAY(),100)-1)))</f>
        <v>0.33735319528437369</v>
      </c>
      <c r="AC12" s="29">
        <f ca="1">IF($L12="","",(([2]!thsiFinD("close_int",$B12,TODAY()-365,TODAY(),100)-[2]!thsiFinD("low_int",$B12,TODAY()-365,TODAY(),100)-1)/([2]!thsiFinD("high_int",$B12,TODAY()-365,TODAY(),100)-[2]!thsiFinD("low_int",$B12,TODAY()-365,TODAY(),100)-1)))</f>
        <v>0.52173299414726415</v>
      </c>
      <c r="AD12" s="29">
        <f ca="1">IF($L12="","",(([2]!thsiFinD("close_int",$B12,TODAY()-90,TODAY(),100)-[2]!thsiFinD("low_int",$B12,TODAY()-90,TODAY(),100)-1)/([2]!thsiFinD("high_int",$B12,TODAY()-90,TODAY(),100)-[2]!thsiFinD("low_int",$B12,TODAY()-90,TODAY(),100)-1)))</f>
        <v>0.59812168682464595</v>
      </c>
    </row>
    <row r="13" spans="1:30" ht="16.5" hidden="1" x14ac:dyDescent="0.4">
      <c r="A13" s="2" t="str">
        <f>[1]!b_info_fullname(B13)</f>
        <v>中证浙江凤凰行动50指数</v>
      </c>
      <c r="B13" s="2" t="s">
        <v>292</v>
      </c>
      <c r="C13" s="2" t="s">
        <v>1534</v>
      </c>
      <c r="D13" s="3" t="s">
        <v>1480</v>
      </c>
      <c r="E13" s="3" t="s">
        <v>1482</v>
      </c>
      <c r="F13" s="3" t="s">
        <v>1535</v>
      </c>
      <c r="G13" s="19">
        <f>COUNTIF('ETF-info'!$I$2:$I$2000,ETF指数!$B13)</f>
        <v>1</v>
      </c>
      <c r="H13" s="20">
        <f ca="1">SUMIF('ETF-info'!$I$2:$I$2000,ETF指数!B13,'ETF-info'!$M$2:$M$1008)</f>
        <v>0.58129777409999994</v>
      </c>
      <c r="I13" s="25">
        <f ca="1">[1]!i_pq_pctchange($B13,TODAY()-30,"")</f>
        <v>-1.8550508090938278</v>
      </c>
      <c r="J13" s="25">
        <f ca="1">[1]!i_pq_pctchange($B13,TODAY()-180,"")</f>
        <v>0.49251011718307591</v>
      </c>
      <c r="K13" s="25">
        <f ca="1">[1]!i_pq_pctchange($B13,TODAY()-365,"")</f>
        <v>9.8589657001885165</v>
      </c>
      <c r="L13" s="25">
        <f ca="1">IFERROR([1]!i_risk_returnyearly($B13,TODAY()-180,"",1)/N13,"")</f>
        <v>5.2572160425345849E-2</v>
      </c>
      <c r="M13" s="25">
        <f ca="1">IFERROR([1]!i_risk_returnyearly($B13,TODAY()-365,"",1)/O13,"")</f>
        <v>0.46100876273781827</v>
      </c>
      <c r="N13" s="26">
        <f ca="1">[2]!thsiFinD("ths_annual_volatility_index",$B13,TODAY()-180,TODAY(),100,101)</f>
        <v>19.569300600032999</v>
      </c>
      <c r="O13" s="26">
        <f ca="1">[2]!thsiFinD("ths_annual_volatility_index",$B13,TODAY()-365,TODAY(),100,101)</f>
        <v>22.127509492762002</v>
      </c>
      <c r="P13" s="27">
        <f ca="1">[2]!thsiFinD("ths_fore_np_compound_growth_2y_index",$B13,TODAY())</f>
        <v>18.872090385955001</v>
      </c>
      <c r="Q13" s="27">
        <f ca="1">$P13-[2]!thsiFinD("ths_fore_np_compound_growth_2y_index",$B13,TODAY()-30)</f>
        <v>4.3070154574630006</v>
      </c>
      <c r="R13" s="27">
        <f ca="1">$P13-[2]!thsiFinD("ths_fore_np_compound_growth_2y_index",$B13,TODAY()-180)</f>
        <v>8.2121488146060013</v>
      </c>
      <c r="S13" s="26">
        <f ca="1">[2]!thsiFinD("ths_pe_ttm_index",B13,[2]!thsiFinD("ths_new_forward_nearest_trade_date_func",TODAY()),100,100)</f>
        <v>11.020491419209</v>
      </c>
      <c r="T13" s="26">
        <f ca="1">[2]!thsiFinD("ths_fore_pe_index",B13,[2]!thsiFinD("ths_new_forward_nearest_trade_date_func",TODAY()),2025,100)</f>
        <v>8.9433855206724004</v>
      </c>
      <c r="U13" s="26">
        <f ca="1">[2]!thsiFinD("ths_pb_quantile_sr_index",$B13,[2]!thsiFinD("ths_new_forward_nearest_trade_date_func",TODAY()),TODAY()-365*5,TODAY(),107,100)</f>
        <v>13.78640776699029</v>
      </c>
      <c r="V13" s="26">
        <f ca="1">[2]!thsiFinD("ths_pe_ttm_quantile_index",$B13,[2]!thsiFinD("ths_new_forward_nearest_trade_date_func",TODAY()),TODAY()-365*5,TODAY(),100,100)</f>
        <v>0</v>
      </c>
      <c r="W13" s="27">
        <f ca="1">[2]!thsiFinD("ths_pb_quantile_sr_index",$B13,"2024-09-20",TODAY()-365*5,TODAY(),107,100)</f>
        <v>0.71197411003236255</v>
      </c>
      <c r="X13" s="27">
        <f ca="1">[2]!thsiFinD("ths_pe_ttm_quantile_index",$B13,"2024-09-20",TODAY()-365*5,TODAY(),100,100)</f>
        <v>0.69713400464756003</v>
      </c>
      <c r="Y13" s="27">
        <f ca="1">[2]!thsiFinD("ths_pb_quantile_sr_index",$B13,"2024-12-31",TODAY()-365*5,TODAY(),107,100)</f>
        <v>7.7669902912621351</v>
      </c>
      <c r="Z13" s="27">
        <f ca="1">[2]!thsiFinD("ths_pe_ttm_quantile_index",$B13,"2024-12-31",TODAY()-365*5,TODAY(),100,100)</f>
        <v>33.875968992247998</v>
      </c>
      <c r="AA13" s="27">
        <f ca="1">[2]!thsiFinD("ths_pb_lessthan1_num_ratio_index",$B13,[2]!thsiFinD("ths_new_forward_nearest_trade_date_func",TODAY()))</f>
        <v>18</v>
      </c>
      <c r="AB13" s="29">
        <f ca="1">IF(L13="","",(([2]!thsiFinD("close_int",$B13,TODAY()-365*3,TODAY(),100)-[2]!thsiFinD("low_int",$B13,TODAY()-365*3,TODAY(),100)-1)/([2]!thsiFinD("high_int",$B13,TODAY()-365*3,TODAY(),100)-[2]!thsiFinD("low_int",$B13,TODAY()-365*3,TODAY(),100)-1)))</f>
        <v>0.69067089953080152</v>
      </c>
      <c r="AC13" s="29">
        <f ca="1">IF($L13="","",(([2]!thsiFinD("close_int",$B13,TODAY()-365,TODAY(),100)-[2]!thsiFinD("low_int",$B13,TODAY()-365,TODAY(),100)-1)/([2]!thsiFinD("high_int",$B13,TODAY()-365,TODAY(),100)-[2]!thsiFinD("low_int",$B13,TODAY()-365,TODAY(),100)-1)))</f>
        <v>0.63012918459058453</v>
      </c>
      <c r="AD13" s="29">
        <f ca="1">IF($L13="","",(([2]!thsiFinD("close_int",$B13,TODAY()-90,TODAY(),100)-[2]!thsiFinD("low_int",$B13,TODAY()-90,TODAY(),100)-1)/([2]!thsiFinD("high_int",$B13,TODAY()-90,TODAY(),100)-[2]!thsiFinD("low_int",$B13,TODAY()-90,TODAY(),100)-1)))</f>
        <v>0.69363117384032458</v>
      </c>
    </row>
    <row r="14" spans="1:30" ht="16.5" hidden="1" x14ac:dyDescent="0.4">
      <c r="A14" s="2" t="str">
        <f>[1]!b_info_fullname(B14)</f>
        <v>中证智选1000成长创新策略指数</v>
      </c>
      <c r="B14" s="2" t="s">
        <v>890</v>
      </c>
      <c r="C14" s="2" t="str">
        <f>[1]!s_info_name(B14)</f>
        <v>1000成长创新</v>
      </c>
      <c r="D14" s="3" t="s">
        <v>1480</v>
      </c>
      <c r="E14" s="3" t="s">
        <v>1482</v>
      </c>
      <c r="F14" s="3" t="s">
        <v>1536</v>
      </c>
      <c r="G14" s="19">
        <f>COUNTIF('ETF-info'!$I$2:$I$2000,ETF指数!$B14)</f>
        <v>1</v>
      </c>
      <c r="H14" s="20">
        <f ca="1">SUMIF('ETF-info'!$I$2:$I$2000,ETF指数!B14,'ETF-info'!$M$2:$M$1008)</f>
        <v>0.49874704340000003</v>
      </c>
      <c r="I14" s="25">
        <f ca="1">[1]!i_pq_pctchange($B14,TODAY()-30,"")</f>
        <v>-4.1023837363466704</v>
      </c>
      <c r="J14" s="25">
        <f ca="1">[1]!i_pq_pctchange($B14,TODAY()-180,"")</f>
        <v>7.3522025684456649</v>
      </c>
      <c r="K14" s="25">
        <f ca="1">[1]!i_pq_pctchange($B14,TODAY()-365,"")</f>
        <v>17.83453260662251</v>
      </c>
      <c r="L14" s="25">
        <f ca="1">IFERROR([1]!i_risk_returnyearly($B14,TODAY()-180,"",1)/N14,"")</f>
        <v>0.51024658317956495</v>
      </c>
      <c r="M14" s="25">
        <f ca="1">IFERROR([1]!i_risk_returnyearly($B14,TODAY()-365,"",1)/O14,"")</f>
        <v>0.55148275179334383</v>
      </c>
      <c r="N14" s="26">
        <f ca="1">[2]!thsiFinD("ths_annual_volatility_index",$B14,TODAY()-180,TODAY(),100,101)</f>
        <v>31.216883961644001</v>
      </c>
      <c r="O14" s="26">
        <f ca="1">[2]!thsiFinD("ths_annual_volatility_index",$B14,TODAY()-365,TODAY(),100,101)</f>
        <v>33.501576139937001</v>
      </c>
      <c r="P14" s="27">
        <f ca="1">[2]!thsiFinD("ths_fore_np_compound_growth_2y_index",$B14,TODAY())</f>
        <v>35.263127620452998</v>
      </c>
      <c r="Q14" s="27">
        <f ca="1">$P14-[2]!thsiFinD("ths_fore_np_compound_growth_2y_index",$B14,TODAY()-30)</f>
        <v>5.8185817761129996</v>
      </c>
      <c r="R14" s="27">
        <f ca="1">$P14-[2]!thsiFinD("ths_fore_np_compound_growth_2y_index",$B14,TODAY()-180)</f>
        <v>9.0724812993959993</v>
      </c>
      <c r="S14" s="26">
        <f ca="1">[2]!thsiFinD("ths_pe_ttm_index",B14,[2]!thsiFinD("ths_new_forward_nearest_trade_date_func",TODAY()),100,100)</f>
        <v>32.210318322283001</v>
      </c>
      <c r="T14" s="26">
        <f ca="1">[2]!thsiFinD("ths_fore_pe_index",B14,[2]!thsiFinD("ths_new_forward_nearest_trade_date_func",TODAY()),2025,100)</f>
        <v>24.54147329624</v>
      </c>
      <c r="U14" s="26">
        <f ca="1">[2]!thsiFinD("ths_pb_quantile_sr_index",$B14,[2]!thsiFinD("ths_new_forward_nearest_trade_date_func",TODAY()),TODAY()-365*5,TODAY(),107,100)</f>
        <v>54.082344731332867</v>
      </c>
      <c r="V14" s="26">
        <f ca="1">[2]!thsiFinD("ths_pe_ttm_quantile_index",$B14,[2]!thsiFinD("ths_new_forward_nearest_trade_date_func",TODAY()),TODAY()-365*5,TODAY(),100,100)</f>
        <v>0</v>
      </c>
      <c r="W14" s="27">
        <f ca="1">[2]!thsiFinD("ths_pb_quantile_sr_index",$B14,"2024-09-20",TODAY()-365*5,TODAY(),107,100)</f>
        <v>1.2561060711793441</v>
      </c>
      <c r="X14" s="27">
        <f ca="1">[2]!thsiFinD("ths_pe_ttm_quantile_index",$B14,"2024-09-20",TODAY()-365*5,TODAY(),100,100)</f>
        <v>6.6775244299674004</v>
      </c>
      <c r="Y14" s="27">
        <f ca="1">[2]!thsiFinD("ths_pb_quantile_sr_index",$B14,"2024-12-31",TODAY()-365*5,TODAY(),107,100)</f>
        <v>50.314026517794844</v>
      </c>
      <c r="Z14" s="27">
        <f ca="1">[2]!thsiFinD("ths_pe_ttm_quantile_index",$B14,"2024-12-31",TODAY()-365*5,TODAY(),100,100)</f>
        <v>61.156351791531002</v>
      </c>
      <c r="AA14" s="27">
        <f ca="1">[2]!thsiFinD("ths_pb_lessthan1_num_ratio_index",$B14,[2]!thsiFinD("ths_new_forward_nearest_trade_date_func",TODAY()))</f>
        <v>3.3333333333333002</v>
      </c>
      <c r="AB14" s="29">
        <f ca="1">IF(L14="","",(([2]!thsiFinD("close_int",$B14,TODAY()-365*3,TODAY(),100)-[2]!thsiFinD("low_int",$B14,TODAY()-365*3,TODAY(),100)-1)/([2]!thsiFinD("high_int",$B14,TODAY()-365*3,TODAY(),100)-[2]!thsiFinD("low_int",$B14,TODAY()-365*3,TODAY(),100)-1)))</f>
        <v>0.77661607227686003</v>
      </c>
      <c r="AC14" s="29">
        <f ca="1">IF($L14="","",(([2]!thsiFinD("close_int",$B14,TODAY()-365,TODAY(),100)-[2]!thsiFinD("low_int",$B14,TODAY()-365,TODAY(),100)-1)/([2]!thsiFinD("high_int",$B14,TODAY()-365,TODAY(),100)-[2]!thsiFinD("low_int",$B14,TODAY()-365,TODAY(),100)-1)))</f>
        <v>0.77866641530669389</v>
      </c>
      <c r="AD14" s="29">
        <f ca="1">IF($L14="","",(([2]!thsiFinD("close_int",$B14,TODAY()-90,TODAY(),100)-[2]!thsiFinD("low_int",$B14,TODAY()-90,TODAY(),100)-1)/([2]!thsiFinD("high_int",$B14,TODAY()-90,TODAY(),100)-[2]!thsiFinD("low_int",$B14,TODAY()-90,TODAY(),100)-1)))</f>
        <v>0.62246989985245937</v>
      </c>
    </row>
    <row r="15" spans="1:30" ht="16.5" hidden="1" x14ac:dyDescent="0.4">
      <c r="A15" s="22" t="str">
        <f>[1]!b_info_fullname(B15)</f>
        <v>中证智选500成长创新策略指数</v>
      </c>
      <c r="B15" s="22" t="s">
        <v>945</v>
      </c>
      <c r="C15" s="22" t="str">
        <f>[1]!s_info_name(B15)</f>
        <v>500成长创新</v>
      </c>
      <c r="D15" s="3" t="s">
        <v>1480</v>
      </c>
      <c r="E15" s="23" t="s">
        <v>1482</v>
      </c>
      <c r="F15" s="23" t="s">
        <v>1537</v>
      </c>
      <c r="G15" s="19">
        <f>COUNTIF('ETF-info'!$I$2:$I$2000,ETF指数!$B15)</f>
        <v>1</v>
      </c>
      <c r="H15" s="20">
        <f ca="1">SUMIF('ETF-info'!$I$2:$I$2000,ETF指数!B15,'ETF-info'!$M$2:$M$1008)</f>
        <v>0.32154292330000001</v>
      </c>
      <c r="I15" s="25">
        <f ca="1">[1]!i_pq_pctchange($B15,TODAY()-30,"")</f>
        <v>-5.0024132819391891</v>
      </c>
      <c r="J15" s="25">
        <f ca="1">[1]!i_pq_pctchange($B15,TODAY()-180,"")</f>
        <v>-0.41210829303377494</v>
      </c>
      <c r="K15" s="25">
        <f ca="1">[1]!i_pq_pctchange($B15,TODAY()-365,"")</f>
        <v>10.101145523348221</v>
      </c>
      <c r="L15" s="25">
        <f ca="1">IFERROR([1]!i_risk_returnyearly($B15,TODAY()-180,"",1)/N15,"")</f>
        <v>-3.6944744794066883E-2</v>
      </c>
      <c r="M15" s="25">
        <f ca="1">IFERROR([1]!i_risk_returnyearly($B15,TODAY()-365,"",1)/O15,"")</f>
        <v>0.3863505204794207</v>
      </c>
      <c r="N15" s="26">
        <f ca="1">[2]!thsiFinD("ths_annual_volatility_index",$B15,TODAY()-180,TODAY(),100,101)</f>
        <v>23.187131138668999</v>
      </c>
      <c r="O15" s="26">
        <f ca="1">[2]!thsiFinD("ths_annual_volatility_index",$B15,TODAY()-365,TODAY(),100,101)</f>
        <v>27.053023089781998</v>
      </c>
      <c r="P15" s="27">
        <f ca="1">[2]!thsiFinD("ths_fore_np_compound_growth_2y_index",$B15,TODAY())</f>
        <v>25.515800948574004</v>
      </c>
      <c r="Q15" s="27">
        <f ca="1">$P15-[2]!thsiFinD("ths_fore_np_compound_growth_2y_index",$B15,TODAY()-30)</f>
        <v>4.0431441534030057</v>
      </c>
      <c r="R15" s="27">
        <f ca="1">$P15-[2]!thsiFinD("ths_fore_np_compound_growth_2y_index",$B15,TODAY()-180)</f>
        <v>7.5424913665390036</v>
      </c>
      <c r="S15" s="26">
        <f ca="1">[2]!thsiFinD("ths_pe_ttm_index",B15,[2]!thsiFinD("ths_new_forward_nearest_trade_date_func",TODAY()),100,100)</f>
        <v>19.815523089795999</v>
      </c>
      <c r="T15" s="26">
        <f ca="1">[2]!thsiFinD("ths_fore_pe_index",B15,[2]!thsiFinD("ths_new_forward_nearest_trade_date_func",TODAY()),2025,100)</f>
        <v>15.486790976090999</v>
      </c>
      <c r="U15" s="26">
        <f ca="1">[2]!thsiFinD("ths_pb_quantile_sr_index",$B15,[2]!thsiFinD("ths_new_forward_nearest_trade_date_func",TODAY()),TODAY()-365*5,TODAY(),107,100)</f>
        <v>64.924838940586966</v>
      </c>
      <c r="V15" s="26">
        <f ca="1">[2]!thsiFinD("ths_pe_ttm_quantile_index",$B15,[2]!thsiFinD("ths_new_forward_nearest_trade_date_func",TODAY()),TODAY()-365*5,TODAY(),100,100)</f>
        <v>0</v>
      </c>
      <c r="W15" s="27">
        <f ca="1">[2]!thsiFinD("ths_pb_quantile_sr_index",$B15,"2024-09-20",TODAY()-365*5,TODAY(),107,100)</f>
        <v>15.103793843951324</v>
      </c>
      <c r="X15" s="27">
        <f ca="1">[2]!thsiFinD("ths_pe_ttm_quantile_index",$B15,"2024-09-20",TODAY()-365*5,TODAY(),100,100)</f>
        <v>2.7295285359801</v>
      </c>
      <c r="Y15" s="27">
        <f ca="1">[2]!thsiFinD("ths_pb_quantile_sr_index",$B15,"2024-12-31",TODAY()-365*5,TODAY(),107,100)</f>
        <v>74.445239799570501</v>
      </c>
      <c r="Z15" s="27">
        <f ca="1">[2]!thsiFinD("ths_pe_ttm_quantile_index",$B15,"2024-12-31",TODAY()-365*5,TODAY(),100,100)</f>
        <v>60.380479735317998</v>
      </c>
      <c r="AA15" s="27">
        <f ca="1">[2]!thsiFinD("ths_pb_lessthan1_num_ratio_index",$B15,[2]!thsiFinD("ths_new_forward_nearest_trade_date_func",TODAY()))</f>
        <v>7.0000000000000009</v>
      </c>
      <c r="AB15" s="29">
        <f ca="1">IF(L15="","",(([2]!thsiFinD("close_int",$B15,TODAY()-365*3,TODAY(),100)-[2]!thsiFinD("low_int",$B15,TODAY()-365*3,TODAY(),100)-1)/([2]!thsiFinD("high_int",$B15,TODAY()-365*3,TODAY(),100)-[2]!thsiFinD("low_int",$B15,TODAY()-365*3,TODAY(),100)-1)))</f>
        <v>0.5756560625108621</v>
      </c>
      <c r="AC15" s="29">
        <f ca="1">IF($L15="","",(([2]!thsiFinD("close_int",$B15,TODAY()-365,TODAY(),100)-[2]!thsiFinD("low_int",$B15,TODAY()-365,TODAY(),100)-1)/([2]!thsiFinD("high_int",$B15,TODAY()-365,TODAY(),100)-[2]!thsiFinD("low_int",$B15,TODAY()-365,TODAY(),100)-1)))</f>
        <v>0.67499169187230024</v>
      </c>
      <c r="AD15" s="29">
        <f ca="1">IF($L15="","",(([2]!thsiFinD("close_int",$B15,TODAY()-90,TODAY(),100)-[2]!thsiFinD("low_int",$B15,TODAY()-90,TODAY(),100)-1)/([2]!thsiFinD("high_int",$B15,TODAY()-90,TODAY(),100)-[2]!thsiFinD("low_int",$B15,TODAY()-90,TODAY(),100)-1)))</f>
        <v>0.58173642213553478</v>
      </c>
    </row>
    <row r="16" spans="1:30" ht="16.5" hidden="1" x14ac:dyDescent="0.4">
      <c r="A16" s="2" t="str">
        <f>[1]!b_info_fullname(B16)</f>
        <v>MSCI中国A股国际低波指数(美元)</v>
      </c>
      <c r="B16" s="21" t="s">
        <v>215</v>
      </c>
      <c r="C16" s="2" t="str">
        <f>[1]!s_info_name(B16)</f>
        <v>MSCI中国A股国际低波(美元)</v>
      </c>
      <c r="D16" s="3" t="s">
        <v>1480</v>
      </c>
      <c r="E16" s="3" t="s">
        <v>1483</v>
      </c>
      <c r="F16" s="3" t="s">
        <v>1483</v>
      </c>
      <c r="G16" s="19">
        <f>COUNTIF('ETF-info'!$I$2:$I$2000,ETF指数!$B16)</f>
        <v>1</v>
      </c>
      <c r="H16" s="20">
        <f ca="1">SUMIF('ETF-info'!$I$2:$I$2000,ETF指数!B16,'ETF-info'!$M$2:$M$1008)</f>
        <v>1.8120011746</v>
      </c>
      <c r="I16" s="25">
        <f ca="1">[1]!i_pq_pctchange($B16,TODAY()-30,"")</f>
        <v>0.63872921214217193</v>
      </c>
      <c r="J16" s="25">
        <f ca="1">[1]!i_pq_pctchange($B16,TODAY()-180,"")</f>
        <v>-1.6180015995497419</v>
      </c>
      <c r="K16" s="25">
        <f ca="1">[1]!i_pq_pctchange($B16,TODAY()-365,"")</f>
        <v>3.3087044305658022</v>
      </c>
      <c r="L16" s="25" t="str">
        <f ca="1">IFERROR([1]!i_risk_returnyearly($B16,TODAY()-180,"",1)/N16,"")</f>
        <v/>
      </c>
      <c r="M16" s="25" t="str">
        <f ca="1">IFERROR([1]!i_risk_returnyearly($B16,TODAY()-365,"",1)/O16,"")</f>
        <v/>
      </c>
      <c r="N16" s="26">
        <f ca="1">[2]!thsiFinD("ths_annual_volatility_index",$B16,TODAY()-180,TODAY(),100,101)</f>
        <v>0</v>
      </c>
      <c r="O16" s="26">
        <f ca="1">[2]!thsiFinD("ths_annual_volatility_index",$B16,TODAY()-365,TODAY(),100,101)</f>
        <v>0</v>
      </c>
      <c r="P16" s="27">
        <f ca="1">[2]!thsiFinD("ths_fore_np_compound_growth_2y_index",$B16,TODAY())</f>
        <v>0</v>
      </c>
      <c r="Q16" s="27">
        <f ca="1">$P16-[2]!thsiFinD("ths_fore_np_compound_growth_2y_index",$B16,TODAY()-30)</f>
        <v>0</v>
      </c>
      <c r="R16" s="27">
        <f ca="1">$P16-[2]!thsiFinD("ths_fore_np_compound_growth_2y_index",$B16,TODAY()-180)</f>
        <v>0</v>
      </c>
      <c r="S16" s="26">
        <f ca="1">[2]!thsiFinD("ths_pe_ttm_index",B16,[2]!thsiFinD("ths_new_forward_nearest_trade_date_func",TODAY()),100,100)</f>
        <v>0</v>
      </c>
      <c r="T16" s="26">
        <f ca="1">[2]!thsiFinD("ths_fore_pe_index",B16,[2]!thsiFinD("ths_new_forward_nearest_trade_date_func",TODAY()),2025,100)</f>
        <v>0</v>
      </c>
      <c r="U16" s="26">
        <f ca="1">[2]!thsiFinD("ths_pb_quantile_sr_index",$B16,[2]!thsiFinD("ths_new_forward_nearest_trade_date_func",TODAY()),TODAY()-365*5,TODAY(),107,100)</f>
        <v>0</v>
      </c>
      <c r="V16" s="26">
        <f ca="1">[2]!thsiFinD("ths_pe_ttm_quantile_index",$B16,[2]!thsiFinD("ths_new_forward_nearest_trade_date_func",TODAY()),TODAY()-365*5,TODAY(),100,100)</f>
        <v>0</v>
      </c>
      <c r="W16" s="27">
        <f ca="1">[2]!thsiFinD("ths_pb_quantile_sr_index",$B16,"2024-09-20",TODAY()-365*5,TODAY(),107,100)</f>
        <v>0</v>
      </c>
      <c r="X16" s="27">
        <f ca="1">[2]!thsiFinD("ths_pe_ttm_quantile_index",$B16,"2024-09-20",TODAY()-365*5,TODAY(),100,100)</f>
        <v>0</v>
      </c>
      <c r="Y16" s="27">
        <f ca="1">[2]!thsiFinD("ths_pb_quantile_sr_index",$B16,"2024-12-31",TODAY()-365*5,TODAY(),107,100)</f>
        <v>0</v>
      </c>
      <c r="Z16" s="27">
        <f ca="1">[2]!thsiFinD("ths_pe_ttm_quantile_index",$B16,"2024-12-31",TODAY()-365*5,TODAY(),100,100)</f>
        <v>0</v>
      </c>
      <c r="AA16" s="27">
        <f ca="1">[2]!thsiFinD("ths_pb_lessthan1_num_ratio_index",$B16,[2]!thsiFinD("ths_new_forward_nearest_trade_date_func",TODAY()))</f>
        <v>0</v>
      </c>
      <c r="AB16" s="29" t="str">
        <f ca="1">IF(L16="","",(([2]!thsiFinD("close_int",$B16,TODAY()-365*3,TODAY(),100)-[2]!thsiFinD("low_int",$B16,TODAY()-365*3,TODAY(),100)-1)/([2]!thsiFinD("high_int",$B16,TODAY()-365*3,TODAY(),100)-[2]!thsiFinD("low_int",$B16,TODAY()-365*3,TODAY(),100)-1)))</f>
        <v/>
      </c>
      <c r="AC16" s="29" t="str">
        <f ca="1">IF($L16="","",(([2]!thsiFinD("close_int",$B16,TODAY()-365,TODAY(),100)-[2]!thsiFinD("low_int",$B16,TODAY()-365,TODAY(),100)-1)/([2]!thsiFinD("high_int",$B16,TODAY()-365,TODAY(),100)-[2]!thsiFinD("low_int",$B16,TODAY()-365,TODAY(),100)-1)))</f>
        <v/>
      </c>
      <c r="AD16" s="29" t="str">
        <f ca="1">IF($L16="","",(([2]!thsiFinD("close_int",$B16,TODAY()-90,TODAY(),100)-[2]!thsiFinD("low_int",$B16,TODAY()-90,TODAY(),100)-1)/([2]!thsiFinD("high_int",$B16,TODAY()-90,TODAY(),100)-[2]!thsiFinD("low_int",$B16,TODAY()-90,TODAY(),100)-1)))</f>
        <v/>
      </c>
    </row>
    <row r="17" spans="1:30" ht="16.5" hidden="1" x14ac:dyDescent="0.4">
      <c r="A17" s="2" t="str">
        <f>[1]!b_info_fullname(B17)</f>
        <v>中证500行业中性低波动指数</v>
      </c>
      <c r="B17" s="2" t="s">
        <v>233</v>
      </c>
      <c r="C17" s="2" t="s">
        <v>1538</v>
      </c>
      <c r="D17" s="3" t="s">
        <v>1480</v>
      </c>
      <c r="E17" s="3" t="s">
        <v>1483</v>
      </c>
      <c r="F17" s="3" t="s">
        <v>1537</v>
      </c>
      <c r="G17" s="19">
        <f>COUNTIF('ETF-info'!$I$2:$I$2000,ETF指数!$B17)</f>
        <v>1</v>
      </c>
      <c r="H17" s="20">
        <f ca="1">SUMIF('ETF-info'!$I$2:$I$2000,ETF指数!B17,'ETF-info'!$M$2:$M$1008)</f>
        <v>0.59920114609999997</v>
      </c>
      <c r="I17" s="25">
        <f ca="1">[1]!i_pq_pctchange($B17,TODAY()-30,"")</f>
        <v>-5.2863799424383355</v>
      </c>
      <c r="J17" s="25">
        <f ca="1">[1]!i_pq_pctchange($B17,TODAY()-180,"")</f>
        <v>-2.182357066246654</v>
      </c>
      <c r="K17" s="25">
        <f ca="1">[1]!i_pq_pctchange($B17,TODAY()-365,"")</f>
        <v>3.9255227975524276</v>
      </c>
      <c r="L17" s="25">
        <f ca="1">IFERROR([1]!i_risk_returnyearly($B17,TODAY()-180,"",1)/N17,"")</f>
        <v>-0.20831440915658606</v>
      </c>
      <c r="M17" s="25">
        <f ca="1">IFERROR([1]!i_risk_returnyearly($B17,TODAY()-365,"",1)/O17,"")</f>
        <v>0.16763143840230768</v>
      </c>
      <c r="N17" s="26">
        <f ca="1">[2]!thsiFinD("ths_annual_volatility_index",$B17,TODAY()-180,TODAY(),100,101)</f>
        <v>21.567708337835999</v>
      </c>
      <c r="O17" s="26">
        <f ca="1">[2]!thsiFinD("ths_annual_volatility_index",$B17,TODAY()-365,TODAY(),100,101)</f>
        <v>24.207217834407999</v>
      </c>
      <c r="P17" s="27">
        <f ca="1">[2]!thsiFinD("ths_fore_np_compound_growth_2y_index",$B17,TODAY())</f>
        <v>20.629966000802998</v>
      </c>
      <c r="Q17" s="27">
        <f ca="1">$P17-[2]!thsiFinD("ths_fore_np_compound_growth_2y_index",$B17,TODAY()-30)</f>
        <v>2.4424325401549964</v>
      </c>
      <c r="R17" s="27">
        <f ca="1">$P17-[2]!thsiFinD("ths_fore_np_compound_growth_2y_index",$B17,TODAY()-180)</f>
        <v>-0.60921538558800137</v>
      </c>
      <c r="S17" s="26">
        <f ca="1">[2]!thsiFinD("ths_pe_ttm_index",B17,[2]!thsiFinD("ths_new_forward_nearest_trade_date_func",TODAY()),100,100)</f>
        <v>20.826338784389002</v>
      </c>
      <c r="T17" s="26">
        <f ca="1">[2]!thsiFinD("ths_fore_pe_index",B17,[2]!thsiFinD("ths_new_forward_nearest_trade_date_func",TODAY()),2025,100)</f>
        <v>15.921824793936</v>
      </c>
      <c r="U17" s="26">
        <f ca="1">[2]!thsiFinD("ths_pb_quantile_sr_index",$B17,[2]!thsiFinD("ths_new_forward_nearest_trade_date_func",TODAY()),TODAY()-365*5,TODAY(),107,100)</f>
        <v>89.799749687108886</v>
      </c>
      <c r="V17" s="26">
        <f ca="1">[2]!thsiFinD("ths_pe_ttm_quantile_index",$B17,[2]!thsiFinD("ths_new_forward_nearest_trade_date_func",TODAY()),TODAY()-365*5,TODAY(),100,100)</f>
        <v>0</v>
      </c>
      <c r="W17" s="27">
        <f ca="1">[2]!thsiFinD("ths_pb_quantile_sr_index",$B17,"2024-09-20",TODAY()-365*5,TODAY(),107,100)</f>
        <v>5.5068836045056324</v>
      </c>
      <c r="X17" s="27">
        <f ca="1">[2]!thsiFinD("ths_pe_ttm_quantile_index",$B17,"2024-09-20",TODAY()-365*5,TODAY(),100,100)</f>
        <v>44.962406015037999</v>
      </c>
      <c r="Y17" s="27">
        <f ca="1">[2]!thsiFinD("ths_pb_quantile_sr_index",$B17,"2024-12-31",TODAY()-365*5,TODAY(),107,100)</f>
        <v>97.55944931163954</v>
      </c>
      <c r="Z17" s="27">
        <f ca="1">[2]!thsiFinD("ths_pe_ttm_quantile_index",$B17,"2024-12-31",TODAY()-365*5,TODAY(),100,100)</f>
        <v>95.033860045146994</v>
      </c>
      <c r="AA17" s="27">
        <f ca="1">[2]!thsiFinD("ths_pb_lessthan1_num_ratio_index",$B17,[2]!thsiFinD("ths_new_forward_nearest_trade_date_func",TODAY()))</f>
        <v>21.333333333332998</v>
      </c>
      <c r="AB17" s="29">
        <f ca="1">IF(L17="","",(([2]!thsiFinD("close_int",$B17,TODAY()-365*3,TODAY(),100)-[2]!thsiFinD("low_int",$B17,TODAY()-365*3,TODAY(),100)-1)/([2]!thsiFinD("high_int",$B17,TODAY()-365*3,TODAY(),100)-[2]!thsiFinD("low_int",$B17,TODAY()-365*3,TODAY(),100)-1)))</f>
        <v>0.57813819128127486</v>
      </c>
      <c r="AC17" s="29">
        <f ca="1">IF($L17="","",(([2]!thsiFinD("close_int",$B17,TODAY()-365,TODAY(),100)-[2]!thsiFinD("low_int",$B17,TODAY()-365,TODAY(),100)-1)/([2]!thsiFinD("high_int",$B17,TODAY()-365,TODAY(),100)-[2]!thsiFinD("low_int",$B17,TODAY()-365,TODAY(),100)-1)))</f>
        <v>0.5619943250936944</v>
      </c>
      <c r="AD17" s="29">
        <f ca="1">IF($L17="","",(([2]!thsiFinD("close_int",$B17,TODAY()-90,TODAY(),100)-[2]!thsiFinD("low_int",$B17,TODAY()-90,TODAY(),100)-1)/([2]!thsiFinD("high_int",$B17,TODAY()-90,TODAY(),100)-[2]!thsiFinD("low_int",$B17,TODAY()-90,TODAY(),100)-1)))</f>
        <v>0.4786351509815791</v>
      </c>
    </row>
    <row r="18" spans="1:30" ht="16.5" hidden="1" x14ac:dyDescent="0.4">
      <c r="A18" s="2" t="str">
        <f>[1]!b_info_fullname(B18)</f>
        <v>上证红利指数</v>
      </c>
      <c r="B18" s="2" t="s">
        <v>24</v>
      </c>
      <c r="C18" s="2" t="s">
        <v>1541</v>
      </c>
      <c r="D18" s="3" t="s">
        <v>1480</v>
      </c>
      <c r="E18" s="3" t="s">
        <v>1484</v>
      </c>
      <c r="F18" s="3" t="s">
        <v>1492</v>
      </c>
      <c r="G18" s="19">
        <f>COUNTIF('ETF-info'!$I$2:$I$2000,ETF指数!$B18)</f>
        <v>1</v>
      </c>
      <c r="H18" s="20">
        <f ca="1">SUMIF('ETF-info'!$I$2:$I$2000,ETF指数!B18,'ETF-info'!$M$2:$M$1008)</f>
        <v>224.67702367050001</v>
      </c>
      <c r="I18" s="25">
        <f ca="1">[1]!i_pq_pctchange($B18,TODAY()-30,"")</f>
        <v>-0.57798532990425144</v>
      </c>
      <c r="J18" s="25">
        <f ca="1">[1]!i_pq_pctchange($B18,TODAY()-180,"")</f>
        <v>-0.85765683348606458</v>
      </c>
      <c r="K18" s="25">
        <f ca="1">[1]!i_pq_pctchange($B18,TODAY()-365,"")</f>
        <v>-4.46470761634653</v>
      </c>
      <c r="L18" s="25">
        <f ca="1">IFERROR([1]!i_risk_returnyearly($B18,TODAY()-180,"",1)/N18,"")</f>
        <v>-0.11048438177325243</v>
      </c>
      <c r="M18" s="25">
        <f ca="1">IFERROR([1]!i_risk_returnyearly($B18,TODAY()-365,"",1)/O18,"")</f>
        <v>-0.24193705287221082</v>
      </c>
      <c r="N18" s="26">
        <f ca="1">[2]!thsiFinD("ths_annual_volatility_index",$B18,TODAY()-180,TODAY(),100,101)</f>
        <v>16.097173739605999</v>
      </c>
      <c r="O18" s="26">
        <f ca="1">[2]!thsiFinD("ths_annual_volatility_index",$B18,TODAY()-365,TODAY(),100,101)</f>
        <v>19.049779206924999</v>
      </c>
      <c r="P18" s="27">
        <f ca="1">[2]!thsiFinD("ths_fore_np_compound_growth_2y_index",$B18,TODAY())</f>
        <v>2.1320269719415998</v>
      </c>
      <c r="Q18" s="27">
        <f ca="1">$P18-[2]!thsiFinD("ths_fore_np_compound_growth_2y_index",$B18,TODAY()-30)</f>
        <v>1.1996845211810299</v>
      </c>
      <c r="R18" s="27">
        <f ca="1">$P18-[2]!thsiFinD("ths_fore_np_compound_growth_2y_index",$B18,TODAY()-180)</f>
        <v>0.55699325119410004</v>
      </c>
      <c r="S18" s="26">
        <f ca="1">[2]!thsiFinD("ths_pe_ttm_index",B18,[2]!thsiFinD("ths_new_forward_nearest_trade_date_func",TODAY()),100,100)</f>
        <v>7.1896135082916004</v>
      </c>
      <c r="T18" s="26">
        <f ca="1">[2]!thsiFinD("ths_fore_pe_index",B18,[2]!thsiFinD("ths_new_forward_nearest_trade_date_func",TODAY()),2025,100)</f>
        <v>7.0965881039568997</v>
      </c>
      <c r="U18" s="26">
        <f ca="1">[2]!thsiFinD("ths_pb_quantile_sr_index",$B18,[2]!thsiFinD("ths_new_forward_nearest_trade_date_func",TODAY()),TODAY()-365*5,TODAY(),107,100)</f>
        <v>99.531459170013392</v>
      </c>
      <c r="V18" s="26">
        <f ca="1">[2]!thsiFinD("ths_pe_ttm_quantile_index",$B18,[2]!thsiFinD("ths_new_forward_nearest_trade_date_func",TODAY()),TODAY()-365*5,TODAY(),100,100)</f>
        <v>0</v>
      </c>
      <c r="W18" s="27">
        <f ca="1">[2]!thsiFinD("ths_pb_quantile_sr_index",$B18,"2024-09-20",TODAY()-365*5,TODAY(),107,100)</f>
        <v>62.315930388219542</v>
      </c>
      <c r="X18" s="27">
        <f ca="1">[2]!thsiFinD("ths_pe_ttm_quantile_index",$B18,"2024-09-20",TODAY()-365*5,TODAY(),100,100)</f>
        <v>62.618296529967999</v>
      </c>
      <c r="Y18" s="27">
        <f ca="1">[2]!thsiFinD("ths_pb_quantile_sr_index",$B18,"2024-12-31",TODAY()-365*5,TODAY(),107,100)</f>
        <v>99.598393574297177</v>
      </c>
      <c r="Z18" s="27">
        <f ca="1">[2]!thsiFinD("ths_pe_ttm_quantile_index",$B18,"2024-12-31",TODAY()-365*5,TODAY(),100,100)</f>
        <v>98.659305993691007</v>
      </c>
      <c r="AA18" s="27">
        <f ca="1">[2]!thsiFinD("ths_pb_lessthan1_num_ratio_index",$B18,[2]!thsiFinD("ths_new_forward_nearest_trade_date_func",TODAY()))</f>
        <v>62</v>
      </c>
      <c r="AB18" s="29">
        <f ca="1">IF(L18="","",(([2]!thsiFinD("close_int",$B18,TODAY()-365*3,TODAY(),100)-[2]!thsiFinD("low_int",$B18,TODAY()-365*3,TODAY(),100)-1)/([2]!thsiFinD("high_int",$B18,TODAY()-365*3,TODAY(),100)-[2]!thsiFinD("low_int",$B18,TODAY()-365*3,TODAY(),100)-1)))</f>
        <v>0.51158071662198601</v>
      </c>
      <c r="AC18" s="29">
        <f ca="1">IF($L18="","",(([2]!thsiFinD("close_int",$B18,TODAY()-365,TODAY(),100)-[2]!thsiFinD("low_int",$B18,TODAY()-365,TODAY(),100)-1)/([2]!thsiFinD("high_int",$B18,TODAY()-365,TODAY(),100)-[2]!thsiFinD("low_int",$B18,TODAY()-365,TODAY(),100)-1)))</f>
        <v>0.41939808622048874</v>
      </c>
      <c r="AD18" s="29">
        <f ca="1">IF($L18="","",(([2]!thsiFinD("close_int",$B18,TODAY()-90,TODAY(),100)-[2]!thsiFinD("low_int",$B18,TODAY()-90,TODAY(),100)-1)/([2]!thsiFinD("high_int",$B18,TODAY()-90,TODAY(),100)-[2]!thsiFinD("low_int",$B18,TODAY()-90,TODAY(),100)-1)))</f>
        <v>0.74541657640766179</v>
      </c>
    </row>
    <row r="19" spans="1:30" ht="16.5" hidden="1" x14ac:dyDescent="0.4">
      <c r="A19" s="2" t="str">
        <f>[1]!b_info_fullname(B19)</f>
        <v>中证红利指数</v>
      </c>
      <c r="B19" s="2" t="s">
        <v>348</v>
      </c>
      <c r="C19" s="2" t="s">
        <v>1539</v>
      </c>
      <c r="D19" s="3" t="s">
        <v>1480</v>
      </c>
      <c r="E19" s="3" t="s">
        <v>1484</v>
      </c>
      <c r="F19" s="38" t="s">
        <v>2352</v>
      </c>
      <c r="G19" s="19">
        <f>COUNTIF('ETF-info'!$I$2:$I$2000,ETF指数!$B19)</f>
        <v>6</v>
      </c>
      <c r="H19" s="20">
        <f ca="1">SUMIF('ETF-info'!$I$2:$I$2000,ETF指数!B19,'ETF-info'!$M$2:$M$1008)</f>
        <v>203.00568065179999</v>
      </c>
      <c r="I19" s="25">
        <f ca="1">[1]!i_pq_pctchange($B19,TODAY()-30,"")</f>
        <v>-1.5144998653485731</v>
      </c>
      <c r="J19" s="25">
        <f ca="1">[1]!i_pq_pctchange($B19,TODAY()-180,"")</f>
        <v>-0.81599822394259336</v>
      </c>
      <c r="K19" s="25">
        <f ca="1">[1]!i_pq_pctchange($B19,TODAY()-365,"")</f>
        <v>-2.3536426113840214</v>
      </c>
      <c r="L19" s="25">
        <f ca="1">IFERROR([1]!i_risk_returnyearly($B19,TODAY()-180,"",1)/N19,"")</f>
        <v>-0.1033549332603058</v>
      </c>
      <c r="M19" s="25">
        <f ca="1">IFERROR([1]!i_risk_returnyearly($B19,TODAY()-365,"",1)/O19,"")</f>
        <v>-0.12610154446601857</v>
      </c>
      <c r="N19" s="26">
        <f ca="1">[2]!thsiFinD("ths_annual_volatility_index",$B19,TODAY()-180,TODAY(),100,101)</f>
        <v>16.375454809533998</v>
      </c>
      <c r="O19" s="26">
        <f ca="1">[2]!thsiFinD("ths_annual_volatility_index",$B19,TODAY()-365,TODAY(),100,101)</f>
        <v>19.274116093568999</v>
      </c>
      <c r="P19" s="27">
        <f ca="1">[2]!thsiFinD("ths_fore_np_compound_growth_2y_index",$B19,TODAY())</f>
        <v>3.6153697354914001</v>
      </c>
      <c r="Q19" s="27">
        <f ca="1">$P19-[2]!thsiFinD("ths_fore_np_compound_growth_2y_index",$B19,TODAY()-30)</f>
        <v>0.76133987395740021</v>
      </c>
      <c r="R19" s="27">
        <f ca="1">$P19-[2]!thsiFinD("ths_fore_np_compound_growth_2y_index",$B19,TODAY()-180)</f>
        <v>0.95569095414530025</v>
      </c>
      <c r="S19" s="26">
        <f ca="1">[2]!thsiFinD("ths_pe_ttm_index",B19,[2]!thsiFinD("ths_new_forward_nearest_trade_date_func",TODAY()),100,100)</f>
        <v>7.4021692410712996</v>
      </c>
      <c r="T19" s="26">
        <f ca="1">[2]!thsiFinD("ths_fore_pe_index",B19,[2]!thsiFinD("ths_new_forward_nearest_trade_date_func",TODAY()),2025,100)</f>
        <v>7.1815028340618001</v>
      </c>
      <c r="U19" s="26">
        <f ca="1">[2]!thsiFinD("ths_pb_quantile_sr_index",$B19,[2]!thsiFinD("ths_new_forward_nearest_trade_date_func",TODAY()),TODAY()-365*5,TODAY(),107,100)</f>
        <v>84.247006931316946</v>
      </c>
      <c r="V19" s="26">
        <f ca="1">[2]!thsiFinD("ths_pe_ttm_quantile_index",$B19,[2]!thsiFinD("ths_new_forward_nearest_trade_date_func",TODAY()),TODAY()-365*5,TODAY(),100,100)</f>
        <v>0</v>
      </c>
      <c r="W19" s="27">
        <f ca="1">[2]!thsiFinD("ths_pb_quantile_sr_index",$B19,"2024-09-20",TODAY()-365*5,TODAY(),107,100)</f>
        <v>45.683679899180845</v>
      </c>
      <c r="X19" s="27">
        <f ca="1">[2]!thsiFinD("ths_pe_ttm_quantile_index",$B19,"2024-09-20",TODAY()-365*5,TODAY(),100,100)</f>
        <v>55.281418658443002</v>
      </c>
      <c r="Y19" s="27">
        <f ca="1">[2]!thsiFinD("ths_pb_quantile_sr_index",$B19,"2024-12-31",TODAY()-365*5,TODAY(),107,100)</f>
        <v>88.909892879647131</v>
      </c>
      <c r="Z19" s="27">
        <f ca="1">[2]!thsiFinD("ths_pe_ttm_quantile_index",$B19,"2024-12-31",TODAY()-365*5,TODAY(),100,100)</f>
        <v>88.589051657672002</v>
      </c>
      <c r="AA19" s="27">
        <f ca="1">[2]!thsiFinD("ths_pb_lessthan1_num_ratio_index",$B19,[2]!thsiFinD("ths_new_forward_nearest_trade_date_func",TODAY()))</f>
        <v>52</v>
      </c>
      <c r="AB19" s="29">
        <f ca="1">IF(L19="","",(([2]!thsiFinD("close_int",$B19,TODAY()-365*3,TODAY(),100)-[2]!thsiFinD("low_int",$B19,TODAY()-365*3,TODAY(),100)-1)/([2]!thsiFinD("high_int",$B19,TODAY()-365*3,TODAY(),100)-[2]!thsiFinD("low_int",$B19,TODAY()-365*3,TODAY(),100)-1)))</f>
        <v>0.49739510611691912</v>
      </c>
      <c r="AC19" s="29">
        <f ca="1">IF($L19="","",(([2]!thsiFinD("close_int",$B19,TODAY()-365,TODAY(),100)-[2]!thsiFinD("low_int",$B19,TODAY()-365,TODAY(),100)-1)/([2]!thsiFinD("high_int",$B19,TODAY()-365,TODAY(),100)-[2]!thsiFinD("low_int",$B19,TODAY()-365,TODAY(),100)-1)))</f>
        <v>0.44999078636760559</v>
      </c>
      <c r="AD19" s="29">
        <f ca="1">IF($L19="","",(([2]!thsiFinD("close_int",$B19,TODAY()-90,TODAY(),100)-[2]!thsiFinD("low_int",$B19,TODAY()-90,TODAY(),100)-1)/([2]!thsiFinD("high_int",$B19,TODAY()-90,TODAY(),100)-[2]!thsiFinD("low_int",$B19,TODAY()-90,TODAY(),100)-1)))</f>
        <v>0.72652107045340064</v>
      </c>
    </row>
    <row r="20" spans="1:30" ht="16.5" hidden="1" x14ac:dyDescent="0.4">
      <c r="A20" s="2" t="str">
        <f>[1]!b_info_fullname(B20)</f>
        <v>中证红利低波动指数</v>
      </c>
      <c r="B20" s="2" t="s">
        <v>239</v>
      </c>
      <c r="C20" s="2" t="s">
        <v>1543</v>
      </c>
      <c r="D20" s="3" t="s">
        <v>1480</v>
      </c>
      <c r="E20" s="3" t="s">
        <v>1484</v>
      </c>
      <c r="F20" s="3" t="s">
        <v>1483</v>
      </c>
      <c r="G20" s="19">
        <f>COUNTIF('ETF-info'!$I$2:$I$2000,ETF指数!$B20)</f>
        <v>6</v>
      </c>
      <c r="H20" s="20">
        <f ca="1">SUMIF('ETF-info'!$I$2:$I$2000,ETF指数!B20,'ETF-info'!$M$2:$M$1008)</f>
        <v>174.77895334719997</v>
      </c>
      <c r="I20" s="25">
        <f ca="1">[1]!i_pq_pctchange($B20,TODAY()-30,"")</f>
        <v>0.55813950529743916</v>
      </c>
      <c r="J20" s="25">
        <f ca="1">[1]!i_pq_pctchange($B20,TODAY()-180,"")</f>
        <v>2.5685014117396099</v>
      </c>
      <c r="K20" s="25">
        <f ca="1">[1]!i_pq_pctchange($B20,TODAY()-365,"")</f>
        <v>1.5287866021935548</v>
      </c>
      <c r="L20" s="25">
        <f ca="1">IFERROR([1]!i_risk_returnyearly($B20,TODAY()-180,"",1)/N20,"")</f>
        <v>0.35808354997722142</v>
      </c>
      <c r="M20" s="25">
        <f ca="1">IFERROR([1]!i_risk_returnyearly($B20,TODAY()-365,"",1)/O20,"")</f>
        <v>8.4291585016062778E-2</v>
      </c>
      <c r="N20" s="26">
        <f ca="1">[2]!thsiFinD("ths_annual_volatility_index",$B20,TODAY()-180,TODAY(),100,101)</f>
        <v>15.151617488851</v>
      </c>
      <c r="O20" s="26">
        <f ca="1">[2]!thsiFinD("ths_annual_volatility_index",$B20,TODAY()-365,TODAY(),100,101)</f>
        <v>18.741160614447999</v>
      </c>
      <c r="P20" s="27">
        <f ca="1">[2]!thsiFinD("ths_fore_np_compound_growth_2y_index",$B20,TODAY())</f>
        <v>4.5045684654029001</v>
      </c>
      <c r="Q20" s="27">
        <f ca="1">$P20-[2]!thsiFinD("ths_fore_np_compound_growth_2y_index",$B20,TODAY()-30)</f>
        <v>0.87233232904150038</v>
      </c>
      <c r="R20" s="27">
        <f ca="1">$P20-[2]!thsiFinD("ths_fore_np_compound_growth_2y_index",$B20,TODAY()-180)</f>
        <v>1.7942805760830001</v>
      </c>
      <c r="S20" s="26">
        <f ca="1">[2]!thsiFinD("ths_pe_ttm_index",B20,[2]!thsiFinD("ths_new_forward_nearest_trade_date_func",TODAY()),100,100)</f>
        <v>7.5467942985996999</v>
      </c>
      <c r="T20" s="26">
        <f ca="1">[2]!thsiFinD("ths_fore_pe_index",B20,[2]!thsiFinD("ths_new_forward_nearest_trade_date_func",TODAY()),2025,100)</f>
        <v>7.3039084517271</v>
      </c>
      <c r="U20" s="26">
        <f ca="1">[2]!thsiFinD("ths_pb_quantile_sr_index",$B20,[2]!thsiFinD("ths_new_forward_nearest_trade_date_func",TODAY()),TODAY()-365*5,TODAY(),107,100)</f>
        <v>99.399198931909211</v>
      </c>
      <c r="V20" s="26">
        <f ca="1">[2]!thsiFinD("ths_pe_ttm_quantile_index",$B20,[2]!thsiFinD("ths_new_forward_nearest_trade_date_func",TODAY()),TODAY()-365*5,TODAY(),100,100)</f>
        <v>0</v>
      </c>
      <c r="W20" s="27">
        <f ca="1">[2]!thsiFinD("ths_pb_quantile_sr_index",$B20,"2024-09-20",TODAY()-365*5,TODAY(),107,100)</f>
        <v>58.2109479305741</v>
      </c>
      <c r="X20" s="27">
        <f ca="1">[2]!thsiFinD("ths_pe_ttm_quantile_index",$B20,"2024-09-20",TODAY()-365*5,TODAY(),100,100)</f>
        <v>61.502711076685003</v>
      </c>
      <c r="Y20" s="27">
        <f ca="1">[2]!thsiFinD("ths_pb_quantile_sr_index",$B20,"2024-12-31",TODAY()-365*5,TODAY(),107,100)</f>
        <v>99.732977303070754</v>
      </c>
      <c r="Z20" s="27">
        <f ca="1">[2]!thsiFinD("ths_pe_ttm_quantile_index",$B20,"2024-12-31",TODAY()-365*5,TODAY(),100,100)</f>
        <v>99.844961240309999</v>
      </c>
      <c r="AA20" s="27">
        <f ca="1">[2]!thsiFinD("ths_pb_lessthan1_num_ratio_index",$B20,[2]!thsiFinD("ths_new_forward_nearest_trade_date_func",TODAY()))</f>
        <v>64</v>
      </c>
      <c r="AB20" s="29">
        <f ca="1">IF(L20="","",(([2]!thsiFinD("close_int",$B20,TODAY()-365*3,TODAY(),100)-[2]!thsiFinD("low_int",$B20,TODAY()-365*3,TODAY(),100)-1)/([2]!thsiFinD("high_int",$B20,TODAY()-365*3,TODAY(),100)-[2]!thsiFinD("low_int",$B20,TODAY()-365*3,TODAY(),100)-1)))</f>
        <v>0.71841324745386648</v>
      </c>
      <c r="AC20" s="29">
        <f ca="1">IF($L20="","",(([2]!thsiFinD("close_int",$B20,TODAY()-365,TODAY(),100)-[2]!thsiFinD("low_int",$B20,TODAY()-365,TODAY(),100)-1)/([2]!thsiFinD("high_int",$B20,TODAY()-365,TODAY(),100)-[2]!thsiFinD("low_int",$B20,TODAY()-365,TODAY(),100)-1)))</f>
        <v>0.61384820368842741</v>
      </c>
      <c r="AD20" s="29">
        <f ca="1">IF($L20="","",(([2]!thsiFinD("close_int",$B20,TODAY()-90,TODAY(),100)-[2]!thsiFinD("low_int",$B20,TODAY()-90,TODAY(),100)-1)/([2]!thsiFinD("high_int",$B20,TODAY()-90,TODAY(),100)-[2]!thsiFinD("low_int",$B20,TODAY()-90,TODAY(),100)-1)))</f>
        <v>0.84917611496388967</v>
      </c>
    </row>
    <row r="21" spans="1:30" ht="16.5" hidden="1" x14ac:dyDescent="0.4">
      <c r="A21" s="2" t="str">
        <f>[1]!b_info_fullname(B21)</f>
        <v>中证红利低波动100指数</v>
      </c>
      <c r="B21" s="2" t="s">
        <v>422</v>
      </c>
      <c r="C21" s="2" t="s">
        <v>1542</v>
      </c>
      <c r="D21" s="3" t="s">
        <v>1480</v>
      </c>
      <c r="E21" s="3" t="s">
        <v>1484</v>
      </c>
      <c r="F21" s="3" t="s">
        <v>1483</v>
      </c>
      <c r="G21" s="19">
        <f>COUNTIF('ETF-info'!$I$2:$I$2000,ETF指数!$B21)</f>
        <v>4</v>
      </c>
      <c r="H21" s="20">
        <f ca="1">SUMIF('ETF-info'!$I$2:$I$2000,ETF指数!B21,'ETF-info'!$M$2:$M$1008)</f>
        <v>111.9570230513</v>
      </c>
      <c r="I21" s="25">
        <f ca="1">[1]!i_pq_pctchange($B21,TODAY()-30,"")</f>
        <v>-0.7239345541250497</v>
      </c>
      <c r="J21" s="25">
        <f ca="1">[1]!i_pq_pctchange($B21,TODAY()-180,"")</f>
        <v>0.68745471397861913</v>
      </c>
      <c r="K21" s="25">
        <f ca="1">[1]!i_pq_pctchange($B21,TODAY()-365,"")</f>
        <v>1.9803982024440892</v>
      </c>
      <c r="L21" s="25">
        <f ca="1">IFERROR([1]!i_risk_returnyearly($B21,TODAY()-180,"",1)/N21,"")</f>
        <v>8.936607703227907E-2</v>
      </c>
      <c r="M21" s="25">
        <f ca="1">IFERROR([1]!i_risk_returnyearly($B21,TODAY()-365,"",1)/O21,"")</f>
        <v>0.10747845235107498</v>
      </c>
      <c r="N21" s="26">
        <f ca="1">[2]!thsiFinD("ths_annual_volatility_index",$B21,TODAY()-180,TODAY(),100,101)</f>
        <v>16.085873713640002</v>
      </c>
      <c r="O21" s="26">
        <f ca="1">[2]!thsiFinD("ths_annual_volatility_index",$B21,TODAY()-365,TODAY(),100,101)</f>
        <v>19.041317808938</v>
      </c>
      <c r="P21" s="27">
        <f ca="1">[2]!thsiFinD("ths_fore_np_compound_growth_2y_index",$B21,TODAY())</f>
        <v>4.4147756222735</v>
      </c>
      <c r="Q21" s="27">
        <f ca="1">$P21-[2]!thsiFinD("ths_fore_np_compound_growth_2y_index",$B21,TODAY()-30)</f>
        <v>0.71273310902989984</v>
      </c>
      <c r="R21" s="27">
        <f ca="1">$P21-[2]!thsiFinD("ths_fore_np_compound_growth_2y_index",$B21,TODAY()-180)</f>
        <v>0.72201990869419985</v>
      </c>
      <c r="S21" s="26">
        <f ca="1">[2]!thsiFinD("ths_pe_ttm_index",B21,[2]!thsiFinD("ths_new_forward_nearest_trade_date_func",TODAY()),100,100)</f>
        <v>8.0207726710633001</v>
      </c>
      <c r="T21" s="26">
        <f ca="1">[2]!thsiFinD("ths_fore_pe_index",B21,[2]!thsiFinD("ths_new_forward_nearest_trade_date_func",TODAY()),2025,100)</f>
        <v>7.7395316266369001</v>
      </c>
      <c r="U21" s="26">
        <f ca="1">[2]!thsiFinD("ths_pb_quantile_sr_index",$B21,[2]!thsiFinD("ths_new_forward_nearest_trade_date_func",TODAY()),TODAY()-365*5,TODAY(),107,100)</f>
        <v>99.165596919127083</v>
      </c>
      <c r="V21" s="26">
        <f ca="1">[2]!thsiFinD("ths_pe_ttm_quantile_index",$B21,[2]!thsiFinD("ths_new_forward_nearest_trade_date_func",TODAY()),TODAY()-365*5,TODAY(),100,100)</f>
        <v>0</v>
      </c>
      <c r="W21" s="27">
        <f ca="1">[2]!thsiFinD("ths_pb_quantile_sr_index",$B21,"2024-09-20",TODAY()-365*5,TODAY(),107,100)</f>
        <v>60.718870346598209</v>
      </c>
      <c r="X21" s="27">
        <f ca="1">[2]!thsiFinD("ths_pe_ttm_quantile_index",$B21,"2024-09-20",TODAY()-365*5,TODAY(),100,100)</f>
        <v>54.794520547944998</v>
      </c>
      <c r="Y21" s="27">
        <f ca="1">[2]!thsiFinD("ths_pb_quantile_sr_index",$B21,"2024-12-31",TODAY()-365*5,TODAY(),107,100)</f>
        <v>99.74326059050064</v>
      </c>
      <c r="Z21" s="27">
        <f ca="1">[2]!thsiFinD("ths_pe_ttm_quantile_index",$B21,"2024-12-31",TODAY()-365*5,TODAY(),100,100)</f>
        <v>98.552932216298998</v>
      </c>
      <c r="AA21" s="27">
        <f ca="1">[2]!thsiFinD("ths_pb_lessthan1_num_ratio_index",$B21,[2]!thsiFinD("ths_new_forward_nearest_trade_date_func",TODAY()))</f>
        <v>59</v>
      </c>
      <c r="AB21" s="29">
        <f ca="1">IF(L21="","",(([2]!thsiFinD("close_int",$B21,TODAY()-365*3,TODAY(),100)-[2]!thsiFinD("low_int",$B21,TODAY()-365*3,TODAY(),100)-1)/([2]!thsiFinD("high_int",$B21,TODAY()-365*3,TODAY(),100)-[2]!thsiFinD("low_int",$B21,TODAY()-365*3,TODAY(),100)-1)))</f>
        <v>0.641731911870697</v>
      </c>
      <c r="AC21" s="29">
        <f ca="1">IF($L21="","",(([2]!thsiFinD("close_int",$B21,TODAY()-365,TODAY(),100)-[2]!thsiFinD("low_int",$B21,TODAY()-365,TODAY(),100)-1)/([2]!thsiFinD("high_int",$B21,TODAY()-365,TODAY(),100)-[2]!thsiFinD("low_int",$B21,TODAY()-365,TODAY(),100)-1)))</f>
        <v>0.56281218353878093</v>
      </c>
      <c r="AD21" s="29">
        <f ca="1">IF($L21="","",(([2]!thsiFinD("close_int",$B21,TODAY()-90,TODAY(),100)-[2]!thsiFinD("low_int",$B21,TODAY()-90,TODAY(),100)-1)/([2]!thsiFinD("high_int",$B21,TODAY()-90,TODAY(),100)-[2]!thsiFinD("low_int",$B21,TODAY()-90,TODAY(),100)-1)))</f>
        <v>0.74068876221163515</v>
      </c>
    </row>
    <row r="22" spans="1:30" ht="16.5" hidden="1" x14ac:dyDescent="0.4">
      <c r="A22" s="2" t="str">
        <f>[1]!b_info_fullname(B22)</f>
        <v>标普中国A股大盘红利低波50指数</v>
      </c>
      <c r="B22" s="2" t="s">
        <v>368</v>
      </c>
      <c r="C22" s="2" t="str">
        <f>[1]!s_info_name(B22)</f>
        <v>标普中国A股大盘红利低波50</v>
      </c>
      <c r="D22" s="3" t="s">
        <v>1480</v>
      </c>
      <c r="E22" s="3" t="s">
        <v>1484</v>
      </c>
      <c r="F22" s="3" t="s">
        <v>1483</v>
      </c>
      <c r="G22" s="19">
        <f>COUNTIF('ETF-info'!$I$2:$I$2000,ETF指数!$B22)</f>
        <v>1</v>
      </c>
      <c r="H22" s="20">
        <f ca="1">SUMIF('ETF-info'!$I$2:$I$2000,ETF指数!B22,'ETF-info'!$M$2:$M$1008)</f>
        <v>70.341716101700001</v>
      </c>
      <c r="I22" s="25">
        <f ca="1">[1]!i_pq_pctchange($B22,TODAY()-30,"")</f>
        <v>0.71321812444269383</v>
      </c>
      <c r="J22" s="25">
        <f ca="1">[1]!i_pq_pctchange($B22,TODAY()-180,"")</f>
        <v>3.9604012723502446</v>
      </c>
      <c r="K22" s="25">
        <f ca="1">[1]!i_pq_pctchange($B22,TODAY()-365,"")</f>
        <v>7.2097471781708222</v>
      </c>
      <c r="L22" s="25" t="str">
        <f ca="1">IFERROR([1]!i_risk_returnyearly($B22,TODAY()-180,"",1)/N22,"")</f>
        <v/>
      </c>
      <c r="M22" s="25" t="str">
        <f ca="1">IFERROR([1]!i_risk_returnyearly($B22,TODAY()-365,"",1)/O22,"")</f>
        <v/>
      </c>
      <c r="N22" s="26">
        <f ca="1">[2]!thsiFinD("ths_annual_volatility_index",$B22,TODAY()-180,TODAY(),100,101)</f>
        <v>0</v>
      </c>
      <c r="O22" s="26">
        <f ca="1">[2]!thsiFinD("ths_annual_volatility_index",$B22,TODAY()-365,TODAY(),100,101)</f>
        <v>0</v>
      </c>
      <c r="P22" s="27">
        <f ca="1">[2]!thsiFinD("ths_fore_np_compound_growth_2y_index",$B22,TODAY())</f>
        <v>0</v>
      </c>
      <c r="Q22" s="27">
        <f ca="1">$P22-[2]!thsiFinD("ths_fore_np_compound_growth_2y_index",$B22,TODAY()-30)</f>
        <v>0</v>
      </c>
      <c r="R22" s="27">
        <f ca="1">$P22-[2]!thsiFinD("ths_fore_np_compound_growth_2y_index",$B22,TODAY()-180)</f>
        <v>0</v>
      </c>
      <c r="S22" s="26">
        <f ca="1">[2]!thsiFinD("ths_pe_ttm_index",B22,[2]!thsiFinD("ths_new_forward_nearest_trade_date_func",TODAY()),100,100)</f>
        <v>0</v>
      </c>
      <c r="T22" s="26">
        <f ca="1">[2]!thsiFinD("ths_fore_pe_index",B22,[2]!thsiFinD("ths_new_forward_nearest_trade_date_func",TODAY()),2025,100)</f>
        <v>0</v>
      </c>
      <c r="U22" s="26">
        <f ca="1">[2]!thsiFinD("ths_pb_quantile_sr_index",$B22,[2]!thsiFinD("ths_new_forward_nearest_trade_date_func",TODAY()),TODAY()-365*5,TODAY(),107,100)</f>
        <v>0</v>
      </c>
      <c r="V22" s="26">
        <f ca="1">[2]!thsiFinD("ths_pe_ttm_quantile_index",$B22,[2]!thsiFinD("ths_new_forward_nearest_trade_date_func",TODAY()),TODAY()-365*5,TODAY(),100,100)</f>
        <v>0</v>
      </c>
      <c r="W22" s="27">
        <f ca="1">[2]!thsiFinD("ths_pb_quantile_sr_index",$B22,"2024-09-20",TODAY()-365*5,TODAY(),107,100)</f>
        <v>0</v>
      </c>
      <c r="X22" s="27">
        <f ca="1">[2]!thsiFinD("ths_pe_ttm_quantile_index",$B22,"2024-09-20",TODAY()-365*5,TODAY(),100,100)</f>
        <v>0</v>
      </c>
      <c r="Y22" s="27">
        <f ca="1">[2]!thsiFinD("ths_pb_quantile_sr_index",$B22,"2024-12-31",TODAY()-365*5,TODAY(),107,100)</f>
        <v>0</v>
      </c>
      <c r="Z22" s="27">
        <f ca="1">[2]!thsiFinD("ths_pe_ttm_quantile_index",$B22,"2024-12-31",TODAY()-365*5,TODAY(),100,100)</f>
        <v>0</v>
      </c>
      <c r="AA22" s="27">
        <f ca="1">[2]!thsiFinD("ths_pb_lessthan1_num_ratio_index",$B22,[2]!thsiFinD("ths_new_forward_nearest_trade_date_func",TODAY()))</f>
        <v>0</v>
      </c>
      <c r="AB22" s="29" t="str">
        <f ca="1">IF(L22="","",(([2]!thsiFinD("close_int",$B22,TODAY()-365*3,TODAY(),100)-[2]!thsiFinD("low_int",$B22,TODAY()-365*3,TODAY(),100)-1)/([2]!thsiFinD("high_int",$B22,TODAY()-365*3,TODAY(),100)-[2]!thsiFinD("low_int",$B22,TODAY()-365*3,TODAY(),100)-1)))</f>
        <v/>
      </c>
      <c r="AC22" s="29" t="str">
        <f ca="1">IF($L22="","",(([2]!thsiFinD("close_int",$B22,TODAY()-365,TODAY(),100)-[2]!thsiFinD("low_int",$B22,TODAY()-365,TODAY(),100)-1)/([2]!thsiFinD("high_int",$B22,TODAY()-365,TODAY(),100)-[2]!thsiFinD("low_int",$B22,TODAY()-365,TODAY(),100)-1)))</f>
        <v/>
      </c>
      <c r="AD22" s="29" t="str">
        <f ca="1">IF($L22="","",(([2]!thsiFinD("close_int",$B22,TODAY()-90,TODAY(),100)-[2]!thsiFinD("low_int",$B22,TODAY()-90,TODAY(),100)-1)/([2]!thsiFinD("high_int",$B22,TODAY()-90,TODAY(),100)-[2]!thsiFinD("low_int",$B22,TODAY()-90,TODAY(),100)-1)))</f>
        <v/>
      </c>
    </row>
    <row r="23" spans="1:30" ht="16.5" hidden="1" x14ac:dyDescent="0.4">
      <c r="A23" s="2" t="str">
        <f>[1]!b_info_fullname(B23)</f>
        <v>沪深300红利低波动指数</v>
      </c>
      <c r="B23" s="2" t="s">
        <v>294</v>
      </c>
      <c r="C23" s="2" t="s">
        <v>1544</v>
      </c>
      <c r="D23" s="3" t="s">
        <v>1480</v>
      </c>
      <c r="E23" s="3" t="s">
        <v>1484</v>
      </c>
      <c r="F23" s="3" t="s">
        <v>1483</v>
      </c>
      <c r="G23" s="19">
        <f>COUNTIF('ETF-info'!$I$2:$I$2000,ETF指数!$B23)</f>
        <v>1</v>
      </c>
      <c r="H23" s="20">
        <f ca="1">SUMIF('ETF-info'!$I$2:$I$2000,ETF指数!B23,'ETF-info'!$M$2:$M$1008)</f>
        <v>52.405630403000004</v>
      </c>
      <c r="I23" s="25">
        <f ca="1">[1]!i_pq_pctchange($B23,TODAY()-30,"")</f>
        <v>0.50524045574784626</v>
      </c>
      <c r="J23" s="25">
        <f ca="1">[1]!i_pq_pctchange($B23,TODAY()-180,"")</f>
        <v>1.4085007450160614</v>
      </c>
      <c r="K23" s="25">
        <f ca="1">[1]!i_pq_pctchange($B23,TODAY()-365,"")</f>
        <v>6.6618765841053973</v>
      </c>
      <c r="L23" s="25">
        <f ca="1">IFERROR([1]!i_risk_returnyearly($B23,TODAY()-180,"",1)/N23,"")</f>
        <v>0.21385379300041696</v>
      </c>
      <c r="M23" s="25">
        <f ca="1">IFERROR([1]!i_risk_returnyearly($B23,TODAY()-365,"",1)/O23,"")</f>
        <v>0.43061318578219882</v>
      </c>
      <c r="N23" s="26">
        <f ca="1">[2]!thsiFinD("ths_annual_volatility_index",$B23,TODAY()-180,TODAY(),100,101)</f>
        <v>13.826141274199999</v>
      </c>
      <c r="O23" s="26">
        <f ca="1">[2]!thsiFinD("ths_annual_volatility_index",$B23,TODAY()-365,TODAY(),100,101)</f>
        <v>15.9993346302</v>
      </c>
      <c r="P23" s="27">
        <f ca="1">[2]!thsiFinD("ths_fore_np_compound_growth_2y_index",$B23,TODAY())</f>
        <v>5.0149446006006002</v>
      </c>
      <c r="Q23" s="27">
        <f ca="1">$P23-[2]!thsiFinD("ths_fore_np_compound_growth_2y_index",$B23,TODAY()-30)</f>
        <v>1.4571584335446004</v>
      </c>
      <c r="R23" s="27">
        <f ca="1">$P23-[2]!thsiFinD("ths_fore_np_compound_growth_2y_index",$B23,TODAY()-180)</f>
        <v>0.46730476751629979</v>
      </c>
      <c r="S23" s="26">
        <f ca="1">[2]!thsiFinD("ths_pe_ttm_index",B23,[2]!thsiFinD("ths_new_forward_nearest_trade_date_func",TODAY()),100,100)</f>
        <v>8.6605191452166999</v>
      </c>
      <c r="T23" s="26">
        <f ca="1">[2]!thsiFinD("ths_fore_pe_index",B23,[2]!thsiFinD("ths_new_forward_nearest_trade_date_func",TODAY()),2025,100)</f>
        <v>8.3758105270624998</v>
      </c>
      <c r="U23" s="26">
        <f ca="1">[2]!thsiFinD("ths_pb_quantile_sr_index",$B23,[2]!thsiFinD("ths_new_forward_nearest_trade_date_func",TODAY()),TODAY()-365*5,TODAY(),107,100)</f>
        <v>99.124579124579128</v>
      </c>
      <c r="V23" s="26">
        <f ca="1">[2]!thsiFinD("ths_pe_ttm_quantile_index",$B23,[2]!thsiFinD("ths_new_forward_nearest_trade_date_func",TODAY()),TODAY()-365*5,TODAY(),100,100)</f>
        <v>0</v>
      </c>
      <c r="W23" s="27">
        <f ca="1">[2]!thsiFinD("ths_pb_quantile_sr_index",$B23,"2024-09-20",TODAY()-365*5,TODAY(),107,100)</f>
        <v>47.474747474747474</v>
      </c>
      <c r="X23" s="27">
        <f ca="1">[2]!thsiFinD("ths_pe_ttm_quantile_index",$B23,"2024-09-20",TODAY()-365*5,TODAY(),100,100)</f>
        <v>39.53125</v>
      </c>
      <c r="Y23" s="27">
        <f ca="1">[2]!thsiFinD("ths_pb_quantile_sr_index",$B23,"2024-12-31",TODAY()-365*5,TODAY(),107,100)</f>
        <v>99.595959595959599</v>
      </c>
      <c r="Z23" s="27">
        <f ca="1">[2]!thsiFinD("ths_pe_ttm_quantile_index",$B23,"2024-12-31",TODAY()-365*5,TODAY(),100,100)</f>
        <v>97.341673182174006</v>
      </c>
      <c r="AA23" s="27">
        <f ca="1">[2]!thsiFinD("ths_pb_lessthan1_num_ratio_index",$B23,[2]!thsiFinD("ths_new_forward_nearest_trade_date_func",TODAY()))</f>
        <v>54</v>
      </c>
      <c r="AB23" s="29">
        <f ca="1">IF(L23="","",(([2]!thsiFinD("close_int",$B23,TODAY()-365*3,TODAY(),100)-[2]!thsiFinD("low_int",$B23,TODAY()-365*3,TODAY(),100)-1)/([2]!thsiFinD("high_int",$B23,TODAY()-365*3,TODAY(),100)-[2]!thsiFinD("low_int",$B23,TODAY()-365*3,TODAY(),100)-1)))</f>
        <v>0.72675327013156044</v>
      </c>
      <c r="AC23" s="29">
        <f ca="1">IF($L23="","",(([2]!thsiFinD("close_int",$B23,TODAY()-365,TODAY(),100)-[2]!thsiFinD("low_int",$B23,TODAY()-365,TODAY(),100)-1)/([2]!thsiFinD("high_int",$B23,TODAY()-365,TODAY(),100)-[2]!thsiFinD("low_int",$B23,TODAY()-365,TODAY(),100)-1)))</f>
        <v>0.53904285044516287</v>
      </c>
      <c r="AD23" s="29">
        <f ca="1">IF($L23="","",(([2]!thsiFinD("close_int",$B23,TODAY()-90,TODAY(),100)-[2]!thsiFinD("low_int",$B23,TODAY()-90,TODAY(),100)-1)/([2]!thsiFinD("high_int",$B23,TODAY()-90,TODAY(),100)-[2]!thsiFinD("low_int",$B23,TODAY()-90,TODAY(),100)-1)))</f>
        <v>0.83384855118575107</v>
      </c>
    </row>
    <row r="24" spans="1:30" ht="16.5" hidden="1" x14ac:dyDescent="0.4">
      <c r="A24" s="2" t="str">
        <f>[1]!b_info_fullname(B24)</f>
        <v>深证红利指数</v>
      </c>
      <c r="B24" s="2" t="s">
        <v>44</v>
      </c>
      <c r="C24" s="2" t="s">
        <v>1545</v>
      </c>
      <c r="D24" s="3" t="s">
        <v>1480</v>
      </c>
      <c r="E24" s="3" t="s">
        <v>1484</v>
      </c>
      <c r="F24" s="3" t="s">
        <v>1493</v>
      </c>
      <c r="G24" s="19">
        <f>COUNTIF('ETF-info'!$I$2:$I$2000,ETF指数!$B24)</f>
        <v>2</v>
      </c>
      <c r="H24" s="20">
        <f ca="1">SUMIF('ETF-info'!$I$2:$I$2000,ETF指数!B24,'ETF-info'!$M$2:$M$1008)</f>
        <v>35.580124928699995</v>
      </c>
      <c r="I24" s="25">
        <f ca="1">[1]!i_pq_pctchange($B24,TODAY()-30,"")</f>
        <v>-3.3462094197410752</v>
      </c>
      <c r="J24" s="25">
        <f ca="1">[1]!i_pq_pctchange($B24,TODAY()-180,"")</f>
        <v>-3.9698775434922506</v>
      </c>
      <c r="K24" s="25">
        <f ca="1">[1]!i_pq_pctchange($B24,TODAY()-365,"")</f>
        <v>-1.1679282617339415</v>
      </c>
      <c r="L24" s="25">
        <f ca="1">IFERROR([1]!i_risk_returnyearly($B24,TODAY()-180,"",1)/N24,"")</f>
        <v>-0.46614314868467632</v>
      </c>
      <c r="M24" s="25">
        <f ca="1">IFERROR([1]!i_risk_returnyearly($B24,TODAY()-365,"",1)/O24,"")</f>
        <v>-5.4241945418949035E-2</v>
      </c>
      <c r="N24" s="26">
        <f ca="1">[2]!thsiFinD("ths_annual_volatility_index",$B24,TODAY()-180,TODAY(),100,101)</f>
        <v>17.361468816852</v>
      </c>
      <c r="O24" s="26">
        <f ca="1">[2]!thsiFinD("ths_annual_volatility_index",$B24,TODAY()-365,TODAY(),100,101)</f>
        <v>22.239314096596001</v>
      </c>
      <c r="P24" s="27">
        <f ca="1">[2]!thsiFinD("ths_fore_np_compound_growth_2y_index",$B24,TODAY())</f>
        <v>12.999423739666998</v>
      </c>
      <c r="Q24" s="27">
        <f ca="1">$P24-[2]!thsiFinD("ths_fore_np_compound_growth_2y_index",$B24,TODAY()-30)</f>
        <v>-0.16384202787100044</v>
      </c>
      <c r="R24" s="27">
        <f ca="1">$P24-[2]!thsiFinD("ths_fore_np_compound_growth_2y_index",$B24,TODAY()-180)</f>
        <v>5.0854152782861979</v>
      </c>
      <c r="S24" s="26">
        <f ca="1">[2]!thsiFinD("ths_pe_ttm_index",B24,[2]!thsiFinD("ths_new_forward_nearest_trade_date_func",TODAY()),100,100)</f>
        <v>13.597736782551999</v>
      </c>
      <c r="T24" s="26">
        <f ca="1">[2]!thsiFinD("ths_fore_pe_index",B24,[2]!thsiFinD("ths_new_forward_nearest_trade_date_func",TODAY()),2025,100)</f>
        <v>12.1336432253</v>
      </c>
      <c r="U24" s="26">
        <f ca="1">[2]!thsiFinD("ths_pb_quantile_sr_index",$B24,[2]!thsiFinD("ths_new_forward_nearest_trade_date_func",TODAY()),TODAY()-365*5,TODAY(),107,100)</f>
        <v>64.791528788881536</v>
      </c>
      <c r="V24" s="26">
        <f ca="1">[2]!thsiFinD("ths_pe_ttm_quantile_index",$B24,[2]!thsiFinD("ths_new_forward_nearest_trade_date_func",TODAY()),TODAY()-365*5,TODAY(),100,100)</f>
        <v>0</v>
      </c>
      <c r="W24" s="27">
        <f ca="1">[2]!thsiFinD("ths_pb_quantile_sr_index",$B24,"2024-09-20",TODAY()-365*5,TODAY(),107,100)</f>
        <v>0.72799470549305101</v>
      </c>
      <c r="X24" s="27">
        <f ca="1">[2]!thsiFinD("ths_pe_ttm_quantile_index",$B24,"2024-09-20",TODAY()-365*5,TODAY(),100,100)</f>
        <v>1.9904458598726</v>
      </c>
      <c r="Y24" s="27">
        <f ca="1">[2]!thsiFinD("ths_pb_quantile_sr_index",$B24,"2024-12-31",TODAY()-365*5,TODAY(),107,100)</f>
        <v>72.270019854401056</v>
      </c>
      <c r="Z24" s="27">
        <f ca="1">[2]!thsiFinD("ths_pe_ttm_quantile_index",$B24,"2024-12-31",TODAY()-365*5,TODAY(),100,100)</f>
        <v>12.420382165605</v>
      </c>
      <c r="AA24" s="27">
        <f ca="1">[2]!thsiFinD("ths_pb_lessthan1_num_ratio_index",$B24,[2]!thsiFinD("ths_new_forward_nearest_trade_date_func",TODAY()))</f>
        <v>5</v>
      </c>
      <c r="AB24" s="29">
        <f ca="1">IF(L24="","",(([2]!thsiFinD("close_int",$B24,TODAY()-365*3,TODAY(),100)-[2]!thsiFinD("low_int",$B24,TODAY()-365*3,TODAY(),100)-1)/([2]!thsiFinD("high_int",$B24,TODAY()-365*3,TODAY(),100)-[2]!thsiFinD("low_int",$B24,TODAY()-365*3,TODAY(),100)-1)))</f>
        <v>0.45087452112972132</v>
      </c>
      <c r="AC24" s="29">
        <f ca="1">IF($L24="","",(([2]!thsiFinD("close_int",$B24,TODAY()-365,TODAY(),100)-[2]!thsiFinD("low_int",$B24,TODAY()-365,TODAY(),100)-1)/([2]!thsiFinD("high_int",$B24,TODAY()-365,TODAY(),100)-[2]!thsiFinD("low_int",$B24,TODAY()-365,TODAY(),100)-1)))</f>
        <v>0.45261794442633402</v>
      </c>
      <c r="AD24" s="29">
        <f ca="1">IF($L24="","",(([2]!thsiFinD("close_int",$B24,TODAY()-90,TODAY(),100)-[2]!thsiFinD("low_int",$B24,TODAY()-90,TODAY(),100)-1)/([2]!thsiFinD("high_int",$B24,TODAY()-90,TODAY(),100)-[2]!thsiFinD("low_int",$B24,TODAY()-90,TODAY(),100)-1)))</f>
        <v>0.54002196878806641</v>
      </c>
    </row>
    <row r="25" spans="1:30" ht="16.5" hidden="1" x14ac:dyDescent="0.4">
      <c r="A25" s="2" t="str">
        <f>[1]!b_info_fullname(B25)</f>
        <v>标普中国A股红利机会指数</v>
      </c>
      <c r="B25" s="2" t="s">
        <v>1226</v>
      </c>
      <c r="C25" s="2" t="str">
        <f>[1]!s_info_name(B25)</f>
        <v>标普A股红利</v>
      </c>
      <c r="D25" s="3" t="s">
        <v>1480</v>
      </c>
      <c r="E25" s="3" t="s">
        <v>1484</v>
      </c>
      <c r="F25" s="38" t="s">
        <v>2352</v>
      </c>
      <c r="G25" s="19">
        <f>COUNTIF('ETF-info'!$I$2:$I$2000,ETF指数!$B25)</f>
        <v>1</v>
      </c>
      <c r="H25" s="20">
        <f ca="1">SUMIF('ETF-info'!$I$2:$I$2000,ETF指数!B25,'ETF-info'!$M$2:$M$1008)</f>
        <v>15.199883397400001</v>
      </c>
      <c r="I25" s="25">
        <f ca="1">[1]!i_pq_pctchange($B25,TODAY()-30,"")</f>
        <v>-2.5365470536230839</v>
      </c>
      <c r="J25" s="25">
        <f ca="1">[1]!i_pq_pctchange($B25,TODAY()-180,"")</f>
        <v>-1.5465582078671325</v>
      </c>
      <c r="K25" s="25">
        <f ca="1">[1]!i_pq_pctchange($B25,TODAY()-365,"")</f>
        <v>-2.534694598307341</v>
      </c>
      <c r="L25" s="25" t="str">
        <f ca="1">IFERROR([1]!i_risk_returnyearly($B25,TODAY()-180,"",1)/N25,"")</f>
        <v/>
      </c>
      <c r="M25" s="25" t="str">
        <f ca="1">IFERROR([1]!i_risk_returnyearly($B25,TODAY()-365,"",1)/O25,"")</f>
        <v/>
      </c>
      <c r="N25" s="26">
        <f ca="1">[2]!thsiFinD("ths_annual_volatility_index",$B25,TODAY()-180,TODAY(),100,101)</f>
        <v>0</v>
      </c>
      <c r="O25" s="26">
        <f ca="1">[2]!thsiFinD("ths_annual_volatility_index",$B25,TODAY()-365,TODAY(),100,101)</f>
        <v>0</v>
      </c>
      <c r="P25" s="27">
        <f ca="1">[2]!thsiFinD("ths_fore_np_compound_growth_2y_index",$B25,TODAY())</f>
        <v>0</v>
      </c>
      <c r="Q25" s="27">
        <f ca="1">$P25-[2]!thsiFinD("ths_fore_np_compound_growth_2y_index",$B25,TODAY()-30)</f>
        <v>0</v>
      </c>
      <c r="R25" s="27">
        <f ca="1">$P25-[2]!thsiFinD("ths_fore_np_compound_growth_2y_index",$B25,TODAY()-180)</f>
        <v>0</v>
      </c>
      <c r="S25" s="26">
        <f ca="1">[2]!thsiFinD("ths_pe_ttm_index",B25,[2]!thsiFinD("ths_new_forward_nearest_trade_date_func",TODAY()),100,100)</f>
        <v>0</v>
      </c>
      <c r="T25" s="26">
        <f ca="1">[2]!thsiFinD("ths_fore_pe_index",B25,[2]!thsiFinD("ths_new_forward_nearest_trade_date_func",TODAY()),2025,100)</f>
        <v>0</v>
      </c>
      <c r="U25" s="26">
        <f ca="1">[2]!thsiFinD("ths_pb_quantile_sr_index",$B25,[2]!thsiFinD("ths_new_forward_nearest_trade_date_func",TODAY()),TODAY()-365*5,TODAY(),107,100)</f>
        <v>0</v>
      </c>
      <c r="V25" s="26">
        <f ca="1">[2]!thsiFinD("ths_pe_ttm_quantile_index",$B25,[2]!thsiFinD("ths_new_forward_nearest_trade_date_func",TODAY()),TODAY()-365*5,TODAY(),100,100)</f>
        <v>0</v>
      </c>
      <c r="W25" s="27">
        <f ca="1">[2]!thsiFinD("ths_pb_quantile_sr_index",$B25,"2024-09-20",TODAY()-365*5,TODAY(),107,100)</f>
        <v>0</v>
      </c>
      <c r="X25" s="27">
        <f ca="1">[2]!thsiFinD("ths_pe_ttm_quantile_index",$B25,"2024-09-20",TODAY()-365*5,TODAY(),100,100)</f>
        <v>0</v>
      </c>
      <c r="Y25" s="27">
        <f ca="1">[2]!thsiFinD("ths_pb_quantile_sr_index",$B25,"2024-12-31",TODAY()-365*5,TODAY(),107,100)</f>
        <v>0</v>
      </c>
      <c r="Z25" s="27">
        <f ca="1">[2]!thsiFinD("ths_pe_ttm_quantile_index",$B25,"2024-12-31",TODAY()-365*5,TODAY(),100,100)</f>
        <v>0</v>
      </c>
      <c r="AA25" s="27">
        <f ca="1">[2]!thsiFinD("ths_pb_lessthan1_num_ratio_index",$B25,[2]!thsiFinD("ths_new_forward_nearest_trade_date_func",TODAY()))</f>
        <v>0</v>
      </c>
      <c r="AB25" s="29" t="str">
        <f ca="1">IF(L25="","",(([2]!thsiFinD("close_int",$B25,TODAY()-365*3,TODAY(),100)-[2]!thsiFinD("low_int",$B25,TODAY()-365*3,TODAY(),100)-1)/([2]!thsiFinD("high_int",$B25,TODAY()-365*3,TODAY(),100)-[2]!thsiFinD("low_int",$B25,TODAY()-365*3,TODAY(),100)-1)))</f>
        <v/>
      </c>
      <c r="AC25" s="29" t="str">
        <f ca="1">IF($L25="","",(([2]!thsiFinD("close_int",$B25,TODAY()-365,TODAY(),100)-[2]!thsiFinD("low_int",$B25,TODAY()-365,TODAY(),100)-1)/([2]!thsiFinD("high_int",$B25,TODAY()-365,TODAY(),100)-[2]!thsiFinD("low_int",$B25,TODAY()-365,TODAY(),100)-1)))</f>
        <v/>
      </c>
      <c r="AD25" s="29" t="str">
        <f ca="1">IF($L25="","",(([2]!thsiFinD("close_int",$B25,TODAY()-90,TODAY(),100)-[2]!thsiFinD("low_int",$B25,TODAY()-90,TODAY(),100)-1)/([2]!thsiFinD("high_int",$B25,TODAY()-90,TODAY(),100)-[2]!thsiFinD("low_int",$B25,TODAY()-90,TODAY(),100)-1)))</f>
        <v/>
      </c>
    </row>
    <row r="26" spans="1:30" ht="16.5" hidden="1" x14ac:dyDescent="0.4">
      <c r="A26" s="2" t="str">
        <f>[1]!b_info_fullname(B26)</f>
        <v>中证国新央企股东回报指数</v>
      </c>
      <c r="B26" s="2" t="s">
        <v>1091</v>
      </c>
      <c r="C26" s="2" t="s">
        <v>1546</v>
      </c>
      <c r="D26" s="3" t="s">
        <v>1480</v>
      </c>
      <c r="E26" s="3" t="s">
        <v>1484</v>
      </c>
      <c r="F26" s="3" t="s">
        <v>1511</v>
      </c>
      <c r="G26" s="19">
        <f>COUNTIF('ETF-info'!$I$2:$I$2000,ETF指数!$B26)</f>
        <v>3</v>
      </c>
      <c r="H26" s="20">
        <f ca="1">SUMIF('ETF-info'!$I$2:$I$2000,ETF指数!B26,'ETF-info'!$M$2:$M$1008)</f>
        <v>14.4055221345</v>
      </c>
      <c r="I26" s="25">
        <f ca="1">[1]!i_pq_pctchange($B26,TODAY()-30,"")</f>
        <v>-3.2701569270036868</v>
      </c>
      <c r="J26" s="25">
        <f ca="1">[1]!i_pq_pctchange($B26,TODAY()-180,"")</f>
        <v>-4.3783732289814026</v>
      </c>
      <c r="K26" s="25">
        <f ca="1">[1]!i_pq_pctchange($B26,TODAY()-365,"")</f>
        <v>7.3847771504120807E-2</v>
      </c>
      <c r="L26" s="25">
        <f ca="1">IFERROR([1]!i_risk_returnyearly($B26,TODAY()-180,"",1)/N26,"")</f>
        <v>-0.48500820959685298</v>
      </c>
      <c r="M26" s="25">
        <f ca="1">IFERROR([1]!i_risk_returnyearly($B26,TODAY()-365,"",1)/O26,"")</f>
        <v>3.6785393499660923E-3</v>
      </c>
      <c r="N26" s="26">
        <f ca="1">[2]!thsiFinD("ths_annual_volatility_index",$B26,TODAY()-180,TODAY(),100,101)</f>
        <v>18.361641441267999</v>
      </c>
      <c r="O26" s="26">
        <f ca="1">[2]!thsiFinD("ths_annual_volatility_index",$B26,TODAY()-365,TODAY(),100,101)</f>
        <v>20.73919669511</v>
      </c>
      <c r="P26" s="27">
        <f ca="1">[2]!thsiFinD("ths_fore_np_compound_growth_2y_index",$B26,TODAY())</f>
        <v>3.2418548405260998</v>
      </c>
      <c r="Q26" s="27">
        <f ca="1">$P26-[2]!thsiFinD("ths_fore_np_compound_growth_2y_index",$B26,TODAY()-30)</f>
        <v>-0.31087625903530025</v>
      </c>
      <c r="R26" s="27">
        <f ca="1">$P26-[2]!thsiFinD("ths_fore_np_compound_growth_2y_index",$B26,TODAY()-180)</f>
        <v>-2.9144755558999997</v>
      </c>
      <c r="S26" s="26">
        <f ca="1">[2]!thsiFinD("ths_pe_ttm_index",B26,[2]!thsiFinD("ths_new_forward_nearest_trade_date_func",TODAY()),100,100)</f>
        <v>11.328951353364999</v>
      </c>
      <c r="T26" s="26">
        <f ca="1">[2]!thsiFinD("ths_fore_pe_index",B26,[2]!thsiFinD("ths_new_forward_nearest_trade_date_func",TODAY()),2025,100)</f>
        <v>11.042768127121001</v>
      </c>
      <c r="U26" s="26">
        <f ca="1">[2]!thsiFinD("ths_pb_quantile_sr_index",$B26,[2]!thsiFinD("ths_new_forward_nearest_trade_date_func",TODAY()),TODAY()-365*5,TODAY(),107,100)</f>
        <v>90.824468085106375</v>
      </c>
      <c r="V26" s="26">
        <f ca="1">[2]!thsiFinD("ths_pe_ttm_quantile_index",$B26,[2]!thsiFinD("ths_new_forward_nearest_trade_date_func",TODAY()),TODAY()-365*5,TODAY(),100,100)</f>
        <v>0</v>
      </c>
      <c r="W26" s="27">
        <f ca="1">[2]!thsiFinD("ths_pb_quantile_sr_index",$B26,"2024-09-20",TODAY()-365*5,TODAY(),107,100)</f>
        <v>48.803191489361701</v>
      </c>
      <c r="X26" s="27">
        <f ca="1">[2]!thsiFinD("ths_pe_ttm_quantile_index",$B26,"2024-09-20",TODAY()-365*5,TODAY(),100,100)</f>
        <v>36.348949919224999</v>
      </c>
      <c r="Y26" s="27">
        <f ca="1">[2]!thsiFinD("ths_pb_quantile_sr_index",$B26,"2024-12-31",TODAY()-365*5,TODAY(),107,100)</f>
        <v>99.7340425531915</v>
      </c>
      <c r="Z26" s="27">
        <f ca="1">[2]!thsiFinD("ths_pe_ttm_quantile_index",$B26,"2024-12-31",TODAY()-365*5,TODAY(),100,100)</f>
        <v>99.676898222939997</v>
      </c>
      <c r="AA26" s="27">
        <f ca="1">[2]!thsiFinD("ths_pb_lessthan1_num_ratio_index",$B26,[2]!thsiFinD("ths_new_forward_nearest_trade_date_func",TODAY()))</f>
        <v>48</v>
      </c>
      <c r="AB26" s="29">
        <f ca="1">IF(L26="","",(([2]!thsiFinD("close_int",$B26,TODAY()-365*3,TODAY(),100)-[2]!thsiFinD("low_int",$B26,TODAY()-365*3,TODAY(),100)-1)/([2]!thsiFinD("high_int",$B26,TODAY()-365*3,TODAY(),100)-[2]!thsiFinD("low_int",$B26,TODAY()-365*3,TODAY(),100)-1)))</f>
        <v>0.47894188682862665</v>
      </c>
      <c r="AC26" s="29">
        <f ca="1">IF($L26="","",(([2]!thsiFinD("close_int",$B26,TODAY()-365,TODAY(),100)-[2]!thsiFinD("low_int",$B26,TODAY()-365,TODAY(),100)-1)/([2]!thsiFinD("high_int",$B26,TODAY()-365,TODAY(),100)-[2]!thsiFinD("low_int",$B26,TODAY()-365,TODAY(),100)-1)))</f>
        <v>0.42234531683809351</v>
      </c>
      <c r="AD26" s="29">
        <f ca="1">IF($L26="","",(([2]!thsiFinD("close_int",$B26,TODAY()-90,TODAY(),100)-[2]!thsiFinD("low_int",$B26,TODAY()-90,TODAY(),100)-1)/([2]!thsiFinD("high_int",$B26,TODAY()-90,TODAY(),100)-[2]!thsiFinD("low_int",$B26,TODAY()-90,TODAY(),100)-1)))</f>
        <v>0.61584318569868179</v>
      </c>
    </row>
    <row r="27" spans="1:30" ht="16.5" hidden="1" x14ac:dyDescent="0.4">
      <c r="A27" s="2" t="str">
        <f>[1]!b_info_fullname(B27)</f>
        <v>上证国有企业红利指数</v>
      </c>
      <c r="B27" s="2" t="s">
        <v>1311</v>
      </c>
      <c r="C27" s="2" t="s">
        <v>1547</v>
      </c>
      <c r="D27" s="3" t="s">
        <v>1480</v>
      </c>
      <c r="E27" s="3" t="s">
        <v>1484</v>
      </c>
      <c r="F27" s="3" t="s">
        <v>1511</v>
      </c>
      <c r="G27" s="19">
        <f>COUNTIF('ETF-info'!$I$2:$I$2000,ETF指数!$B27)</f>
        <v>2</v>
      </c>
      <c r="H27" s="20">
        <f ca="1">SUMIF('ETF-info'!$I$2:$I$2000,ETF指数!B27,'ETF-info'!$M$2:$M$1008)</f>
        <v>16.589551781900003</v>
      </c>
      <c r="I27" s="25">
        <f ca="1">[1]!i_pq_pctchange($B27,TODAY()-30,"")</f>
        <v>-1.1449503643103931</v>
      </c>
      <c r="J27" s="25">
        <f ca="1">[1]!i_pq_pctchange($B27,TODAY()-180,"")</f>
        <v>-3.6378077930351971</v>
      </c>
      <c r="K27" s="25">
        <f ca="1">[1]!i_pq_pctchange($B27,TODAY()-365,"")</f>
        <v>-6.0244650818147338</v>
      </c>
      <c r="L27" s="25">
        <f ca="1">IFERROR([1]!i_risk_returnyearly($B27,TODAY()-180,"",1)/N27,"")</f>
        <v>-0.45058034631791338</v>
      </c>
      <c r="M27" s="25">
        <f ca="1">IFERROR([1]!i_risk_returnyearly($B27,TODAY()-365,"",1)/O27,"")</f>
        <v>-0.3190458179319427</v>
      </c>
      <c r="N27" s="26">
        <f ca="1">[2]!thsiFinD("ths_annual_volatility_index",$B27,TODAY()-180,TODAY(),100,101)</f>
        <v>16.488913607988</v>
      </c>
      <c r="O27" s="26">
        <f ca="1">[2]!thsiFinD("ths_annual_volatility_index",$B27,TODAY()-365,TODAY(),100,101)</f>
        <v>19.48716834252</v>
      </c>
      <c r="P27" s="27">
        <f ca="1">[2]!thsiFinD("ths_fore_np_compound_growth_2y_index",$B27,TODAY())</f>
        <v>1.9074353229650998</v>
      </c>
      <c r="Q27" s="27">
        <f ca="1">$P27-[2]!thsiFinD("ths_fore_np_compound_growth_2y_index",$B27,TODAY()-30)</f>
        <v>1.2428603162254399</v>
      </c>
      <c r="R27" s="27">
        <f ca="1">$P27-[2]!thsiFinD("ths_fore_np_compound_growth_2y_index",$B27,TODAY()-180)</f>
        <v>0.32516826326519976</v>
      </c>
      <c r="S27" s="26">
        <f ca="1">[2]!thsiFinD("ths_pe_ttm_index",B27,[2]!thsiFinD("ths_new_forward_nearest_trade_date_func",TODAY()),100,100)</f>
        <v>7.4044742935952002</v>
      </c>
      <c r="T27" s="26">
        <f ca="1">[2]!thsiFinD("ths_fore_pe_index",B27,[2]!thsiFinD("ths_new_forward_nearest_trade_date_func",TODAY()),2025,100)</f>
        <v>7.3663254050665001</v>
      </c>
      <c r="U27" s="26">
        <f ca="1">[2]!thsiFinD("ths_pb_quantile_sr_index",$B27,[2]!thsiFinD("ths_new_forward_nearest_trade_date_func",TODAY()),TODAY()-365*5,TODAY(),107,100)</f>
        <v>99.247091033538666</v>
      </c>
      <c r="V27" s="26">
        <f ca="1">[2]!thsiFinD("ths_pe_ttm_quantile_index",$B27,[2]!thsiFinD("ths_new_forward_nearest_trade_date_func",TODAY()),TODAY()-365*5,TODAY(),100,100)</f>
        <v>0</v>
      </c>
      <c r="W27" s="27">
        <f ca="1">[2]!thsiFinD("ths_pb_quantile_sr_index",$B27,"2024-09-20",TODAY()-365*5,TODAY(),107,100)</f>
        <v>75.906913073237504</v>
      </c>
      <c r="X27" s="27">
        <f ca="1">[2]!thsiFinD("ths_pe_ttm_quantile_index",$B27,"2024-09-20",TODAY()-365*5,TODAY(),100,100)</f>
        <v>69.125902165195996</v>
      </c>
      <c r="Y27" s="27">
        <f ca="1">[2]!thsiFinD("ths_pb_quantile_sr_index",$B27,"2024-12-31",TODAY()-365*5,TODAY(),107,100)</f>
        <v>99.863107460643391</v>
      </c>
      <c r="Z27" s="27">
        <f ca="1">[2]!thsiFinD("ths_pe_ttm_quantile_index",$B27,"2024-12-31",TODAY()-365*5,TODAY(),100,100)</f>
        <v>99.759422614274001</v>
      </c>
      <c r="AA27" s="27">
        <f ca="1">[2]!thsiFinD("ths_pb_lessthan1_num_ratio_index",$B27,[2]!thsiFinD("ths_new_forward_nearest_trade_date_func",TODAY()))</f>
        <v>76.666666666666998</v>
      </c>
      <c r="AB27" s="29">
        <f ca="1">IF(L27="","",(([2]!thsiFinD("close_int",$B27,TODAY()-365*3,TODAY(),100)-[2]!thsiFinD("low_int",$B27,TODAY()-365*3,TODAY(),100)-1)/([2]!thsiFinD("high_int",$B27,TODAY()-365*3,TODAY(),100)-[2]!thsiFinD("low_int",$B27,TODAY()-365*3,TODAY(),100)-1)))</f>
        <v>0.53126680900739642</v>
      </c>
      <c r="AC27" s="29">
        <f ca="1">IF($L27="","",(([2]!thsiFinD("close_int",$B27,TODAY()-365,TODAY(),100)-[2]!thsiFinD("low_int",$B27,TODAY()-365,TODAY(),100)-1)/([2]!thsiFinD("high_int",$B27,TODAY()-365,TODAY(),100)-[2]!thsiFinD("low_int",$B27,TODAY()-365,TODAY(),100)-1)))</f>
        <v>0.30264846674677359</v>
      </c>
      <c r="AD27" s="29">
        <f ca="1">IF($L27="","",(([2]!thsiFinD("close_int",$B27,TODAY()-90,TODAY(),100)-[2]!thsiFinD("low_int",$B27,TODAY()-90,TODAY(),100)-1)/([2]!thsiFinD("high_int",$B27,TODAY()-90,TODAY(),100)-[2]!thsiFinD("low_int",$B27,TODAY()-90,TODAY(),100)-1)))</f>
        <v>0.68293344037772852</v>
      </c>
    </row>
    <row r="28" spans="1:30" ht="16.5" hidden="1" x14ac:dyDescent="0.4">
      <c r="A28" s="2" t="str">
        <f>[1]!b_info_fullname(B28)</f>
        <v>中证中央企业红利指数</v>
      </c>
      <c r="B28" s="2" t="s">
        <v>1086</v>
      </c>
      <c r="C28" s="2" t="s">
        <v>1548</v>
      </c>
      <c r="D28" s="3" t="s">
        <v>1480</v>
      </c>
      <c r="E28" s="3" t="s">
        <v>1484</v>
      </c>
      <c r="F28" s="3" t="s">
        <v>1511</v>
      </c>
      <c r="G28" s="19">
        <f>COUNTIF('ETF-info'!$I$2:$I$2000,ETF指数!$B28)</f>
        <v>2</v>
      </c>
      <c r="H28" s="20">
        <f ca="1">SUMIF('ETF-info'!$I$2:$I$2000,ETF指数!B28,'ETF-info'!$M$2:$M$1008)</f>
        <v>6.9137336291999993</v>
      </c>
      <c r="I28" s="25">
        <f ca="1">[1]!i_pq_pctchange($B28,TODAY()-30,"")</f>
        <v>-2.0392222114231751</v>
      </c>
      <c r="J28" s="25">
        <f ca="1">[1]!i_pq_pctchange($B28,TODAY()-180,"")</f>
        <v>-0.18866673905815201</v>
      </c>
      <c r="K28" s="25">
        <f ca="1">[1]!i_pq_pctchange($B28,TODAY()-365,"")</f>
        <v>5.3042555456473073</v>
      </c>
      <c r="L28" s="25">
        <f ca="1">IFERROR([1]!i_risk_returnyearly($B28,TODAY()-180,"",1)/N28,"")</f>
        <v>-2.3644519824556089E-2</v>
      </c>
      <c r="M28" s="25">
        <f ca="1">IFERROR([1]!i_risk_returnyearly($B28,TODAY()-365,"",1)/O28,"")</f>
        <v>0.2914339831938399</v>
      </c>
      <c r="N28" s="26">
        <f ca="1">[2]!thsiFinD("ths_annual_volatility_index",$B28,TODAY()-180,TODAY(),100,101)</f>
        <v>16.606556153191001</v>
      </c>
      <c r="O28" s="26">
        <f ca="1">[2]!thsiFinD("ths_annual_volatility_index",$B28,TODAY()-365,TODAY(),100,101)</f>
        <v>18.818419482949</v>
      </c>
      <c r="P28" s="27">
        <f ca="1">[2]!thsiFinD("ths_fore_np_compound_growth_2y_index",$B28,TODAY())</f>
        <v>3.7281228355359999</v>
      </c>
      <c r="Q28" s="27">
        <f ca="1">$P28-[2]!thsiFinD("ths_fore_np_compound_growth_2y_index",$B28,TODAY()-30)</f>
        <v>0.98024805105259993</v>
      </c>
      <c r="R28" s="27">
        <f ca="1">$P28-[2]!thsiFinD("ths_fore_np_compound_growth_2y_index",$B28,TODAY()-180)</f>
        <v>0.52622619588329966</v>
      </c>
      <c r="S28" s="26">
        <f ca="1">[2]!thsiFinD("ths_pe_ttm_index",B28,[2]!thsiFinD("ths_new_forward_nearest_trade_date_func",TODAY()),100,100)</f>
        <v>8.3392569416227005</v>
      </c>
      <c r="T28" s="26">
        <f ca="1">[2]!thsiFinD("ths_fore_pe_index",B28,[2]!thsiFinD("ths_new_forward_nearest_trade_date_func",TODAY()),2025,100)</f>
        <v>8.2061874708924005</v>
      </c>
      <c r="U28" s="26">
        <f ca="1">[2]!thsiFinD("ths_pb_quantile_sr_index",$B28,[2]!thsiFinD("ths_new_forward_nearest_trade_date_func",TODAY()),TODAY()-365*5,TODAY(),107,100)</f>
        <v>99.142480211081789</v>
      </c>
      <c r="V28" s="26">
        <f ca="1">[2]!thsiFinD("ths_pe_ttm_quantile_index",$B28,[2]!thsiFinD("ths_new_forward_nearest_trade_date_func",TODAY()),TODAY()-365*5,TODAY(),100,100)</f>
        <v>0</v>
      </c>
      <c r="W28" s="27">
        <f ca="1">[2]!thsiFinD("ths_pb_quantile_sr_index",$B28,"2024-09-20",TODAY()-365*5,TODAY(),107,100)</f>
        <v>73.548812664907643</v>
      </c>
      <c r="X28" s="27">
        <f ca="1">[2]!thsiFinD("ths_pe_ttm_quantile_index",$B28,"2024-09-20",TODAY()-365*5,TODAY(),100,100)</f>
        <v>67.090620031797002</v>
      </c>
      <c r="Y28" s="27">
        <f ca="1">[2]!thsiFinD("ths_pb_quantile_sr_index",$B28,"2024-12-31",TODAY()-365*5,TODAY(),107,100)</f>
        <v>99.802110817941951</v>
      </c>
      <c r="Z28" s="27">
        <f ca="1">[2]!thsiFinD("ths_pe_ttm_quantile_index",$B28,"2024-12-31",TODAY()-365*5,TODAY(),100,100)</f>
        <v>99.841017488076005</v>
      </c>
      <c r="AA28" s="27">
        <f ca="1">[2]!thsiFinD("ths_pb_lessthan1_num_ratio_index",$B28,[2]!thsiFinD("ths_new_forward_nearest_trade_date_func",TODAY()))</f>
        <v>52</v>
      </c>
      <c r="AB28" s="29">
        <f ca="1">IF(L28="","",(([2]!thsiFinD("close_int",$B28,TODAY()-365*3,TODAY(),100)-[2]!thsiFinD("low_int",$B28,TODAY()-365*3,TODAY(),100)-1)/([2]!thsiFinD("high_int",$B28,TODAY()-365*3,TODAY(),100)-[2]!thsiFinD("low_int",$B28,TODAY()-365*3,TODAY(),100)-1)))</f>
        <v>0.64752214862023882</v>
      </c>
      <c r="AC28" s="29">
        <f ca="1">IF($L28="","",(([2]!thsiFinD("close_int",$B28,TODAY()-365,TODAY(),100)-[2]!thsiFinD("low_int",$B28,TODAY()-365,TODAY(),100)-1)/([2]!thsiFinD("high_int",$B28,TODAY()-365,TODAY(),100)-[2]!thsiFinD("low_int",$B28,TODAY()-365,TODAY(),100)-1)))</f>
        <v>0.57124604692353387</v>
      </c>
      <c r="AD28" s="29">
        <f ca="1">IF($L28="","",(([2]!thsiFinD("close_int",$B28,TODAY()-90,TODAY(),100)-[2]!thsiFinD("low_int",$B28,TODAY()-90,TODAY(),100)-1)/([2]!thsiFinD("high_int",$B28,TODAY()-90,TODAY(),100)-[2]!thsiFinD("low_int",$B28,TODAY()-90,TODAY(),100)-1)))</f>
        <v>0.71915355998756381</v>
      </c>
    </row>
    <row r="29" spans="1:30" ht="16.5" hidden="1" x14ac:dyDescent="0.4">
      <c r="A29" s="2" t="str">
        <f>[1]!b_info_fullname(B29)</f>
        <v>中证诚通央企红利指数</v>
      </c>
      <c r="B29" s="21" t="s">
        <v>2348</v>
      </c>
      <c r="C29" s="2" t="str">
        <f>[1]!s_info_name(B29)</f>
        <v>诚通央企红利</v>
      </c>
      <c r="D29" s="39" t="s">
        <v>2351</v>
      </c>
      <c r="E29" s="39" t="s">
        <v>2352</v>
      </c>
      <c r="F29" s="39" t="s">
        <v>2388</v>
      </c>
      <c r="G29" s="19">
        <f>COUNTIF('ETF-info'!$I$2:$I$2000,ETF指数!$B29)</f>
        <v>1</v>
      </c>
      <c r="H29" s="20">
        <f ca="1">SUMIF('ETF-info'!$I$2:$I$2000,ETF指数!B29,'ETF-info'!$M$2:$M$1008)</f>
        <v>2.6131254566000002</v>
      </c>
      <c r="I29" s="25">
        <f ca="1">[1]!i_pq_pctchange($B29,TODAY()-30,"")</f>
        <v>-2.3750057335667596</v>
      </c>
      <c r="J29" s="25">
        <f ca="1">[1]!i_pq_pctchange($B29,TODAY()-180,"")</f>
        <v>-4.6000486183521483</v>
      </c>
      <c r="K29" s="25">
        <f ca="1">[1]!i_pq_pctchange($B29,TODAY()-365,"")</f>
        <v>-2.3637017741994226</v>
      </c>
      <c r="L29" s="25">
        <f ca="1">IFERROR([1]!i_risk_returnyearly($B29,TODAY()-180,"",1)/N29,"")</f>
        <v>-0.53598606547880234</v>
      </c>
      <c r="M29" s="25">
        <f ca="1">IFERROR([1]!i_risk_returnyearly($B29,TODAY()-365,"",1)/O29,"")</f>
        <v>-0.1200529097170346</v>
      </c>
      <c r="N29" s="26">
        <f ca="1">[2]!thsiFinD("ths_annual_volatility_index",$B29,TODAY()-180,TODAY(),100,101)</f>
        <v>17.435067535740998</v>
      </c>
      <c r="O29" s="26">
        <f ca="1">[2]!thsiFinD("ths_annual_volatility_index",$B29,TODAY()-365,TODAY(),100,101)</f>
        <v>20.331696365873</v>
      </c>
      <c r="P29" s="27">
        <f ca="1">[2]!thsiFinD("ths_fore_np_compound_growth_2y_index",$B29,TODAY())</f>
        <v>3.5142569623956001</v>
      </c>
      <c r="Q29" s="27">
        <f ca="1">$P29-[2]!thsiFinD("ths_fore_np_compound_growth_2y_index",$B29,TODAY()-30)</f>
        <v>-0.72963546007860014</v>
      </c>
      <c r="R29" s="27">
        <f ca="1">$P29-[2]!thsiFinD("ths_fore_np_compound_growth_2y_index",$B29,TODAY()-180)</f>
        <v>-3.2422203571401997</v>
      </c>
      <c r="S29" s="26">
        <f ca="1">[2]!thsiFinD("ths_pe_ttm_index",B29,[2]!thsiFinD("ths_new_forward_nearest_trade_date_func",TODAY()),100,100)</f>
        <v>12.060624354970001</v>
      </c>
      <c r="T29" s="26">
        <f ca="1">[2]!thsiFinD("ths_fore_pe_index",B29,[2]!thsiFinD("ths_new_forward_nearest_trade_date_func",TODAY()),2025,100)</f>
        <v>11.749999389133</v>
      </c>
      <c r="U29" s="26">
        <f ca="1">[2]!thsiFinD("ths_pb_quantile_sr_index",$B29,[2]!thsiFinD("ths_new_forward_nearest_trade_date_func",TODAY()),TODAY()-365*5,TODAY(),107,100)</f>
        <v>87</v>
      </c>
      <c r="V29" s="26">
        <f ca="1">[2]!thsiFinD("ths_pe_ttm_quantile_index",$B29,[2]!thsiFinD("ths_new_forward_nearest_trade_date_func",TODAY()),TODAY()-365*5,TODAY(),100,100)</f>
        <v>0</v>
      </c>
      <c r="W29" s="27">
        <f ca="1">[2]!thsiFinD("ths_pb_quantile_sr_index",$B29,"2024-09-20",TODAY()-365*5,TODAY(),107,100)</f>
        <v>40.666666666666664</v>
      </c>
      <c r="X29" s="27">
        <f ca="1">[2]!thsiFinD("ths_pe_ttm_quantile_index",$B29,"2024-09-20",TODAY()-365*5,TODAY(),100,100)</f>
        <v>29.2</v>
      </c>
      <c r="Y29" s="27">
        <f ca="1">[2]!thsiFinD("ths_pb_quantile_sr_index",$B29,"2024-12-31",TODAY()-365*5,TODAY(),107,100)</f>
        <v>100</v>
      </c>
      <c r="Z29" s="27">
        <f ca="1">[2]!thsiFinD("ths_pe_ttm_quantile_index",$B29,"2024-12-31",TODAY()-365*5,TODAY(),100,100)</f>
        <v>100</v>
      </c>
      <c r="AA29" s="27">
        <f ca="1">[2]!thsiFinD("ths_pb_lessthan1_num_ratio_index",$B29,[2]!thsiFinD("ths_new_forward_nearest_trade_date_func",TODAY()))</f>
        <v>32</v>
      </c>
      <c r="AB29" s="29">
        <f ca="1">IF(L29="","",(([2]!thsiFinD("close_int",$B29,TODAY()-365*3,TODAY(),100)-[2]!thsiFinD("low_int",$B29,TODAY()-365*3,TODAY(),100)-1)/([2]!thsiFinD("high_int",$B29,TODAY()-365*3,TODAY(),100)-[2]!thsiFinD("low_int",$B29,TODAY()-365*3,TODAY(),100)-1)))</f>
        <v>0.47673995399710889</v>
      </c>
      <c r="AC29" s="29">
        <f ca="1">IF($L29="","",(([2]!thsiFinD("close_int",$B29,TODAY()-365,TODAY(),100)-[2]!thsiFinD("low_int",$B29,TODAY()-365,TODAY(),100)-1)/([2]!thsiFinD("high_int",$B29,TODAY()-365,TODAY(),100)-[2]!thsiFinD("low_int",$B29,TODAY()-365,TODAY(),100)-1)))</f>
        <v>0.35144202704501276</v>
      </c>
      <c r="AD29" s="29">
        <f ca="1">IF($L29="","",(([2]!thsiFinD("close_int",$B29,TODAY()-90,TODAY(),100)-[2]!thsiFinD("low_int",$B29,TODAY()-90,TODAY(),100)-1)/([2]!thsiFinD("high_int",$B29,TODAY()-90,TODAY(),100)-[2]!thsiFinD("low_int",$B29,TODAY()-90,TODAY(),100)-1)))</f>
        <v>0.69486077219121067</v>
      </c>
    </row>
    <row r="30" spans="1:30" ht="16.5" hidden="1" x14ac:dyDescent="0.4">
      <c r="A30" s="2" t="str">
        <f>[1]!b_info_fullname(B30)</f>
        <v>中证高股息策略指数</v>
      </c>
      <c r="B30" s="21" t="s">
        <v>1314</v>
      </c>
      <c r="C30" s="2" t="str">
        <f>[1]!s_info_name(B30)</f>
        <v>高息策略</v>
      </c>
      <c r="D30" s="3" t="s">
        <v>1480</v>
      </c>
      <c r="E30" s="3" t="s">
        <v>1484</v>
      </c>
      <c r="F30" s="39" t="s">
        <v>2352</v>
      </c>
      <c r="G30" s="19">
        <f>COUNTIF('ETF-info'!$I$2:$I$2000,ETF指数!$B30)</f>
        <v>1</v>
      </c>
      <c r="H30" s="20">
        <f ca="1">SUMIF('ETF-info'!$I$2:$I$2000,ETF指数!B30,'ETF-info'!$M$2:$M$1008)</f>
        <v>2.9172737808</v>
      </c>
      <c r="I30" s="25">
        <f ca="1">[1]!i_pq_pctchange($B30,TODAY()-30,"")</f>
        <v>-2.0331117535363208</v>
      </c>
      <c r="J30" s="25">
        <f ca="1">[1]!i_pq_pctchange($B30,TODAY()-180,"")</f>
        <v>-3.5260733767397245</v>
      </c>
      <c r="K30" s="25">
        <f ca="1">[1]!i_pq_pctchange($B30,TODAY()-365,"")</f>
        <v>-0.52227987873979531</v>
      </c>
      <c r="L30" s="25">
        <f ca="1">IFERROR([1]!i_risk_returnyearly($B30,TODAY()-180,"",1)/N30,"")</f>
        <v>-0.45125790911562252</v>
      </c>
      <c r="M30" s="25">
        <f ca="1">IFERROR([1]!i_risk_returnyearly($B30,TODAY()-365,"",1)/O30,"")</f>
        <v>-3.0023912996082699E-2</v>
      </c>
      <c r="N30" s="26">
        <f ca="1">[2]!thsiFinD("ths_annual_volatility_index",$B30,TODAY()-180,TODAY(),100,101)</f>
        <v>15.968295449569</v>
      </c>
      <c r="O30" s="26">
        <f ca="1">[2]!thsiFinD("ths_annual_volatility_index",$B30,TODAY()-365,TODAY(),100,101)</f>
        <v>17.968966046212</v>
      </c>
      <c r="P30" s="27">
        <f ca="1">[2]!thsiFinD("ths_fore_np_compound_growth_2y_index",$B30,TODAY())</f>
        <v>0.10417294534415</v>
      </c>
      <c r="Q30" s="27">
        <f ca="1">$P30-[2]!thsiFinD("ths_fore_np_compound_growth_2y_index",$B30,TODAY()-30)</f>
        <v>-0.96055448315944991</v>
      </c>
      <c r="R30" s="27">
        <f ca="1">$P30-[2]!thsiFinD("ths_fore_np_compound_growth_2y_index",$B30,TODAY()-180)</f>
        <v>-2.2286705954637496</v>
      </c>
      <c r="S30" s="26">
        <f ca="1">[2]!thsiFinD("ths_pe_ttm_index",B30,[2]!thsiFinD("ths_new_forward_nearest_trade_date_func",TODAY()),100,100)</f>
        <v>10.672120569858</v>
      </c>
      <c r="T30" s="26">
        <f ca="1">[2]!thsiFinD("ths_fore_pe_index",B30,[2]!thsiFinD("ths_new_forward_nearest_trade_date_func",TODAY()),2025,100)</f>
        <v>10.308617849017001</v>
      </c>
      <c r="U30" s="26">
        <f ca="1">[2]!thsiFinD("ths_pb_quantile_sr_index",$B30,[2]!thsiFinD("ths_new_forward_nearest_trade_date_func",TODAY()),TODAY()-365*5,TODAY(),107,100)</f>
        <v>94.919614147909968</v>
      </c>
      <c r="V30" s="26">
        <f ca="1">[2]!thsiFinD("ths_pe_ttm_quantile_index",$B30,[2]!thsiFinD("ths_new_forward_nearest_trade_date_func",TODAY()),TODAY()-365*5,TODAY(),100,100)</f>
        <v>0</v>
      </c>
      <c r="W30" s="27">
        <f ca="1">[2]!thsiFinD("ths_pb_quantile_sr_index",$B30,"2024-09-20",TODAY()-365*5,TODAY(),107,100)</f>
        <v>52.990353697749192</v>
      </c>
      <c r="X30" s="27">
        <f ca="1">[2]!thsiFinD("ths_pe_ttm_quantile_index",$B30,"2024-09-20",TODAY()-365*5,TODAY(),100,100)</f>
        <v>57.328244274809002</v>
      </c>
      <c r="Y30" s="27">
        <f ca="1">[2]!thsiFinD("ths_pb_quantile_sr_index",$B30,"2024-12-31",TODAY()-365*5,TODAY(),107,100)</f>
        <v>99.871382636655952</v>
      </c>
      <c r="Z30" s="27">
        <f ca="1">[2]!thsiFinD("ths_pe_ttm_quantile_index",$B30,"2024-12-31",TODAY()-365*5,TODAY(),100,100)</f>
        <v>99.847211611917999</v>
      </c>
      <c r="AA30" s="27">
        <f ca="1">[2]!thsiFinD("ths_pb_lessthan1_num_ratio_index",$B30,[2]!thsiFinD("ths_new_forward_nearest_trade_date_func",TODAY()))</f>
        <v>31.25</v>
      </c>
      <c r="AB30" s="29">
        <f ca="1">IF(L30="","",(([2]!thsiFinD("close_int",$B30,TODAY()-365*3,TODAY(),100)-[2]!thsiFinD("low_int",$B30,TODAY()-365*3,TODAY(),100)-1)/([2]!thsiFinD("high_int",$B30,TODAY()-365*3,TODAY(),100)-[2]!thsiFinD("low_int",$B30,TODAY()-365*3,TODAY(),100)-1)))</f>
        <v>0.56024672354839733</v>
      </c>
      <c r="AC30" s="29">
        <f ca="1">IF($L30="","",(([2]!thsiFinD("close_int",$B30,TODAY()-365,TODAY(),100)-[2]!thsiFinD("low_int",$B30,TODAY()-365,TODAY(),100)-1)/([2]!thsiFinD("high_int",$B30,TODAY()-365,TODAY(),100)-[2]!thsiFinD("low_int",$B30,TODAY()-365,TODAY(),100)-1)))</f>
        <v>0.38243946664178158</v>
      </c>
      <c r="AD30" s="29">
        <f ca="1">IF($L30="","",(([2]!thsiFinD("close_int",$B30,TODAY()-90,TODAY(),100)-[2]!thsiFinD("low_int",$B30,TODAY()-90,TODAY(),100)-1)/([2]!thsiFinD("high_int",$B30,TODAY()-90,TODAY(),100)-[2]!thsiFinD("low_int",$B30,TODAY()-90,TODAY(),100)-1)))</f>
        <v>0.65892857765717017</v>
      </c>
    </row>
    <row r="31" spans="1:30" ht="16.5" hidden="1" x14ac:dyDescent="0.4">
      <c r="A31" s="2" t="str">
        <f>[1]!b_info_fullname(B31)</f>
        <v>沪深300红利指数</v>
      </c>
      <c r="B31" s="2" t="s">
        <v>298</v>
      </c>
      <c r="C31" s="2" t="s">
        <v>1549</v>
      </c>
      <c r="D31" s="3" t="s">
        <v>1480</v>
      </c>
      <c r="E31" s="3" t="s">
        <v>1484</v>
      </c>
      <c r="F31" s="39" t="s">
        <v>2352</v>
      </c>
      <c r="G31" s="19">
        <f>COUNTIF('ETF-info'!$I$2:$I$2000,ETF指数!$B31)</f>
        <v>1</v>
      </c>
      <c r="H31" s="20">
        <f ca="1">SUMIF('ETF-info'!$I$2:$I$2000,ETF指数!B31,'ETF-info'!$M$2:$M$1008)</f>
        <v>2.2715582872</v>
      </c>
      <c r="I31" s="25">
        <f ca="1">[1]!i_pq_pctchange($B31,TODAY()-30,"")</f>
        <v>-0.59506307222618737</v>
      </c>
      <c r="J31" s="25">
        <f ca="1">[1]!i_pq_pctchange($B31,TODAY()-180,"")</f>
        <v>-1.7196159123276655</v>
      </c>
      <c r="K31" s="25">
        <f ca="1">[1]!i_pq_pctchange($B31,TODAY()-365,"")</f>
        <v>5.7664250040540876</v>
      </c>
      <c r="L31" s="25">
        <f ca="1">IFERROR([1]!i_risk_returnyearly($B31,TODAY()-180,"",1)/N31,"")</f>
        <v>-0.22832391480779315</v>
      </c>
      <c r="M31" s="25">
        <f ca="1">IFERROR([1]!i_risk_returnyearly($B31,TODAY()-365,"",1)/O31,"")</f>
        <v>0.327360543313509</v>
      </c>
      <c r="N31" s="26">
        <f ca="1">[2]!thsiFinD("ths_annual_volatility_index",$B31,TODAY()-180,TODAY(),100,101)</f>
        <v>15.544492318650001</v>
      </c>
      <c r="O31" s="26">
        <f ca="1">[2]!thsiFinD("ths_annual_volatility_index",$B31,TODAY()-365,TODAY(),100,101)</f>
        <v>18.214247085198</v>
      </c>
      <c r="P31" s="27">
        <f ca="1">[2]!thsiFinD("ths_fore_np_compound_growth_2y_index",$B31,TODAY())</f>
        <v>4.6151032648379999</v>
      </c>
      <c r="Q31" s="27">
        <f ca="1">$P31-[2]!thsiFinD("ths_fore_np_compound_growth_2y_index",$B31,TODAY()-30)</f>
        <v>0.95392999942939971</v>
      </c>
      <c r="R31" s="27">
        <f ca="1">$P31-[2]!thsiFinD("ths_fore_np_compound_growth_2y_index",$B31,TODAY()-180)</f>
        <v>0.83919764923310014</v>
      </c>
      <c r="S31" s="26">
        <f ca="1">[2]!thsiFinD("ths_pe_ttm_index",B31,[2]!thsiFinD("ths_new_forward_nearest_trade_date_func",TODAY()),100,100)</f>
        <v>8.0690286281158006</v>
      </c>
      <c r="T31" s="26">
        <f ca="1">[2]!thsiFinD("ths_fore_pe_index",B31,[2]!thsiFinD("ths_new_forward_nearest_trade_date_func",TODAY()),2025,100)</f>
        <v>7.8272903640546003</v>
      </c>
      <c r="U31" s="26">
        <f ca="1">[2]!thsiFinD("ths_pb_quantile_sr_index",$B31,[2]!thsiFinD("ths_new_forward_nearest_trade_date_func",TODAY()),TODAY()-365*5,TODAY(),107,100)</f>
        <v>98.393574297188763</v>
      </c>
      <c r="V31" s="26">
        <f ca="1">[2]!thsiFinD("ths_pe_ttm_quantile_index",$B31,[2]!thsiFinD("ths_new_forward_nearest_trade_date_func",TODAY()),TODAY()-365*5,TODAY(),100,100)</f>
        <v>0</v>
      </c>
      <c r="W31" s="27">
        <f ca="1">[2]!thsiFinD("ths_pb_quantile_sr_index",$B31,"2024-09-20",TODAY()-365*5,TODAY(),107,100)</f>
        <v>45.113788487282463</v>
      </c>
      <c r="X31" s="27">
        <f ca="1">[2]!thsiFinD("ths_pe_ttm_quantile_index",$B31,"2024-09-20",TODAY()-365*5,TODAY(),100,100)</f>
        <v>60.518053375195997</v>
      </c>
      <c r="Y31" s="27">
        <f ca="1">[2]!thsiFinD("ths_pb_quantile_sr_index",$B31,"2024-12-31",TODAY()-365*5,TODAY(),107,100)</f>
        <v>99.464524765729593</v>
      </c>
      <c r="Z31" s="27">
        <f ca="1">[2]!thsiFinD("ths_pe_ttm_quantile_index",$B31,"2024-12-31",TODAY()-365*5,TODAY(),100,100)</f>
        <v>99.843014128728001</v>
      </c>
      <c r="AA31" s="27">
        <f ca="1">[2]!thsiFinD("ths_pb_lessthan1_num_ratio_index",$B31,[2]!thsiFinD("ths_new_forward_nearest_trade_date_func",TODAY()))</f>
        <v>57.999999999999993</v>
      </c>
      <c r="AB31" s="29">
        <f ca="1">IF(L31="","",(([2]!thsiFinD("close_int",$B31,TODAY()-365*3,TODAY(),100)-[2]!thsiFinD("low_int",$B31,TODAY()-365*3,TODAY(),100)-1)/([2]!thsiFinD("high_int",$B31,TODAY()-365*3,TODAY(),100)-[2]!thsiFinD("low_int",$B31,TODAY()-365*3,TODAY(),100)-1)))</f>
        <v>0.63810780704233339</v>
      </c>
      <c r="AC31" s="29">
        <f ca="1">IF($L31="","",(([2]!thsiFinD("close_int",$B31,TODAY()-365,TODAY(),100)-[2]!thsiFinD("low_int",$B31,TODAY()-365,TODAY(),100)-1)/([2]!thsiFinD("high_int",$B31,TODAY()-365,TODAY(),100)-[2]!thsiFinD("low_int",$B31,TODAY()-365,TODAY(),100)-1)))</f>
        <v>0.54714721389158538</v>
      </c>
      <c r="AD31" s="29">
        <f ca="1">IF($L31="","",(([2]!thsiFinD("close_int",$B31,TODAY()-90,TODAY(),100)-[2]!thsiFinD("low_int",$B31,TODAY()-90,TODAY(),100)-1)/([2]!thsiFinD("high_int",$B31,TODAY()-90,TODAY(),100)-[2]!thsiFinD("low_int",$B31,TODAY()-90,TODAY(),100)-1)))</f>
        <v>0.84276981376234239</v>
      </c>
    </row>
    <row r="32" spans="1:30" ht="16.5" hidden="1" x14ac:dyDescent="0.4">
      <c r="A32" s="2" t="str">
        <f>[1]!b_info_fullname(B32)</f>
        <v>中证800红利低波动指数</v>
      </c>
      <c r="B32" s="2" t="s">
        <v>1420</v>
      </c>
      <c r="C32" s="2" t="str">
        <f>[1]!s_info_name(B32)</f>
        <v>800红利低波</v>
      </c>
      <c r="D32" s="3" t="s">
        <v>1480</v>
      </c>
      <c r="E32" s="3" t="s">
        <v>1484</v>
      </c>
      <c r="F32" s="38" t="s">
        <v>2389</v>
      </c>
      <c r="G32" s="19">
        <f>COUNTIF('ETF-info'!$I$2:$I$2000,ETF指数!$B32)</f>
        <v>1</v>
      </c>
      <c r="H32" s="20">
        <f ca="1">SUMIF('ETF-info'!$I$2:$I$2000,ETF指数!B32,'ETF-info'!$M$2:$M$1008)</f>
        <v>2.447768129</v>
      </c>
      <c r="I32" s="25">
        <f ca="1">[1]!i_pq_pctchange($B32,TODAY()-30,"")</f>
        <v>-1.1683816629900257</v>
      </c>
      <c r="J32" s="25">
        <f ca="1">[1]!i_pq_pctchange($B32,TODAY()-180,"")</f>
        <v>-0.10228339238231854</v>
      </c>
      <c r="K32" s="25">
        <f ca="1">[1]!i_pq_pctchange($B32,TODAY()-365,"")</f>
        <v>4.4489588483343834</v>
      </c>
      <c r="L32" s="25">
        <f ca="1">IFERROR([1]!i_risk_returnyearly($B32,TODAY()-180,"",1)/N32,"")</f>
        <v>-1.4097281287780546E-2</v>
      </c>
      <c r="M32" s="25">
        <f ca="1">IFERROR([1]!i_risk_returnyearly($B32,TODAY()-365,"",1)/O32,"")</f>
        <v>0.26131546766494718</v>
      </c>
      <c r="N32" s="26">
        <f ca="1">[2]!thsiFinD("ths_annual_volatility_index",$B32,TODAY()-180,TODAY(),100,101)</f>
        <v>15.107334545919</v>
      </c>
      <c r="O32" s="26">
        <f ca="1">[2]!thsiFinD("ths_annual_volatility_index",$B32,TODAY()-365,TODAY(),100,101)</f>
        <v>17.600811154502999</v>
      </c>
      <c r="P32" s="27">
        <f ca="1">[2]!thsiFinD("ths_fore_np_compound_growth_2y_index",$B32,TODAY())</f>
        <v>6.2158540037934999</v>
      </c>
      <c r="Q32" s="27">
        <f ca="1">$P32-[2]!thsiFinD("ths_fore_np_compound_growth_2y_index",$B32,TODAY()-30)</f>
        <v>1.2012882234340996</v>
      </c>
      <c r="R32" s="27">
        <f ca="1">$P32-[2]!thsiFinD("ths_fore_np_compound_growth_2y_index",$B32,TODAY()-180)</f>
        <v>1.2857361577206001</v>
      </c>
      <c r="S32" s="26">
        <f ca="1">[2]!thsiFinD("ths_pe_ttm_index",B32,[2]!thsiFinD("ths_new_forward_nearest_trade_date_func",TODAY()),100,100)</f>
        <v>8.8668985494105996</v>
      </c>
      <c r="T32" s="26">
        <f ca="1">[2]!thsiFinD("ths_fore_pe_index",B32,[2]!thsiFinD("ths_new_forward_nearest_trade_date_func",TODAY()),2025,100)</f>
        <v>8.4794337273429008</v>
      </c>
      <c r="U32" s="26">
        <f ca="1">[2]!thsiFinD("ths_pb_quantile_sr_index",$B32,[2]!thsiFinD("ths_new_forward_nearest_trade_date_func",TODAY()),TODAY()-365*5,TODAY(),107,100)</f>
        <v>95</v>
      </c>
      <c r="V32" s="26">
        <f ca="1">[2]!thsiFinD("ths_pe_ttm_quantile_index",$B32,[2]!thsiFinD("ths_new_forward_nearest_trade_date_func",TODAY()),TODAY()-365*5,TODAY(),100,100)</f>
        <v>0</v>
      </c>
      <c r="W32" s="27">
        <f ca="1">[2]!thsiFinD("ths_pb_quantile_sr_index",$B32,"2024-09-20",TODAY()-365*5,TODAY(),107,100)</f>
        <v>12.333333333333334</v>
      </c>
      <c r="X32" s="27">
        <f ca="1">[2]!thsiFinD("ths_pe_ttm_quantile_index",$B32,"2024-09-20",TODAY()-365*5,TODAY(),100,100)</f>
        <v>11.155378486056</v>
      </c>
      <c r="Y32" s="27">
        <f ca="1">[2]!thsiFinD("ths_pb_quantile_sr_index",$B32,"2024-12-31",TODAY()-365*5,TODAY(),107,100)</f>
        <v>99.333333333333329</v>
      </c>
      <c r="Z32" s="27">
        <f ca="1">[2]!thsiFinD("ths_pe_ttm_quantile_index",$B32,"2024-12-31",TODAY()-365*5,TODAY(),100,100)</f>
        <v>99.203187250995995</v>
      </c>
      <c r="AA32" s="27">
        <f ca="1">[2]!thsiFinD("ths_pb_lessthan1_num_ratio_index",$B32,[2]!thsiFinD("ths_new_forward_nearest_trade_date_func",TODAY()))</f>
        <v>54</v>
      </c>
      <c r="AB32" s="29">
        <f ca="1">IF(L32="","",(([2]!thsiFinD("close_int",$B32,TODAY()-365*3,TODAY(),100)-[2]!thsiFinD("low_int",$B32,TODAY()-365*3,TODAY(),100)-1)/([2]!thsiFinD("high_int",$B32,TODAY()-365*3,TODAY(),100)-[2]!thsiFinD("low_int",$B32,TODAY()-365*3,TODAY(),100)-1)))</f>
        <v>0.54255299161237192</v>
      </c>
      <c r="AC32" s="29">
        <f ca="1">IF($L32="","",(([2]!thsiFinD("close_int",$B32,TODAY()-365,TODAY(),100)-[2]!thsiFinD("low_int",$B32,TODAY()-365,TODAY(),100)-1)/([2]!thsiFinD("high_int",$B32,TODAY()-365,TODAY(),100)-[2]!thsiFinD("low_int",$B32,TODAY()-365,TODAY(),100)-1)))</f>
        <v>0.54255299161237192</v>
      </c>
      <c r="AD32" s="29">
        <f ca="1">IF($L32="","",(([2]!thsiFinD("close_int",$B32,TODAY()-90,TODAY(),100)-[2]!thsiFinD("low_int",$B32,TODAY()-90,TODAY(),100)-1)/([2]!thsiFinD("high_int",$B32,TODAY()-90,TODAY(),100)-[2]!thsiFinD("low_int",$B32,TODAY()-90,TODAY(),100)-1)))</f>
        <v>0.75462926160460242</v>
      </c>
    </row>
    <row r="33" spans="1:30" ht="16.5" hidden="1" x14ac:dyDescent="0.4">
      <c r="A33" s="2" t="str">
        <f>[1]!b_info_fullname(B33)</f>
        <v>中证国有企业红利指数</v>
      </c>
      <c r="B33" s="2" t="s">
        <v>1142</v>
      </c>
      <c r="C33" s="2" t="s">
        <v>1550</v>
      </c>
      <c r="D33" s="3" t="s">
        <v>1480</v>
      </c>
      <c r="E33" s="3" t="s">
        <v>1484</v>
      </c>
      <c r="F33" s="3" t="s">
        <v>1511</v>
      </c>
      <c r="G33" s="19">
        <f>COUNTIF('ETF-info'!$I$2:$I$2000,ETF指数!$B33)</f>
        <v>2</v>
      </c>
      <c r="H33" s="20">
        <f ca="1">SUMIF('ETF-info'!$I$2:$I$2000,ETF指数!B33,'ETF-info'!$M$2:$M$1008)</f>
        <v>1.1935911993000001</v>
      </c>
      <c r="I33" s="25">
        <f ca="1">[1]!i_pq_pctchange($B33,TODAY()-30,"")</f>
        <v>-1.3798847429603578</v>
      </c>
      <c r="J33" s="25">
        <f ca="1">[1]!i_pq_pctchange($B33,TODAY()-180,"")</f>
        <v>-1.3470412934395326</v>
      </c>
      <c r="K33" s="25">
        <f ca="1">[1]!i_pq_pctchange($B33,TODAY()-365,"")</f>
        <v>0.22474891983603751</v>
      </c>
      <c r="L33" s="25">
        <f ca="1">IFERROR([1]!i_risk_returnyearly($B33,TODAY()-180,"",1)/N33,"")</f>
        <v>-0.16936386766402806</v>
      </c>
      <c r="M33" s="25">
        <f ca="1">IFERROR([1]!i_risk_returnyearly($B33,TODAY()-365,"",1)/O33,"")</f>
        <v>1.176527617385506E-2</v>
      </c>
      <c r="N33" s="26">
        <f ca="1">[2]!thsiFinD("ths_annual_volatility_index",$B33,TODAY()-180,TODAY(),100,101)</f>
        <v>16.449006479705002</v>
      </c>
      <c r="O33" s="26">
        <f ca="1">[2]!thsiFinD("ths_annual_volatility_index",$B33,TODAY()-365,TODAY(),100,101)</f>
        <v>19.734960032317002</v>
      </c>
      <c r="P33" s="27">
        <f ca="1">[2]!thsiFinD("ths_fore_np_compound_growth_2y_index",$B33,TODAY())</f>
        <v>2.3921399165302999</v>
      </c>
      <c r="Q33" s="27">
        <f ca="1">$P33-[2]!thsiFinD("ths_fore_np_compound_growth_2y_index",$B33,TODAY()-30)</f>
        <v>0.86073169920409986</v>
      </c>
      <c r="R33" s="27">
        <f ca="1">$P33-[2]!thsiFinD("ths_fore_np_compound_growth_2y_index",$B33,TODAY()-180)</f>
        <v>-0.18186398980780005</v>
      </c>
      <c r="S33" s="26">
        <f ca="1">[2]!thsiFinD("ths_pe_ttm_index",B33,[2]!thsiFinD("ths_new_forward_nearest_trade_date_func",TODAY()),100,100)</f>
        <v>7.3626317387286004</v>
      </c>
      <c r="T33" s="26">
        <f ca="1">[2]!thsiFinD("ths_fore_pe_index",B33,[2]!thsiFinD("ths_new_forward_nearest_trade_date_func",TODAY()),2025,100)</f>
        <v>7.2012025407216997</v>
      </c>
      <c r="U33" s="26">
        <f ca="1">[2]!thsiFinD("ths_pb_quantile_sr_index",$B33,[2]!thsiFinD("ths_new_forward_nearest_trade_date_func",TODAY()),TODAY()-365*5,TODAY(),107,100)</f>
        <v>98.914431673052363</v>
      </c>
      <c r="V33" s="26">
        <f ca="1">[2]!thsiFinD("ths_pe_ttm_quantile_index",$B33,[2]!thsiFinD("ths_new_forward_nearest_trade_date_func",TODAY()),TODAY()-365*5,TODAY(),100,100)</f>
        <v>0</v>
      </c>
      <c r="W33" s="27">
        <f ca="1">[2]!thsiFinD("ths_pb_quantile_sr_index",$B33,"2024-09-20",TODAY()-365*5,TODAY(),107,100)</f>
        <v>50.255427841634734</v>
      </c>
      <c r="X33" s="27">
        <f ca="1">[2]!thsiFinD("ths_pe_ttm_quantile_index",$B33,"2024-09-20",TODAY()-365*5,TODAY(),100,100)</f>
        <v>55.050115651502999</v>
      </c>
      <c r="Y33" s="27">
        <f ca="1">[2]!thsiFinD("ths_pb_quantile_sr_index",$B33,"2024-12-31",TODAY()-365*5,TODAY(),107,100)</f>
        <v>99.808429118773944</v>
      </c>
      <c r="Z33" s="27">
        <f ca="1">[2]!thsiFinD("ths_pe_ttm_quantile_index",$B33,"2024-12-31",TODAY()-365*5,TODAY(),100,100)</f>
        <v>98.766383962991995</v>
      </c>
      <c r="AA33" s="27">
        <f ca="1">[2]!thsiFinD("ths_pb_lessthan1_num_ratio_index",$B33,[2]!thsiFinD("ths_new_forward_nearest_trade_date_func",TODAY()))</f>
        <v>56.999999999999993</v>
      </c>
      <c r="AB33" s="29">
        <f ca="1">IF(L33="","",(([2]!thsiFinD("close_int",$B33,TODAY()-365*3,TODAY(),100)-[2]!thsiFinD("low_int",$B33,TODAY()-365*3,TODAY(),100)-1)/([2]!thsiFinD("high_int",$B33,TODAY()-365*3,TODAY(),100)-[2]!thsiFinD("low_int",$B33,TODAY()-365*3,TODAY(),100)-1)))</f>
        <v>0.53271086017737912</v>
      </c>
      <c r="AC33" s="29">
        <f ca="1">IF($L33="","",(([2]!thsiFinD("close_int",$B33,TODAY()-365,TODAY(),100)-[2]!thsiFinD("low_int",$B33,TODAY()-365,TODAY(),100)-1)/([2]!thsiFinD("high_int",$B33,TODAY()-365,TODAY(),100)-[2]!thsiFinD("low_int",$B33,TODAY()-365,TODAY(),100)-1)))</f>
        <v>0.48234649094758525</v>
      </c>
      <c r="AD33" s="29">
        <f ca="1">IF($L33="","",(([2]!thsiFinD("close_int",$B33,TODAY()-90,TODAY(),100)-[2]!thsiFinD("low_int",$B33,TODAY()-90,TODAY(),100)-1)/([2]!thsiFinD("high_int",$B33,TODAY()-90,TODAY(),100)-[2]!thsiFinD("low_int",$B33,TODAY()-90,TODAY(),100)-1)))</f>
        <v>0.71428688947948893</v>
      </c>
    </row>
    <row r="34" spans="1:30" ht="16.5" hidden="1" x14ac:dyDescent="0.4">
      <c r="A34" s="2" t="str">
        <f>[1]!b_info_fullname(B34)</f>
        <v>中证国信价值指数</v>
      </c>
      <c r="B34" s="2" t="s">
        <v>231</v>
      </c>
      <c r="C34" s="2" t="s">
        <v>1551</v>
      </c>
      <c r="D34" s="3" t="s">
        <v>1480</v>
      </c>
      <c r="E34" s="3" t="s">
        <v>1485</v>
      </c>
      <c r="F34" s="38" t="s">
        <v>2391</v>
      </c>
      <c r="G34" s="19">
        <f>COUNTIF('ETF-info'!$I$2:$I$2000,ETF指数!$B34)</f>
        <v>1</v>
      </c>
      <c r="H34" s="20">
        <f ca="1">SUMIF('ETF-info'!$I$2:$I$2000,ETF指数!B34,'ETF-info'!$M$2:$M$1008)</f>
        <v>22.266588692800003</v>
      </c>
      <c r="I34" s="25">
        <f ca="1">[1]!i_pq_pctchange($B34,TODAY()-30,"")</f>
        <v>-4.7368376786553146</v>
      </c>
      <c r="J34" s="25">
        <f ca="1">[1]!i_pq_pctchange($B34,TODAY()-180,"")</f>
        <v>-3.0016416309637473</v>
      </c>
      <c r="K34" s="25">
        <f ca="1">[1]!i_pq_pctchange($B34,TODAY()-365,"")</f>
        <v>-2.381474525081706</v>
      </c>
      <c r="L34" s="25">
        <f ca="1">IFERROR([1]!i_risk_returnyearly($B34,TODAY()-180,"",1)/N34,"")</f>
        <v>-0.34787206280226091</v>
      </c>
      <c r="M34" s="25">
        <f ca="1">IFERROR([1]!i_risk_returnyearly($B34,TODAY()-365,"",1)/O34,"")</f>
        <v>-0.11694755290439619</v>
      </c>
      <c r="N34" s="26">
        <f ca="1">[2]!thsiFinD("ths_annual_volatility_index",$B34,TODAY()-180,TODAY(),100,101)</f>
        <v>17.684178766266001</v>
      </c>
      <c r="O34" s="26">
        <f ca="1">[2]!thsiFinD("ths_annual_volatility_index",$B34,TODAY()-365,TODAY(),100,101)</f>
        <v>21.028443594675998</v>
      </c>
      <c r="P34" s="27">
        <f ca="1">[2]!thsiFinD("ths_fore_np_compound_growth_2y_index",$B34,TODAY())</f>
        <v>5.7924634708007998</v>
      </c>
      <c r="Q34" s="27">
        <f ca="1">$P34-[2]!thsiFinD("ths_fore_np_compound_growth_2y_index",$B34,TODAY()-30)</f>
        <v>0.85906260413220004</v>
      </c>
      <c r="R34" s="27">
        <f ca="1">$P34-[2]!thsiFinD("ths_fore_np_compound_growth_2y_index",$B34,TODAY()-180)</f>
        <v>0.3975261102741996</v>
      </c>
      <c r="S34" s="26">
        <f ca="1">[2]!thsiFinD("ths_pe_ttm_index",B34,[2]!thsiFinD("ths_new_forward_nearest_trade_date_func",TODAY()),100,100)</f>
        <v>8.5853889384433995</v>
      </c>
      <c r="T34" s="26">
        <f ca="1">[2]!thsiFinD("ths_fore_pe_index",B34,[2]!thsiFinD("ths_new_forward_nearest_trade_date_func",TODAY()),2025,100)</f>
        <v>8.3085638482038995</v>
      </c>
      <c r="U34" s="26">
        <f ca="1">[2]!thsiFinD("ths_pb_quantile_sr_index",$B34,[2]!thsiFinD("ths_new_forward_nearest_trade_date_func",TODAY()),TODAY()-365*5,TODAY(),107,100)</f>
        <v>92.298136645962742</v>
      </c>
      <c r="V34" s="26">
        <f ca="1">[2]!thsiFinD("ths_pe_ttm_quantile_index",$B34,[2]!thsiFinD("ths_new_forward_nearest_trade_date_func",TODAY()),TODAY()-365*5,TODAY(),100,100)</f>
        <v>0</v>
      </c>
      <c r="W34" s="27">
        <f ca="1">[2]!thsiFinD("ths_pb_quantile_sr_index",$B34,"2024-09-20",TODAY()-365*5,TODAY(),107,100)</f>
        <v>84.285714285714292</v>
      </c>
      <c r="X34" s="27">
        <f ca="1">[2]!thsiFinD("ths_pe_ttm_quantile_index",$B34,"2024-09-20",TODAY()-365*5,TODAY(),100,100)</f>
        <v>71.417797888386005</v>
      </c>
      <c r="Y34" s="27">
        <f ca="1">[2]!thsiFinD("ths_pb_quantile_sr_index",$B34,"2024-12-31",TODAY()-365*5,TODAY(),107,100)</f>
        <v>99.440993788819881</v>
      </c>
      <c r="Z34" s="27">
        <f ca="1">[2]!thsiFinD("ths_pe_ttm_quantile_index",$B34,"2024-12-31",TODAY()-365*5,TODAY(),100,100)</f>
        <v>98.943396226415004</v>
      </c>
      <c r="AA34" s="27">
        <f ca="1">[2]!thsiFinD("ths_pb_lessthan1_num_ratio_index",$B34,[2]!thsiFinD("ths_new_forward_nearest_trade_date_func",TODAY()))</f>
        <v>23</v>
      </c>
      <c r="AB34" s="29">
        <f ca="1">IF(L34="","",(([2]!thsiFinD("close_int",$B34,TODAY()-365*3,TODAY(),100)-[2]!thsiFinD("low_int",$B34,TODAY()-365*3,TODAY(),100)-1)/([2]!thsiFinD("high_int",$B34,TODAY()-365*3,TODAY(),100)-[2]!thsiFinD("low_int",$B34,TODAY()-365*3,TODAY(),100)-1)))</f>
        <v>0.49186808696085627</v>
      </c>
      <c r="AC34" s="29">
        <f ca="1">IF($L34="","",(([2]!thsiFinD("close_int",$B34,TODAY()-365,TODAY(),100)-[2]!thsiFinD("low_int",$B34,TODAY()-365,TODAY(),100)-1)/([2]!thsiFinD("high_int",$B34,TODAY()-365,TODAY(),100)-[2]!thsiFinD("low_int",$B34,TODAY()-365,TODAY(),100)-1)))</f>
        <v>0.43983513338582669</v>
      </c>
      <c r="AD34" s="29">
        <f ca="1">IF($L34="","",(([2]!thsiFinD("close_int",$B34,TODAY()-90,TODAY(),100)-[2]!thsiFinD("low_int",$B34,TODAY()-90,TODAY(),100)-1)/([2]!thsiFinD("high_int",$B34,TODAY()-90,TODAY(),100)-[2]!thsiFinD("low_int",$B34,TODAY()-90,TODAY(),100)-1)))</f>
        <v>0.53543605434403818</v>
      </c>
    </row>
    <row r="35" spans="1:30" ht="16.5" hidden="1" x14ac:dyDescent="0.4">
      <c r="A35" s="2" t="str">
        <f>[1]!b_info_fullname(B35)</f>
        <v>创业板低波价值指数</v>
      </c>
      <c r="B35" s="2" t="s">
        <v>272</v>
      </c>
      <c r="C35" s="2" t="s">
        <v>1552</v>
      </c>
      <c r="D35" s="3" t="s">
        <v>1480</v>
      </c>
      <c r="E35" s="3" t="s">
        <v>1485</v>
      </c>
      <c r="F35" s="38" t="s">
        <v>2375</v>
      </c>
      <c r="G35" s="19">
        <f>COUNTIF('ETF-info'!$I$2:$I$2000,ETF指数!$B35)</f>
        <v>1</v>
      </c>
      <c r="H35" s="20">
        <f ca="1">SUMIF('ETF-info'!$I$2:$I$2000,ETF指数!B35,'ETF-info'!$M$2:$M$1008)</f>
        <v>5.0970957073000003</v>
      </c>
      <c r="I35" s="25">
        <f ca="1">[1]!i_pq_pctchange($B35,TODAY()-30,"")</f>
        <v>-8.4454055236895087</v>
      </c>
      <c r="J35" s="25">
        <f ca="1">[1]!i_pq_pctchange($B35,TODAY()-180,"")</f>
        <v>-9.7212108306705005</v>
      </c>
      <c r="K35" s="25">
        <f ca="1">[1]!i_pq_pctchange($B35,TODAY()-365,"")</f>
        <v>7.9532788038551461</v>
      </c>
      <c r="L35" s="25">
        <f ca="1">IFERROR([1]!i_risk_returnyearly($B35,TODAY()-180,"",1)/N35,"")</f>
        <v>-0.64451221768620781</v>
      </c>
      <c r="M35" s="25">
        <f ca="1">IFERROR([1]!i_risk_returnyearly($B35,TODAY()-365,"",1)/O35,"")</f>
        <v>0.21687085576334517</v>
      </c>
      <c r="N35" s="26">
        <f ca="1">[2]!thsiFinD("ths_annual_volatility_index",$B35,TODAY()-180,TODAY(),100,101)</f>
        <v>29.772966707658</v>
      </c>
      <c r="O35" s="26">
        <f ca="1">[2]!thsiFinD("ths_annual_volatility_index",$B35,TODAY()-365,TODAY(),100,101)</f>
        <v>37.933780873069999</v>
      </c>
      <c r="P35" s="27">
        <f ca="1">[2]!thsiFinD("ths_fore_np_compound_growth_2y_index",$B35,TODAY())</f>
        <v>32.490584176832996</v>
      </c>
      <c r="Q35" s="27">
        <f ca="1">$P35-[2]!thsiFinD("ths_fore_np_compound_growth_2y_index",$B35,TODAY()-30)</f>
        <v>1.7256034846039974</v>
      </c>
      <c r="R35" s="27">
        <f ca="1">$P35-[2]!thsiFinD("ths_fore_np_compound_growth_2y_index",$B35,TODAY()-180)</f>
        <v>5.445792979446999</v>
      </c>
      <c r="S35" s="26">
        <f ca="1">[2]!thsiFinD("ths_pe_ttm_index",B35,[2]!thsiFinD("ths_new_forward_nearest_trade_date_func",TODAY()),100,100)</f>
        <v>23.593963059650001</v>
      </c>
      <c r="T35" s="26">
        <f ca="1">[2]!thsiFinD("ths_fore_pe_index",B35,[2]!thsiFinD("ths_new_forward_nearest_trade_date_func",TODAY()),2025,100)</f>
        <v>19.086166626042999</v>
      </c>
      <c r="U35" s="26">
        <f ca="1">[2]!thsiFinD("ths_pb_quantile_sr_index",$B35,[2]!thsiFinD("ths_new_forward_nearest_trade_date_func",TODAY()),TODAY()-365*5,TODAY(),107,100)</f>
        <v>23.142112125162974</v>
      </c>
      <c r="V35" s="26">
        <f ca="1">[2]!thsiFinD("ths_pe_ttm_quantile_index",$B35,[2]!thsiFinD("ths_new_forward_nearest_trade_date_func",TODAY()),TODAY()-365*5,TODAY(),100,100)</f>
        <v>0</v>
      </c>
      <c r="W35" s="27">
        <f ca="1">[2]!thsiFinD("ths_pb_quantile_sr_index",$B35,"2024-09-20",TODAY()-365*5,TODAY(),107,100)</f>
        <v>0.65189048239895697</v>
      </c>
      <c r="X35" s="27">
        <f ca="1">[2]!thsiFinD("ths_pe_ttm_quantile_index",$B35,"2024-09-20",TODAY()-365*5,TODAY(),100,100)</f>
        <v>0.70699135899450005</v>
      </c>
      <c r="Y35" s="27">
        <f ca="1">[2]!thsiFinD("ths_pb_quantile_sr_index",$B35,"2024-12-31",TODAY()-365*5,TODAY(),107,100)</f>
        <v>28.943937418513688</v>
      </c>
      <c r="Z35" s="27">
        <f ca="1">[2]!thsiFinD("ths_pe_ttm_quantile_index",$B35,"2024-12-31",TODAY()-365*5,TODAY(),100,100)</f>
        <v>24.509033778475999</v>
      </c>
      <c r="AA35" s="27">
        <f ca="1">[2]!thsiFinD("ths_pb_lessthan1_num_ratio_index",$B35,[2]!thsiFinD("ths_new_forward_nearest_trade_date_func",TODAY()))</f>
        <v>0</v>
      </c>
      <c r="AB35" s="29">
        <f ca="1">IF(L35="","",(([2]!thsiFinD("close_int",$B35,TODAY()-365*3,TODAY(),100)-[2]!thsiFinD("low_int",$B35,TODAY()-365*3,TODAY(),100)-1)/([2]!thsiFinD("high_int",$B35,TODAY()-365*3,TODAY(),100)-[2]!thsiFinD("low_int",$B35,TODAY()-365*3,TODAY(),100)-1)))</f>
        <v>0.40262371976956035</v>
      </c>
      <c r="AC35" s="29">
        <f ca="1">IF($L35="","",(([2]!thsiFinD("close_int",$B35,TODAY()-365,TODAY(),100)-[2]!thsiFinD("low_int",$B35,TODAY()-365,TODAY(),100)-1)/([2]!thsiFinD("high_int",$B35,TODAY()-365,TODAY(),100)-[2]!thsiFinD("low_int",$B35,TODAY()-365,TODAY(),100)-1)))</f>
        <v>0.40262371976956035</v>
      </c>
      <c r="AD35" s="29">
        <f ca="1">IF($L35="","",(([2]!thsiFinD("close_int",$B35,TODAY()-90,TODAY(),100)-[2]!thsiFinD("low_int",$B35,TODAY()-90,TODAY(),100)-1)/([2]!thsiFinD("high_int",$B35,TODAY()-90,TODAY(),100)-[2]!thsiFinD("low_int",$B35,TODAY()-90,TODAY(),100)-1)))</f>
        <v>0.3500409157772954</v>
      </c>
    </row>
    <row r="36" spans="1:30" ht="16.5" hidden="1" x14ac:dyDescent="0.4">
      <c r="A36" s="2" t="str">
        <f>[1]!b_info_fullname(B36)</f>
        <v>上证180价值指数</v>
      </c>
      <c r="B36" s="2" t="s">
        <v>38</v>
      </c>
      <c r="C36" s="2" t="s">
        <v>1554</v>
      </c>
      <c r="D36" s="3" t="s">
        <v>1480</v>
      </c>
      <c r="E36" s="3" t="s">
        <v>1485</v>
      </c>
      <c r="F36" s="3" t="s">
        <v>1492</v>
      </c>
      <c r="G36" s="19">
        <f>COUNTIF('ETF-info'!$I$2:$I$2000,ETF指数!$B36)</f>
        <v>1</v>
      </c>
      <c r="H36" s="20">
        <f ca="1">SUMIF('ETF-info'!$I$2:$I$2000,ETF指数!B36,'ETF-info'!$M$2:$M$1008)</f>
        <v>1.8528419655000001</v>
      </c>
      <c r="I36" s="25">
        <f ca="1">[1]!i_pq_pctchange($B36,TODAY()-30,"")</f>
        <v>-1.0773583113796614</v>
      </c>
      <c r="J36" s="25">
        <f ca="1">[1]!i_pq_pctchange($B36,TODAY()-180,"")</f>
        <v>-1.4256157044546303</v>
      </c>
      <c r="K36" s="25">
        <f ca="1">[1]!i_pq_pctchange($B36,TODAY()-365,"")</f>
        <v>12.529308112159487</v>
      </c>
      <c r="L36" s="25">
        <f ca="1">IFERROR([1]!i_risk_returnyearly($B36,TODAY()-180,"",1)/N36,"")</f>
        <v>-0.17737567298567447</v>
      </c>
      <c r="M36" s="25">
        <f ca="1">IFERROR([1]!i_risk_returnyearly($B36,TODAY()-365,"",1)/O36,"")</f>
        <v>0.67457588506196742</v>
      </c>
      <c r="N36" s="26">
        <f ca="1">[2]!thsiFinD("ths_annual_volatility_index",$B36,TODAY()-180,TODAY(),100,101)</f>
        <v>16.615057379894999</v>
      </c>
      <c r="O36" s="26">
        <f ca="1">[2]!thsiFinD("ths_annual_volatility_index",$B36,TODAY()-365,TODAY(),100,101)</f>
        <v>19.225835792104998</v>
      </c>
      <c r="P36" s="27">
        <f ca="1">[2]!thsiFinD("ths_fore_np_compound_growth_2y_index",$B36,TODAY())</f>
        <v>5.4437499067771</v>
      </c>
      <c r="Q36" s="27">
        <f ca="1">$P36-[2]!thsiFinD("ths_fore_np_compound_growth_2y_index",$B36,TODAY()-30)</f>
        <v>0.83819732844209938</v>
      </c>
      <c r="R36" s="27">
        <f ca="1">$P36-[2]!thsiFinD("ths_fore_np_compound_growth_2y_index",$B36,TODAY()-180)</f>
        <v>0.89694437309560016</v>
      </c>
      <c r="S36" s="26">
        <f ca="1">[2]!thsiFinD("ths_pe_ttm_index",B36,[2]!thsiFinD("ths_new_forward_nearest_trade_date_func",TODAY()),100,100)</f>
        <v>7.9691317186464996</v>
      </c>
      <c r="T36" s="26">
        <f ca="1">[2]!thsiFinD("ths_fore_pe_index",B36,[2]!thsiFinD("ths_new_forward_nearest_trade_date_func",TODAY()),2025,100)</f>
        <v>7.7581842725651997</v>
      </c>
      <c r="U36" s="26">
        <f ca="1">[2]!thsiFinD("ths_pb_quantile_sr_index",$B36,[2]!thsiFinD("ths_new_forward_nearest_trade_date_func",TODAY()),TODAY()-365*5,TODAY(),107,100)</f>
        <v>95.469686875416386</v>
      </c>
      <c r="V36" s="26">
        <f ca="1">[2]!thsiFinD("ths_pe_ttm_quantile_index",$B36,[2]!thsiFinD("ths_new_forward_nearest_trade_date_func",TODAY()),TODAY()-365*5,TODAY(),100,100)</f>
        <v>0</v>
      </c>
      <c r="W36" s="27">
        <f ca="1">[2]!thsiFinD("ths_pb_quantile_sr_index",$B36,"2024-09-20",TODAY()-365*5,TODAY(),107,100)</f>
        <v>63.291139240506332</v>
      </c>
      <c r="X36" s="27">
        <f ca="1">[2]!thsiFinD("ths_pe_ttm_quantile_index",$B36,"2024-09-20",TODAY()-365*5,TODAY(),100,100)</f>
        <v>60.889929742389</v>
      </c>
      <c r="Y36" s="27">
        <f ca="1">[2]!thsiFinD("ths_pb_quantile_sr_index",$B36,"2024-12-31",TODAY()-365*5,TODAY(),107,100)</f>
        <v>97.934710193204538</v>
      </c>
      <c r="Z36" s="27">
        <f ca="1">[2]!thsiFinD("ths_pe_ttm_quantile_index",$B36,"2024-12-31",TODAY()-365*5,TODAY(),100,100)</f>
        <v>93.832943013271006</v>
      </c>
      <c r="AA36" s="27">
        <f ca="1">[2]!thsiFinD("ths_pb_lessthan1_num_ratio_index",$B36,[2]!thsiFinD("ths_new_forward_nearest_trade_date_func",TODAY()))</f>
        <v>66.666666666666998</v>
      </c>
      <c r="AB36" s="29">
        <f ca="1">IF(L36="","",(([2]!thsiFinD("close_int",$B36,TODAY()-365*3,TODAY(),100)-[2]!thsiFinD("low_int",$B36,TODAY()-365*3,TODAY(),100)-1)/([2]!thsiFinD("high_int",$B36,TODAY()-365*3,TODAY(),100)-[2]!thsiFinD("low_int",$B36,TODAY()-365*3,TODAY(),100)-1)))</f>
        <v>0.69298049465378075</v>
      </c>
      <c r="AC36" s="29">
        <f ca="1">IF($L36="","",(([2]!thsiFinD("close_int",$B36,TODAY()-365,TODAY(),100)-[2]!thsiFinD("low_int",$B36,TODAY()-365,TODAY(),100)-1)/([2]!thsiFinD("high_int",$B36,TODAY()-365,TODAY(),100)-[2]!thsiFinD("low_int",$B36,TODAY()-365,TODAY(),100)-1)))</f>
        <v>0.59804105621807313</v>
      </c>
      <c r="AD36" s="29">
        <f ca="1">IF($L36="","",(([2]!thsiFinD("close_int",$B36,TODAY()-90,TODAY(),100)-[2]!thsiFinD("low_int",$B36,TODAY()-90,TODAY(),100)-1)/([2]!thsiFinD("high_int",$B36,TODAY()-90,TODAY(),100)-[2]!thsiFinD("low_int",$B36,TODAY()-90,TODAY(),100)-1)))</f>
        <v>0.75479778626027538</v>
      </c>
    </row>
    <row r="37" spans="1:30" ht="16.5" hidden="1" x14ac:dyDescent="0.4">
      <c r="A37" s="2" t="str">
        <f>[1]!b_info_fullname(B37)</f>
        <v>中证智选300价值稳健策略指数</v>
      </c>
      <c r="B37" s="2" t="s">
        <v>1129</v>
      </c>
      <c r="C37" s="2" t="s">
        <v>1553</v>
      </c>
      <c r="D37" s="3" t="s">
        <v>1480</v>
      </c>
      <c r="E37" s="3" t="s">
        <v>1485</v>
      </c>
      <c r="F37" s="3" t="s">
        <v>1521</v>
      </c>
      <c r="G37" s="19">
        <f>COUNTIF('ETF-info'!$I$2:$I$2000,ETF指数!$B37)</f>
        <v>1</v>
      </c>
      <c r="H37" s="20">
        <f ca="1">SUMIF('ETF-info'!$I$2:$I$2000,ETF指数!B37,'ETF-info'!$M$2:$M$1008)</f>
        <v>1.3113119489</v>
      </c>
      <c r="I37" s="25">
        <f ca="1">[1]!i_pq_pctchange($B37,TODAY()-30,"")</f>
        <v>-3.4117112342124556</v>
      </c>
      <c r="J37" s="25">
        <f ca="1">[1]!i_pq_pctchange($B37,TODAY()-180,"")</f>
        <v>-2.6371335059394374</v>
      </c>
      <c r="K37" s="25">
        <f ca="1">[1]!i_pq_pctchange($B37,TODAY()-365,"")</f>
        <v>11.57176345031743</v>
      </c>
      <c r="L37" s="25">
        <f ca="1">IFERROR([1]!i_risk_returnyearly($B37,TODAY()-180,"",1)/N37,"")</f>
        <v>-0.32171757735161044</v>
      </c>
      <c r="M37" s="25">
        <f ca="1">IFERROR([1]!i_risk_returnyearly($B37,TODAY()-365,"",1)/O37,"")</f>
        <v>0.58695979822947897</v>
      </c>
      <c r="N37" s="26">
        <f ca="1">[2]!thsiFinD("ths_annual_volatility_index",$B37,TODAY()-180,TODAY(),100,101)</f>
        <v>16.833418691283999</v>
      </c>
      <c r="O37" s="26">
        <f ca="1">[2]!thsiFinD("ths_annual_volatility_index",$B37,TODAY()-365,TODAY(),100,101)</f>
        <v>20.404052545934999</v>
      </c>
      <c r="P37" s="27">
        <f ca="1">[2]!thsiFinD("ths_fore_np_compound_growth_2y_index",$B37,TODAY())</f>
        <v>10.217708729982</v>
      </c>
      <c r="Q37" s="27">
        <f ca="1">$P37-[2]!thsiFinD("ths_fore_np_compound_growth_2y_index",$B37,TODAY()-30)</f>
        <v>0.85288594115630012</v>
      </c>
      <c r="R37" s="27">
        <f ca="1">$P37-[2]!thsiFinD("ths_fore_np_compound_growth_2y_index",$B37,TODAY()-180)</f>
        <v>2.7882114105066993</v>
      </c>
      <c r="S37" s="26">
        <f ca="1">[2]!thsiFinD("ths_pe_ttm_index",B37,[2]!thsiFinD("ths_new_forward_nearest_trade_date_func",TODAY()),100,100)</f>
        <v>10.976591082869</v>
      </c>
      <c r="T37" s="26">
        <f ca="1">[2]!thsiFinD("ths_fore_pe_index",B37,[2]!thsiFinD("ths_new_forward_nearest_trade_date_func",TODAY()),2025,100)</f>
        <v>10.341764880786</v>
      </c>
      <c r="U37" s="26">
        <f ca="1">[2]!thsiFinD("ths_pb_quantile_sr_index",$B37,[2]!thsiFinD("ths_new_forward_nearest_trade_date_func",TODAY()),TODAY()-365*5,TODAY(),107,100)</f>
        <v>97.218155197657396</v>
      </c>
      <c r="V37" s="26">
        <f ca="1">[2]!thsiFinD("ths_pe_ttm_quantile_index",$B37,[2]!thsiFinD("ths_new_forward_nearest_trade_date_func",TODAY()),TODAY()-365*5,TODAY(),100,100)</f>
        <v>0</v>
      </c>
      <c r="W37" s="27">
        <f ca="1">[2]!thsiFinD("ths_pb_quantile_sr_index",$B37,"2024-09-20",TODAY()-365*5,TODAY(),107,100)</f>
        <v>53.879941434846266</v>
      </c>
      <c r="X37" s="27">
        <f ca="1">[2]!thsiFinD("ths_pe_ttm_quantile_index",$B37,"2024-09-20",TODAY()-365*5,TODAY(),100,100)</f>
        <v>57.854729729730003</v>
      </c>
      <c r="Y37" s="27">
        <f ca="1">[2]!thsiFinD("ths_pb_quantile_sr_index",$B37,"2024-12-31",TODAY()-365*5,TODAY(),107,100)</f>
        <v>94.948755490483165</v>
      </c>
      <c r="Z37" s="27">
        <f ca="1">[2]!thsiFinD("ths_pe_ttm_quantile_index",$B37,"2024-12-31",TODAY()-365*5,TODAY(),100,100)</f>
        <v>84.881756756756999</v>
      </c>
      <c r="AA37" s="27">
        <f ca="1">[2]!thsiFinD("ths_pb_lessthan1_num_ratio_index",$B37,[2]!thsiFinD("ths_new_forward_nearest_trade_date_func",TODAY()))</f>
        <v>31.25</v>
      </c>
      <c r="AB37" s="29">
        <f ca="1">IF(L37="","",(([2]!thsiFinD("close_int",$B37,TODAY()-365*3,TODAY(),100)-[2]!thsiFinD("low_int",$B37,TODAY()-365*3,TODAY(),100)-1)/([2]!thsiFinD("high_int",$B37,TODAY()-365*3,TODAY(),100)-[2]!thsiFinD("low_int",$B37,TODAY()-365*3,TODAY(),100)-1)))</f>
        <v>0.61164227001257843</v>
      </c>
      <c r="AC37" s="29">
        <f ca="1">IF($L37="","",(([2]!thsiFinD("close_int",$B37,TODAY()-365,TODAY(),100)-[2]!thsiFinD("low_int",$B37,TODAY()-365,TODAY(),100)-1)/([2]!thsiFinD("high_int",$B37,TODAY()-365,TODAY(),100)-[2]!thsiFinD("low_int",$B37,TODAY()-365,TODAY(),100)-1)))</f>
        <v>0.51445225806965811</v>
      </c>
      <c r="AD37" s="29">
        <f ca="1">IF($L37="","",(([2]!thsiFinD("close_int",$B37,TODAY()-90,TODAY(),100)-[2]!thsiFinD("low_int",$B37,TODAY()-90,TODAY(),100)-1)/([2]!thsiFinD("high_int",$B37,TODAY()-90,TODAY(),100)-[2]!thsiFinD("low_int",$B37,TODAY()-90,TODAY(),100)-1)))</f>
        <v>0.56291024935531564</v>
      </c>
    </row>
    <row r="38" spans="1:30" ht="16.5" hidden="1" x14ac:dyDescent="0.4">
      <c r="A38" s="2" t="str">
        <f>[1]!b_info_fullname(B38)</f>
        <v>沪深300价值指数</v>
      </c>
      <c r="B38" s="2" t="s">
        <v>1033</v>
      </c>
      <c r="C38" s="2" t="s">
        <v>1555</v>
      </c>
      <c r="D38" s="3" t="s">
        <v>1480</v>
      </c>
      <c r="E38" s="3" t="s">
        <v>1485</v>
      </c>
      <c r="F38" s="3" t="s">
        <v>1521</v>
      </c>
      <c r="G38" s="19">
        <f>COUNTIF('ETF-info'!$I$2:$I$2000,ETF指数!$B38)</f>
        <v>2</v>
      </c>
      <c r="H38" s="20">
        <f ca="1">SUMIF('ETF-info'!$I$2:$I$2000,ETF指数!B38,'ETF-info'!$M$2:$M$1008)</f>
        <v>3.1438206166000002</v>
      </c>
      <c r="I38" s="25">
        <f ca="1">[1]!i_pq_pctchange($B38,TODAY()-30,"")</f>
        <v>-1.9493578857329608</v>
      </c>
      <c r="J38" s="25">
        <f ca="1">[1]!i_pq_pctchange($B38,TODAY()-180,"")</f>
        <v>-2.6669749544819488</v>
      </c>
      <c r="K38" s="25">
        <f ca="1">[1]!i_pq_pctchange($B38,TODAY()-365,"")</f>
        <v>9.2006424104910565</v>
      </c>
      <c r="L38" s="25">
        <f ca="1">IFERROR([1]!i_risk_returnyearly($B38,TODAY()-180,"",1)/N38,"")</f>
        <v>-0.33617081364805373</v>
      </c>
      <c r="M38" s="25">
        <f ca="1">IFERROR([1]!i_risk_returnyearly($B38,TODAY()-365,"",1)/O38,"")</f>
        <v>0.49927571129377124</v>
      </c>
      <c r="N38" s="26">
        <f ca="1">[2]!thsiFinD("ths_annual_volatility_index",$B38,TODAY()-180,TODAY(),100,101)</f>
        <v>16.289314718810999</v>
      </c>
      <c r="O38" s="26">
        <f ca="1">[2]!thsiFinD("ths_annual_volatility_index",$B38,TODAY()-365,TODAY(),100,101)</f>
        <v>19.065297973311001</v>
      </c>
      <c r="P38" s="27">
        <f ca="1">[2]!thsiFinD("ths_fore_np_compound_growth_2y_index",$B38,TODAY())</f>
        <v>6.4633125809204994</v>
      </c>
      <c r="Q38" s="27">
        <f ca="1">$P38-[2]!thsiFinD("ths_fore_np_compound_growth_2y_index",$B38,TODAY()-30)</f>
        <v>0.94171054818859901</v>
      </c>
      <c r="R38" s="27">
        <f ca="1">$P38-[2]!thsiFinD("ths_fore_np_compound_growth_2y_index",$B38,TODAY()-180)</f>
        <v>1.6136227525005991</v>
      </c>
      <c r="S38" s="26">
        <f ca="1">[2]!thsiFinD("ths_pe_ttm_index",B38,[2]!thsiFinD("ths_new_forward_nearest_trade_date_func",TODAY()),100,100)</f>
        <v>8.4448478330916004</v>
      </c>
      <c r="T38" s="26">
        <f ca="1">[2]!thsiFinD("ths_fore_pe_index",B38,[2]!thsiFinD("ths_new_forward_nearest_trade_date_func",TODAY()),2025,100)</f>
        <v>8.1585582349624008</v>
      </c>
      <c r="U38" s="26">
        <f ca="1">[2]!thsiFinD("ths_pb_quantile_sr_index",$B38,[2]!thsiFinD("ths_new_forward_nearest_trade_date_func",TODAY()),TODAY()-365*5,TODAY(),107,100)</f>
        <v>97.896749521988525</v>
      </c>
      <c r="V38" s="26">
        <f ca="1">[2]!thsiFinD("ths_pe_ttm_quantile_index",$B38,[2]!thsiFinD("ths_new_forward_nearest_trade_date_func",TODAY()),TODAY()-365*5,TODAY(),100,100)</f>
        <v>0</v>
      </c>
      <c r="W38" s="27">
        <f ca="1">[2]!thsiFinD("ths_pb_quantile_sr_index",$B38,"2024-09-20",TODAY()-365*5,TODAY(),107,100)</f>
        <v>55.25812619502868</v>
      </c>
      <c r="X38" s="27">
        <f ca="1">[2]!thsiFinD("ths_pe_ttm_quantile_index",$B38,"2024-09-20",TODAY()-365*5,TODAY(),100,100)</f>
        <v>58.715596330274998</v>
      </c>
      <c r="Y38" s="27">
        <f ca="1">[2]!thsiFinD("ths_pb_quantile_sr_index",$B38,"2024-12-31",TODAY()-365*5,TODAY(),107,100)</f>
        <v>99.808795411089875</v>
      </c>
      <c r="Z38" s="27">
        <f ca="1">[2]!thsiFinD("ths_pe_ttm_quantile_index",$B38,"2024-12-31",TODAY()-365*5,TODAY(),100,100)</f>
        <v>95.642201834862007</v>
      </c>
      <c r="AA38" s="27">
        <f ca="1">[2]!thsiFinD("ths_pb_lessthan1_num_ratio_index",$B38,[2]!thsiFinD("ths_new_forward_nearest_trade_date_func",TODAY()))</f>
        <v>49</v>
      </c>
      <c r="AB38" s="29">
        <f ca="1">IF(L38="","",(([2]!thsiFinD("close_int",$B38,TODAY()-365*3,TODAY(),100)-[2]!thsiFinD("low_int",$B38,TODAY()-365*3,TODAY(),100)-1)/([2]!thsiFinD("high_int",$B38,TODAY()-365*3,TODAY(),100)-[2]!thsiFinD("low_int",$B38,TODAY()-365*3,TODAY(),100)-1)))</f>
        <v>0.63074301442500602</v>
      </c>
      <c r="AC38" s="29">
        <f ca="1">IF($L38="","",(([2]!thsiFinD("close_int",$B38,TODAY()-365,TODAY(),100)-[2]!thsiFinD("low_int",$B38,TODAY()-365,TODAY(),100)-1)/([2]!thsiFinD("high_int",$B38,TODAY()-365,TODAY(),100)-[2]!thsiFinD("low_int",$B38,TODAY()-365,TODAY(),100)-1)))</f>
        <v>0.52933465482868913</v>
      </c>
      <c r="AD38" s="29">
        <f ca="1">IF($L38="","",(([2]!thsiFinD("close_int",$B38,TODAY()-90,TODAY(),100)-[2]!thsiFinD("low_int",$B38,TODAY()-90,TODAY(),100)-1)/([2]!thsiFinD("high_int",$B38,TODAY()-90,TODAY(),100)-[2]!thsiFinD("low_int",$B38,TODAY()-90,TODAY(),100)-1)))</f>
        <v>0.6821480239552431</v>
      </c>
    </row>
    <row r="39" spans="1:30" ht="16.5" hidden="1" x14ac:dyDescent="0.4">
      <c r="A39" s="2" t="str">
        <f>[1]!b_info_fullname(B39)</f>
        <v>深证300价值指数</v>
      </c>
      <c r="B39" s="2" t="s">
        <v>74</v>
      </c>
      <c r="C39" s="2" t="s">
        <v>1556</v>
      </c>
      <c r="D39" s="3" t="s">
        <v>1480</v>
      </c>
      <c r="E39" s="3" t="s">
        <v>1485</v>
      </c>
      <c r="F39" s="3" t="s">
        <v>1493</v>
      </c>
      <c r="G39" s="19">
        <f>COUNTIF('ETF-info'!$I$2:$I$2000,ETF指数!$B39)</f>
        <v>1</v>
      </c>
      <c r="H39" s="20">
        <f ca="1">SUMIF('ETF-info'!$I$2:$I$2000,ETF指数!B39,'ETF-info'!$M$2:$M$1008)</f>
        <v>0.69163536329999997</v>
      </c>
      <c r="I39" s="25">
        <f ca="1">[1]!i_pq_pctchange($B39,TODAY()-30,"")</f>
        <v>-5.3913690216413901</v>
      </c>
      <c r="J39" s="25">
        <f ca="1">[1]!i_pq_pctchange($B39,TODAY()-180,"")</f>
        <v>-4.4828662679851305</v>
      </c>
      <c r="K39" s="25">
        <f ca="1">[1]!i_pq_pctchange($B39,TODAY()-365,"")</f>
        <v>4.3559868575768768</v>
      </c>
      <c r="L39" s="25">
        <f ca="1">IFERROR([1]!i_risk_returnyearly($B39,TODAY()-180,"",1)/N39,"")</f>
        <v>-0.47249707443318989</v>
      </c>
      <c r="M39" s="25">
        <f ca="1">IFERROR([1]!i_risk_returnyearly($B39,TODAY()-365,"",1)/O39,"")</f>
        <v>0.19620238164508763</v>
      </c>
      <c r="N39" s="26">
        <f ca="1">[2]!thsiFinD("ths_annual_volatility_index",$B39,TODAY()-180,TODAY(),100,101)</f>
        <v>19.286492490981999</v>
      </c>
      <c r="O39" s="26">
        <f ca="1">[2]!thsiFinD("ths_annual_volatility_index",$B39,TODAY()-365,TODAY(),100,101)</f>
        <v>22.951718661687998</v>
      </c>
      <c r="P39" s="27">
        <f ca="1">[2]!thsiFinD("ths_fore_np_compound_growth_2y_index",$B39,TODAY())</f>
        <v>4.9523617266580997</v>
      </c>
      <c r="Q39" s="27">
        <f ca="1">$P39-[2]!thsiFinD("ths_fore_np_compound_growth_2y_index",$B39,TODAY()-30)</f>
        <v>-1.5236413383441008</v>
      </c>
      <c r="R39" s="27">
        <f ca="1">$P39-[2]!thsiFinD("ths_fore_np_compound_growth_2y_index",$B39,TODAY()-180)</f>
        <v>-3.7343495815161996</v>
      </c>
      <c r="S39" s="26">
        <f ca="1">[2]!thsiFinD("ths_pe_ttm_index",B39,[2]!thsiFinD("ths_new_forward_nearest_trade_date_func",TODAY()),100,100)</f>
        <v>17.762317520848999</v>
      </c>
      <c r="T39" s="26">
        <f ca="1">[2]!thsiFinD("ths_fore_pe_index",B39,[2]!thsiFinD("ths_new_forward_nearest_trade_date_func",TODAY()),2025,100)</f>
        <v>13.063464580613999</v>
      </c>
      <c r="U39" s="26">
        <f ca="1">[2]!thsiFinD("ths_pb_quantile_sr_index",$B39,[2]!thsiFinD("ths_new_forward_nearest_trade_date_func",TODAY()),TODAY()-365*5,TODAY(),107,100)</f>
        <v>62.218045112781951</v>
      </c>
      <c r="V39" s="26">
        <f ca="1">[2]!thsiFinD("ths_pe_ttm_quantile_index",$B39,[2]!thsiFinD("ths_new_forward_nearest_trade_date_func",TODAY()),TODAY()-365*5,TODAY(),100,100)</f>
        <v>0</v>
      </c>
      <c r="W39" s="27">
        <f ca="1">[2]!thsiFinD("ths_pb_quantile_sr_index",$B39,"2024-09-20",TODAY()-365*5,TODAY(),107,100)</f>
        <v>7.4561403508771926</v>
      </c>
      <c r="X39" s="27">
        <f ca="1">[2]!thsiFinD("ths_pe_ttm_quantile_index",$B39,"2024-09-20",TODAY()-365*5,TODAY(),100,100)</f>
        <v>27.452471482890001</v>
      </c>
      <c r="Y39" s="27">
        <f ca="1">[2]!thsiFinD("ths_pb_quantile_sr_index",$B39,"2024-12-31",TODAY()-365*5,TODAY(),107,100)</f>
        <v>60.150375939849624</v>
      </c>
      <c r="Z39" s="27">
        <f ca="1">[2]!thsiFinD("ths_pe_ttm_quantile_index",$B39,"2024-12-31",TODAY()-365*5,TODAY(),100,100)</f>
        <v>79.695817490493994</v>
      </c>
      <c r="AA39" s="27">
        <f ca="1">[2]!thsiFinD("ths_pb_lessthan1_num_ratio_index",$B39,[2]!thsiFinD("ths_new_forward_nearest_trade_date_func",TODAY()))</f>
        <v>24</v>
      </c>
      <c r="AB39" s="29">
        <f ca="1">IF(L39="","",(([2]!thsiFinD("close_int",$B39,TODAY()-365*3,TODAY(),100)-[2]!thsiFinD("low_int",$B39,TODAY()-365*3,TODAY(),100)-1)/([2]!thsiFinD("high_int",$B39,TODAY()-365*3,TODAY(),100)-[2]!thsiFinD("low_int",$B39,TODAY()-365*3,TODAY(),100)-1)))</f>
        <v>0.52544594482297879</v>
      </c>
      <c r="AC39" s="29">
        <f ca="1">IF($L39="","",(([2]!thsiFinD("close_int",$B39,TODAY()-365,TODAY(),100)-[2]!thsiFinD("low_int",$B39,TODAY()-365,TODAY(),100)-1)/([2]!thsiFinD("high_int",$B39,TODAY()-365,TODAY(),100)-[2]!thsiFinD("low_int",$B39,TODAY()-365,TODAY(),100)-1)))</f>
        <v>0.4776861455599839</v>
      </c>
      <c r="AD39" s="29">
        <f ca="1">IF($L39="","",(([2]!thsiFinD("close_int",$B39,TODAY()-90,TODAY(),100)-[2]!thsiFinD("low_int",$B39,TODAY()-90,TODAY(),100)-1)/([2]!thsiFinD("high_int",$B39,TODAY()-90,TODAY(),100)-[2]!thsiFinD("low_int",$B39,TODAY()-90,TODAY(),100)-1)))</f>
        <v>0.4685427043459256</v>
      </c>
    </row>
    <row r="40" spans="1:30" ht="16.5" hidden="1" x14ac:dyDescent="0.4">
      <c r="A40" s="2" t="str">
        <f>[1]!b_info_fullname(B40)</f>
        <v>中证智选1000价值稳健策略指数</v>
      </c>
      <c r="B40" s="2" t="s">
        <v>958</v>
      </c>
      <c r="C40" s="2" t="str">
        <f>[1]!s_info_name(B40)</f>
        <v>1000价值稳健</v>
      </c>
      <c r="D40" s="3" t="s">
        <v>1480</v>
      </c>
      <c r="E40" s="3" t="s">
        <v>1485</v>
      </c>
      <c r="F40" s="3" t="s">
        <v>1536</v>
      </c>
      <c r="G40" s="19">
        <f>COUNTIF('ETF-info'!$I$2:$I$2000,ETF指数!$B40)</f>
        <v>1</v>
      </c>
      <c r="H40" s="20">
        <f ca="1">SUMIF('ETF-info'!$I$2:$I$2000,ETF指数!B40,'ETF-info'!$M$2:$M$1008)</f>
        <v>0.55481804159999992</v>
      </c>
      <c r="I40" s="25">
        <f ca="1">[1]!i_pq_pctchange($B40,TODAY()-30,"")</f>
        <v>-2.7642849871080344</v>
      </c>
      <c r="J40" s="25">
        <f ca="1">[1]!i_pq_pctchange($B40,TODAY()-180,"")</f>
        <v>5.3921789380252161</v>
      </c>
      <c r="K40" s="25">
        <f ca="1">[1]!i_pq_pctchange($B40,TODAY()-365,"")</f>
        <v>10.179418713131971</v>
      </c>
      <c r="L40" s="25">
        <f ca="1">IFERROR([1]!i_risk_returnyearly($B40,TODAY()-180,"",1)/N40,"")</f>
        <v>0.52810792217451752</v>
      </c>
      <c r="M40" s="25">
        <f ca="1">IFERROR([1]!i_risk_returnyearly($B40,TODAY()-365,"",1)/O40,"")</f>
        <v>0.41767814916475632</v>
      </c>
      <c r="N40" s="26">
        <f ca="1">[2]!thsiFinD("ths_annual_volatility_index",$B40,TODAY()-180,TODAY(),100,101)</f>
        <v>21.893823469297999</v>
      </c>
      <c r="O40" s="26">
        <f ca="1">[2]!thsiFinD("ths_annual_volatility_index",$B40,TODAY()-365,TODAY(),100,101)</f>
        <v>25.218146788058</v>
      </c>
      <c r="P40" s="27">
        <f ca="1">[2]!thsiFinD("ths_fore_np_compound_growth_2y_index",$B40,TODAY())</f>
        <v>13.840973177196</v>
      </c>
      <c r="Q40" s="27">
        <f ca="1">$P40-[2]!thsiFinD("ths_fore_np_compound_growth_2y_index",$B40,TODAY()-30)</f>
        <v>1.1499970464200011</v>
      </c>
      <c r="R40" s="27">
        <f ca="1">$P40-[2]!thsiFinD("ths_fore_np_compound_growth_2y_index",$B40,TODAY()-180)</f>
        <v>1.9786396930950012</v>
      </c>
      <c r="S40" s="26">
        <f ca="1">[2]!thsiFinD("ths_pe_ttm_index",B40,[2]!thsiFinD("ths_new_forward_nearest_trade_date_func",TODAY()),100,100)</f>
        <v>16.133360266785001</v>
      </c>
      <c r="T40" s="26">
        <f ca="1">[2]!thsiFinD("ths_fore_pe_index",B40,[2]!thsiFinD("ths_new_forward_nearest_trade_date_func",TODAY()),2025,100)</f>
        <v>12.095807476999999</v>
      </c>
      <c r="U40" s="26">
        <f ca="1">[2]!thsiFinD("ths_pb_quantile_sr_index",$B40,[2]!thsiFinD("ths_new_forward_nearest_trade_date_func",TODAY()),TODAY()-365*5,TODAY(),107,100)</f>
        <v>28.053035589672014</v>
      </c>
      <c r="V40" s="26">
        <f ca="1">[2]!thsiFinD("ths_pe_ttm_quantile_index",$B40,[2]!thsiFinD("ths_new_forward_nearest_trade_date_func",TODAY()),TODAY()-365*5,TODAY(),100,100)</f>
        <v>0</v>
      </c>
      <c r="W40" s="27">
        <f ca="1">[2]!thsiFinD("ths_pb_quantile_sr_index",$B40,"2024-09-20",TODAY()-365*5,TODAY(),107,100)</f>
        <v>0.27913468248429868</v>
      </c>
      <c r="X40" s="27">
        <f ca="1">[2]!thsiFinD("ths_pe_ttm_quantile_index",$B40,"2024-09-20",TODAY()-365*5,TODAY(),100,100)</f>
        <v>0.16625103906899</v>
      </c>
      <c r="Y40" s="27">
        <f ca="1">[2]!thsiFinD("ths_pb_quantile_sr_index",$B40,"2024-12-31",TODAY()-365*5,TODAY(),107,100)</f>
        <v>39.497557571528262</v>
      </c>
      <c r="Z40" s="27">
        <f ca="1">[2]!thsiFinD("ths_pe_ttm_quantile_index",$B40,"2024-12-31",TODAY()-365*5,TODAY(),100,100)</f>
        <v>17.37323358271</v>
      </c>
      <c r="AA40" s="27">
        <f ca="1">[2]!thsiFinD("ths_pb_lessthan1_num_ratio_index",$B40,[2]!thsiFinD("ths_new_forward_nearest_trade_date_func",TODAY()))</f>
        <v>26.666666666666998</v>
      </c>
      <c r="AB40" s="29">
        <f ca="1">IF(L40="","",(([2]!thsiFinD("close_int",$B40,TODAY()-365*3,TODAY(),100)-[2]!thsiFinD("low_int",$B40,TODAY()-365*3,TODAY(),100)-1)/([2]!thsiFinD("high_int",$B40,TODAY()-365*3,TODAY(),100)-[2]!thsiFinD("low_int",$B40,TODAY()-365*3,TODAY(),100)-1)))</f>
        <v>0.81124840406758625</v>
      </c>
      <c r="AC40" s="29">
        <f ca="1">IF($L40="","",(([2]!thsiFinD("close_int",$B40,TODAY()-365,TODAY(),100)-[2]!thsiFinD("low_int",$B40,TODAY()-365,TODAY(),100)-1)/([2]!thsiFinD("high_int",$B40,TODAY()-365,TODAY(),100)-[2]!thsiFinD("low_int",$B40,TODAY()-365,TODAY(),100)-1)))</f>
        <v>0.79604550891616277</v>
      </c>
      <c r="AD40" s="29">
        <f ca="1">IF($L40="","",(([2]!thsiFinD("close_int",$B40,TODAY()-90,TODAY(),100)-[2]!thsiFinD("low_int",$B40,TODAY()-90,TODAY(),100)-1)/([2]!thsiFinD("high_int",$B40,TODAY()-90,TODAY(),100)-[2]!thsiFinD("low_int",$B40,TODAY()-90,TODAY(),100)-1)))</f>
        <v>0.67235927838271714</v>
      </c>
    </row>
    <row r="41" spans="1:30" ht="16.5" hidden="1" x14ac:dyDescent="0.4">
      <c r="A41" s="2" t="str">
        <f>[1]!b_info_fullname(B41)</f>
        <v>中证智选500价值稳健策略指数</v>
      </c>
      <c r="B41" s="2" t="s">
        <v>917</v>
      </c>
      <c r="C41" s="2" t="str">
        <f>[1]!s_info_name(B41)</f>
        <v>500价值稳健</v>
      </c>
      <c r="D41" s="3" t="s">
        <v>1480</v>
      </c>
      <c r="E41" s="3" t="s">
        <v>1485</v>
      </c>
      <c r="F41" s="3" t="s">
        <v>1537</v>
      </c>
      <c r="G41" s="19">
        <f>COUNTIF('ETF-info'!$I$2:$I$2000,ETF指数!$B41)</f>
        <v>1</v>
      </c>
      <c r="H41" s="20">
        <f ca="1">SUMIF('ETF-info'!$I$2:$I$2000,ETF指数!B41,'ETF-info'!$M$2:$M$1008)</f>
        <v>0.37480599439999995</v>
      </c>
      <c r="I41" s="25">
        <f ca="1">[1]!i_pq_pctchange($B41,TODAY()-30,"")</f>
        <v>-4.3992002088589111</v>
      </c>
      <c r="J41" s="25">
        <f ca="1">[1]!i_pq_pctchange($B41,TODAY()-180,"")</f>
        <v>-0.66809677764482212</v>
      </c>
      <c r="K41" s="25">
        <f ca="1">[1]!i_pq_pctchange($B41,TODAY()-365,"")</f>
        <v>2.9235520940999571</v>
      </c>
      <c r="L41" s="25">
        <f ca="1">IFERROR([1]!i_risk_returnyearly($B41,TODAY()-180,"",1)/N41,"")</f>
        <v>-7.0988102090489391E-2</v>
      </c>
      <c r="M41" s="25">
        <f ca="1">IFERROR([1]!i_risk_returnyearly($B41,TODAY()-365,"",1)/O41,"")</f>
        <v>0.1321777594880682</v>
      </c>
      <c r="N41" s="26">
        <f ca="1">[2]!thsiFinD("ths_annual_volatility_index",$B41,TODAY()-180,TODAY(),100,101)</f>
        <v>19.536122379337002</v>
      </c>
      <c r="O41" s="26">
        <f ca="1">[2]!thsiFinD("ths_annual_volatility_index",$B41,TODAY()-365,TODAY(),100,101)</f>
        <v>22.860459684496</v>
      </c>
      <c r="P41" s="27">
        <f ca="1">[2]!thsiFinD("ths_fore_np_compound_growth_2y_index",$B41,TODAY())</f>
        <v>6.8350189715589993</v>
      </c>
      <c r="Q41" s="27">
        <f ca="1">$P41-[2]!thsiFinD("ths_fore_np_compound_growth_2y_index",$B41,TODAY()-30)</f>
        <v>0.66475110157699913</v>
      </c>
      <c r="R41" s="27">
        <f ca="1">$P41-[2]!thsiFinD("ths_fore_np_compound_growth_2y_index",$B41,TODAY()-180)</f>
        <v>-1.9615837634830013</v>
      </c>
      <c r="S41" s="26">
        <f ca="1">[2]!thsiFinD("ths_pe_ttm_index",B41,[2]!thsiFinD("ths_new_forward_nearest_trade_date_func",TODAY()),100,100)</f>
        <v>14.930835544772</v>
      </c>
      <c r="T41" s="26">
        <f ca="1">[2]!thsiFinD("ths_fore_pe_index",B41,[2]!thsiFinD("ths_new_forward_nearest_trade_date_func",TODAY()),2025,100)</f>
        <v>11.821902483413</v>
      </c>
      <c r="U41" s="26">
        <f ca="1">[2]!thsiFinD("ths_pb_quantile_sr_index",$B41,[2]!thsiFinD("ths_new_forward_nearest_trade_date_func",TODAY()),TODAY()-365*5,TODAY(),107,100)</f>
        <v>95.692749461593678</v>
      </c>
      <c r="V41" s="26">
        <f ca="1">[2]!thsiFinD("ths_pe_ttm_quantile_index",$B41,[2]!thsiFinD("ths_new_forward_nearest_trade_date_func",TODAY()),TODAY()-365*5,TODAY(),100,100)</f>
        <v>0</v>
      </c>
      <c r="W41" s="27">
        <f ca="1">[2]!thsiFinD("ths_pb_quantile_sr_index",$B41,"2024-09-20",TODAY()-365*5,TODAY(),107,100)</f>
        <v>8.7580760947595113</v>
      </c>
      <c r="X41" s="27">
        <f ca="1">[2]!thsiFinD("ths_pe_ttm_quantile_index",$B41,"2024-09-20",TODAY()-365*5,TODAY(),100,100)</f>
        <v>13.344594594595</v>
      </c>
      <c r="Y41" s="27">
        <f ca="1">[2]!thsiFinD("ths_pb_quantile_sr_index",$B41,"2024-12-31",TODAY()-365*5,TODAY(),107,100)</f>
        <v>96.913137114142131</v>
      </c>
      <c r="Z41" s="27">
        <f ca="1">[2]!thsiFinD("ths_pe_ttm_quantile_index",$B41,"2024-12-31",TODAY()-365*5,TODAY(),100,100)</f>
        <v>92.905405405405006</v>
      </c>
      <c r="AA41" s="27">
        <f ca="1">[2]!thsiFinD("ths_pb_lessthan1_num_ratio_index",$B41,[2]!thsiFinD("ths_new_forward_nearest_trade_date_func",TODAY()))</f>
        <v>26</v>
      </c>
      <c r="AB41" s="29">
        <f ca="1">IF(L41="","",(([2]!thsiFinD("close_int",$B41,TODAY()-365*3,TODAY(),100)-[2]!thsiFinD("low_int",$B41,TODAY()-365*3,TODAY(),100)-1)/([2]!thsiFinD("high_int",$B41,TODAY()-365*3,TODAY(),100)-[2]!thsiFinD("low_int",$B41,TODAY()-365*3,TODAY(),100)-1)))</f>
        <v>0.57181341213406622</v>
      </c>
      <c r="AC41" s="29">
        <f ca="1">IF($L41="","",(([2]!thsiFinD("close_int",$B41,TODAY()-365,TODAY(),100)-[2]!thsiFinD("low_int",$B41,TODAY()-365,TODAY(),100)-1)/([2]!thsiFinD("high_int",$B41,TODAY()-365,TODAY(),100)-[2]!thsiFinD("low_int",$B41,TODAY()-365,TODAY(),100)-1)))</f>
        <v>0.57181341213406622</v>
      </c>
      <c r="AD41" s="29">
        <f ca="1">IF($L41="","",(([2]!thsiFinD("close_int",$B41,TODAY()-90,TODAY(),100)-[2]!thsiFinD("low_int",$B41,TODAY()-90,TODAY(),100)-1)/([2]!thsiFinD("high_int",$B41,TODAY()-90,TODAY(),100)-[2]!thsiFinD("low_int",$B41,TODAY()-90,TODAY(),100)-1)))</f>
        <v>0.48110442043480944</v>
      </c>
    </row>
    <row r="42" spans="1:30" ht="16.5" hidden="1" x14ac:dyDescent="0.4">
      <c r="A42" s="2" t="str">
        <f>[1]!b_info_fullname(B42)</f>
        <v>中证800价值指数</v>
      </c>
      <c r="B42" s="21" t="s">
        <v>1101</v>
      </c>
      <c r="C42" s="2" t="str">
        <f>[1]!s_info_name(B42)</f>
        <v>中证800价值</v>
      </c>
      <c r="D42" s="3" t="s">
        <v>1480</v>
      </c>
      <c r="E42" s="3" t="s">
        <v>1485</v>
      </c>
      <c r="F42" s="21" t="s">
        <v>1557</v>
      </c>
      <c r="G42" s="19">
        <f>COUNTIF('ETF-info'!$I$2:$I$2000,ETF指数!$B42)</f>
        <v>1</v>
      </c>
      <c r="H42" s="20">
        <f ca="1">SUMIF('ETF-info'!$I$2:$I$2000,ETF指数!B42,'ETF-info'!$M$2:$M$1008)</f>
        <v>0.33388309770000002</v>
      </c>
      <c r="I42" s="25">
        <f ca="1">[1]!i_pq_pctchange($B42,TODAY()-30,"")</f>
        <v>-2.5991500904691822</v>
      </c>
      <c r="J42" s="25">
        <f ca="1">[1]!i_pq_pctchange($B42,TODAY()-180,"")</f>
        <v>-2.8730673487062486</v>
      </c>
      <c r="K42" s="25">
        <f ca="1">[1]!i_pq_pctchange($B42,TODAY()-365,"")</f>
        <v>7.6805368000542051</v>
      </c>
      <c r="L42" s="25">
        <f ca="1">IFERROR([1]!i_risk_returnyearly($B42,TODAY()-180,"",1)/N42,"")</f>
        <v>-0.35936445414079854</v>
      </c>
      <c r="M42" s="25">
        <f ca="1">IFERROR([1]!i_risk_returnyearly($B42,TODAY()-365,"",1)/O42,"")</f>
        <v>0.42014677243055853</v>
      </c>
      <c r="N42" s="26">
        <f ca="1">[2]!thsiFinD("ths_annual_volatility_index",$B42,TODAY()-180,TODAY(),100,101)</f>
        <v>16.396952520023</v>
      </c>
      <c r="O42" s="26">
        <f ca="1">[2]!thsiFinD("ths_annual_volatility_index",$B42,TODAY()-365,TODAY(),100,101)</f>
        <v>18.908324106519999</v>
      </c>
      <c r="P42" s="27">
        <f ca="1">[2]!thsiFinD("ths_fore_np_compound_growth_2y_index",$B42,TODAY())</f>
        <v>6.4141029249667998</v>
      </c>
      <c r="Q42" s="27">
        <f ca="1">$P42-[2]!thsiFinD("ths_fore_np_compound_growth_2y_index",$B42,TODAY()-30)</f>
        <v>1.0154686397732</v>
      </c>
      <c r="R42" s="27">
        <f ca="1">$P42-[2]!thsiFinD("ths_fore_np_compound_growth_2y_index",$B42,TODAY()-180)</f>
        <v>0.99371839901310022</v>
      </c>
      <c r="S42" s="26">
        <f ca="1">[2]!thsiFinD("ths_pe_ttm_index",B42,[2]!thsiFinD("ths_new_forward_nearest_trade_date_func",TODAY()),100,100)</f>
        <v>8.8672207326830996</v>
      </c>
      <c r="T42" s="26">
        <f ca="1">[2]!thsiFinD("ths_fore_pe_index",B42,[2]!thsiFinD("ths_new_forward_nearest_trade_date_func",TODAY()),2025,100)</f>
        <v>8.4377622683111007</v>
      </c>
      <c r="U42" s="26">
        <f ca="1">[2]!thsiFinD("ths_pb_quantile_sr_index",$B42,[2]!thsiFinD("ths_new_forward_nearest_trade_date_func",TODAY()),TODAY()-365*5,TODAY(),107,100)</f>
        <v>92.723880597014926</v>
      </c>
      <c r="V42" s="26">
        <f ca="1">[2]!thsiFinD("ths_pe_ttm_quantile_index",$B42,[2]!thsiFinD("ths_new_forward_nearest_trade_date_func",TODAY()),TODAY()-365*5,TODAY(),100,100)</f>
        <v>0</v>
      </c>
      <c r="W42" s="27">
        <f ca="1">[2]!thsiFinD("ths_pb_quantile_sr_index",$B42,"2024-09-20",TODAY()-365*5,TODAY(),107,100)</f>
        <v>52.736318407960205</v>
      </c>
      <c r="X42" s="27">
        <f ca="1">[2]!thsiFinD("ths_pe_ttm_quantile_index",$B42,"2024-09-20",TODAY()-365*5,TODAY(),100,100)</f>
        <v>57.634408602150998</v>
      </c>
      <c r="Y42" s="27">
        <f ca="1">[2]!thsiFinD("ths_pb_quantile_sr_index",$B42,"2024-12-31",TODAY()-365*5,TODAY(),107,100)</f>
        <v>99.191542288557216</v>
      </c>
      <c r="Z42" s="27">
        <f ca="1">[2]!thsiFinD("ths_pe_ttm_quantile_index",$B42,"2024-12-31",TODAY()-365*5,TODAY(),100,100)</f>
        <v>84.648493543759002</v>
      </c>
      <c r="AA42" s="27">
        <f ca="1">[2]!thsiFinD("ths_pb_lessthan1_num_ratio_index",$B42,[2]!thsiFinD("ths_new_forward_nearest_trade_date_func",TODAY()))</f>
        <v>40.160642570280999</v>
      </c>
      <c r="AB42" s="29">
        <f ca="1">IF(L42="","",(([2]!thsiFinD("close_int",$B42,TODAY()-365*3,TODAY(),100)-[2]!thsiFinD("low_int",$B42,TODAY()-365*3,TODAY(),100)-1)/([2]!thsiFinD("high_int",$B42,TODAY()-365*3,TODAY(),100)-[2]!thsiFinD("low_int",$B42,TODAY()-365*3,TODAY(),100)-1)))</f>
        <v>0.58585473144198963</v>
      </c>
      <c r="AC42" s="29">
        <f ca="1">IF($L42="","",(([2]!thsiFinD("close_int",$B42,TODAY()-365,TODAY(),100)-[2]!thsiFinD("low_int",$B42,TODAY()-365,TODAY(),100)-1)/([2]!thsiFinD("high_int",$B42,TODAY()-365,TODAY(),100)-[2]!thsiFinD("low_int",$B42,TODAY()-365,TODAY(),100)-1)))</f>
        <v>0.51506646561329261</v>
      </c>
      <c r="AD42" s="29">
        <f ca="1">IF($L42="","",(([2]!thsiFinD("close_int",$B42,TODAY()-90,TODAY(),100)-[2]!thsiFinD("low_int",$B42,TODAY()-90,TODAY(),100)-1)/([2]!thsiFinD("high_int",$B42,TODAY()-90,TODAY(),100)-[2]!thsiFinD("low_int",$B42,TODAY()-90,TODAY(),100)-1)))</f>
        <v>0.6270499470176466</v>
      </c>
    </row>
    <row r="43" spans="1:30" ht="16.5" hidden="1" x14ac:dyDescent="0.4">
      <c r="A43" s="2" t="str">
        <f>[1]!b_info_fullname(B43)</f>
        <v>中证500价值指数</v>
      </c>
      <c r="B43" s="21" t="s">
        <v>1068</v>
      </c>
      <c r="C43" s="2" t="str">
        <f>[1]!s_info_name(B43)</f>
        <v>中证500价值</v>
      </c>
      <c r="D43" s="3" t="s">
        <v>1480</v>
      </c>
      <c r="E43" s="3" t="s">
        <v>1485</v>
      </c>
      <c r="F43" s="21" t="s">
        <v>1537</v>
      </c>
      <c r="G43" s="19">
        <f>COUNTIF('ETF-info'!$I$2:$I$2000,ETF指数!$B43)</f>
        <v>1</v>
      </c>
      <c r="H43" s="20">
        <f ca="1">SUMIF('ETF-info'!$I$2:$I$2000,ETF指数!B43,'ETF-info'!$M$2:$M$1008)</f>
        <v>0.1482115879</v>
      </c>
      <c r="I43" s="25">
        <f ca="1">[1]!i_pq_pctchange($B43,TODAY()-30,"")</f>
        <v>-4.7115630570308431</v>
      </c>
      <c r="J43" s="25">
        <f ca="1">[1]!i_pq_pctchange($B43,TODAY()-180,"")</f>
        <v>-4.5288674707697822</v>
      </c>
      <c r="K43" s="25">
        <f ca="1">[1]!i_pq_pctchange($B43,TODAY()-365,"")</f>
        <v>-3.9003968373271802</v>
      </c>
      <c r="L43" s="25">
        <f ca="1">IFERROR([1]!i_risk_returnyearly($B43,TODAY()-180,"",1)/N43,"")</f>
        <v>-0.48089570319064967</v>
      </c>
      <c r="M43" s="25">
        <f ca="1">IFERROR([1]!i_risk_returnyearly($B43,TODAY()-365,"",1)/O43,"")</f>
        <v>-0.17986612576916178</v>
      </c>
      <c r="N43" s="26">
        <f ca="1">[2]!thsiFinD("ths_annual_volatility_index",$B43,TODAY()-180,TODAY(),100,101)</f>
        <v>19.139239287022999</v>
      </c>
      <c r="O43" s="26">
        <f ca="1">[2]!thsiFinD("ths_annual_volatility_index",$B43,TODAY()-365,TODAY(),100,101)</f>
        <v>22.387231465509</v>
      </c>
      <c r="P43" s="27">
        <f ca="1">[2]!thsiFinD("ths_fore_np_compound_growth_2y_index",$B43,TODAY())</f>
        <v>6.7291031949660001</v>
      </c>
      <c r="Q43" s="27">
        <f ca="1">$P43-[2]!thsiFinD("ths_fore_np_compound_growth_2y_index",$B43,TODAY()-30)</f>
        <v>1.4328191281336</v>
      </c>
      <c r="R43" s="27">
        <f ca="1">$P43-[2]!thsiFinD("ths_fore_np_compound_growth_2y_index",$B43,TODAY()-180)</f>
        <v>-2.7256821235350985</v>
      </c>
      <c r="S43" s="26">
        <f ca="1">[2]!thsiFinD("ths_pe_ttm_index",B43,[2]!thsiFinD("ths_new_forward_nearest_trade_date_func",TODAY()),100,100)</f>
        <v>12.706616687016</v>
      </c>
      <c r="T43" s="26">
        <f ca="1">[2]!thsiFinD("ths_fore_pe_index",B43,[2]!thsiFinD("ths_new_forward_nearest_trade_date_func",TODAY()),2025,100)</f>
        <v>10.763070196882</v>
      </c>
      <c r="U43" s="26">
        <f ca="1">[2]!thsiFinD("ths_pb_quantile_sr_index",$B43,[2]!thsiFinD("ths_new_forward_nearest_trade_date_func",TODAY()),TODAY()-365*5,TODAY(),107,100)</f>
        <v>90.049443757725584</v>
      </c>
      <c r="V43" s="26">
        <f ca="1">[2]!thsiFinD("ths_pe_ttm_quantile_index",$B43,[2]!thsiFinD("ths_new_forward_nearest_trade_date_func",TODAY()),TODAY()-365*5,TODAY(),100,100)</f>
        <v>0</v>
      </c>
      <c r="W43" s="27">
        <f ca="1">[2]!thsiFinD("ths_pb_quantile_sr_index",$B43,"2024-09-20",TODAY()-365*5,TODAY(),107,100)</f>
        <v>14.276885043263288</v>
      </c>
      <c r="X43" s="27">
        <f ca="1">[2]!thsiFinD("ths_pe_ttm_quantile_index",$B43,"2024-09-20",TODAY()-365*5,TODAY(),100,100)</f>
        <v>21.856287425150001</v>
      </c>
      <c r="Y43" s="27">
        <f ca="1">[2]!thsiFinD("ths_pb_quantile_sr_index",$B43,"2024-12-31",TODAY()-365*5,TODAY(),107,100)</f>
        <v>97.342398022249682</v>
      </c>
      <c r="Z43" s="27">
        <f ca="1">[2]!thsiFinD("ths_pe_ttm_quantile_index",$B43,"2024-12-31",TODAY()-365*5,TODAY(),100,100)</f>
        <v>77.528089887639993</v>
      </c>
      <c r="AA43" s="27">
        <f ca="1">[2]!thsiFinD("ths_pb_lessthan1_num_ratio_index",$B43,[2]!thsiFinD("ths_new_forward_nearest_trade_date_func",TODAY()))</f>
        <v>34.666666666666998</v>
      </c>
      <c r="AB43" s="29">
        <f ca="1">IF(L43="","",(([2]!thsiFinD("close_int",$B43,TODAY()-365*3,TODAY(),100)-[2]!thsiFinD("low_int",$B43,TODAY()-365*3,TODAY(),100)-1)/([2]!thsiFinD("high_int",$B43,TODAY()-365*3,TODAY(),100)-[2]!thsiFinD("low_int",$B43,TODAY()-365*3,TODAY(),100)-1)))</f>
        <v>0.42956216201847663</v>
      </c>
      <c r="AC43" s="29">
        <f ca="1">IF($L43="","",(([2]!thsiFinD("close_int",$B43,TODAY()-365,TODAY(),100)-[2]!thsiFinD("low_int",$B43,TODAY()-365,TODAY(),100)-1)/([2]!thsiFinD("high_int",$B43,TODAY()-365,TODAY(),100)-[2]!thsiFinD("low_int",$B43,TODAY()-365,TODAY(),100)-1)))</f>
        <v>0.42956216201847663</v>
      </c>
      <c r="AD43" s="29">
        <f ca="1">IF($L43="","",(([2]!thsiFinD("close_int",$B43,TODAY()-90,TODAY(),100)-[2]!thsiFinD("low_int",$B43,TODAY()-90,TODAY(),100)-1)/([2]!thsiFinD("high_int",$B43,TODAY()-90,TODAY(),100)-[2]!thsiFinD("low_int",$B43,TODAY()-90,TODAY(),100)-1)))</f>
        <v>0.50824837653353894</v>
      </c>
    </row>
    <row r="44" spans="1:30" ht="16.5" hidden="1" x14ac:dyDescent="0.4">
      <c r="A44" s="2" t="str">
        <f>[1]!b_info_fullname(B44)</f>
        <v>中证500质量成长指数</v>
      </c>
      <c r="B44" s="2" t="s">
        <v>719</v>
      </c>
      <c r="C44" s="2" t="s">
        <v>1558</v>
      </c>
      <c r="D44" s="3" t="s">
        <v>1480</v>
      </c>
      <c r="E44" s="3" t="s">
        <v>1486</v>
      </c>
      <c r="F44" s="3" t="s">
        <v>1537</v>
      </c>
      <c r="G44" s="19">
        <f>COUNTIF('ETF-info'!$I$2:$I$2000,ETF指数!$B44)</f>
        <v>3</v>
      </c>
      <c r="H44" s="20">
        <f ca="1">SUMIF('ETF-info'!$I$2:$I$2000,ETF指数!B44,'ETF-info'!$M$2:$M$1008)</f>
        <v>10.0177118341</v>
      </c>
      <c r="I44" s="25">
        <f ca="1">[1]!i_pq_pctchange($B44,TODAY()-30,"")</f>
        <v>-4.489625552891285</v>
      </c>
      <c r="J44" s="25">
        <f ca="1">[1]!i_pq_pctchange($B44,TODAY()-180,"")</f>
        <v>-2.0590661480250683</v>
      </c>
      <c r="K44" s="25">
        <f ca="1">[1]!i_pq_pctchange($B44,TODAY()-365,"")</f>
        <v>3.8049179130864585</v>
      </c>
      <c r="L44" s="25">
        <f ca="1">IFERROR([1]!i_risk_returnyearly($B44,TODAY()-180,"",1)/N44,"")</f>
        <v>-0.19637545024897179</v>
      </c>
      <c r="M44" s="25">
        <f ca="1">IFERROR([1]!i_risk_returnyearly($B44,TODAY()-365,"",1)/O44,"")</f>
        <v>0.15638324578717405</v>
      </c>
      <c r="N44" s="26">
        <f ca="1">[2]!thsiFinD("ths_annual_volatility_index",$B44,TODAY()-180,TODAY(),100,101)</f>
        <v>21.600990308653</v>
      </c>
      <c r="O44" s="26">
        <f ca="1">[2]!thsiFinD("ths_annual_volatility_index",$B44,TODAY()-365,TODAY(),100,101)</f>
        <v>25.150664998107001</v>
      </c>
      <c r="P44" s="27">
        <f ca="1">[2]!thsiFinD("ths_fore_np_compound_growth_2y_index",$B44,TODAY())</f>
        <v>23.517558972951001</v>
      </c>
      <c r="Q44" s="27">
        <f ca="1">$P44-[2]!thsiFinD("ths_fore_np_compound_growth_2y_index",$B44,TODAY()-30)</f>
        <v>4.1102124559890001</v>
      </c>
      <c r="R44" s="27">
        <f ca="1">$P44-[2]!thsiFinD("ths_fore_np_compound_growth_2y_index",$B44,TODAY()-180)</f>
        <v>5.3572249208830023</v>
      </c>
      <c r="S44" s="26">
        <f ca="1">[2]!thsiFinD("ths_pe_ttm_index",B44,[2]!thsiFinD("ths_new_forward_nearest_trade_date_func",TODAY()),100,100)</f>
        <v>16.709665755970999</v>
      </c>
      <c r="T44" s="26">
        <f ca="1">[2]!thsiFinD("ths_fore_pe_index",B44,[2]!thsiFinD("ths_new_forward_nearest_trade_date_func",TODAY()),2025,100)</f>
        <v>13.920452394488001</v>
      </c>
      <c r="U44" s="26">
        <f ca="1">[2]!thsiFinD("ths_pb_quantile_sr_index",$B44,[2]!thsiFinD("ths_new_forward_nearest_trade_date_func",TODAY()),TODAY()-365*5,TODAY(),107,100)</f>
        <v>84.741488020176547</v>
      </c>
      <c r="V44" s="26">
        <f ca="1">[2]!thsiFinD("ths_pe_ttm_quantile_index",$B44,[2]!thsiFinD("ths_new_forward_nearest_trade_date_func",TODAY()),TODAY()-365*5,TODAY(),100,100)</f>
        <v>0</v>
      </c>
      <c r="W44" s="27">
        <f ca="1">[2]!thsiFinD("ths_pb_quantile_sr_index",$B44,"2024-09-20",TODAY()-365*5,TODAY(),107,100)</f>
        <v>10.970996216897856</v>
      </c>
      <c r="X44" s="27">
        <f ca="1">[2]!thsiFinD("ths_pe_ttm_quantile_index",$B44,"2024-09-20",TODAY()-365*5,TODAY(),100,100)</f>
        <v>16.420118343195</v>
      </c>
      <c r="Y44" s="27">
        <f ca="1">[2]!thsiFinD("ths_pb_quantile_sr_index",$B44,"2024-12-31",TODAY()-365*5,TODAY(),107,100)</f>
        <v>84.36317780580076</v>
      </c>
      <c r="Z44" s="27">
        <f ca="1">[2]!thsiFinD("ths_pe_ttm_quantile_index",$B44,"2024-12-31",TODAY()-365*5,TODAY(),100,100)</f>
        <v>73.279052553664002</v>
      </c>
      <c r="AA44" s="27">
        <f ca="1">[2]!thsiFinD("ths_pb_lessthan1_num_ratio_index",$B44,[2]!thsiFinD("ths_new_forward_nearest_trade_date_func",TODAY()))</f>
        <v>4</v>
      </c>
      <c r="AB44" s="29">
        <f ca="1">IF(L44="","",(([2]!thsiFinD("close_int",$B44,TODAY()-365*3,TODAY(),100)-[2]!thsiFinD("low_int",$B44,TODAY()-365*3,TODAY(),100)-1)/([2]!thsiFinD("high_int",$B44,TODAY()-365*3,TODAY(),100)-[2]!thsiFinD("low_int",$B44,TODAY()-365*3,TODAY(),100)-1)))</f>
        <v>0.49326988619341827</v>
      </c>
      <c r="AC44" s="29">
        <f ca="1">IF($L44="","",(([2]!thsiFinD("close_int",$B44,TODAY()-365,TODAY(),100)-[2]!thsiFinD("low_int",$B44,TODAY()-365,TODAY(),100)-1)/([2]!thsiFinD("high_int",$B44,TODAY()-365,TODAY(),100)-[2]!thsiFinD("low_int",$B44,TODAY()-365,TODAY(),100)-1)))</f>
        <v>0.53195983262521651</v>
      </c>
      <c r="AD44" s="29">
        <f ca="1">IF($L44="","",(([2]!thsiFinD("close_int",$B44,TODAY()-90,TODAY(),100)-[2]!thsiFinD("low_int",$B44,TODAY()-90,TODAY(),100)-1)/([2]!thsiFinD("high_int",$B44,TODAY()-90,TODAY(),100)-[2]!thsiFinD("low_int",$B44,TODAY()-90,TODAY(),100)-1)))</f>
        <v>0.63183820168650018</v>
      </c>
    </row>
    <row r="45" spans="1:30" ht="16.5" hidden="1" x14ac:dyDescent="0.4">
      <c r="A45" s="2" t="str">
        <f>[1]!b_info_fullname(B45)</f>
        <v>中证红利质量指数</v>
      </c>
      <c r="B45" s="2" t="s">
        <v>842</v>
      </c>
      <c r="C45" s="2" t="s">
        <v>1559</v>
      </c>
      <c r="D45" s="3" t="s">
        <v>1480</v>
      </c>
      <c r="E45" s="3" t="s">
        <v>1486</v>
      </c>
      <c r="F45" s="3" t="s">
        <v>1484</v>
      </c>
      <c r="G45" s="19">
        <f>COUNTIF('ETF-info'!$I$2:$I$2000,ETF指数!$B45)</f>
        <v>1</v>
      </c>
      <c r="H45" s="20">
        <f ca="1">SUMIF('ETF-info'!$I$2:$I$2000,ETF指数!B45,'ETF-info'!$M$2:$M$1008)</f>
        <v>5.5401016882000009</v>
      </c>
      <c r="I45" s="25">
        <f ca="1">[1]!i_pq_pctchange($B45,TODAY()-30,"")</f>
        <v>-1.9916085042138265</v>
      </c>
      <c r="J45" s="25">
        <f ca="1">[1]!i_pq_pctchange($B45,TODAY()-180,"")</f>
        <v>-2.3398441101902256</v>
      </c>
      <c r="K45" s="25">
        <f ca="1">[1]!i_pq_pctchange($B45,TODAY()-365,"")</f>
        <v>-3.2423641454684016</v>
      </c>
      <c r="L45" s="25">
        <f ca="1">IFERROR([1]!i_risk_returnyearly($B45,TODAY()-180,"",1)/N45,"")</f>
        <v>-0.23158325324306231</v>
      </c>
      <c r="M45" s="25">
        <f ca="1">IFERROR([1]!i_risk_returnyearly($B45,TODAY()-365,"",1)/O45,"")</f>
        <v>-0.12258408588840161</v>
      </c>
      <c r="N45" s="26">
        <f ca="1">[2]!thsiFinD("ths_annual_volatility_index",$B45,TODAY()-180,TODAY(),100,101)</f>
        <v>20.782734256361</v>
      </c>
      <c r="O45" s="26">
        <f ca="1">[2]!thsiFinD("ths_annual_volatility_index",$B45,TODAY()-365,TODAY(),100,101)</f>
        <v>27.309707703152</v>
      </c>
      <c r="P45" s="27">
        <f ca="1">[2]!thsiFinD("ths_fore_np_compound_growth_2y_index",$B45,TODAY())</f>
        <v>17.478332910307</v>
      </c>
      <c r="Q45" s="27">
        <f ca="1">$P45-[2]!thsiFinD("ths_fore_np_compound_growth_2y_index",$B45,TODAY()-30)</f>
        <v>0.85006753938500168</v>
      </c>
      <c r="R45" s="27">
        <f ca="1">$P45-[2]!thsiFinD("ths_fore_np_compound_growth_2y_index",$B45,TODAY()-180)</f>
        <v>2.5074482349339995</v>
      </c>
      <c r="S45" s="26">
        <f ca="1">[2]!thsiFinD("ths_pe_ttm_index",B45,[2]!thsiFinD("ths_new_forward_nearest_trade_date_func",TODAY()),100,100)</f>
        <v>14.882553041868</v>
      </c>
      <c r="T45" s="26">
        <f ca="1">[2]!thsiFinD("ths_fore_pe_index",B45,[2]!thsiFinD("ths_new_forward_nearest_trade_date_func",TODAY()),2025,100)</f>
        <v>14.123742277651999</v>
      </c>
      <c r="U45" s="26">
        <f ca="1">[2]!thsiFinD("ths_pb_quantile_sr_index",$B45,[2]!thsiFinD("ths_new_forward_nearest_trade_date_func",TODAY()),TODAY()-365*5,TODAY(),107,100)</f>
        <v>5.6068601583113455</v>
      </c>
      <c r="V45" s="26">
        <f ca="1">[2]!thsiFinD("ths_pe_ttm_quantile_index",$B45,[2]!thsiFinD("ths_new_forward_nearest_trade_date_func",TODAY()),TODAY()-365*5,TODAY(),100,100)</f>
        <v>0</v>
      </c>
      <c r="W45" s="27">
        <f ca="1">[2]!thsiFinD("ths_pb_quantile_sr_index",$B45,"2024-09-20",TODAY()-365*5,TODAY(),107,100)</f>
        <v>55.343007915567277</v>
      </c>
      <c r="X45" s="27">
        <f ca="1">[2]!thsiFinD("ths_pe_ttm_quantile_index",$B45,"2024-09-20",TODAY()-365*5,TODAY(),100,100)</f>
        <v>14.933541829554001</v>
      </c>
      <c r="Y45" s="27">
        <f ca="1">[2]!thsiFinD("ths_pb_quantile_sr_index",$B45,"2024-12-31",TODAY()-365*5,TODAY(),107,100)</f>
        <v>8.2453825857519778</v>
      </c>
      <c r="Z45" s="27">
        <f ca="1">[2]!thsiFinD("ths_pe_ttm_quantile_index",$B45,"2024-12-31",TODAY()-365*5,TODAY(),100,100)</f>
        <v>10.946051602815</v>
      </c>
      <c r="AA45" s="27">
        <f ca="1">[2]!thsiFinD("ths_pb_lessthan1_num_ratio_index",$B45,[2]!thsiFinD("ths_new_forward_nearest_trade_date_func",TODAY()))</f>
        <v>4</v>
      </c>
      <c r="AB45" s="29">
        <f ca="1">IF(L45="","",(([2]!thsiFinD("close_int",$B45,TODAY()-365*3,TODAY(),100)-[2]!thsiFinD("low_int",$B45,TODAY()-365*3,TODAY(),100)-1)/([2]!thsiFinD("high_int",$B45,TODAY()-365*3,TODAY(),100)-[2]!thsiFinD("low_int",$B45,TODAY()-365*3,TODAY(),100)-1)))</f>
        <v>0.46640107544295739</v>
      </c>
      <c r="AC45" s="29">
        <f ca="1">IF($L45="","",(([2]!thsiFinD("close_int",$B45,TODAY()-365,TODAY(),100)-[2]!thsiFinD("low_int",$B45,TODAY()-365,TODAY(),100)-1)/([2]!thsiFinD("high_int",$B45,TODAY()-365,TODAY(),100)-[2]!thsiFinD("low_int",$B45,TODAY()-365,TODAY(),100)-1)))</f>
        <v>0.46640107544295739</v>
      </c>
      <c r="AD45" s="29">
        <f ca="1">IF($L45="","",(([2]!thsiFinD("close_int",$B45,TODAY()-90,TODAY(),100)-[2]!thsiFinD("low_int",$B45,TODAY()-90,TODAY(),100)-1)/([2]!thsiFinD("high_int",$B45,TODAY()-90,TODAY(),100)-[2]!thsiFinD("low_int",$B45,TODAY()-90,TODAY(),100)-1)))</f>
        <v>0.67509502556853007</v>
      </c>
    </row>
    <row r="46" spans="1:30" ht="16.5" hidden="1" x14ac:dyDescent="0.4">
      <c r="A46" s="2" t="str">
        <f>[1]!b_info_fullname(B46)</f>
        <v>深证基本面60指数</v>
      </c>
      <c r="B46" s="2" t="s">
        <v>67</v>
      </c>
      <c r="C46" s="2" t="s">
        <v>1560</v>
      </c>
      <c r="D46" s="3" t="s">
        <v>1480</v>
      </c>
      <c r="E46" s="3" t="s">
        <v>1486</v>
      </c>
      <c r="F46" s="3" t="s">
        <v>1493</v>
      </c>
      <c r="G46" s="19">
        <f>COUNTIF('ETF-info'!$I$2:$I$2000,ETF指数!$B46)</f>
        <v>1</v>
      </c>
      <c r="H46" s="20">
        <f ca="1">SUMIF('ETF-info'!$I$2:$I$2000,ETF指数!B46,'ETF-info'!$M$2:$M$1008)</f>
        <v>3.6781447598999999</v>
      </c>
      <c r="I46" s="25">
        <f ca="1">[1]!i_pq_pctchange($B46,TODAY()-30,"")</f>
        <v>-5.3629465926243185</v>
      </c>
      <c r="J46" s="25">
        <f ca="1">[1]!i_pq_pctchange($B46,TODAY()-180,"")</f>
        <v>-7.7661249878381859</v>
      </c>
      <c r="K46" s="25">
        <f ca="1">[1]!i_pq_pctchange($B46,TODAY()-365,"")</f>
        <v>2.5615293621993329</v>
      </c>
      <c r="L46" s="25">
        <f ca="1">IFERROR([1]!i_risk_returnyearly($B46,TODAY()-180,"",1)/N46,"")</f>
        <v>-0.79481473448203976</v>
      </c>
      <c r="M46" s="25">
        <f ca="1">IFERROR([1]!i_risk_returnyearly($B46,TODAY()-365,"",1)/O46,"")</f>
        <v>0.10912860161120791</v>
      </c>
      <c r="N46" s="26">
        <f ca="1">[2]!thsiFinD("ths_annual_volatility_index",$B46,TODAY()-180,TODAY(),100,101)</f>
        <v>19.501790221646001</v>
      </c>
      <c r="O46" s="26">
        <f ca="1">[2]!thsiFinD("ths_annual_volatility_index",$B46,TODAY()-365,TODAY(),100,101)</f>
        <v>24.258711566776</v>
      </c>
      <c r="P46" s="27">
        <f ca="1">[2]!thsiFinD("ths_fore_np_compound_growth_2y_index",$B46,TODAY())</f>
        <v>14.972214431676001</v>
      </c>
      <c r="Q46" s="27">
        <f ca="1">$P46-[2]!thsiFinD("ths_fore_np_compound_growth_2y_index",$B46,TODAY()-30)</f>
        <v>-2.4768737309419997</v>
      </c>
      <c r="R46" s="27">
        <f ca="1">$P46-[2]!thsiFinD("ths_fore_np_compound_growth_2y_index",$B46,TODAY()-180)</f>
        <v>-1.9368314921219998</v>
      </c>
      <c r="S46" s="26">
        <f ca="1">[2]!thsiFinD("ths_pe_ttm_index",B46,[2]!thsiFinD("ths_new_forward_nearest_trade_date_func",TODAY()),100,100)</f>
        <v>20.043610253396999</v>
      </c>
      <c r="T46" s="26">
        <f ca="1">[2]!thsiFinD("ths_fore_pe_index",B46,[2]!thsiFinD("ths_new_forward_nearest_trade_date_func",TODAY()),2025,100)</f>
        <v>14.725511944454</v>
      </c>
      <c r="U46" s="26">
        <f ca="1">[2]!thsiFinD("ths_pb_quantile_sr_index",$B46,[2]!thsiFinD("ths_new_forward_nearest_trade_date_func",TODAY()),TODAY()-365*5,TODAY(),107,100)</f>
        <v>31.367465975372649</v>
      </c>
      <c r="V46" s="26">
        <f ca="1">[2]!thsiFinD("ths_pe_ttm_quantile_index",$B46,[2]!thsiFinD("ths_new_forward_nearest_trade_date_func",TODAY()),TODAY()-365*5,TODAY(),100,100)</f>
        <v>0</v>
      </c>
      <c r="W46" s="27">
        <f ca="1">[2]!thsiFinD("ths_pb_quantile_sr_index",$B46,"2024-09-20",TODAY()-365*5,TODAY(),107,100)</f>
        <v>1.2961762799740766</v>
      </c>
      <c r="X46" s="27">
        <f ca="1">[2]!thsiFinD("ths_pe_ttm_quantile_index",$B46,"2024-09-20",TODAY()-365*5,TODAY(),100,100)</f>
        <v>3.0983733539892002</v>
      </c>
      <c r="Y46" s="27">
        <f ca="1">[2]!thsiFinD("ths_pb_quantile_sr_index",$B46,"2024-12-31",TODAY()-365*5,TODAY(),107,100)</f>
        <v>40.051847051198962</v>
      </c>
      <c r="Z46" s="27">
        <f ca="1">[2]!thsiFinD("ths_pe_ttm_quantile_index",$B46,"2024-12-31",TODAY()-365*5,TODAY(),100,100)</f>
        <v>34.314484895429999</v>
      </c>
      <c r="AA46" s="27">
        <f ca="1">[2]!thsiFinD("ths_pb_lessthan1_num_ratio_index",$B46,[2]!thsiFinD("ths_new_forward_nearest_trade_date_func",TODAY()))</f>
        <v>26.666666666666998</v>
      </c>
      <c r="AB46" s="29">
        <f ca="1">IF(L46="","",(([2]!thsiFinD("close_int",$B46,TODAY()-365*3,TODAY(),100)-[2]!thsiFinD("low_int",$B46,TODAY()-365*3,TODAY(),100)-1)/([2]!thsiFinD("high_int",$B46,TODAY()-365*3,TODAY(),100)-[2]!thsiFinD("low_int",$B46,TODAY()-365*3,TODAY(),100)-1)))</f>
        <v>0.37872854460779259</v>
      </c>
      <c r="AC46" s="29">
        <f ca="1">IF($L46="","",(([2]!thsiFinD("close_int",$B46,TODAY()-365,TODAY(),100)-[2]!thsiFinD("low_int",$B46,TODAY()-365,TODAY(),100)-1)/([2]!thsiFinD("high_int",$B46,TODAY()-365,TODAY(),100)-[2]!thsiFinD("low_int",$B46,TODAY()-365,TODAY(),100)-1)))</f>
        <v>0.37872854460779259</v>
      </c>
      <c r="AD46" s="29">
        <f ca="1">IF($L46="","",(([2]!thsiFinD("close_int",$B46,TODAY()-90,TODAY(),100)-[2]!thsiFinD("low_int",$B46,TODAY()-90,TODAY(),100)-1)/([2]!thsiFinD("high_int",$B46,TODAY()-90,TODAY(),100)-[2]!thsiFinD("low_int",$B46,TODAY()-90,TODAY(),100)-1)))</f>
        <v>0.45840134944225885</v>
      </c>
    </row>
    <row r="47" spans="1:30" ht="16.5" hidden="1" x14ac:dyDescent="0.4">
      <c r="A47" s="2" t="str">
        <f>[1]!b_info_fullname(B47)</f>
        <v>深证基本面120指数</v>
      </c>
      <c r="B47" s="2" t="s">
        <v>65</v>
      </c>
      <c r="C47" s="2" t="s">
        <v>1561</v>
      </c>
      <c r="D47" s="3" t="s">
        <v>1480</v>
      </c>
      <c r="E47" s="3" t="s">
        <v>1486</v>
      </c>
      <c r="F47" s="3" t="s">
        <v>1493</v>
      </c>
      <c r="G47" s="19">
        <f>COUNTIF('ETF-info'!$I$2:$I$2000,ETF指数!$B47)</f>
        <v>1</v>
      </c>
      <c r="H47" s="20">
        <f ca="1">SUMIF('ETF-info'!$I$2:$I$2000,ETF指数!B47,'ETF-info'!$M$2:$M$1008)</f>
        <v>2.9463239757999999</v>
      </c>
      <c r="I47" s="25">
        <f ca="1">[1]!i_pq_pctchange($B47,TODAY()-30,"")</f>
        <v>-6.0000020560552203</v>
      </c>
      <c r="J47" s="25">
        <f ca="1">[1]!i_pq_pctchange($B47,TODAY()-180,"")</f>
        <v>-7.5062849572116956</v>
      </c>
      <c r="K47" s="25">
        <f ca="1">[1]!i_pq_pctchange($B47,TODAY()-365,"")</f>
        <v>2.1505039147282412</v>
      </c>
      <c r="L47" s="25">
        <f ca="1">IFERROR([1]!i_risk_returnyearly($B47,TODAY()-180,"",1)/N47,"")</f>
        <v>-0.75583829515421197</v>
      </c>
      <c r="M47" s="25">
        <f ca="1">IFERROR([1]!i_risk_returnyearly($B47,TODAY()-365,"",1)/O47,"")</f>
        <v>9.0518800463851828E-2</v>
      </c>
      <c r="N47" s="26">
        <f ca="1">[2]!thsiFinD("ths_annual_volatility_index",$B47,TODAY()-180,TODAY(),100,101)</f>
        <v>19.850294790317001</v>
      </c>
      <c r="O47" s="26">
        <f ca="1">[2]!thsiFinD("ths_annual_volatility_index",$B47,TODAY()-365,TODAY(),100,101)</f>
        <v>24.551576058310001</v>
      </c>
      <c r="P47" s="27">
        <f ca="1">[2]!thsiFinD("ths_fore_np_compound_growth_2y_index",$B47,TODAY())</f>
        <v>14.614194160244001</v>
      </c>
      <c r="Q47" s="27">
        <f ca="1">$P47-[2]!thsiFinD("ths_fore_np_compound_growth_2y_index",$B47,TODAY()-30)</f>
        <v>-1.4538217405809988</v>
      </c>
      <c r="R47" s="27">
        <f ca="1">$P47-[2]!thsiFinD("ths_fore_np_compound_growth_2y_index",$B47,TODAY()-180)</f>
        <v>-1.6394118812150005</v>
      </c>
      <c r="S47" s="26">
        <f ca="1">[2]!thsiFinD("ths_pe_ttm_index",B47,[2]!thsiFinD("ths_new_forward_nearest_trade_date_func",TODAY()),100,100)</f>
        <v>20.153358548418002</v>
      </c>
      <c r="T47" s="26">
        <f ca="1">[2]!thsiFinD("ths_fore_pe_index",B47,[2]!thsiFinD("ths_new_forward_nearest_trade_date_func",TODAY()),2025,100)</f>
        <v>14.455694677918</v>
      </c>
      <c r="U47" s="26">
        <f ca="1">[2]!thsiFinD("ths_pb_quantile_sr_index",$B47,[2]!thsiFinD("ths_new_forward_nearest_trade_date_func",TODAY()),TODAY()-365*5,TODAY(),107,100)</f>
        <v>26.55367231638418</v>
      </c>
      <c r="V47" s="26">
        <f ca="1">[2]!thsiFinD("ths_pe_ttm_quantile_index",$B47,[2]!thsiFinD("ths_new_forward_nearest_trade_date_func",TODAY()),TODAY()-365*5,TODAY(),100,100)</f>
        <v>0</v>
      </c>
      <c r="W47" s="27">
        <f ca="1">[2]!thsiFinD("ths_pb_quantile_sr_index",$B47,"2024-09-20",TODAY()-365*5,TODAY(),107,100)</f>
        <v>1.5065913370998116</v>
      </c>
      <c r="X47" s="27">
        <f ca="1">[2]!thsiFinD("ths_pe_ttm_quantile_index",$B47,"2024-09-20",TODAY()-365*5,TODAY(),100,100)</f>
        <v>2.3082650781831999</v>
      </c>
      <c r="Y47" s="27">
        <f ca="1">[2]!thsiFinD("ths_pb_quantile_sr_index",$B47,"2024-12-31",TODAY()-365*5,TODAY(),107,100)</f>
        <v>37.853107344632768</v>
      </c>
      <c r="Z47" s="27">
        <f ca="1">[2]!thsiFinD("ths_pe_ttm_quantile_index",$B47,"2024-12-31",TODAY()-365*5,TODAY(),100,100)</f>
        <v>37.379002233804997</v>
      </c>
      <c r="AA47" s="27">
        <f ca="1">[2]!thsiFinD("ths_pb_lessthan1_num_ratio_index",$B47,[2]!thsiFinD("ths_new_forward_nearest_trade_date_func",TODAY()))</f>
        <v>29.166666666667002</v>
      </c>
      <c r="AB47" s="29">
        <f ca="1">IF(L47="","",(([2]!thsiFinD("close_int",$B47,TODAY()-365*3,TODAY(),100)-[2]!thsiFinD("low_int",$B47,TODAY()-365*3,TODAY(),100)-1)/([2]!thsiFinD("high_int",$B47,TODAY()-365*3,TODAY(),100)-[2]!thsiFinD("low_int",$B47,TODAY()-365*3,TODAY(),100)-1)))</f>
        <v>0.39971548299894627</v>
      </c>
      <c r="AC47" s="29">
        <f ca="1">IF($L47="","",(([2]!thsiFinD("close_int",$B47,TODAY()-365,TODAY(),100)-[2]!thsiFinD("low_int",$B47,TODAY()-365,TODAY(),100)-1)/([2]!thsiFinD("high_int",$B47,TODAY()-365,TODAY(),100)-[2]!thsiFinD("low_int",$B47,TODAY()-365,TODAY(),100)-1)))</f>
        <v>0.39971548299894627</v>
      </c>
      <c r="AD47" s="29">
        <f ca="1">IF($L47="","",(([2]!thsiFinD("close_int",$B47,TODAY()-90,TODAY(),100)-[2]!thsiFinD("low_int",$B47,TODAY()-90,TODAY(),100)-1)/([2]!thsiFinD("high_int",$B47,TODAY()-90,TODAY(),100)-[2]!thsiFinD("low_int",$B47,TODAY()-90,TODAY(),100)-1)))</f>
        <v>0.41616998724565207</v>
      </c>
    </row>
    <row r="48" spans="1:30" ht="16.5" hidden="1" x14ac:dyDescent="0.4">
      <c r="A48" s="2" t="str">
        <f>[1]!b_info_fullname(B48)</f>
        <v>MSCI中国A股国际质量指数</v>
      </c>
      <c r="B48" s="2" t="s">
        <v>487</v>
      </c>
      <c r="C48" s="2" t="str">
        <f>[1]!s_info_name(B48)</f>
        <v>MSCI中国A股国际质量指数</v>
      </c>
      <c r="D48" s="3" t="s">
        <v>1480</v>
      </c>
      <c r="E48" s="3" t="s">
        <v>1486</v>
      </c>
      <c r="F48" s="3" t="s">
        <v>1529</v>
      </c>
      <c r="G48" s="19">
        <f>COUNTIF('ETF-info'!$I$2:$I$2000,ETF指数!$B48)</f>
        <v>1</v>
      </c>
      <c r="H48" s="20">
        <f ca="1">SUMIF('ETF-info'!$I$2:$I$2000,ETF指数!B48,'ETF-info'!$M$2:$M$1008)</f>
        <v>2.3463126572999999</v>
      </c>
      <c r="I48" s="25">
        <f ca="1">[1]!i_pq_pctchange($B48,TODAY()-30,"")</f>
        <v>-6.3107731977223125</v>
      </c>
      <c r="J48" s="25">
        <f ca="1">[1]!i_pq_pctchange($B48,TODAY()-180,"")</f>
        <v>-10.399607667044206</v>
      </c>
      <c r="K48" s="25">
        <f ca="1">[1]!i_pq_pctchange($B48,TODAY()-365,"")</f>
        <v>-8.9589985093486284</v>
      </c>
      <c r="L48" s="25" t="str">
        <f ca="1">IFERROR([1]!i_risk_returnyearly($B48,TODAY()-180,"",1)/N48,"")</f>
        <v/>
      </c>
      <c r="M48" s="25" t="str">
        <f ca="1">IFERROR([1]!i_risk_returnyearly($B48,TODAY()-365,"",1)/O48,"")</f>
        <v/>
      </c>
      <c r="N48" s="26">
        <f ca="1">[2]!thsiFinD("ths_annual_volatility_index",$B48,TODAY()-180,TODAY(),100,101)</f>
        <v>0</v>
      </c>
      <c r="O48" s="26">
        <f ca="1">[2]!thsiFinD("ths_annual_volatility_index",$B48,TODAY()-365,TODAY(),100,101)</f>
        <v>0</v>
      </c>
      <c r="P48" s="27">
        <f ca="1">[2]!thsiFinD("ths_fore_np_compound_growth_2y_index",$B48,TODAY())</f>
        <v>0</v>
      </c>
      <c r="Q48" s="27">
        <f ca="1">$P48-[2]!thsiFinD("ths_fore_np_compound_growth_2y_index",$B48,TODAY()-30)</f>
        <v>0</v>
      </c>
      <c r="R48" s="27">
        <f ca="1">$P48-[2]!thsiFinD("ths_fore_np_compound_growth_2y_index",$B48,TODAY()-180)</f>
        <v>0</v>
      </c>
      <c r="S48" s="26">
        <f ca="1">[2]!thsiFinD("ths_pe_ttm_index",B48,[2]!thsiFinD("ths_new_forward_nearest_trade_date_func",TODAY()),100,100)</f>
        <v>0</v>
      </c>
      <c r="T48" s="26">
        <f ca="1">[2]!thsiFinD("ths_fore_pe_index",B48,[2]!thsiFinD("ths_new_forward_nearest_trade_date_func",TODAY()),2025,100)</f>
        <v>0</v>
      </c>
      <c r="U48" s="26">
        <f ca="1">[2]!thsiFinD("ths_pb_quantile_sr_index",$B48,[2]!thsiFinD("ths_new_forward_nearest_trade_date_func",TODAY()),TODAY()-365*5,TODAY(),107,100)</f>
        <v>0</v>
      </c>
      <c r="V48" s="26">
        <f ca="1">[2]!thsiFinD("ths_pe_ttm_quantile_index",$B48,[2]!thsiFinD("ths_new_forward_nearest_trade_date_func",TODAY()),TODAY()-365*5,TODAY(),100,100)</f>
        <v>0</v>
      </c>
      <c r="W48" s="27">
        <f ca="1">[2]!thsiFinD("ths_pb_quantile_sr_index",$B48,"2024-09-20",TODAY()-365*5,TODAY(),107,100)</f>
        <v>0</v>
      </c>
      <c r="X48" s="27">
        <f ca="1">[2]!thsiFinD("ths_pe_ttm_quantile_index",$B48,"2024-09-20",TODAY()-365*5,TODAY(),100,100)</f>
        <v>0</v>
      </c>
      <c r="Y48" s="27">
        <f ca="1">[2]!thsiFinD("ths_pb_quantile_sr_index",$B48,"2024-12-31",TODAY()-365*5,TODAY(),107,100)</f>
        <v>0</v>
      </c>
      <c r="Z48" s="27">
        <f ca="1">[2]!thsiFinD("ths_pe_ttm_quantile_index",$B48,"2024-12-31",TODAY()-365*5,TODAY(),100,100)</f>
        <v>0</v>
      </c>
      <c r="AA48" s="27">
        <f ca="1">[2]!thsiFinD("ths_pb_lessthan1_num_ratio_index",$B48,[2]!thsiFinD("ths_new_forward_nearest_trade_date_func",TODAY()))</f>
        <v>0</v>
      </c>
      <c r="AB48" s="29" t="str">
        <f ca="1">IF(L48="","",(([2]!thsiFinD("close_int",$B48,TODAY()-365*3,TODAY(),100)-[2]!thsiFinD("low_int",$B48,TODAY()-365*3,TODAY(),100)-1)/([2]!thsiFinD("high_int",$B48,TODAY()-365*3,TODAY(),100)-[2]!thsiFinD("low_int",$B48,TODAY()-365*3,TODAY(),100)-1)))</f>
        <v/>
      </c>
      <c r="AC48" s="29" t="str">
        <f ca="1">IF($L48="","",(([2]!thsiFinD("close_int",$B48,TODAY()-365,TODAY(),100)-[2]!thsiFinD("low_int",$B48,TODAY()-365,TODAY(),100)-1)/([2]!thsiFinD("high_int",$B48,TODAY()-365,TODAY(),100)-[2]!thsiFinD("low_int",$B48,TODAY()-365,TODAY(),100)-1)))</f>
        <v/>
      </c>
      <c r="AD48" s="29" t="str">
        <f ca="1">IF($L48="","",(([2]!thsiFinD("close_int",$B48,TODAY()-90,TODAY(),100)-[2]!thsiFinD("low_int",$B48,TODAY()-90,TODAY(),100)-1)/([2]!thsiFinD("high_int",$B48,TODAY()-90,TODAY(),100)-[2]!thsiFinD("low_int",$B48,TODAY()-90,TODAY(),100)-1)))</f>
        <v/>
      </c>
    </row>
    <row r="49" spans="1:30" ht="16.5" hidden="1" x14ac:dyDescent="0.4">
      <c r="A49" s="2" t="str">
        <f>[1]!b_info_fullname(B49)</f>
        <v>粤港澳大湾区创新100指数</v>
      </c>
      <c r="B49" s="2" t="s">
        <v>332</v>
      </c>
      <c r="C49" s="2" t="s">
        <v>1563</v>
      </c>
      <c r="D49" s="3" t="s">
        <v>1480</v>
      </c>
      <c r="E49" s="3" t="s">
        <v>1486</v>
      </c>
      <c r="F49" s="3" t="s">
        <v>1564</v>
      </c>
      <c r="G49" s="19">
        <f>COUNTIF('ETF-info'!$I$2:$I$2000,ETF指数!$B49)</f>
        <v>1</v>
      </c>
      <c r="H49" s="20">
        <f ca="1">SUMIF('ETF-info'!$I$2:$I$2000,ETF指数!B49,'ETF-info'!$M$2:$M$1008)</f>
        <v>1.1296250962999999</v>
      </c>
      <c r="I49" s="25">
        <f ca="1">[1]!i_pq_pctchange($B49,TODAY()-30,"")</f>
        <v>-6.0858762808031708</v>
      </c>
      <c r="J49" s="25">
        <f ca="1">[1]!i_pq_pctchange($B49,TODAY()-180,"")</f>
        <v>-0.30113236077461414</v>
      </c>
      <c r="K49" s="25">
        <f ca="1">[1]!i_pq_pctchange($B49,TODAY()-365,"")</f>
        <v>22.016893511140445</v>
      </c>
      <c r="L49" s="25" t="str">
        <f ca="1">IFERROR([1]!i_risk_returnyearly($B49,TODAY()-180,"",1)/N49,"")</f>
        <v/>
      </c>
      <c r="M49" s="25" t="str">
        <f ca="1">IFERROR([1]!i_risk_returnyearly($B49,TODAY()-365,"",1)/O49,"")</f>
        <v/>
      </c>
      <c r="N49" s="26">
        <f ca="1">[2]!thsiFinD("ths_annual_volatility_index",$B49,TODAY()-180,TODAY(),100,101)</f>
        <v>0</v>
      </c>
      <c r="O49" s="26">
        <f ca="1">[2]!thsiFinD("ths_annual_volatility_index",$B49,TODAY()-365,TODAY(),100,101)</f>
        <v>0</v>
      </c>
      <c r="P49" s="27">
        <f ca="1">[2]!thsiFinD("ths_fore_np_compound_growth_2y_index",$B49,TODAY())</f>
        <v>0</v>
      </c>
      <c r="Q49" s="27">
        <f ca="1">$P49-[2]!thsiFinD("ths_fore_np_compound_growth_2y_index",$B49,TODAY()-30)</f>
        <v>0</v>
      </c>
      <c r="R49" s="27">
        <f ca="1">$P49-[2]!thsiFinD("ths_fore_np_compound_growth_2y_index",$B49,TODAY()-180)</f>
        <v>0</v>
      </c>
      <c r="S49" s="26">
        <f ca="1">[2]!thsiFinD("ths_pe_ttm_index",B49,[2]!thsiFinD("ths_new_forward_nearest_trade_date_func",TODAY()),100,100)</f>
        <v>0</v>
      </c>
      <c r="T49" s="26">
        <f ca="1">[2]!thsiFinD("ths_fore_pe_index",B49,[2]!thsiFinD("ths_new_forward_nearest_trade_date_func",TODAY()),2025,100)</f>
        <v>0</v>
      </c>
      <c r="U49" s="26">
        <f ca="1">[2]!thsiFinD("ths_pb_quantile_sr_index",$B49,[2]!thsiFinD("ths_new_forward_nearest_trade_date_func",TODAY()),TODAY()-365*5,TODAY(),107,100)</f>
        <v>0</v>
      </c>
      <c r="V49" s="26">
        <f ca="1">[2]!thsiFinD("ths_pe_ttm_quantile_index",$B49,[2]!thsiFinD("ths_new_forward_nearest_trade_date_func",TODAY()),TODAY()-365*5,TODAY(),100,100)</f>
        <v>0</v>
      </c>
      <c r="W49" s="27">
        <f ca="1">[2]!thsiFinD("ths_pb_quantile_sr_index",$B49,"2024-09-20",TODAY()-365*5,TODAY(),107,100)</f>
        <v>0</v>
      </c>
      <c r="X49" s="27">
        <f ca="1">[2]!thsiFinD("ths_pe_ttm_quantile_index",$B49,"2024-09-20",TODAY()-365*5,TODAY(),100,100)</f>
        <v>0</v>
      </c>
      <c r="Y49" s="27">
        <f ca="1">[2]!thsiFinD("ths_pb_quantile_sr_index",$B49,"2024-12-31",TODAY()-365*5,TODAY(),107,100)</f>
        <v>0</v>
      </c>
      <c r="Z49" s="27">
        <f ca="1">[2]!thsiFinD("ths_pe_ttm_quantile_index",$B49,"2024-12-31",TODAY()-365*5,TODAY(),100,100)</f>
        <v>0</v>
      </c>
      <c r="AA49" s="27">
        <f ca="1">[2]!thsiFinD("ths_pb_lessthan1_num_ratio_index",$B49,[2]!thsiFinD("ths_new_forward_nearest_trade_date_func",TODAY()))</f>
        <v>0</v>
      </c>
      <c r="AB49" s="29" t="str">
        <f ca="1">IF(L49="","",(([2]!thsiFinD("close_int",$B49,TODAY()-365*3,TODAY(),100)-[2]!thsiFinD("low_int",$B49,TODAY()-365*3,TODAY(),100)-1)/([2]!thsiFinD("high_int",$B49,TODAY()-365*3,TODAY(),100)-[2]!thsiFinD("low_int",$B49,TODAY()-365*3,TODAY(),100)-1)))</f>
        <v/>
      </c>
      <c r="AC49" s="29" t="str">
        <f ca="1">IF($L49="","",(([2]!thsiFinD("close_int",$B49,TODAY()-365,TODAY(),100)-[2]!thsiFinD("low_int",$B49,TODAY()-365,TODAY(),100)-1)/([2]!thsiFinD("high_int",$B49,TODAY()-365,TODAY(),100)-[2]!thsiFinD("low_int",$B49,TODAY()-365,TODAY(),100)-1)))</f>
        <v/>
      </c>
      <c r="AD49" s="29" t="str">
        <f ca="1">IF($L49="","",(([2]!thsiFinD("close_int",$B49,TODAY()-90,TODAY(),100)-[2]!thsiFinD("low_int",$B49,TODAY()-90,TODAY(),100)-1)/([2]!thsiFinD("high_int",$B49,TODAY()-90,TODAY(),100)-[2]!thsiFinD("low_int",$B49,TODAY()-90,TODAY(),100)-1)))</f>
        <v/>
      </c>
    </row>
    <row r="50" spans="1:30" ht="16.5" hidden="1" x14ac:dyDescent="0.4">
      <c r="A50" s="2" t="str">
        <f>[1]!b_info_fullname(B50)</f>
        <v>中证锐联基本面50 指数</v>
      </c>
      <c r="B50" s="2" t="s">
        <v>262</v>
      </c>
      <c r="C50" s="2" t="s">
        <v>1562</v>
      </c>
      <c r="D50" s="3" t="s">
        <v>1480</v>
      </c>
      <c r="E50" s="3" t="s">
        <v>1486</v>
      </c>
      <c r="F50" s="3" t="s">
        <v>1529</v>
      </c>
      <c r="G50" s="19">
        <f>COUNTIF('ETF-info'!$I$2:$I$2000,ETF指数!$B50)</f>
        <v>1</v>
      </c>
      <c r="H50" s="20">
        <f ca="1">SUMIF('ETF-info'!$I$2:$I$2000,ETF指数!B50,'ETF-info'!$M$2:$M$1008)</f>
        <v>1.0035967739</v>
      </c>
      <c r="I50" s="25">
        <f ca="1">[1]!i_pq_pctchange($B50,TODAY()-30,"")</f>
        <v>-1.4114278883198494</v>
      </c>
      <c r="J50" s="25">
        <f ca="1">[1]!i_pq_pctchange($B50,TODAY()-180,"")</f>
        <v>-2.3308656290813023</v>
      </c>
      <c r="K50" s="25">
        <f ca="1">[1]!i_pq_pctchange($B50,TODAY()-365,"")</f>
        <v>11.0591291285564</v>
      </c>
      <c r="L50" s="25">
        <f ca="1">IFERROR([1]!i_risk_returnyearly($B50,TODAY()-180,"",1)/N50,"")</f>
        <v>-0.28384682028658847</v>
      </c>
      <c r="M50" s="25">
        <f ca="1">IFERROR([1]!i_risk_returnyearly($B50,TODAY()-365,"",1)/O50,"")</f>
        <v>0.56689152317972857</v>
      </c>
      <c r="N50" s="26">
        <f ca="1">[2]!thsiFinD("ths_annual_volatility_index",$B50,TODAY()-180,TODAY(),100,101)</f>
        <v>16.891860220565</v>
      </c>
      <c r="O50" s="26">
        <f ca="1">[2]!thsiFinD("ths_annual_volatility_index",$B50,TODAY()-365,TODAY(),100,101)</f>
        <v>20.188867147288999</v>
      </c>
      <c r="P50" s="27">
        <f ca="1">[2]!thsiFinD("ths_fore_np_compound_growth_2y_index",$B50,TODAY())</f>
        <v>6.6488218359011002</v>
      </c>
      <c r="Q50" s="27">
        <f ca="1">$P50-[2]!thsiFinD("ths_fore_np_compound_growth_2y_index",$B50,TODAY()-30)</f>
        <v>1.1804968215871998</v>
      </c>
      <c r="R50" s="27">
        <f ca="1">$P50-[2]!thsiFinD("ths_fore_np_compound_growth_2y_index",$B50,TODAY()-180)</f>
        <v>1.1902451270119005</v>
      </c>
      <c r="S50" s="26">
        <f ca="1">[2]!thsiFinD("ths_pe_ttm_index",B50,[2]!thsiFinD("ths_new_forward_nearest_trade_date_func",TODAY()),100,100)</f>
        <v>8.8878390008321002</v>
      </c>
      <c r="T50" s="26">
        <f ca="1">[2]!thsiFinD("ths_fore_pe_index",B50,[2]!thsiFinD("ths_new_forward_nearest_trade_date_func",TODAY()),2025,100)</f>
        <v>8.4143557226890007</v>
      </c>
      <c r="U50" s="26">
        <f ca="1">[2]!thsiFinD("ths_pb_quantile_sr_index",$B50,[2]!thsiFinD("ths_new_forward_nearest_trade_date_func",TODAY()),TODAY()-365*5,TODAY(),107,100)</f>
        <v>75.950241879751218</v>
      </c>
      <c r="V50" s="26">
        <f ca="1">[2]!thsiFinD("ths_pe_ttm_quantile_index",$B50,[2]!thsiFinD("ths_new_forward_nearest_trade_date_func",TODAY()),TODAY()-365*5,TODAY(),100,100)</f>
        <v>0</v>
      </c>
      <c r="W50" s="27">
        <f ca="1">[2]!thsiFinD("ths_pb_quantile_sr_index",$B50,"2024-09-20",TODAY()-365*5,TODAY(),107,100)</f>
        <v>40.635798203178993</v>
      </c>
      <c r="X50" s="27">
        <f ca="1">[2]!thsiFinD("ths_pe_ttm_quantile_index",$B50,"2024-09-20",TODAY()-365*5,TODAY(),100,100)</f>
        <v>47.438928289991999</v>
      </c>
      <c r="Y50" s="27">
        <f ca="1">[2]!thsiFinD("ths_pb_quantile_sr_index",$B50,"2024-12-31",TODAY()-365*5,TODAY(),107,100)</f>
        <v>89.011748445058743</v>
      </c>
      <c r="Z50" s="27">
        <f ca="1">[2]!thsiFinD("ths_pe_ttm_quantile_index",$B50,"2024-12-31",TODAY()-365*5,TODAY(),100,100)</f>
        <v>81.717888100867</v>
      </c>
      <c r="AA50" s="27">
        <f ca="1">[2]!thsiFinD("ths_pb_lessthan1_num_ratio_index",$B50,[2]!thsiFinD("ths_new_forward_nearest_trade_date_func",TODAY()))</f>
        <v>68</v>
      </c>
      <c r="AB50" s="29">
        <f ca="1">IF(L50="","",(([2]!thsiFinD("close_int",$B50,TODAY()-365*3,TODAY(),100)-[2]!thsiFinD("low_int",$B50,TODAY()-365*3,TODAY(),100)-1)/([2]!thsiFinD("high_int",$B50,TODAY()-365*3,TODAY(),100)-[2]!thsiFinD("low_int",$B50,TODAY()-365*3,TODAY(),100)-1)))</f>
        <v>0.65627274573187155</v>
      </c>
      <c r="AC50" s="29">
        <f ca="1">IF($L50="","",(([2]!thsiFinD("close_int",$B50,TODAY()-365,TODAY(),100)-[2]!thsiFinD("low_int",$B50,TODAY()-365,TODAY(),100)-1)/([2]!thsiFinD("high_int",$B50,TODAY()-365,TODAY(),100)-[2]!thsiFinD("low_int",$B50,TODAY()-365,TODAY(),100)-1)))</f>
        <v>0.53801272605919959</v>
      </c>
      <c r="AD50" s="29">
        <f ca="1">IF($L50="","",(([2]!thsiFinD("close_int",$B50,TODAY()-90,TODAY(),100)-[2]!thsiFinD("low_int",$B50,TODAY()-90,TODAY(),100)-1)/([2]!thsiFinD("high_int",$B50,TODAY()-90,TODAY(),100)-[2]!thsiFinD("low_int",$B50,TODAY()-90,TODAY(),100)-1)))</f>
        <v>0.70656944118360387</v>
      </c>
    </row>
    <row r="51" spans="1:30" ht="16.5" hidden="1" x14ac:dyDescent="0.4">
      <c r="A51" s="2" t="str">
        <f>[1]!b_info_fullname(B51)</f>
        <v>中证企业核心竞争力50指数</v>
      </c>
      <c r="B51" s="2" t="s">
        <v>647</v>
      </c>
      <c r="C51" s="2" t="str">
        <f>[1]!s_info_name(B51)</f>
        <v>企业核心竞争力50</v>
      </c>
      <c r="D51" s="3" t="s">
        <v>1480</v>
      </c>
      <c r="E51" s="3" t="s">
        <v>1486</v>
      </c>
      <c r="F51" s="38" t="s">
        <v>2393</v>
      </c>
      <c r="G51" s="19">
        <f>COUNTIF('ETF-info'!$I$2:$I$2000,ETF指数!$B51)</f>
        <v>2</v>
      </c>
      <c r="H51" s="20">
        <f ca="1">SUMIF('ETF-info'!$I$2:$I$2000,ETF指数!B51,'ETF-info'!$M$2:$M$1008)</f>
        <v>0.78740897129999998</v>
      </c>
      <c r="I51" s="25">
        <f ca="1">[1]!i_pq_pctchange($B51,TODAY()-30,"")</f>
        <v>-1.7904166202039162</v>
      </c>
      <c r="J51" s="25">
        <f ca="1">[1]!i_pq_pctchange($B51,TODAY()-180,"")</f>
        <v>1.2324705941016756</v>
      </c>
      <c r="K51" s="25">
        <f ca="1">[1]!i_pq_pctchange($B51,TODAY()-365,"")</f>
        <v>3.8197331268460255</v>
      </c>
      <c r="L51" s="25">
        <f ca="1">IFERROR([1]!i_risk_returnyearly($B51,TODAY()-180,"",1)/N51,"")</f>
        <v>0.12598882081309068</v>
      </c>
      <c r="M51" s="25">
        <f ca="1">IFERROR([1]!i_risk_returnyearly($B51,TODAY()-365,"",1)/O51,"")</f>
        <v>0.15249594436309249</v>
      </c>
      <c r="N51" s="26">
        <f ca="1">[2]!thsiFinD("ths_annual_volatility_index",$B51,TODAY()-180,TODAY(),100,101)</f>
        <v>20.516060203567999</v>
      </c>
      <c r="O51" s="26">
        <f ca="1">[2]!thsiFinD("ths_annual_volatility_index",$B51,TODAY()-365,TODAY(),100,101)</f>
        <v>25.892272460508</v>
      </c>
      <c r="P51" s="27">
        <f ca="1">[2]!thsiFinD("ths_fore_np_compound_growth_2y_index",$B51,TODAY())</f>
        <v>11.255805906417001</v>
      </c>
      <c r="Q51" s="27">
        <f ca="1">$P51-[2]!thsiFinD("ths_fore_np_compound_growth_2y_index",$B51,TODAY()-30)</f>
        <v>0.34699269669200028</v>
      </c>
      <c r="R51" s="27">
        <f ca="1">$P51-[2]!thsiFinD("ths_fore_np_compound_growth_2y_index",$B51,TODAY()-180)</f>
        <v>-1.3680937139329981</v>
      </c>
      <c r="S51" s="26">
        <f ca="1">[2]!thsiFinD("ths_pe_ttm_index",B51,[2]!thsiFinD("ths_new_forward_nearest_trade_date_func",TODAY()),100,100)</f>
        <v>16.590483232688001</v>
      </c>
      <c r="T51" s="26">
        <f ca="1">[2]!thsiFinD("ths_fore_pe_index",B51,[2]!thsiFinD("ths_new_forward_nearest_trade_date_func",TODAY()),2025,100)</f>
        <v>14.391741689604</v>
      </c>
      <c r="U51" s="26">
        <f ca="1">[2]!thsiFinD("ths_pb_quantile_sr_index",$B51,[2]!thsiFinD("ths_new_forward_nearest_trade_date_func",TODAY()),TODAY()-365*5,TODAY(),107,100)</f>
        <v>26.044568245125348</v>
      </c>
      <c r="V51" s="26">
        <f ca="1">[2]!thsiFinD("ths_pe_ttm_quantile_index",$B51,[2]!thsiFinD("ths_new_forward_nearest_trade_date_func",TODAY()),TODAY()-365*5,TODAY(),100,100)</f>
        <v>0</v>
      </c>
      <c r="W51" s="27">
        <f ca="1">[2]!thsiFinD("ths_pb_quantile_sr_index",$B51,"2024-09-20",TODAY()-365*5,TODAY(),107,100)</f>
        <v>17.68802228412256</v>
      </c>
      <c r="X51" s="27">
        <f ca="1">[2]!thsiFinD("ths_pe_ttm_quantile_index",$B51,"2024-09-20",TODAY()-365*5,TODAY(),100,100)</f>
        <v>12.271973466003001</v>
      </c>
      <c r="Y51" s="27">
        <f ca="1">[2]!thsiFinD("ths_pb_quantile_sr_index",$B51,"2024-12-31",TODAY()-365*5,TODAY(),107,100)</f>
        <v>31.545961002785518</v>
      </c>
      <c r="Z51" s="27">
        <f ca="1">[2]!thsiFinD("ths_pe_ttm_quantile_index",$B51,"2024-12-31",TODAY()-365*5,TODAY(),100,100)</f>
        <v>34.991708126036002</v>
      </c>
      <c r="AA51" s="27">
        <f ca="1">[2]!thsiFinD("ths_pb_lessthan1_num_ratio_index",$B51,[2]!thsiFinD("ths_new_forward_nearest_trade_date_func",TODAY()))</f>
        <v>8</v>
      </c>
      <c r="AB51" s="29">
        <f ca="1">IF(L51="","",(([2]!thsiFinD("close_int",$B51,TODAY()-365*3,TODAY(),100)-[2]!thsiFinD("low_int",$B51,TODAY()-365*3,TODAY(),100)-1)/([2]!thsiFinD("high_int",$B51,TODAY()-365*3,TODAY(),100)-[2]!thsiFinD("low_int",$B51,TODAY()-365*3,TODAY(),100)-1)))</f>
        <v>0.36361690221380016</v>
      </c>
      <c r="AC51" s="29">
        <f ca="1">IF($L51="","",(([2]!thsiFinD("close_int",$B51,TODAY()-365,TODAY(),100)-[2]!thsiFinD("low_int",$B51,TODAY()-365,TODAY(),100)-1)/([2]!thsiFinD("high_int",$B51,TODAY()-365,TODAY(),100)-[2]!thsiFinD("low_int",$B51,TODAY()-365,TODAY(),100)-1)))</f>
        <v>0.57865379568406294</v>
      </c>
      <c r="AD51" s="29">
        <f ca="1">IF($L51="","",(([2]!thsiFinD("close_int",$B51,TODAY()-90,TODAY(),100)-[2]!thsiFinD("low_int",$B51,TODAY()-90,TODAY(),100)-1)/([2]!thsiFinD("high_int",$B51,TODAY()-90,TODAY(),100)-[2]!thsiFinD("low_int",$B51,TODAY()-90,TODAY(),100)-1)))</f>
        <v>0.59378528943936393</v>
      </c>
    </row>
    <row r="52" spans="1:30" ht="16.5" hidden="1" x14ac:dyDescent="0.4">
      <c r="A52" s="2" t="str">
        <f>[1]!b_info_fullname(B52)</f>
        <v>央视财经50指数</v>
      </c>
      <c r="B52" s="2" t="s">
        <v>247</v>
      </c>
      <c r="C52" s="2" t="s">
        <v>1565</v>
      </c>
      <c r="D52" s="3" t="s">
        <v>1480</v>
      </c>
      <c r="E52" s="3" t="s">
        <v>1486</v>
      </c>
      <c r="F52" s="3" t="s">
        <v>1529</v>
      </c>
      <c r="G52" s="19">
        <f>COUNTIF('ETF-info'!$I$2:$I$2000,ETF指数!$B52)</f>
        <v>1</v>
      </c>
      <c r="H52" s="20">
        <f ca="1">SUMIF('ETF-info'!$I$2:$I$2000,ETF指数!B52,'ETF-info'!$M$2:$M$1008)</f>
        <v>0.63405813020000001</v>
      </c>
      <c r="I52" s="25">
        <f ca="1">[1]!i_pq_pctchange($B52,TODAY()-30,"")</f>
        <v>-1.327846731114124</v>
      </c>
      <c r="J52" s="25">
        <f ca="1">[1]!i_pq_pctchange($B52,TODAY()-180,"")</f>
        <v>0.62327059766984494</v>
      </c>
      <c r="K52" s="25">
        <f ca="1">[1]!i_pq_pctchange($B52,TODAY()-365,"")</f>
        <v>9.8282877941942672</v>
      </c>
      <c r="L52" s="25">
        <f ca="1">IFERROR([1]!i_risk_returnyearly($B52,TODAY()-180,"",1)/N52,"")</f>
        <v>7.7668581946739521E-2</v>
      </c>
      <c r="M52" s="25">
        <f ca="1">IFERROR([1]!i_risk_returnyearly($B52,TODAY()-365,"",1)/O52,"")</f>
        <v>0.50511831517522399</v>
      </c>
      <c r="N52" s="26">
        <f ca="1">[2]!thsiFinD("ths_annual_volatility_index",$B52,TODAY()-180,TODAY(),100,101)</f>
        <v>16.774670923833</v>
      </c>
      <c r="O52" s="26">
        <f ca="1">[2]!thsiFinD("ths_annual_volatility_index",$B52,TODAY()-365,TODAY(),100,101)</f>
        <v>20.132283665919001</v>
      </c>
      <c r="P52" s="27">
        <f ca="1">[2]!thsiFinD("ths_fore_np_compound_growth_2y_index",$B52,TODAY())</f>
        <v>6.0608553756222001</v>
      </c>
      <c r="Q52" s="27">
        <f ca="1">$P52-[2]!thsiFinD("ths_fore_np_compound_growth_2y_index",$B52,TODAY()-30)</f>
        <v>1.1963164209212005</v>
      </c>
      <c r="R52" s="27">
        <f ca="1">$P52-[2]!thsiFinD("ths_fore_np_compound_growth_2y_index",$B52,TODAY()-180)</f>
        <v>1.1235885759030007</v>
      </c>
      <c r="S52" s="26">
        <f ca="1">[2]!thsiFinD("ths_pe_ttm_index",B52,[2]!thsiFinD("ths_new_forward_nearest_trade_date_func",TODAY()),100,100)</f>
        <v>9.5504818148274992</v>
      </c>
      <c r="T52" s="26">
        <f ca="1">[2]!thsiFinD("ths_fore_pe_index",B52,[2]!thsiFinD("ths_new_forward_nearest_trade_date_func",TODAY()),2025,100)</f>
        <v>8.9255027835448999</v>
      </c>
      <c r="U52" s="26">
        <f ca="1">[2]!thsiFinD("ths_pb_quantile_sr_index",$B52,[2]!thsiFinD("ths_new_forward_nearest_trade_date_func",TODAY()),TODAY()-365*5,TODAY(),107,100)</f>
        <v>63.60718870346598</v>
      </c>
      <c r="V52" s="26">
        <f ca="1">[2]!thsiFinD("ths_pe_ttm_quantile_index",$B52,[2]!thsiFinD("ths_new_forward_nearest_trade_date_func",TODAY()),TODAY()-365*5,TODAY(),100,100)</f>
        <v>0</v>
      </c>
      <c r="W52" s="27">
        <f ca="1">[2]!thsiFinD("ths_pb_quantile_sr_index",$B52,"2024-09-20",TODAY()-365*5,TODAY(),107,100)</f>
        <v>7.7021822849807453</v>
      </c>
      <c r="X52" s="27">
        <f ca="1">[2]!thsiFinD("ths_pe_ttm_quantile_index",$B52,"2024-09-20",TODAY()-365*5,TODAY(),100,100)</f>
        <v>14.751552795030999</v>
      </c>
      <c r="Y52" s="27">
        <f ca="1">[2]!thsiFinD("ths_pb_quantile_sr_index",$B52,"2024-12-31",TODAY()-365*5,TODAY(),107,100)</f>
        <v>63.093709884467266</v>
      </c>
      <c r="Z52" s="27">
        <f ca="1">[2]!thsiFinD("ths_pe_ttm_quantile_index",$B52,"2024-12-31",TODAY()-365*5,TODAY(),100,100)</f>
        <v>76.397515527950006</v>
      </c>
      <c r="AA52" s="27">
        <f ca="1">[2]!thsiFinD("ths_pb_lessthan1_num_ratio_index",$B52,[2]!thsiFinD("ths_new_forward_nearest_trade_date_func",TODAY()))</f>
        <v>24</v>
      </c>
      <c r="AB52" s="29">
        <f ca="1">IF(L52="","",(([2]!thsiFinD("close_int",$B52,TODAY()-365*3,TODAY(),100)-[2]!thsiFinD("low_int",$B52,TODAY()-365*3,TODAY(),100)-1)/([2]!thsiFinD("high_int",$B52,TODAY()-365*3,TODAY(),100)-[2]!thsiFinD("low_int",$B52,TODAY()-365*3,TODAY(),100)-1)))</f>
        <v>0.60255341507339744</v>
      </c>
      <c r="AC52" s="29">
        <f ca="1">IF($L52="","",(([2]!thsiFinD("close_int",$B52,TODAY()-365,TODAY(),100)-[2]!thsiFinD("low_int",$B52,TODAY()-365,TODAY(),100)-1)/([2]!thsiFinD("high_int",$B52,TODAY()-365,TODAY(),100)-[2]!thsiFinD("low_int",$B52,TODAY()-365,TODAY(),100)-1)))</f>
        <v>0.60255341507339744</v>
      </c>
      <c r="AD52" s="29">
        <f ca="1">IF($L52="","",(([2]!thsiFinD("close_int",$B52,TODAY()-90,TODAY(),100)-[2]!thsiFinD("low_int",$B52,TODAY()-90,TODAY(),100)-1)/([2]!thsiFinD("high_int",$B52,TODAY()-90,TODAY(),100)-[2]!thsiFinD("low_int",$B52,TODAY()-90,TODAY(),100)-1)))</f>
        <v>0.62762051319908463</v>
      </c>
    </row>
    <row r="53" spans="1:30" ht="16.5" hidden="1" x14ac:dyDescent="0.4">
      <c r="A53" s="2" t="str">
        <f>[1]!b_info_fullname(B53)</f>
        <v>中证可持续发展100指数</v>
      </c>
      <c r="B53" s="21" t="s">
        <v>370</v>
      </c>
      <c r="C53" s="2" t="str">
        <f>[1]!s_info_name(B53)</f>
        <v>持续发展</v>
      </c>
      <c r="D53" s="3" t="s">
        <v>1480</v>
      </c>
      <c r="E53" s="3" t="s">
        <v>1486</v>
      </c>
      <c r="F53" s="21" t="s">
        <v>1521</v>
      </c>
      <c r="G53" s="19">
        <f>COUNTIF('ETF-info'!$I$2:$I$2000,ETF指数!$B53)</f>
        <v>1</v>
      </c>
      <c r="H53" s="20">
        <f ca="1">SUMIF('ETF-info'!$I$2:$I$2000,ETF指数!B53,'ETF-info'!$M$2:$M$1008)</f>
        <v>6.9512904299999997E-2</v>
      </c>
      <c r="I53" s="25">
        <f ca="1">[1]!i_pq_pctchange($B53,TODAY()-30,"")</f>
        <v>-3.9554075750517503</v>
      </c>
      <c r="J53" s="25">
        <f ca="1">[1]!i_pq_pctchange($B53,TODAY()-180,"")</f>
        <v>-4.5314012674527504</v>
      </c>
      <c r="K53" s="25">
        <f ca="1">[1]!i_pq_pctchange($B53,TODAY()-365,"")</f>
        <v>5.7911274250398659</v>
      </c>
      <c r="L53" s="25">
        <f ca="1">IFERROR([1]!i_risk_returnyearly($B53,TODAY()-180,"",1)/N53,"")</f>
        <v>-0.49222486499521362</v>
      </c>
      <c r="M53" s="25">
        <f ca="1">IFERROR([1]!i_risk_returnyearly($B53,TODAY()-365,"",1)/O53,"")</f>
        <v>0.26074477827047116</v>
      </c>
      <c r="N53" s="26">
        <f ca="1">[2]!thsiFinD("ths_annual_volatility_index",$B53,TODAY()-180,TODAY(),100,101)</f>
        <v>18.708925061228999</v>
      </c>
      <c r="O53" s="26">
        <f ca="1">[2]!thsiFinD("ths_annual_volatility_index",$B53,TODAY()-365,TODAY(),100,101)</f>
        <v>22.965722761546001</v>
      </c>
      <c r="P53" s="27">
        <f ca="1">[2]!thsiFinD("ths_fore_np_compound_growth_2y_index",$B53,TODAY())</f>
        <v>12.946245136128001</v>
      </c>
      <c r="Q53" s="27">
        <f ca="1">$P53-[2]!thsiFinD("ths_fore_np_compound_growth_2y_index",$B53,TODAY()-30)</f>
        <v>1.2278914822800004</v>
      </c>
      <c r="R53" s="27">
        <f ca="1">$P53-[2]!thsiFinD("ths_fore_np_compound_growth_2y_index",$B53,TODAY()-180)</f>
        <v>5.8997244470278005</v>
      </c>
      <c r="S53" s="26">
        <f ca="1">[2]!thsiFinD("ths_pe_ttm_index",B53,[2]!thsiFinD("ths_new_forward_nearest_trade_date_func",TODAY()),100,100)</f>
        <v>15.170126876151</v>
      </c>
      <c r="T53" s="26">
        <f ca="1">[2]!thsiFinD("ths_fore_pe_index",B53,[2]!thsiFinD("ths_new_forward_nearest_trade_date_func",TODAY()),2025,100)</f>
        <v>13.591413121447999</v>
      </c>
      <c r="U53" s="26">
        <f ca="1">[2]!thsiFinD("ths_pb_quantile_sr_index",$B53,[2]!thsiFinD("ths_new_forward_nearest_trade_date_func",TODAY()),TODAY()-365*5,TODAY(),107,100)</f>
        <v>95.399361022364218</v>
      </c>
      <c r="V53" s="26">
        <f ca="1">[2]!thsiFinD("ths_pe_ttm_quantile_index",$B53,[2]!thsiFinD("ths_new_forward_nearest_trade_date_func",TODAY()),TODAY()-365*5,TODAY(),100,100)</f>
        <v>0</v>
      </c>
      <c r="W53" s="27">
        <f ca="1">[2]!thsiFinD("ths_pb_quantile_sr_index",$B53,"2024-09-20",TODAY()-365*5,TODAY(),107,100)</f>
        <v>82.492012779552709</v>
      </c>
      <c r="X53" s="27">
        <f ca="1">[2]!thsiFinD("ths_pe_ttm_quantile_index",$B53,"2024-09-20",TODAY()-365*5,TODAY(),100,100)</f>
        <v>80.869565217390999</v>
      </c>
      <c r="Y53" s="27">
        <f ca="1">[2]!thsiFinD("ths_pb_quantile_sr_index",$B53,"2024-12-31",TODAY()-365*5,TODAY(),107,100)</f>
        <v>98.530351437699679</v>
      </c>
      <c r="Z53" s="27">
        <f ca="1">[2]!thsiFinD("ths_pe_ttm_quantile_index",$B53,"2024-12-31",TODAY()-365*5,TODAY(),100,100)</f>
        <v>98.913043478261002</v>
      </c>
      <c r="AA53" s="27">
        <f ca="1">[2]!thsiFinD("ths_pb_lessthan1_num_ratio_index",$B53,[2]!thsiFinD("ths_new_forward_nearest_trade_date_func",TODAY()))</f>
        <v>14.000000000000002</v>
      </c>
      <c r="AB53" s="29">
        <f ca="1">IF(L53="","",(([2]!thsiFinD("close_int",$B53,TODAY()-365*3,TODAY(),100)-[2]!thsiFinD("low_int",$B53,TODAY()-365*3,TODAY(),100)-1)/([2]!thsiFinD("high_int",$B53,TODAY()-365*3,TODAY(),100)-[2]!thsiFinD("low_int",$B53,TODAY()-365*3,TODAY(),100)-1)))</f>
        <v>0.45172502918998375</v>
      </c>
      <c r="AC53" s="29">
        <f ca="1">IF($L53="","",(([2]!thsiFinD("close_int",$B53,TODAY()-365,TODAY(),100)-[2]!thsiFinD("low_int",$B53,TODAY()-365,TODAY(),100)-1)/([2]!thsiFinD("high_int",$B53,TODAY()-365,TODAY(),100)-[2]!thsiFinD("low_int",$B53,TODAY()-365,TODAY(),100)-1)))</f>
        <v>0.45172502918998375</v>
      </c>
      <c r="AD53" s="29">
        <f ca="1">IF($L53="","",(([2]!thsiFinD("close_int",$B53,TODAY()-90,TODAY(),100)-[2]!thsiFinD("low_int",$B53,TODAY()-90,TODAY(),100)-1)/([2]!thsiFinD("high_int",$B53,TODAY()-90,TODAY(),100)-[2]!thsiFinD("low_int",$B53,TODAY()-90,TODAY(),100)-1)))</f>
        <v>0.47789004751996472</v>
      </c>
    </row>
    <row r="54" spans="1:30" ht="16.5" hidden="1" x14ac:dyDescent="0.4">
      <c r="A54" s="2" t="str">
        <f>[1]!b_info_fullname(B54)</f>
        <v>中证港股通非银行金融主题指数(HKD)</v>
      </c>
      <c r="B54" s="2" t="s">
        <v>1202</v>
      </c>
      <c r="C54" s="2" t="str">
        <f>[1]!s_info_name(B54)</f>
        <v>港股通非银</v>
      </c>
      <c r="D54" s="3" t="s">
        <v>1566</v>
      </c>
      <c r="E54" s="3" t="s">
        <v>1498</v>
      </c>
      <c r="F54" s="3" t="s">
        <v>1567</v>
      </c>
      <c r="G54" s="19">
        <f>COUNTIF('ETF-info'!$I$2:$I$2000,ETF指数!$B54)</f>
        <v>1</v>
      </c>
      <c r="H54" s="20">
        <f ca="1">SUMIF('ETF-info'!$I$2:$I$2000,ETF指数!B54,'ETF-info'!$M$2:$M$1008)</f>
        <v>14.482821281400001</v>
      </c>
      <c r="I54" s="25">
        <f ca="1">[1]!i_pq_pctchange($B54,TODAY()-30,"")</f>
        <v>-6.9474616166879883</v>
      </c>
      <c r="J54" s="25">
        <f ca="1">[1]!i_pq_pctchange($B54,TODAY()-180,"")</f>
        <v>-5.5391190889809376</v>
      </c>
      <c r="K54" s="25">
        <f ca="1">[1]!i_pq_pctchange($B54,TODAY()-365,"")</f>
        <v>42.68750982813809</v>
      </c>
      <c r="L54" s="25">
        <f ca="1">IFERROR([1]!i_risk_returnyearly($B54,TODAY()-180,"",1)/N54,"")</f>
        <v>-0.30744744230528998</v>
      </c>
      <c r="M54" s="25">
        <f ca="1">IFERROR([1]!i_risk_returnyearly($B54,TODAY()-365,"",1)/O54,"")</f>
        <v>1.0507025188351911</v>
      </c>
      <c r="N54" s="26">
        <f ca="1">[2]!thsiFinD("ths_annual_volatility_index",$B54,TODAY()-180,TODAY(),100,101)</f>
        <v>36.697933832696002</v>
      </c>
      <c r="O54" s="26">
        <f ca="1">[2]!thsiFinD("ths_annual_volatility_index",$B54,TODAY()-365,TODAY(),100,101)</f>
        <v>41.616392056804003</v>
      </c>
      <c r="P54" s="27">
        <f ca="1">[2]!thsiFinD("ths_fore_np_compound_growth_2y_index",$B54,TODAY())</f>
        <v>0</v>
      </c>
      <c r="Q54" s="27">
        <f ca="1">$P54-[2]!thsiFinD("ths_fore_np_compound_growth_2y_index",$B54,TODAY()-30)</f>
        <v>0</v>
      </c>
      <c r="R54" s="27">
        <f ca="1">$P54-[2]!thsiFinD("ths_fore_np_compound_growth_2y_index",$B54,TODAY()-180)</f>
        <v>0</v>
      </c>
      <c r="S54" s="26">
        <f ca="1">[2]!thsiFinD("ths_pe_ttm_index",B54,[2]!thsiFinD("ths_new_forward_nearest_trade_date_func",TODAY()),100,100)</f>
        <v>7.5735921680429001</v>
      </c>
      <c r="T54" s="26">
        <f ca="1">[2]!thsiFinD("ths_fore_pe_index",B54,[2]!thsiFinD("ths_new_forward_nearest_trade_date_func",TODAY()),2025,100)</f>
        <v>7.0423102671961999</v>
      </c>
      <c r="U54" s="26">
        <f ca="1">[2]!thsiFinD("ths_pb_quantile_sr_index",$B54,[2]!thsiFinD("ths_new_forward_nearest_trade_date_func",TODAY()),TODAY()-365*5,TODAY(),107,100)</f>
        <v>57.832219747587231</v>
      </c>
      <c r="V54" s="26">
        <f ca="1">[2]!thsiFinD("ths_pe_ttm_quantile_index",$B54,[2]!thsiFinD("ths_new_forward_nearest_trade_date_func",TODAY()),TODAY()-365*5,TODAY(),100,100)</f>
        <v>0</v>
      </c>
      <c r="W54" s="27">
        <f ca="1">[2]!thsiFinD("ths_pb_quantile_sr_index",$B54,"2024-09-20",TODAY()-365*5,TODAY(),107,100)</f>
        <v>13.511507052709726</v>
      </c>
      <c r="X54" s="27">
        <f ca="1">[2]!thsiFinD("ths_pe_ttm_quantile_index",$B54,"2024-09-20",TODAY()-365*5,TODAY(),100,100)</f>
        <v>32.388973966309003</v>
      </c>
      <c r="Y54" s="27">
        <f ca="1">[2]!thsiFinD("ths_pb_quantile_sr_index",$B54,"2024-12-31",TODAY()-365*5,TODAY(),107,100)</f>
        <v>49.14625092798812</v>
      </c>
      <c r="Z54" s="27">
        <f ca="1">[2]!thsiFinD("ths_pe_ttm_quantile_index",$B54,"2024-12-31",TODAY()-365*5,TODAY(),100,100)</f>
        <v>13.180076628351999</v>
      </c>
      <c r="AA54" s="27">
        <f ca="1">[2]!thsiFinD("ths_pb_lessthan1_num_ratio_index",$B54,[2]!thsiFinD("ths_new_forward_nearest_trade_date_func",TODAY()))</f>
        <v>70.588235294117993</v>
      </c>
      <c r="AB54" s="29">
        <f ca="1">IF(L54="","",(([2]!thsiFinD("close_int",$B54,TODAY()-365*3,TODAY(),100)-[2]!thsiFinD("low_int",$B54,TODAY()-365*3,TODAY(),100)-1)/([2]!thsiFinD("high_int",$B54,TODAY()-365*3,TODAY(),100)-[2]!thsiFinD("low_int",$B54,TODAY()-365*3,TODAY(),100)-1)))</f>
        <v>0.51409265603794652</v>
      </c>
      <c r="AC54" s="29">
        <f ca="1">IF($L54="","",(([2]!thsiFinD("close_int",$B54,TODAY()-365,TODAY(),100)-[2]!thsiFinD("low_int",$B54,TODAY()-365,TODAY(),100)-1)/([2]!thsiFinD("high_int",$B54,TODAY()-365,TODAY(),100)-[2]!thsiFinD("low_int",$B54,TODAY()-365,TODAY(),100)-1)))</f>
        <v>0.48302244266764865</v>
      </c>
      <c r="AD54" s="29">
        <f ca="1">IF($L54="","",(([2]!thsiFinD("close_int",$B54,TODAY()-90,TODAY(),100)-[2]!thsiFinD("low_int",$B54,TODAY()-90,TODAY(),100)-1)/([2]!thsiFinD("high_int",$B54,TODAY()-90,TODAY(),100)-[2]!thsiFinD("low_int",$B54,TODAY()-90,TODAY(),100)-1)))</f>
        <v>0.47754355406234389</v>
      </c>
    </row>
    <row r="55" spans="1:30" ht="16.5" hidden="1" x14ac:dyDescent="0.4">
      <c r="A55" s="2" t="str">
        <f>[1]!b_info_fullname(B55)</f>
        <v>中证港股通内地金融指数</v>
      </c>
      <c r="B55" s="2" t="s">
        <v>1170</v>
      </c>
      <c r="C55" s="2" t="s">
        <v>1568</v>
      </c>
      <c r="D55" s="3" t="s">
        <v>1566</v>
      </c>
      <c r="E55" s="3" t="s">
        <v>1498</v>
      </c>
      <c r="F55" s="3" t="s">
        <v>1569</v>
      </c>
      <c r="G55" s="19">
        <f>COUNTIF('ETF-info'!$I$2:$I$2000,ETF指数!$B55)</f>
        <v>1</v>
      </c>
      <c r="H55" s="20">
        <f ca="1">SUMIF('ETF-info'!$I$2:$I$2000,ETF指数!B55,'ETF-info'!$M$2:$M$1008)</f>
        <v>6.0248741724999997</v>
      </c>
      <c r="I55" s="25">
        <f ca="1">[1]!i_pq_pctchange($B55,TODAY()-30,"")</f>
        <v>-6.19405257066723</v>
      </c>
      <c r="J55" s="25">
        <f ca="1">[1]!i_pq_pctchange($B55,TODAY()-180,"")</f>
        <v>5.1776967197672219</v>
      </c>
      <c r="K55" s="25">
        <f ca="1">[1]!i_pq_pctchange($B55,TODAY()-365,"")</f>
        <v>36.507810318348177</v>
      </c>
      <c r="L55" s="25">
        <f ca="1">IFERROR([1]!i_risk_returnyearly($B55,TODAY()-180,"",1)/N55,"")</f>
        <v>0.39827289423378426</v>
      </c>
      <c r="M55" s="25">
        <f ca="1">IFERROR([1]!i_risk_returnyearly($B55,TODAY()-365,"",1)/O55,"")</f>
        <v>1.1979984804082873</v>
      </c>
      <c r="N55" s="26">
        <f ca="1">[2]!thsiFinD("ths_annual_volatility_index",$B55,TODAY()-180,TODAY(),100,101)</f>
        <v>28.091408841833999</v>
      </c>
      <c r="O55" s="26">
        <f ca="1">[2]!thsiFinD("ths_annual_volatility_index",$B55,TODAY()-365,TODAY(),100,101)</f>
        <v>31.200010983689999</v>
      </c>
      <c r="P55" s="27">
        <f ca="1">[2]!thsiFinD("ths_fore_np_compound_growth_2y_index",$B55,TODAY())</f>
        <v>0</v>
      </c>
      <c r="Q55" s="27">
        <f ca="1">$P55-[2]!thsiFinD("ths_fore_np_compound_growth_2y_index",$B55,TODAY()-30)</f>
        <v>0</v>
      </c>
      <c r="R55" s="27">
        <f ca="1">$P55-[2]!thsiFinD("ths_fore_np_compound_growth_2y_index",$B55,TODAY()-180)</f>
        <v>0</v>
      </c>
      <c r="S55" s="26">
        <f ca="1">[2]!thsiFinD("ths_pe_ttm_index",B55,[2]!thsiFinD("ths_new_forward_nearest_trade_date_func",TODAY()),100,100)</f>
        <v>5.5673780248867999</v>
      </c>
      <c r="T55" s="26">
        <f ca="1">[2]!thsiFinD("ths_fore_pe_index",B55,[2]!thsiFinD("ths_new_forward_nearest_trade_date_func",TODAY()),2025,100)</f>
        <v>5.5606201290717996</v>
      </c>
      <c r="U55" s="26">
        <f ca="1">[2]!thsiFinD("ths_pb_quantile_sr_index",$B55,[2]!thsiFinD("ths_new_forward_nearest_trade_date_func",TODAY()),TODAY()-365*5,TODAY(),107,100)</f>
        <v>76.172175249807836</v>
      </c>
      <c r="V55" s="26">
        <f ca="1">[2]!thsiFinD("ths_pe_ttm_quantile_index",$B55,[2]!thsiFinD("ths_new_forward_nearest_trade_date_func",TODAY()),TODAY()-365*5,TODAY(),100,100)</f>
        <v>0</v>
      </c>
      <c r="W55" s="27">
        <f ca="1">[2]!thsiFinD("ths_pb_quantile_sr_index",$B55,"2024-09-20",TODAY()-365*5,TODAY(),107,100)</f>
        <v>30.668716372021521</v>
      </c>
      <c r="X55" s="27">
        <f ca="1">[2]!thsiFinD("ths_pe_ttm_quantile_index",$B55,"2024-09-20",TODAY()-365*5,TODAY(),100,100)</f>
        <v>36.328725038401998</v>
      </c>
      <c r="Y55" s="27">
        <f ca="1">[2]!thsiFinD("ths_pb_quantile_sr_index",$B55,"2024-12-31",TODAY()-365*5,TODAY(),107,100)</f>
        <v>71.790930053804772</v>
      </c>
      <c r="Z55" s="27">
        <f ca="1">[2]!thsiFinD("ths_pe_ttm_quantile_index",$B55,"2024-12-31",TODAY()-365*5,TODAY(),100,100)</f>
        <v>71.582181259601001</v>
      </c>
      <c r="AA55" s="27">
        <f ca="1">[2]!thsiFinD("ths_pb_lessthan1_num_ratio_index",$B55,[2]!thsiFinD("ths_new_forward_nearest_trade_date_func",TODAY()))</f>
        <v>86.363636363636004</v>
      </c>
      <c r="AB55" s="29">
        <f ca="1">IF(L55="","",(([2]!thsiFinD("close_int",$B55,TODAY()-365*3,TODAY(),100)-[2]!thsiFinD("low_int",$B55,TODAY()-365*3,TODAY(),100)-1)/([2]!thsiFinD("high_int",$B55,TODAY()-365*3,TODAY(),100)-[2]!thsiFinD("low_int",$B55,TODAY()-365*3,TODAY(),100)-1)))</f>
        <v>0.8052670069550163</v>
      </c>
      <c r="AC55" s="29">
        <f ca="1">IF($L55="","",(([2]!thsiFinD("close_int",$B55,TODAY()-365,TODAY(),100)-[2]!thsiFinD("low_int",$B55,TODAY()-365,TODAY(),100)-1)/([2]!thsiFinD("high_int",$B55,TODAY()-365,TODAY(),100)-[2]!thsiFinD("low_int",$B55,TODAY()-365,TODAY(),100)-1)))</f>
        <v>0.73928676021088346</v>
      </c>
      <c r="AD55" s="29">
        <f ca="1">IF($L55="","",(([2]!thsiFinD("close_int",$B55,TODAY()-90,TODAY(),100)-[2]!thsiFinD("low_int",$B55,TODAY()-90,TODAY(),100)-1)/([2]!thsiFinD("high_int",$B55,TODAY()-90,TODAY(),100)-[2]!thsiFinD("low_int",$B55,TODAY()-90,TODAY(),100)-1)))</f>
        <v>0.51873778171222007</v>
      </c>
    </row>
    <row r="56" spans="1:30" ht="16.5" hidden="1" x14ac:dyDescent="0.4">
      <c r="A56" s="2" t="str">
        <f>[1]!b_info_fullname(B56)</f>
        <v>中证香港300金融服务指数(港币)</v>
      </c>
      <c r="B56" s="21" t="s">
        <v>1027</v>
      </c>
      <c r="C56" s="2" t="str">
        <f>[1]!s_info_name(B56)</f>
        <v>H300金融服务港币</v>
      </c>
      <c r="D56" s="3" t="s">
        <v>1566</v>
      </c>
      <c r="E56" s="3" t="s">
        <v>1498</v>
      </c>
      <c r="F56" s="39" t="s">
        <v>2396</v>
      </c>
      <c r="G56" s="19">
        <f>COUNTIF('ETF-info'!$I$2:$I$2000,ETF指数!$B56)</f>
        <v>1</v>
      </c>
      <c r="H56" s="20">
        <f ca="1">SUMIF('ETF-info'!$I$2:$I$2000,ETF指数!B56,'ETF-info'!$M$2:$M$1008)</f>
        <v>1.2195029897</v>
      </c>
      <c r="I56" s="25">
        <f ca="1">[1]!i_pq_pctchange($B56,TODAY()-30,"")</f>
        <v>-5.3412289569203413</v>
      </c>
      <c r="J56" s="25">
        <f ca="1">[1]!i_pq_pctchange($B56,TODAY()-180,"")</f>
        <v>6.9567475938015155</v>
      </c>
      <c r="K56" s="25">
        <f ca="1">[1]!i_pq_pctchange($B56,TODAY()-365,"")</f>
        <v>33.608395658814302</v>
      </c>
      <c r="L56" s="25">
        <f ca="1">IFERROR([1]!i_risk_returnyearly($B56,TODAY()-180,"",1)/N56,"")</f>
        <v>0.58971145385460655</v>
      </c>
      <c r="M56" s="25">
        <f ca="1">IFERROR([1]!i_risk_returnyearly($B56,TODAY()-365,"",1)/O56,"")</f>
        <v>1.2821196108116266</v>
      </c>
      <c r="N56" s="26">
        <f ca="1">[2]!thsiFinD("ths_annual_volatility_index",$B56,TODAY()-180,TODAY(),100,101)</f>
        <v>25.734506462439999</v>
      </c>
      <c r="O56" s="26">
        <f ca="1">[2]!thsiFinD("ths_annual_volatility_index",$B56,TODAY()-365,TODAY(),100,101)</f>
        <v>26.831177340829001</v>
      </c>
      <c r="P56" s="27">
        <f ca="1">[2]!thsiFinD("ths_fore_np_compound_growth_2y_index",$B56,TODAY())</f>
        <v>0</v>
      </c>
      <c r="Q56" s="27">
        <f ca="1">$P56-[2]!thsiFinD("ths_fore_np_compound_growth_2y_index",$B56,TODAY()-30)</f>
        <v>0</v>
      </c>
      <c r="R56" s="27">
        <f ca="1">$P56-[2]!thsiFinD("ths_fore_np_compound_growth_2y_index",$B56,TODAY()-180)</f>
        <v>0</v>
      </c>
      <c r="S56" s="26">
        <f ca="1">[2]!thsiFinD("ths_pe_ttm_index",B56,[2]!thsiFinD("ths_new_forward_nearest_trade_date_func",TODAY()),100,100)</f>
        <v>6.1211071187427999</v>
      </c>
      <c r="T56" s="26">
        <f ca="1">[2]!thsiFinD("ths_fore_pe_index",B56,[2]!thsiFinD("ths_new_forward_nearest_trade_date_func",TODAY()),2025,100)</f>
        <v>6.6663042720502004</v>
      </c>
      <c r="U56" s="26">
        <f ca="1">[2]!thsiFinD("ths_pb_quantile_sr_index",$B56,[2]!thsiFinD("ths_new_forward_nearest_trade_date_func",TODAY()),TODAY()-365*5,TODAY(),107,100)</f>
        <v>79.565217391304344</v>
      </c>
      <c r="V56" s="26">
        <f ca="1">[2]!thsiFinD("ths_pe_ttm_quantile_index",$B56,[2]!thsiFinD("ths_new_forward_nearest_trade_date_func",TODAY()),TODAY()-365*5,TODAY(),100,100)</f>
        <v>0</v>
      </c>
      <c r="W56" s="27">
        <f ca="1">[2]!thsiFinD("ths_pb_quantile_sr_index",$B56,"2024-09-20",TODAY()-365*5,TODAY(),107,100)</f>
        <v>28.768115942028988</v>
      </c>
      <c r="X56" s="27">
        <f ca="1">[2]!thsiFinD("ths_pe_ttm_quantile_index",$B56,"2024-09-20",TODAY()-365*5,TODAY(),100,100)</f>
        <v>26.787003610107998</v>
      </c>
      <c r="Y56" s="27">
        <f ca="1">[2]!thsiFinD("ths_pb_quantile_sr_index",$B56,"2024-12-31",TODAY()-365*5,TODAY(),107,100)</f>
        <v>70.507246376811594</v>
      </c>
      <c r="Z56" s="27">
        <f ca="1">[2]!thsiFinD("ths_pe_ttm_quantile_index",$B56,"2024-12-31",TODAY()-365*5,TODAY(),100,100)</f>
        <v>61.705202312139001</v>
      </c>
      <c r="AA56" s="27">
        <f ca="1">[2]!thsiFinD("ths_pb_lessthan1_num_ratio_index",$B56,[2]!thsiFinD("ths_new_forward_nearest_trade_date_func",TODAY()))</f>
        <v>82.857142857142989</v>
      </c>
      <c r="AB56" s="29">
        <f ca="1">IF(L56="","",(([2]!thsiFinD("close_int",$B56,TODAY()-365*3,TODAY(),100)-[2]!thsiFinD("low_int",$B56,TODAY()-365*3,TODAY(),100)-1)/([2]!thsiFinD("high_int",$B56,TODAY()-365*3,TODAY(),100)-[2]!thsiFinD("low_int",$B56,TODAY()-365*3,TODAY(),100)-1)))</f>
        <v>0.80951608191879543</v>
      </c>
      <c r="AC56" s="29">
        <f ca="1">IF($L56="","",(([2]!thsiFinD("close_int",$B56,TODAY()-365,TODAY(),100)-[2]!thsiFinD("low_int",$B56,TODAY()-365,TODAY(),100)-1)/([2]!thsiFinD("high_int",$B56,TODAY()-365,TODAY(),100)-[2]!thsiFinD("low_int",$B56,TODAY()-365,TODAY(),100)-1)))</f>
        <v>0.74447896035728189</v>
      </c>
      <c r="AD56" s="29">
        <f ca="1">IF($L56="","",(([2]!thsiFinD("close_int",$B56,TODAY()-90,TODAY(),100)-[2]!thsiFinD("low_int",$B56,TODAY()-90,TODAY(),100)-1)/([2]!thsiFinD("high_int",$B56,TODAY()-90,TODAY(),100)-[2]!thsiFinD("low_int",$B56,TODAY()-90,TODAY(),100)-1)))</f>
        <v>0.58020915944706064</v>
      </c>
    </row>
    <row r="57" spans="1:30" ht="16.5" hidden="1" x14ac:dyDescent="0.4">
      <c r="A57" s="2" t="str">
        <f>[1]!b_info_fullname(B57)</f>
        <v>中证港股通50指数(HKD)</v>
      </c>
      <c r="B57" s="2" t="s">
        <v>477</v>
      </c>
      <c r="C57" s="2" t="s">
        <v>1570</v>
      </c>
      <c r="D57" s="3" t="s">
        <v>1566</v>
      </c>
      <c r="E57" s="3" t="s">
        <v>1490</v>
      </c>
      <c r="F57" s="3" t="s">
        <v>1490</v>
      </c>
      <c r="G57" s="19">
        <f>COUNTIF('ETF-info'!$I$2:$I$2000,ETF指数!$B57)</f>
        <v>3</v>
      </c>
      <c r="H57" s="20">
        <f ca="1">SUMIF('ETF-info'!$I$2:$I$2000,ETF指数!B57,'ETF-info'!$M$2:$M$1008)</f>
        <v>28.922936294700001</v>
      </c>
      <c r="I57" s="25">
        <f ca="1">[1]!i_pq_pctchange($B57,TODAY()-30,"")</f>
        <v>-7.7249147090400534</v>
      </c>
      <c r="J57" s="25">
        <f ca="1">[1]!i_pq_pctchange($B57,TODAY()-180,"")</f>
        <v>10.077902847767216</v>
      </c>
      <c r="K57" s="25">
        <f ca="1">[1]!i_pq_pctchange($B57,TODAY()-365,"")</f>
        <v>32.930802974646681</v>
      </c>
      <c r="L57" s="25">
        <f ca="1">IFERROR([1]!i_risk_returnyearly($B57,TODAY()-180,"",1)/N57,"")</f>
        <v>0.73812283896871367</v>
      </c>
      <c r="M57" s="25">
        <f ca="1">IFERROR([1]!i_risk_returnyearly($B57,TODAY()-365,"",1)/O57,"")</f>
        <v>1.1924612401670946</v>
      </c>
      <c r="N57" s="26">
        <f ca="1">[2]!thsiFinD("ths_annual_volatility_index",$B57,TODAY()-180,TODAY(),100,101)</f>
        <v>30.280038486748001</v>
      </c>
      <c r="O57" s="26">
        <f ca="1">[2]!thsiFinD("ths_annual_volatility_index",$B57,TODAY()-365,TODAY(),100,101)</f>
        <v>28.265315377136002</v>
      </c>
      <c r="P57" s="27">
        <f ca="1">[2]!thsiFinD("ths_fore_np_compound_growth_2y_index",$B57,TODAY())</f>
        <v>0</v>
      </c>
      <c r="Q57" s="27">
        <f ca="1">$P57-[2]!thsiFinD("ths_fore_np_compound_growth_2y_index",$B57,TODAY()-30)</f>
        <v>0</v>
      </c>
      <c r="R57" s="27">
        <f ca="1">$P57-[2]!thsiFinD("ths_fore_np_compound_growth_2y_index",$B57,TODAY()-180)</f>
        <v>0</v>
      </c>
      <c r="S57" s="26">
        <f ca="1">[2]!thsiFinD("ths_pe_ttm_index",B57,[2]!thsiFinD("ths_new_forward_nearest_trade_date_func",TODAY()),100,100)</f>
        <v>9.6972330319729991</v>
      </c>
      <c r="T57" s="26">
        <f ca="1">[2]!thsiFinD("ths_fore_pe_index",B57,[2]!thsiFinD("ths_new_forward_nearest_trade_date_func",TODAY()),2025,100)</f>
        <v>10.612145132135</v>
      </c>
      <c r="U57" s="26">
        <f ca="1">[2]!thsiFinD("ths_pb_quantile_sr_index",$B57,[2]!thsiFinD("ths_new_forward_nearest_trade_date_func",TODAY()),TODAY()-365*5,TODAY(),107,100)</f>
        <v>82.284541723666223</v>
      </c>
      <c r="V57" s="26">
        <f ca="1">[2]!thsiFinD("ths_pe_ttm_quantile_index",$B57,[2]!thsiFinD("ths_new_forward_nearest_trade_date_func",TODAY()),TODAY()-365*5,TODAY(),100,100)</f>
        <v>0</v>
      </c>
      <c r="W57" s="27">
        <f ca="1">[2]!thsiFinD("ths_pb_quantile_sr_index",$B57,"2024-09-20",TODAY()-365*5,TODAY(),107,100)</f>
        <v>16.963064295485637</v>
      </c>
      <c r="X57" s="27">
        <f ca="1">[2]!thsiFinD("ths_pe_ttm_quantile_index",$B57,"2024-09-20",TODAY()-365*5,TODAY(),100,100)</f>
        <v>13.661971830985999</v>
      </c>
      <c r="Y57" s="27">
        <f ca="1">[2]!thsiFinD("ths_pb_quantile_sr_index",$B57,"2024-12-31",TODAY()-365*5,TODAY(),107,100)</f>
        <v>61.149110807113537</v>
      </c>
      <c r="Z57" s="27">
        <f ca="1">[2]!thsiFinD("ths_pe_ttm_quantile_index",$B57,"2024-12-31",TODAY()-365*5,TODAY(),100,100)</f>
        <v>40.211267605633999</v>
      </c>
      <c r="AA57" s="27">
        <f ca="1">[2]!thsiFinD("ths_pb_lessthan1_num_ratio_index",$B57,[2]!thsiFinD("ths_new_forward_nearest_trade_date_func",TODAY()))</f>
        <v>34</v>
      </c>
      <c r="AB57" s="29">
        <f ca="1">IF(L57="","",(([2]!thsiFinD("close_int",$B57,TODAY()-365*3,TODAY(),100)-[2]!thsiFinD("low_int",$B57,TODAY()-365*3,TODAY(),100)-1)/([2]!thsiFinD("high_int",$B57,TODAY()-365*3,TODAY(),100)-[2]!thsiFinD("low_int",$B57,TODAY()-365*3,TODAY(),100)-1)))</f>
        <v>0.74210961645132134</v>
      </c>
      <c r="AC57" s="29">
        <f ca="1">IF($L57="","",(([2]!thsiFinD("close_int",$B57,TODAY()-365,TODAY(),100)-[2]!thsiFinD("low_int",$B57,TODAY()-365,TODAY(),100)-1)/([2]!thsiFinD("high_int",$B57,TODAY()-365,TODAY(),100)-[2]!thsiFinD("low_int",$B57,TODAY()-365,TODAY(),100)-1)))</f>
        <v>0.6814116041225784</v>
      </c>
      <c r="AD57" s="29">
        <f ca="1">IF($L57="","",(([2]!thsiFinD("close_int",$B57,TODAY()-90,TODAY(),100)-[2]!thsiFinD("low_int",$B57,TODAY()-90,TODAY(),100)-1)/([2]!thsiFinD("high_int",$B57,TODAY()-90,TODAY(),100)-[2]!thsiFinD("low_int",$B57,TODAY()-90,TODAY(),100)-1)))</f>
        <v>0.5149719855475271</v>
      </c>
    </row>
    <row r="58" spans="1:30" ht="16.5" hidden="1" x14ac:dyDescent="0.4">
      <c r="A58" s="2" t="str">
        <f>[1]!b_info_fullname(B58)</f>
        <v>中华交易服务港股通精选100指数</v>
      </c>
      <c r="B58" s="21" t="s">
        <v>211</v>
      </c>
      <c r="C58" s="2" t="str">
        <f>[1]!s_info_name(B58)</f>
        <v>中华港股通精选100</v>
      </c>
      <c r="D58" s="3" t="s">
        <v>1566</v>
      </c>
      <c r="E58" s="3" t="s">
        <v>1490</v>
      </c>
      <c r="F58" s="3" t="s">
        <v>1490</v>
      </c>
      <c r="G58" s="19">
        <f>COUNTIF('ETF-info'!$I$2:$I$2000,ETF指数!$B58)</f>
        <v>1</v>
      </c>
      <c r="H58" s="20">
        <f ca="1">SUMIF('ETF-info'!$I$2:$I$2000,ETF指数!B58,'ETF-info'!$M$2:$M$1008)</f>
        <v>1.5039382721000001</v>
      </c>
      <c r="I58" s="25">
        <f ca="1">[1]!i_pq_pctchange($B58,TODAY()-30,"")</f>
        <v>-7.7863834031064449</v>
      </c>
      <c r="J58" s="25">
        <f ca="1">[1]!i_pq_pctchange($B58,TODAY()-180,"")</f>
        <v>7.9759692573126983</v>
      </c>
      <c r="K58" s="25">
        <f ca="1">[1]!i_pq_pctchange($B58,TODAY()-365,"")</f>
        <v>29.769805044257993</v>
      </c>
      <c r="L58" s="25">
        <f ca="1">IFERROR([1]!i_risk_returnyearly($B58,TODAY()-180,"",1)/N58,"")</f>
        <v>0.54122357839826263</v>
      </c>
      <c r="M58" s="25">
        <f ca="1">IFERROR([1]!i_risk_returnyearly($B58,TODAY()-365,"",1)/O58,"")</f>
        <v>0.99890687398170785</v>
      </c>
      <c r="N58" s="26">
        <f ca="1">[2]!thsiFinD("ths_annual_volatility_index",$B58,TODAY()-180,TODAY(),100,101)</f>
        <v>32.322681162713998</v>
      </c>
      <c r="O58" s="26">
        <f ca="1">[2]!thsiFinD("ths_annual_volatility_index",$B58,TODAY()-365,TODAY(),100,101)</f>
        <v>30.495120682690999</v>
      </c>
      <c r="P58" s="27">
        <f ca="1">[2]!thsiFinD("ths_fore_np_compound_growth_2y_index",$B58,TODAY())</f>
        <v>0</v>
      </c>
      <c r="Q58" s="27">
        <f ca="1">$P58-[2]!thsiFinD("ths_fore_np_compound_growth_2y_index",$B58,TODAY()-30)</f>
        <v>0</v>
      </c>
      <c r="R58" s="27">
        <f ca="1">$P58-[2]!thsiFinD("ths_fore_np_compound_growth_2y_index",$B58,TODAY()-180)</f>
        <v>0</v>
      </c>
      <c r="S58" s="26">
        <f ca="1">[2]!thsiFinD("ths_pe_ttm_index",B58,[2]!thsiFinD("ths_new_forward_nearest_trade_date_func",TODAY()),100,100)</f>
        <v>14.863067116618</v>
      </c>
      <c r="T58" s="26">
        <f ca="1">[2]!thsiFinD("ths_fore_pe_index",B58,[2]!thsiFinD("ths_new_forward_nearest_trade_date_func",TODAY()),2025,100)</f>
        <v>13.227869361808001</v>
      </c>
      <c r="U58" s="26">
        <f ca="1">[2]!thsiFinD("ths_pb_quantile_sr_index",$B58,[2]!thsiFinD("ths_new_forward_nearest_trade_date_func",TODAY()),TODAY()-365*5,TODAY(),107,100)</f>
        <v>68.599348534201951</v>
      </c>
      <c r="V58" s="26">
        <f ca="1">[2]!thsiFinD("ths_pe_ttm_quantile_index",$B58,[2]!thsiFinD("ths_new_forward_nearest_trade_date_func",TODAY()),TODAY()-365*5,TODAY(),100,100)</f>
        <v>0</v>
      </c>
      <c r="W58" s="27">
        <f ca="1">[2]!thsiFinD("ths_pb_quantile_sr_index",$B58,"2024-09-20",TODAY()-365*5,TODAY(),107,100)</f>
        <v>16.612377850162865</v>
      </c>
      <c r="X58" s="27">
        <f ca="1">[2]!thsiFinD("ths_pe_ttm_quantile_index",$B58,"2024-09-20",TODAY()-365*5,TODAY(),100,100)</f>
        <v>6.5926439972241999</v>
      </c>
      <c r="Y58" s="27">
        <f ca="1">[2]!thsiFinD("ths_pb_quantile_sr_index",$B58,"2024-12-31",TODAY()-365*5,TODAY(),107,100)</f>
        <v>43.648208469055376</v>
      </c>
      <c r="Z58" s="27">
        <f ca="1">[2]!thsiFinD("ths_pe_ttm_quantile_index",$B58,"2024-12-31",TODAY()-365*5,TODAY(),100,100)</f>
        <v>29.680998613037001</v>
      </c>
      <c r="AA58" s="27">
        <f ca="1">[2]!thsiFinD("ths_pb_lessthan1_num_ratio_index",$B58,[2]!thsiFinD("ths_new_forward_nearest_trade_date_func",TODAY()))</f>
        <v>32</v>
      </c>
      <c r="AB58" s="29">
        <f ca="1">IF(L58="","",(([2]!thsiFinD("close_int",$B58,TODAY()-365*3,TODAY(),100)-[2]!thsiFinD("low_int",$B58,TODAY()-365*3,TODAY(),100)-1)/([2]!thsiFinD("high_int",$B58,TODAY()-365*3,TODAY(),100)-[2]!thsiFinD("low_int",$B58,TODAY()-365*3,TODAY(),100)-1)))</f>
        <v>0.69250389590270678</v>
      </c>
      <c r="AC58" s="29">
        <f ca="1">IF($L58="","",(([2]!thsiFinD("close_int",$B58,TODAY()-365,TODAY(),100)-[2]!thsiFinD("low_int",$B58,TODAY()-365,TODAY(),100)-1)/([2]!thsiFinD("high_int",$B58,TODAY()-365,TODAY(),100)-[2]!thsiFinD("low_int",$B58,TODAY()-365,TODAY(),100)-1)))</f>
        <v>0.66256739948041277</v>
      </c>
      <c r="AD58" s="29">
        <f ca="1">IF($L58="","",(([2]!thsiFinD("close_int",$B58,TODAY()-90,TODAY(),100)-[2]!thsiFinD("low_int",$B58,TODAY()-90,TODAY(),100)-1)/([2]!thsiFinD("high_int",$B58,TODAY()-90,TODAY(),100)-[2]!thsiFinD("low_int",$B58,TODAY()-90,TODAY(),100)-1)))</f>
        <v>0.51300919678719747</v>
      </c>
    </row>
    <row r="59" spans="1:30" ht="16.5" hidden="1" x14ac:dyDescent="0.4">
      <c r="A59" s="2" t="str">
        <f>[1]!b_info_fullname(B59)</f>
        <v>中证港股通中国100指数(HKD)</v>
      </c>
      <c r="B59" s="2" t="s">
        <v>881</v>
      </c>
      <c r="C59" s="2" t="str">
        <f>[1]!s_info_name(B59)</f>
        <v>港股通中国100</v>
      </c>
      <c r="D59" s="3" t="s">
        <v>1566</v>
      </c>
      <c r="E59" s="3" t="s">
        <v>1490</v>
      </c>
      <c r="F59" s="3" t="s">
        <v>1490</v>
      </c>
      <c r="G59" s="19">
        <f>COUNTIF('ETF-info'!$I$2:$I$2000,ETF指数!$B59)</f>
        <v>1</v>
      </c>
      <c r="H59" s="20">
        <f ca="1">SUMIF('ETF-info'!$I$2:$I$2000,ETF指数!B59,'ETF-info'!$M$2:$M$1008)</f>
        <v>1.0585018069000001</v>
      </c>
      <c r="I59" s="25">
        <f ca="1">[1]!i_pq_pctchange($B59,TODAY()-30,"")</f>
        <v>-7.6556740731383854</v>
      </c>
      <c r="J59" s="25">
        <f ca="1">[1]!i_pq_pctchange($B59,TODAY()-180,"")</f>
        <v>10.152695609698871</v>
      </c>
      <c r="K59" s="25">
        <f ca="1">[1]!i_pq_pctchange($B59,TODAY()-365,"")</f>
        <v>35.863895878221008</v>
      </c>
      <c r="L59" s="25">
        <f ca="1">IFERROR([1]!i_risk_returnyearly($B59,TODAY()-180,"",1)/N59,"")</f>
        <v>0.67891489299057994</v>
      </c>
      <c r="M59" s="25">
        <f ca="1">IFERROR([1]!i_risk_returnyearly($B59,TODAY()-365,"",1)/O59,"")</f>
        <v>1.1639776478800041</v>
      </c>
      <c r="N59" s="26">
        <f ca="1">[2]!thsiFinD("ths_annual_volatility_index",$B59,TODAY()-180,TODAY(),100,101)</f>
        <v>33.178089316627002</v>
      </c>
      <c r="O59" s="26">
        <f ca="1">[2]!thsiFinD("ths_annual_volatility_index",$B59,TODAY()-365,TODAY(),100,101)</f>
        <v>31.543866611133001</v>
      </c>
      <c r="P59" s="27">
        <f ca="1">[2]!thsiFinD("ths_fore_np_compound_growth_2y_index",$B59,TODAY())</f>
        <v>0</v>
      </c>
      <c r="Q59" s="27">
        <f ca="1">$P59-[2]!thsiFinD("ths_fore_np_compound_growth_2y_index",$B59,TODAY()-30)</f>
        <v>0</v>
      </c>
      <c r="R59" s="27">
        <f ca="1">$P59-[2]!thsiFinD("ths_fore_np_compound_growth_2y_index",$B59,TODAY()-180)</f>
        <v>0</v>
      </c>
      <c r="S59" s="26">
        <f ca="1">[2]!thsiFinD("ths_pe_ttm_index",B59,[2]!thsiFinD("ths_new_forward_nearest_trade_date_func",TODAY()),100,100)</f>
        <v>9.3649314693393002</v>
      </c>
      <c r="T59" s="26">
        <f ca="1">[2]!thsiFinD("ths_fore_pe_index",B59,[2]!thsiFinD("ths_new_forward_nearest_trade_date_func",TODAY()),2025,100)</f>
        <v>10.350941909337999</v>
      </c>
      <c r="U59" s="26">
        <f ca="1">[2]!thsiFinD("ths_pb_quantile_sr_index",$B59,[2]!thsiFinD("ths_new_forward_nearest_trade_date_func",TODAY()),TODAY()-365*5,TODAY(),107,100)</f>
        <v>91.349480968858131</v>
      </c>
      <c r="V59" s="26">
        <f ca="1">[2]!thsiFinD("ths_pe_ttm_quantile_index",$B59,[2]!thsiFinD("ths_new_forward_nearest_trade_date_func",TODAY()),TODAY()-365*5,TODAY(),100,100)</f>
        <v>0</v>
      </c>
      <c r="W59" s="27">
        <f ca="1">[2]!thsiFinD("ths_pb_quantile_sr_index",$B59,"2024-09-20",TODAY()-365*5,TODAY(),107,100)</f>
        <v>32.941176470588232</v>
      </c>
      <c r="X59" s="27">
        <f ca="1">[2]!thsiFinD("ths_pe_ttm_quantile_index",$B59,"2024-09-20",TODAY()-365*5,TODAY(),100,100)</f>
        <v>33.773453787351997</v>
      </c>
      <c r="Y59" s="27">
        <f ca="1">[2]!thsiFinD("ths_pb_quantile_sr_index",$B59,"2024-12-31",TODAY()-365*5,TODAY(),107,100)</f>
        <v>72.456747404844293</v>
      </c>
      <c r="Z59" s="27">
        <f ca="1">[2]!thsiFinD("ths_pe_ttm_quantile_index",$B59,"2024-12-31",TODAY()-365*5,TODAY(),100,100)</f>
        <v>69.770674079222005</v>
      </c>
      <c r="AA59" s="27">
        <f ca="1">[2]!thsiFinD("ths_pb_lessthan1_num_ratio_index",$B59,[2]!thsiFinD("ths_new_forward_nearest_trade_date_func",TODAY()))</f>
        <v>33</v>
      </c>
      <c r="AB59" s="29">
        <f ca="1">IF(L59="","",(([2]!thsiFinD("close_int",$B59,TODAY()-365*3,TODAY(),100)-[2]!thsiFinD("low_int",$B59,TODAY()-365*3,TODAY(),100)-1)/([2]!thsiFinD("high_int",$B59,TODAY()-365*3,TODAY(),100)-[2]!thsiFinD("low_int",$B59,TODAY()-365*3,TODAY(),100)-1)))</f>
        <v>0.74465336956283601</v>
      </c>
      <c r="AC59" s="29">
        <f ca="1">IF($L59="","",(([2]!thsiFinD("close_int",$B59,TODAY()-365,TODAY(),100)-[2]!thsiFinD("low_int",$B59,TODAY()-365,TODAY(),100)-1)/([2]!thsiFinD("high_int",$B59,TODAY()-365,TODAY(),100)-[2]!thsiFinD("low_int",$B59,TODAY()-365,TODAY(),100)-1)))</f>
        <v>0.68802489990047733</v>
      </c>
      <c r="AD59" s="29">
        <f ca="1">IF($L59="","",(([2]!thsiFinD("close_int",$B59,TODAY()-90,TODAY(),100)-[2]!thsiFinD("low_int",$B59,TODAY()-90,TODAY(),100)-1)/([2]!thsiFinD("high_int",$B59,TODAY()-90,TODAY(),100)-[2]!thsiFinD("low_int",$B59,TODAY()-90,TODAY(),100)-1)))</f>
        <v>0.50193967774507697</v>
      </c>
    </row>
    <row r="60" spans="1:30" ht="16.5" hidden="1" x14ac:dyDescent="0.4">
      <c r="A60" s="2" t="str">
        <f>[1]!b_info_fullname(B60)</f>
        <v>标普港股通低波红利指数</v>
      </c>
      <c r="B60" s="2" t="s">
        <v>1212</v>
      </c>
      <c r="C60" s="2" t="str">
        <f>[1]!s_info_name(B60)</f>
        <v>标普港股通低波红利指数</v>
      </c>
      <c r="D60" s="3" t="s">
        <v>1566</v>
      </c>
      <c r="E60" s="3" t="s">
        <v>1484</v>
      </c>
      <c r="F60" s="38" t="s">
        <v>2389</v>
      </c>
      <c r="G60" s="19">
        <f>COUNTIF('ETF-info'!$I$2:$I$2000,ETF指数!$B60)</f>
        <v>1</v>
      </c>
      <c r="H60" s="20">
        <f ca="1">SUMIF('ETF-info'!$I$2:$I$2000,ETF指数!B60,'ETF-info'!$M$2:$M$1008)</f>
        <v>94.515346755699994</v>
      </c>
      <c r="I60" s="25">
        <f ca="1">[1]!i_pq_pctchange($B60,TODAY()-30,"")</f>
        <v>-1.7575866176434363</v>
      </c>
      <c r="J60" s="25">
        <f ca="1">[1]!i_pq_pctchange($B60,TODAY()-180,"")</f>
        <v>5.5307425392636667</v>
      </c>
      <c r="K60" s="25">
        <f ca="1">[1]!i_pq_pctchange($B60,TODAY()-365,"")</f>
        <v>21.545600190519497</v>
      </c>
      <c r="L60" s="25" t="str">
        <f ca="1">IFERROR([1]!i_risk_returnyearly($B60,TODAY()-180,"",1)/N60,"")</f>
        <v/>
      </c>
      <c r="M60" s="25" t="str">
        <f ca="1">IFERROR([1]!i_risk_returnyearly($B60,TODAY()-365,"",1)/O60,"")</f>
        <v/>
      </c>
      <c r="N60" s="26">
        <f ca="1">[2]!thsiFinD("ths_annual_volatility_index",$B60,TODAY()-180,TODAY(),100,101)</f>
        <v>0</v>
      </c>
      <c r="O60" s="26">
        <f ca="1">[2]!thsiFinD("ths_annual_volatility_index",$B60,TODAY()-365,TODAY(),100,101)</f>
        <v>0</v>
      </c>
      <c r="P60" s="27">
        <f ca="1">[2]!thsiFinD("ths_fore_np_compound_growth_2y_index",$B60,TODAY())</f>
        <v>0</v>
      </c>
      <c r="Q60" s="27">
        <f ca="1">$P60-[2]!thsiFinD("ths_fore_np_compound_growth_2y_index",$B60,TODAY()-30)</f>
        <v>0</v>
      </c>
      <c r="R60" s="27">
        <f ca="1">$P60-[2]!thsiFinD("ths_fore_np_compound_growth_2y_index",$B60,TODAY()-180)</f>
        <v>0</v>
      </c>
      <c r="S60" s="26">
        <f ca="1">[2]!thsiFinD("ths_pe_ttm_index",B60,[2]!thsiFinD("ths_new_forward_nearest_trade_date_func",TODAY()),100,100)</f>
        <v>0</v>
      </c>
      <c r="T60" s="26">
        <f ca="1">[2]!thsiFinD("ths_fore_pe_index",B60,[2]!thsiFinD("ths_new_forward_nearest_trade_date_func",TODAY()),2025,100)</f>
        <v>0</v>
      </c>
      <c r="U60" s="26">
        <f ca="1">[2]!thsiFinD("ths_pb_quantile_sr_index",$B60,[2]!thsiFinD("ths_new_forward_nearest_trade_date_func",TODAY()),TODAY()-365*5,TODAY(),107,100)</f>
        <v>0</v>
      </c>
      <c r="V60" s="26">
        <f ca="1">[2]!thsiFinD("ths_pe_ttm_quantile_index",$B60,[2]!thsiFinD("ths_new_forward_nearest_trade_date_func",TODAY()),TODAY()-365*5,TODAY(),100,100)</f>
        <v>0</v>
      </c>
      <c r="W60" s="27">
        <f ca="1">[2]!thsiFinD("ths_pb_quantile_sr_index",$B60,"2024-09-20",TODAY()-365*5,TODAY(),107,100)</f>
        <v>0</v>
      </c>
      <c r="X60" s="27">
        <f ca="1">[2]!thsiFinD("ths_pe_ttm_quantile_index",$B60,"2024-09-20",TODAY()-365*5,TODAY(),100,100)</f>
        <v>0</v>
      </c>
      <c r="Y60" s="27">
        <f ca="1">[2]!thsiFinD("ths_pb_quantile_sr_index",$B60,"2024-12-31",TODAY()-365*5,TODAY(),107,100)</f>
        <v>0</v>
      </c>
      <c r="Z60" s="27">
        <f ca="1">[2]!thsiFinD("ths_pe_ttm_quantile_index",$B60,"2024-12-31",TODAY()-365*5,TODAY(),100,100)</f>
        <v>0</v>
      </c>
      <c r="AA60" s="27">
        <f ca="1">[2]!thsiFinD("ths_pb_lessthan1_num_ratio_index",$B60,[2]!thsiFinD("ths_new_forward_nearest_trade_date_func",TODAY()))</f>
        <v>0</v>
      </c>
      <c r="AB60" s="29" t="str">
        <f ca="1">IF(L60="","",(([2]!thsiFinD("close_int",$B60,TODAY()-365*3,TODAY(),100)-[2]!thsiFinD("low_int",$B60,TODAY()-365*3,TODAY(),100)-1)/([2]!thsiFinD("high_int",$B60,TODAY()-365*3,TODAY(),100)-[2]!thsiFinD("low_int",$B60,TODAY()-365*3,TODAY(),100)-1)))</f>
        <v/>
      </c>
      <c r="AC60" s="29" t="str">
        <f ca="1">IF($L60="","",(([2]!thsiFinD("close_int",$B60,TODAY()-365,TODAY(),100)-[2]!thsiFinD("low_int",$B60,TODAY()-365,TODAY(),100)-1)/([2]!thsiFinD("high_int",$B60,TODAY()-365,TODAY(),100)-[2]!thsiFinD("low_int",$B60,TODAY()-365,TODAY(),100)-1)))</f>
        <v/>
      </c>
      <c r="AD60" s="29" t="str">
        <f ca="1">IF($L60="","",(([2]!thsiFinD("close_int",$B60,TODAY()-90,TODAY(),100)-[2]!thsiFinD("low_int",$B60,TODAY()-90,TODAY(),100)-1)/([2]!thsiFinD("high_int",$B60,TODAY()-90,TODAY(),100)-[2]!thsiFinD("low_int",$B60,TODAY()-90,TODAY(),100)-1)))</f>
        <v/>
      </c>
    </row>
    <row r="61" spans="1:30" ht="16.5" hidden="1" x14ac:dyDescent="0.4">
      <c r="A61" s="2" t="str">
        <f>[1]!b_info_fullname(B61)</f>
        <v>中证国新港股通央企红利指数</v>
      </c>
      <c r="B61" s="2" t="s">
        <v>1343</v>
      </c>
      <c r="C61" s="2" t="s">
        <v>1571</v>
      </c>
      <c r="D61" s="3" t="s">
        <v>1566</v>
      </c>
      <c r="E61" s="3" t="s">
        <v>1484</v>
      </c>
      <c r="F61" s="38" t="s">
        <v>2388</v>
      </c>
      <c r="G61" s="19">
        <f>COUNTIF('ETF-info'!$I$2:$I$2000,ETF指数!$B61)</f>
        <v>2</v>
      </c>
      <c r="H61" s="20">
        <f ca="1">SUMIF('ETF-info'!$I$2:$I$2000,ETF指数!B61,'ETF-info'!$M$2:$M$1008)</f>
        <v>75.519190777800006</v>
      </c>
      <c r="I61" s="25">
        <f ca="1">[1]!i_pq_pctchange($B61,TODAY()-30,"")</f>
        <v>-5.1782392640096653</v>
      </c>
      <c r="J61" s="25">
        <f ca="1">[1]!i_pq_pctchange($B61,TODAY()-180,"")</f>
        <v>-3.3848677055990151</v>
      </c>
      <c r="K61" s="25">
        <f ca="1">[1]!i_pq_pctchange($B61,TODAY()-365,"")</f>
        <v>1.3666084859392136</v>
      </c>
      <c r="L61" s="25">
        <f ca="1">IFERROR([1]!i_risk_returnyearly($B61,TODAY()-180,"",1)/N61,"")</f>
        <v>-0.31968009260942398</v>
      </c>
      <c r="M61" s="25">
        <f ca="1">IFERROR([1]!i_risk_returnyearly($B61,TODAY()-365,"",1)/O61,"")</f>
        <v>5.5226770655707948E-2</v>
      </c>
      <c r="N61" s="26">
        <f ca="1">[2]!thsiFinD("ths_annual_volatility_index",$B61,TODAY()-180,TODAY(),100,101)</f>
        <v>21.830362376859998</v>
      </c>
      <c r="O61" s="26">
        <f ca="1">[2]!thsiFinD("ths_annual_volatility_index",$B61,TODAY()-365,TODAY(),100,101)</f>
        <v>25.253912896366</v>
      </c>
      <c r="P61" s="27">
        <f ca="1">[2]!thsiFinD("ths_fore_np_compound_growth_2y_index",$B61,TODAY())</f>
        <v>0</v>
      </c>
      <c r="Q61" s="27">
        <f ca="1">$P61-[2]!thsiFinD("ths_fore_np_compound_growth_2y_index",$B61,TODAY()-30)</f>
        <v>0</v>
      </c>
      <c r="R61" s="27">
        <f ca="1">$P61-[2]!thsiFinD("ths_fore_np_compound_growth_2y_index",$B61,TODAY()-180)</f>
        <v>0</v>
      </c>
      <c r="S61" s="26">
        <f ca="1">[2]!thsiFinD("ths_pe_ttm_index",B61,[2]!thsiFinD("ths_new_forward_nearest_trade_date_func",TODAY()),100,100)</f>
        <v>7.6161638237781002</v>
      </c>
      <c r="T61" s="26">
        <f ca="1">[2]!thsiFinD("ths_fore_pe_index",B61,[2]!thsiFinD("ths_new_forward_nearest_trade_date_func",TODAY()),2025,100)</f>
        <v>6.9471355327413997</v>
      </c>
      <c r="U61" s="26">
        <f ca="1">[2]!thsiFinD("ths_pb_quantile_sr_index",$B61,[2]!thsiFinD("ths_new_forward_nearest_trade_date_func",TODAY()),TODAY()-365*5,TODAY(),107,100)</f>
        <v>74.83443708609272</v>
      </c>
      <c r="V61" s="26">
        <f ca="1">[2]!thsiFinD("ths_pe_ttm_quantile_index",$B61,[2]!thsiFinD("ths_new_forward_nearest_trade_date_func",TODAY()),TODAY()-365*5,TODAY(),100,100)</f>
        <v>0</v>
      </c>
      <c r="W61" s="27">
        <f ca="1">[2]!thsiFinD("ths_pb_quantile_sr_index",$B61,"2024-09-20",TODAY()-365*5,TODAY(),107,100)</f>
        <v>35.320088300220753</v>
      </c>
      <c r="X61" s="27">
        <f ca="1">[2]!thsiFinD("ths_pe_ttm_quantile_index",$B61,"2024-09-20",TODAY()-365*5,TODAY(),100,100)</f>
        <v>35.849056603774002</v>
      </c>
      <c r="Y61" s="27">
        <f ca="1">[2]!thsiFinD("ths_pb_quantile_sr_index",$B61,"2024-12-31",TODAY()-365*5,TODAY(),107,100)</f>
        <v>77.70419426048565</v>
      </c>
      <c r="Z61" s="27">
        <f ca="1">[2]!thsiFinD("ths_pe_ttm_quantile_index",$B61,"2024-12-31",TODAY()-365*5,TODAY(),100,100)</f>
        <v>69.103773584905994</v>
      </c>
      <c r="AA61" s="27">
        <f ca="1">[2]!thsiFinD("ths_pb_lessthan1_num_ratio_index",$B61,[2]!thsiFinD("ths_new_forward_nearest_trade_date_func",TODAY()))</f>
        <v>82</v>
      </c>
      <c r="AB61" s="29">
        <f ca="1">IF(L61="","",(([2]!thsiFinD("close_int",$B61,TODAY()-365*3,TODAY(),100)-[2]!thsiFinD("low_int",$B61,TODAY()-365*3,TODAY(),100)-1)/([2]!thsiFinD("high_int",$B61,TODAY()-365*3,TODAY(),100)-[2]!thsiFinD("low_int",$B61,TODAY()-365*3,TODAY(),100)-1)))</f>
        <v>0.53971322769646457</v>
      </c>
      <c r="AC61" s="29">
        <f ca="1">IF($L61="","",(([2]!thsiFinD("close_int",$B61,TODAY()-365,TODAY(),100)-[2]!thsiFinD("low_int",$B61,TODAY()-365,TODAY(),100)-1)/([2]!thsiFinD("high_int",$B61,TODAY()-365,TODAY(),100)-[2]!thsiFinD("low_int",$B61,TODAY()-365,TODAY(),100)-1)))</f>
        <v>0.33371375183310431</v>
      </c>
      <c r="AD61" s="29">
        <f ca="1">IF($L61="","",(([2]!thsiFinD("close_int",$B61,TODAY()-90,TODAY(),100)-[2]!thsiFinD("low_int",$B61,TODAY()-90,TODAY(),100)-1)/([2]!thsiFinD("high_int",$B61,TODAY()-90,TODAY(),100)-[2]!thsiFinD("low_int",$B61,TODAY()-90,TODAY(),100)-1)))</f>
        <v>0.51973592915313638</v>
      </c>
    </row>
    <row r="62" spans="1:30" ht="16.5" hidden="1" x14ac:dyDescent="0.4">
      <c r="A62" s="2" t="str">
        <f>[1]!b_info_fullname(B62)</f>
        <v>中证港股通高股息精选指数(HKD)</v>
      </c>
      <c r="B62" s="2" t="s">
        <v>1065</v>
      </c>
      <c r="C62" s="2" t="s">
        <v>1572</v>
      </c>
      <c r="D62" s="3" t="s">
        <v>1566</v>
      </c>
      <c r="E62" s="3" t="s">
        <v>1484</v>
      </c>
      <c r="F62" s="38" t="s">
        <v>2392</v>
      </c>
      <c r="G62" s="19">
        <f>COUNTIF('ETF-info'!$I$2:$I$2000,ETF指数!$B62)</f>
        <v>1</v>
      </c>
      <c r="H62" s="20">
        <f ca="1">SUMIF('ETF-info'!$I$2:$I$2000,ETF指数!B62,'ETF-info'!$M$2:$M$1008)</f>
        <v>57.916014197299994</v>
      </c>
      <c r="I62" s="25">
        <f ca="1">[1]!i_pq_pctchange($B62,TODAY()-30,"")</f>
        <v>-3.0863651084128252</v>
      </c>
      <c r="J62" s="25">
        <f ca="1">[1]!i_pq_pctchange($B62,TODAY()-180,"")</f>
        <v>-3.6619084547747538</v>
      </c>
      <c r="K62" s="25">
        <f ca="1">[1]!i_pq_pctchange($B62,TODAY()-365,"")</f>
        <v>2.8561627666111145</v>
      </c>
      <c r="L62" s="25">
        <f ca="1">IFERROR([1]!i_risk_returnyearly($B62,TODAY()-180,"",1)/N62,"")</f>
        <v>-0.36387968644474472</v>
      </c>
      <c r="M62" s="25">
        <f ca="1">IFERROR([1]!i_risk_returnyearly($B62,TODAY()-365,"",1)/O62,"")</f>
        <v>0.12054075539379497</v>
      </c>
      <c r="N62" s="26">
        <f ca="1">[2]!thsiFinD("ths_annual_volatility_index",$B62,TODAY()-180,TODAY(),100,101)</f>
        <v>20.716233437229999</v>
      </c>
      <c r="O62" s="26">
        <f ca="1">[2]!thsiFinD("ths_annual_volatility_index",$B62,TODAY()-365,TODAY(),100,101)</f>
        <v>24.185126303838</v>
      </c>
      <c r="P62" s="27">
        <f ca="1">[2]!thsiFinD("ths_fore_np_compound_growth_2y_index",$B62,TODAY())</f>
        <v>0</v>
      </c>
      <c r="Q62" s="27">
        <f ca="1">$P62-[2]!thsiFinD("ths_fore_np_compound_growth_2y_index",$B62,TODAY()-30)</f>
        <v>0</v>
      </c>
      <c r="R62" s="27">
        <f ca="1">$P62-[2]!thsiFinD("ths_fore_np_compound_growth_2y_index",$B62,TODAY()-180)</f>
        <v>0</v>
      </c>
      <c r="S62" s="26">
        <f ca="1">[2]!thsiFinD("ths_pe_ttm_index",B62,[2]!thsiFinD("ths_new_forward_nearest_trade_date_func",TODAY()),100,100)</f>
        <v>8.8362917168457997</v>
      </c>
      <c r="T62" s="26">
        <f ca="1">[2]!thsiFinD("ths_fore_pe_index",B62,[2]!thsiFinD("ths_new_forward_nearest_trade_date_func",TODAY()),2025,100)</f>
        <v>7.0713091900176996</v>
      </c>
      <c r="U62" s="26">
        <f ca="1">[2]!thsiFinD("ths_pb_quantile_sr_index",$B62,[2]!thsiFinD("ths_new_forward_nearest_trade_date_func",TODAY()),TODAY()-365*5,TODAY(),107,100)</f>
        <v>74.659009332376172</v>
      </c>
      <c r="V62" s="26">
        <f ca="1">[2]!thsiFinD("ths_pe_ttm_quantile_index",$B62,[2]!thsiFinD("ths_new_forward_nearest_trade_date_func",TODAY()),TODAY()-365*5,TODAY(),100,100)</f>
        <v>0</v>
      </c>
      <c r="W62" s="27">
        <f ca="1">[2]!thsiFinD("ths_pb_quantile_sr_index",$B62,"2024-09-20",TODAY()-365*5,TODAY(),107,100)</f>
        <v>27.925340990667625</v>
      </c>
      <c r="X62" s="27">
        <f ca="1">[2]!thsiFinD("ths_pe_ttm_quantile_index",$B62,"2024-09-20",TODAY()-365*5,TODAY(),100,100)</f>
        <v>36.572302983933</v>
      </c>
      <c r="Y62" s="27">
        <f ca="1">[2]!thsiFinD("ths_pb_quantile_sr_index",$B62,"2024-12-31",TODAY()-365*5,TODAY(),107,100)</f>
        <v>77.243359655419951</v>
      </c>
      <c r="Z62" s="27">
        <f ca="1">[2]!thsiFinD("ths_pe_ttm_quantile_index",$B62,"2024-12-31",TODAY()-365*5,TODAY(),100,100)</f>
        <v>63.859111791730001</v>
      </c>
      <c r="AA62" s="27">
        <f ca="1">[2]!thsiFinD("ths_pb_lessthan1_num_ratio_index",$B62,[2]!thsiFinD("ths_new_forward_nearest_trade_date_func",TODAY()))</f>
        <v>30</v>
      </c>
      <c r="AB62" s="29">
        <f ca="1">IF(L62="","",(([2]!thsiFinD("close_int",$B62,TODAY()-365*3,TODAY(),100)-[2]!thsiFinD("low_int",$B62,TODAY()-365*3,TODAY(),100)-1)/([2]!thsiFinD("high_int",$B62,TODAY()-365*3,TODAY(),100)-[2]!thsiFinD("low_int",$B62,TODAY()-365*3,TODAY(),100)-1)))</f>
        <v>0.63477465261636457</v>
      </c>
      <c r="AC62" s="29">
        <f ca="1">IF($L62="","",(([2]!thsiFinD("close_int",$B62,TODAY()-365,TODAY(),100)-[2]!thsiFinD("low_int",$B62,TODAY()-365,TODAY(),100)-1)/([2]!thsiFinD("high_int",$B62,TODAY()-365,TODAY(),100)-[2]!thsiFinD("low_int",$B62,TODAY()-365,TODAY(),100)-1)))</f>
        <v>0.46092492734147278</v>
      </c>
      <c r="AD62" s="29">
        <f ca="1">IF($L62="","",(([2]!thsiFinD("close_int",$B62,TODAY()-90,TODAY(),100)-[2]!thsiFinD("low_int",$B62,TODAY()-90,TODAY(),100)-1)/([2]!thsiFinD("high_int",$B62,TODAY()-90,TODAY(),100)-[2]!thsiFinD("low_int",$B62,TODAY()-90,TODAY(),100)-1)))</f>
        <v>0.63067351711023945</v>
      </c>
    </row>
    <row r="63" spans="1:30" ht="16.5" hidden="1" x14ac:dyDescent="0.4">
      <c r="A63" s="2" t="str">
        <f>[1]!b_info_fullname(B63)</f>
        <v>恒生港股通高股息率指数</v>
      </c>
      <c r="B63" s="2" t="s">
        <v>597</v>
      </c>
      <c r="C63" s="2" t="s">
        <v>1573</v>
      </c>
      <c r="D63" s="3" t="s">
        <v>1566</v>
      </c>
      <c r="E63" s="3" t="s">
        <v>1484</v>
      </c>
      <c r="F63" s="3" t="s">
        <v>1484</v>
      </c>
      <c r="G63" s="19">
        <f>COUNTIF('ETF-info'!$I$2:$I$2000,ETF指数!$B63)</f>
        <v>1</v>
      </c>
      <c r="H63" s="20">
        <f ca="1">SUMIF('ETF-info'!$I$2:$I$2000,ETF指数!B63,'ETF-info'!$M$2:$M$1008)</f>
        <v>37.755973368299998</v>
      </c>
      <c r="I63" s="25">
        <f ca="1">[1]!i_pq_pctchange($B63,TODAY()-30,"")</f>
        <v>-3.5109020083978204</v>
      </c>
      <c r="J63" s="25">
        <f ca="1">[1]!i_pq_pctchange($B63,TODAY()-180,"")</f>
        <v>0.67274149356288948</v>
      </c>
      <c r="K63" s="25">
        <f ca="1">[1]!i_pq_pctchange($B63,TODAY()-365,"")</f>
        <v>16.037631494530057</v>
      </c>
      <c r="L63" s="25" t="str">
        <f ca="1">IFERROR([1]!i_risk_returnyearly($B63,TODAY()-180,"",1)/N63,"")</f>
        <v/>
      </c>
      <c r="M63" s="25" t="str">
        <f ca="1">IFERROR([1]!i_risk_returnyearly($B63,TODAY()-365,"",1)/O63,"")</f>
        <v/>
      </c>
      <c r="N63" s="26">
        <f ca="1">[2]!thsiFinD("ths_annual_volatility_index",$B63,TODAY()-180,TODAY(),100,101)</f>
        <v>0</v>
      </c>
      <c r="O63" s="26">
        <f ca="1">[2]!thsiFinD("ths_annual_volatility_index",$B63,TODAY()-365,TODAY(),100,101)</f>
        <v>0</v>
      </c>
      <c r="P63" s="27">
        <f ca="1">[2]!thsiFinD("ths_fore_np_compound_growth_2y_index",$B63,TODAY())</f>
        <v>0</v>
      </c>
      <c r="Q63" s="27">
        <f ca="1">$P63-[2]!thsiFinD("ths_fore_np_compound_growth_2y_index",$B63,TODAY()-30)</f>
        <v>0</v>
      </c>
      <c r="R63" s="27">
        <f ca="1">$P63-[2]!thsiFinD("ths_fore_np_compound_growth_2y_index",$B63,TODAY()-180)</f>
        <v>0</v>
      </c>
      <c r="S63" s="26">
        <f ca="1">[2]!thsiFinD("ths_pe_ttm_index",B63,[2]!thsiFinD("ths_new_forward_nearest_trade_date_func",TODAY()),100,100)</f>
        <v>0</v>
      </c>
      <c r="T63" s="26">
        <f ca="1">[2]!thsiFinD("ths_fore_pe_index",B63,[2]!thsiFinD("ths_new_forward_nearest_trade_date_func",TODAY()),2025,100)</f>
        <v>0</v>
      </c>
      <c r="U63" s="26">
        <f ca="1">[2]!thsiFinD("ths_pb_quantile_sr_index",$B63,[2]!thsiFinD("ths_new_forward_nearest_trade_date_func",TODAY()),TODAY()-365*5,TODAY(),107,100)</f>
        <v>0</v>
      </c>
      <c r="V63" s="26">
        <f ca="1">[2]!thsiFinD("ths_pe_ttm_quantile_index",$B63,[2]!thsiFinD("ths_new_forward_nearest_trade_date_func",TODAY()),TODAY()-365*5,TODAY(),100,100)</f>
        <v>0</v>
      </c>
      <c r="W63" s="27">
        <f ca="1">[2]!thsiFinD("ths_pb_quantile_sr_index",$B63,"2024-09-20",TODAY()-365*5,TODAY(),107,100)</f>
        <v>0</v>
      </c>
      <c r="X63" s="27">
        <f ca="1">[2]!thsiFinD("ths_pe_ttm_quantile_index",$B63,"2024-09-20",TODAY()-365*5,TODAY(),100,100)</f>
        <v>0</v>
      </c>
      <c r="Y63" s="27">
        <f ca="1">[2]!thsiFinD("ths_pb_quantile_sr_index",$B63,"2024-12-31",TODAY()-365*5,TODAY(),107,100)</f>
        <v>0</v>
      </c>
      <c r="Z63" s="27">
        <f ca="1">[2]!thsiFinD("ths_pe_ttm_quantile_index",$B63,"2024-12-31",TODAY()-365*5,TODAY(),100,100)</f>
        <v>0</v>
      </c>
      <c r="AA63" s="27">
        <f ca="1">[2]!thsiFinD("ths_pb_lessthan1_num_ratio_index",$B63,[2]!thsiFinD("ths_new_forward_nearest_trade_date_func",TODAY()))</f>
        <v>0</v>
      </c>
      <c r="AB63" s="29" t="str">
        <f ca="1">IF(L63="","",(([2]!thsiFinD("close_int",$B63,TODAY()-365*3,TODAY(),100)-[2]!thsiFinD("low_int",$B63,TODAY()-365*3,TODAY(),100)-1)/([2]!thsiFinD("high_int",$B63,TODAY()-365*3,TODAY(),100)-[2]!thsiFinD("low_int",$B63,TODAY()-365*3,TODAY(),100)-1)))</f>
        <v/>
      </c>
      <c r="AC63" s="29" t="str">
        <f ca="1">IF($L63="","",(([2]!thsiFinD("close_int",$B63,TODAY()-365,TODAY(),100)-[2]!thsiFinD("low_int",$B63,TODAY()-365,TODAY(),100)-1)/([2]!thsiFinD("high_int",$B63,TODAY()-365,TODAY(),100)-[2]!thsiFinD("low_int",$B63,TODAY()-365,TODAY(),100)-1)))</f>
        <v/>
      </c>
      <c r="AD63" s="29" t="str">
        <f ca="1">IF($L63="","",(([2]!thsiFinD("close_int",$B63,TODAY()-90,TODAY(),100)-[2]!thsiFinD("low_int",$B63,TODAY()-90,TODAY(),100)-1)/([2]!thsiFinD("high_int",$B63,TODAY()-90,TODAY(),100)-[2]!thsiFinD("low_int",$B63,TODAY()-90,TODAY(),100)-1)))</f>
        <v/>
      </c>
    </row>
    <row r="64" spans="1:30" ht="16.5" hidden="1" x14ac:dyDescent="0.4">
      <c r="A64" s="2" t="str">
        <f>[1]!b_info_fullname(B64)</f>
        <v>中证港股通央企红利指数</v>
      </c>
      <c r="B64" s="2" t="s">
        <v>1259</v>
      </c>
      <c r="C64" s="2" t="s">
        <v>1577</v>
      </c>
      <c r="D64" s="3" t="s">
        <v>1566</v>
      </c>
      <c r="E64" s="3" t="s">
        <v>1484</v>
      </c>
      <c r="F64" s="38" t="s">
        <v>2388</v>
      </c>
      <c r="G64" s="19">
        <f>COUNTIF('ETF-info'!$I$2:$I$2000,ETF指数!$B64)</f>
        <v>2</v>
      </c>
      <c r="H64" s="20">
        <f ca="1">SUMIF('ETF-info'!$I$2:$I$2000,ETF指数!B64,'ETF-info'!$M$2:$M$1008)</f>
        <v>32.070407178899998</v>
      </c>
      <c r="I64" s="25">
        <f ca="1">[1]!i_pq_pctchange($B64,TODAY()-30,"")</f>
        <v>-5.5929432867828037</v>
      </c>
      <c r="J64" s="25">
        <f ca="1">[1]!i_pq_pctchange($B64,TODAY()-180,"")</f>
        <v>-1.1235927495981901</v>
      </c>
      <c r="K64" s="25">
        <f ca="1">[1]!i_pq_pctchange($B64,TODAY()-365,"")</f>
        <v>21.784699457816735</v>
      </c>
      <c r="L64" s="25">
        <f ca="1">IFERROR([1]!i_risk_returnyearly($B64,TODAY()-180,"",1)/N64,"")</f>
        <v>-9.3939455867411772E-2</v>
      </c>
      <c r="M64" s="25">
        <f ca="1">IFERROR([1]!i_risk_returnyearly($B64,TODAY()-365,"",1)/O64,"")</f>
        <v>0.70974858281580744</v>
      </c>
      <c r="N64" s="26">
        <f ca="1">[2]!thsiFinD("ths_annual_volatility_index",$B64,TODAY()-180,TODAY(),100,101)</f>
        <v>24.972425868809999</v>
      </c>
      <c r="O64" s="26">
        <f ca="1">[2]!thsiFinD("ths_annual_volatility_index",$B64,TODAY()-365,TODAY(),100,101)</f>
        <v>31.385085828122001</v>
      </c>
      <c r="P64" s="27">
        <f ca="1">[2]!thsiFinD("ths_fore_np_compound_growth_2y_index",$B64,TODAY())</f>
        <v>0</v>
      </c>
      <c r="Q64" s="27">
        <f ca="1">$P64-[2]!thsiFinD("ths_fore_np_compound_growth_2y_index",$B64,TODAY()-30)</f>
        <v>0</v>
      </c>
      <c r="R64" s="27">
        <f ca="1">$P64-[2]!thsiFinD("ths_fore_np_compound_growth_2y_index",$B64,TODAY()-180)</f>
        <v>0</v>
      </c>
      <c r="S64" s="26">
        <f ca="1">[2]!thsiFinD("ths_pe_ttm_index",B64,[2]!thsiFinD("ths_new_forward_nearest_trade_date_func",TODAY()),100,100)</f>
        <v>6.1065921132607999</v>
      </c>
      <c r="T64" s="26">
        <f ca="1">[2]!thsiFinD("ths_fore_pe_index",B64,[2]!thsiFinD("ths_new_forward_nearest_trade_date_func",TODAY()),2025,100)</f>
        <v>6.0579545992117003</v>
      </c>
      <c r="U64" s="26">
        <f ca="1">[2]!thsiFinD("ths_pb_quantile_sr_index",$B64,[2]!thsiFinD("ths_new_forward_nearest_trade_date_func",TODAY()),TODAY()-365*5,TODAY(),107,100)</f>
        <v>95.353675450762836</v>
      </c>
      <c r="V64" s="26">
        <f ca="1">[2]!thsiFinD("ths_pe_ttm_quantile_index",$B64,[2]!thsiFinD("ths_new_forward_nearest_trade_date_func",TODAY()),TODAY()-365*5,TODAY(),100,100)</f>
        <v>0</v>
      </c>
      <c r="W64" s="27">
        <f ca="1">[2]!thsiFinD("ths_pb_quantile_sr_index",$B64,"2024-09-20",TODAY()-365*5,TODAY(),107,100)</f>
        <v>54.160887656033282</v>
      </c>
      <c r="X64" s="27">
        <f ca="1">[2]!thsiFinD("ths_pe_ttm_quantile_index",$B64,"2024-09-20",TODAY()-365*5,TODAY(),100,100)</f>
        <v>42.92343387471</v>
      </c>
      <c r="Y64" s="27">
        <f ca="1">[2]!thsiFinD("ths_pb_quantile_sr_index",$B64,"2024-12-31",TODAY()-365*5,TODAY(),107,100)</f>
        <v>91.331484049930651</v>
      </c>
      <c r="Z64" s="27">
        <f ca="1">[2]!thsiFinD("ths_pe_ttm_quantile_index",$B64,"2024-12-31",TODAY()-365*5,TODAY(),100,100)</f>
        <v>86.078886310905006</v>
      </c>
      <c r="AA64" s="27">
        <f ca="1">[2]!thsiFinD("ths_pb_lessthan1_num_ratio_index",$B64,[2]!thsiFinD("ths_new_forward_nearest_trade_date_func",TODAY()))</f>
        <v>86</v>
      </c>
      <c r="AB64" s="29">
        <f ca="1">IF(L64="","",(([2]!thsiFinD("close_int",$B64,TODAY()-365*3,TODAY(),100)-[2]!thsiFinD("low_int",$B64,TODAY()-365*3,TODAY(),100)-1)/([2]!thsiFinD("high_int",$B64,TODAY()-365*3,TODAY(),100)-[2]!thsiFinD("low_int",$B64,TODAY()-365*3,TODAY(),100)-1)))</f>
        <v>0.63283014160295803</v>
      </c>
      <c r="AC64" s="29">
        <f ca="1">IF($L64="","",(([2]!thsiFinD("close_int",$B64,TODAY()-365,TODAY(),100)-[2]!thsiFinD("low_int",$B64,TODAY()-365,TODAY(),100)-1)/([2]!thsiFinD("high_int",$B64,TODAY()-365,TODAY(),100)-[2]!thsiFinD("low_int",$B64,TODAY()-365,TODAY(),100)-1)))</f>
        <v>0.50515644706802709</v>
      </c>
      <c r="AD64" s="29">
        <f ca="1">IF($L64="","",(([2]!thsiFinD("close_int",$B64,TODAY()-90,TODAY(),100)-[2]!thsiFinD("low_int",$B64,TODAY()-90,TODAY(),100)-1)/([2]!thsiFinD("high_int",$B64,TODAY()-90,TODAY(),100)-[2]!thsiFinD("low_int",$B64,TODAY()-90,TODAY(),100)-1)))</f>
        <v>0.52782387459887492</v>
      </c>
    </row>
    <row r="65" spans="1:30" ht="16.5" hidden="1" x14ac:dyDescent="0.4">
      <c r="A65" s="2" t="str">
        <f>[1]!b_info_fullname(B65)</f>
        <v>中证港股通高股息投资指数(HKD)</v>
      </c>
      <c r="B65" s="2" t="s">
        <v>1307</v>
      </c>
      <c r="C65" s="2" t="s">
        <v>1574</v>
      </c>
      <c r="D65" s="3" t="s">
        <v>1566</v>
      </c>
      <c r="E65" s="3" t="s">
        <v>1484</v>
      </c>
      <c r="F65" s="3" t="s">
        <v>1484</v>
      </c>
      <c r="G65" s="19">
        <f>COUNTIF('ETF-info'!$I$2:$I$2000,ETF指数!$B65)</f>
        <v>3</v>
      </c>
      <c r="H65" s="20">
        <f ca="1">SUMIF('ETF-info'!$I$2:$I$2000,ETF指数!B65,'ETF-info'!$M$2:$M$1008)</f>
        <v>22.996282918599995</v>
      </c>
      <c r="I65" s="25">
        <f ca="1">[1]!i_pq_pctchange($B65,TODAY()-30,"")</f>
        <v>-4.0426530746646705</v>
      </c>
      <c r="J65" s="25">
        <f ca="1">[1]!i_pq_pctchange($B65,TODAY()-180,"")</f>
        <v>-2.3018104207841228</v>
      </c>
      <c r="K65" s="25">
        <f ca="1">[1]!i_pq_pctchange($B65,TODAY()-365,"")</f>
        <v>13.575848832613847</v>
      </c>
      <c r="L65" s="25">
        <f ca="1">IFERROR([1]!i_risk_returnyearly($B65,TODAY()-180,"",1)/N65,"")</f>
        <v>-0.20267774654192972</v>
      </c>
      <c r="M65" s="25">
        <f ca="1">IFERROR([1]!i_risk_returnyearly($B65,TODAY()-365,"",1)/O65,"")</f>
        <v>0.52523106449255474</v>
      </c>
      <c r="N65" s="26">
        <f ca="1">[2]!thsiFinD("ths_annual_volatility_index",$B65,TODAY()-180,TODAY(),100,101)</f>
        <v>23.557183401197999</v>
      </c>
      <c r="O65" s="26">
        <f ca="1">[2]!thsiFinD("ths_annual_volatility_index",$B65,TODAY()-365,TODAY(),100,101)</f>
        <v>26.409899244910001</v>
      </c>
      <c r="P65" s="27">
        <f ca="1">[2]!thsiFinD("ths_fore_np_compound_growth_2y_index",$B65,TODAY())</f>
        <v>0</v>
      </c>
      <c r="Q65" s="27">
        <f ca="1">$P65-[2]!thsiFinD("ths_fore_np_compound_growth_2y_index",$B65,TODAY()-30)</f>
        <v>0</v>
      </c>
      <c r="R65" s="27">
        <f ca="1">$P65-[2]!thsiFinD("ths_fore_np_compound_growth_2y_index",$B65,TODAY()-180)</f>
        <v>0</v>
      </c>
      <c r="S65" s="26">
        <f ca="1">[2]!thsiFinD("ths_pe_ttm_index",B65,[2]!thsiFinD("ths_new_forward_nearest_trade_date_func",TODAY()),100,100)</f>
        <v>6.3264556358848996</v>
      </c>
      <c r="T65" s="26">
        <f ca="1">[2]!thsiFinD("ths_fore_pe_index",B65,[2]!thsiFinD("ths_new_forward_nearest_trade_date_func",TODAY()),2025,100)</f>
        <v>6.5105850867893</v>
      </c>
      <c r="U65" s="26">
        <f ca="1">[2]!thsiFinD("ths_pb_quantile_sr_index",$B65,[2]!thsiFinD("ths_new_forward_nearest_trade_date_func",TODAY()),TODAY()-365*5,TODAY(),107,100)</f>
        <v>97.797356828193841</v>
      </c>
      <c r="V65" s="26">
        <f ca="1">[2]!thsiFinD("ths_pe_ttm_quantile_index",$B65,[2]!thsiFinD("ths_new_forward_nearest_trade_date_func",TODAY()),TODAY()-365*5,TODAY(),100,100)</f>
        <v>0</v>
      </c>
      <c r="W65" s="27">
        <f ca="1">[2]!thsiFinD("ths_pb_quantile_sr_index",$B65,"2024-09-20",TODAY()-365*5,TODAY(),107,100)</f>
        <v>76.578560939794414</v>
      </c>
      <c r="X65" s="27">
        <f ca="1">[2]!thsiFinD("ths_pe_ttm_quantile_index",$B65,"2024-09-20",TODAY()-365*5,TODAY(),100,100)</f>
        <v>69.701606732976003</v>
      </c>
      <c r="Y65" s="27">
        <f ca="1">[2]!thsiFinD("ths_pb_quantile_sr_index",$B65,"2024-12-31",TODAY()-365*5,TODAY(),107,100)</f>
        <v>96.108663729809109</v>
      </c>
      <c r="Z65" s="27">
        <f ca="1">[2]!thsiFinD("ths_pe_ttm_quantile_index",$B65,"2024-12-31",TODAY()-365*5,TODAY(),100,100)</f>
        <v>94.333843797856005</v>
      </c>
      <c r="AA65" s="27">
        <f ca="1">[2]!thsiFinD("ths_pb_lessthan1_num_ratio_index",$B65,[2]!thsiFinD("ths_new_forward_nearest_trade_date_func",TODAY()))</f>
        <v>70</v>
      </c>
      <c r="AB65" s="29">
        <f ca="1">IF(L65="","",(([2]!thsiFinD("close_int",$B65,TODAY()-365*3,TODAY(),100)-[2]!thsiFinD("low_int",$B65,TODAY()-365*3,TODAY(),100)-1)/([2]!thsiFinD("high_int",$B65,TODAY()-365*3,TODAY(),100)-[2]!thsiFinD("low_int",$B65,TODAY()-365*3,TODAY(),100)-1)))</f>
        <v>0.73946677668784078</v>
      </c>
      <c r="AC65" s="29">
        <f ca="1">IF($L65="","",(([2]!thsiFinD("close_int",$B65,TODAY()-365,TODAY(),100)-[2]!thsiFinD("low_int",$B65,TODAY()-365,TODAY(),100)-1)/([2]!thsiFinD("high_int",$B65,TODAY()-365,TODAY(),100)-[2]!thsiFinD("low_int",$B65,TODAY()-365,TODAY(),100)-1)))</f>
        <v>0.56008882421065065</v>
      </c>
      <c r="AD65" s="29">
        <f ca="1">IF($L65="","",(([2]!thsiFinD("close_int",$B65,TODAY()-90,TODAY(),100)-[2]!thsiFinD("low_int",$B65,TODAY()-90,TODAY(),100)-1)/([2]!thsiFinD("high_int",$B65,TODAY()-90,TODAY(),100)-[2]!thsiFinD("low_int",$B65,TODAY()-90,TODAY(),100)-1)))</f>
        <v>0.63568961988319872</v>
      </c>
    </row>
    <row r="66" spans="1:30" ht="16.5" hidden="1" x14ac:dyDescent="0.4">
      <c r="A66" s="2" t="str">
        <f>[1]!b_info_fullname(B66)</f>
        <v>恒生港股通高股息低波动指数</v>
      </c>
      <c r="B66" s="2" t="s">
        <v>1077</v>
      </c>
      <c r="C66" s="2" t="s">
        <v>1575</v>
      </c>
      <c r="D66" s="3" t="s">
        <v>1566</v>
      </c>
      <c r="E66" s="3" t="s">
        <v>1484</v>
      </c>
      <c r="F66" s="3" t="s">
        <v>1483</v>
      </c>
      <c r="G66" s="19">
        <f>COUNTIF('ETF-info'!$I$2:$I$2000,ETF指数!$B66)</f>
        <v>4</v>
      </c>
      <c r="H66" s="20">
        <f ca="1">SUMIF('ETF-info'!$I$2:$I$2000,ETF指数!B66,'ETF-info'!$M$2:$M$1008)</f>
        <v>27.248945149099995</v>
      </c>
      <c r="I66" s="25">
        <f ca="1">[1]!i_pq_pctchange($B66,TODAY()-30,"")</f>
        <v>-4.0084612926298497</v>
      </c>
      <c r="J66" s="25">
        <f ca="1">[1]!i_pq_pctchange($B66,TODAY()-180,"")</f>
        <v>1.6925379470823287</v>
      </c>
      <c r="K66" s="25">
        <f ca="1">[1]!i_pq_pctchange($B66,TODAY()-365,"")</f>
        <v>19.407477520113581</v>
      </c>
      <c r="L66" s="25" t="str">
        <f ca="1">IFERROR([1]!i_risk_returnyearly($B66,TODAY()-180,"",1)/N66,"")</f>
        <v/>
      </c>
      <c r="M66" s="25" t="str">
        <f ca="1">IFERROR([1]!i_risk_returnyearly($B66,TODAY()-365,"",1)/O66,"")</f>
        <v/>
      </c>
      <c r="N66" s="26">
        <f ca="1">[2]!thsiFinD("ths_annual_volatility_index",$B66,TODAY()-180,TODAY(),100,101)</f>
        <v>0</v>
      </c>
      <c r="O66" s="26">
        <f ca="1">[2]!thsiFinD("ths_annual_volatility_index",$B66,TODAY()-365,TODAY(),100,101)</f>
        <v>0</v>
      </c>
      <c r="P66" s="27">
        <f ca="1">[2]!thsiFinD("ths_fore_np_compound_growth_2y_index",$B66,TODAY())</f>
        <v>0</v>
      </c>
      <c r="Q66" s="27">
        <f ca="1">$P66-[2]!thsiFinD("ths_fore_np_compound_growth_2y_index",$B66,TODAY()-30)</f>
        <v>0</v>
      </c>
      <c r="R66" s="27">
        <f ca="1">$P66-[2]!thsiFinD("ths_fore_np_compound_growth_2y_index",$B66,TODAY()-180)</f>
        <v>0</v>
      </c>
      <c r="S66" s="26">
        <f ca="1">[2]!thsiFinD("ths_pe_ttm_index",B66,[2]!thsiFinD("ths_new_forward_nearest_trade_date_func",TODAY()),100,100)</f>
        <v>0</v>
      </c>
      <c r="T66" s="26">
        <f ca="1">[2]!thsiFinD("ths_fore_pe_index",B66,[2]!thsiFinD("ths_new_forward_nearest_trade_date_func",TODAY()),2025,100)</f>
        <v>0</v>
      </c>
      <c r="U66" s="26">
        <f ca="1">[2]!thsiFinD("ths_pb_quantile_sr_index",$B66,[2]!thsiFinD("ths_new_forward_nearest_trade_date_func",TODAY()),TODAY()-365*5,TODAY(),107,100)</f>
        <v>0</v>
      </c>
      <c r="V66" s="26">
        <f ca="1">[2]!thsiFinD("ths_pe_ttm_quantile_index",$B66,[2]!thsiFinD("ths_new_forward_nearest_trade_date_func",TODAY()),TODAY()-365*5,TODAY(),100,100)</f>
        <v>0</v>
      </c>
      <c r="W66" s="27">
        <f ca="1">[2]!thsiFinD("ths_pb_quantile_sr_index",$B66,"2024-09-20",TODAY()-365*5,TODAY(),107,100)</f>
        <v>0</v>
      </c>
      <c r="X66" s="27">
        <f ca="1">[2]!thsiFinD("ths_pe_ttm_quantile_index",$B66,"2024-09-20",TODAY()-365*5,TODAY(),100,100)</f>
        <v>0</v>
      </c>
      <c r="Y66" s="27">
        <f ca="1">[2]!thsiFinD("ths_pb_quantile_sr_index",$B66,"2024-12-31",TODAY()-365*5,TODAY(),107,100)</f>
        <v>0</v>
      </c>
      <c r="Z66" s="27">
        <f ca="1">[2]!thsiFinD("ths_pe_ttm_quantile_index",$B66,"2024-12-31",TODAY()-365*5,TODAY(),100,100)</f>
        <v>0</v>
      </c>
      <c r="AA66" s="27">
        <f ca="1">[2]!thsiFinD("ths_pb_lessthan1_num_ratio_index",$B66,[2]!thsiFinD("ths_new_forward_nearest_trade_date_func",TODAY()))</f>
        <v>0</v>
      </c>
      <c r="AB66" s="29" t="str">
        <f ca="1">IF(L66="","",(([2]!thsiFinD("close_int",$B66,TODAY()-365*3,TODAY(),100)-[2]!thsiFinD("low_int",$B66,TODAY()-365*3,TODAY(),100)-1)/([2]!thsiFinD("high_int",$B66,TODAY()-365*3,TODAY(),100)-[2]!thsiFinD("low_int",$B66,TODAY()-365*3,TODAY(),100)-1)))</f>
        <v/>
      </c>
      <c r="AC66" s="29" t="str">
        <f ca="1">IF($L66="","",(([2]!thsiFinD("close_int",$B66,TODAY()-365,TODAY(),100)-[2]!thsiFinD("low_int",$B66,TODAY()-365,TODAY(),100)-1)/([2]!thsiFinD("high_int",$B66,TODAY()-365,TODAY(),100)-[2]!thsiFinD("low_int",$B66,TODAY()-365,TODAY(),100)-1)))</f>
        <v/>
      </c>
      <c r="AD66" s="29" t="str">
        <f ca="1">IF($L66="","",(([2]!thsiFinD("close_int",$B66,TODAY()-90,TODAY(),100)-[2]!thsiFinD("low_int",$B66,TODAY()-90,TODAY(),100)-1)/([2]!thsiFinD("high_int",$B66,TODAY()-90,TODAY(),100)-[2]!thsiFinD("low_int",$B66,TODAY()-90,TODAY(),100)-1)))</f>
        <v/>
      </c>
    </row>
    <row r="67" spans="1:30" ht="16.5" hidden="1" x14ac:dyDescent="0.4">
      <c r="A67" s="2" t="str">
        <f>[1]!b_info_fullname(B67)</f>
        <v>恒生港股通中国央企红利指数</v>
      </c>
      <c r="B67" s="2" t="s">
        <v>1235</v>
      </c>
      <c r="C67" s="2" t="s">
        <v>1579</v>
      </c>
      <c r="D67" s="3" t="s">
        <v>1566</v>
      </c>
      <c r="E67" s="3" t="s">
        <v>1484</v>
      </c>
      <c r="F67" s="38" t="s">
        <v>2388</v>
      </c>
      <c r="G67" s="19">
        <f>COUNTIF('ETF-info'!$I$2:$I$2000,ETF指数!$B67)</f>
        <v>1</v>
      </c>
      <c r="H67" s="20">
        <f ca="1">SUMIF('ETF-info'!$I$2:$I$2000,ETF指数!B67,'ETF-info'!$M$2:$M$1008)</f>
        <v>34.5161591552</v>
      </c>
      <c r="I67" s="25">
        <f ca="1">[1]!i_pq_pctchange($B67,TODAY()-30,"")</f>
        <v>-5.3933709226958948</v>
      </c>
      <c r="J67" s="25">
        <f ca="1">[1]!i_pq_pctchange($B67,TODAY()-180,"")</f>
        <v>0.8145324315555813</v>
      </c>
      <c r="K67" s="25">
        <f ca="1">[1]!i_pq_pctchange($B67,TODAY()-365,"")</f>
        <v>21.660906688351279</v>
      </c>
      <c r="L67" s="25" t="str">
        <f ca="1">IFERROR([1]!i_risk_returnyearly($B67,TODAY()-180,"",1)/N67,"")</f>
        <v/>
      </c>
      <c r="M67" s="25" t="str">
        <f ca="1">IFERROR([1]!i_risk_returnyearly($B67,TODAY()-365,"",1)/O67,"")</f>
        <v/>
      </c>
      <c r="N67" s="26">
        <f ca="1">[2]!thsiFinD("ths_annual_volatility_index",$B67,TODAY()-180,TODAY(),100,101)</f>
        <v>0</v>
      </c>
      <c r="O67" s="26">
        <f ca="1">[2]!thsiFinD("ths_annual_volatility_index",$B67,TODAY()-365,TODAY(),100,101)</f>
        <v>0</v>
      </c>
      <c r="P67" s="27">
        <f ca="1">[2]!thsiFinD("ths_fore_np_compound_growth_2y_index",$B67,TODAY())</f>
        <v>0</v>
      </c>
      <c r="Q67" s="27">
        <f ca="1">$P67-[2]!thsiFinD("ths_fore_np_compound_growth_2y_index",$B67,TODAY()-30)</f>
        <v>0</v>
      </c>
      <c r="R67" s="27">
        <f ca="1">$P67-[2]!thsiFinD("ths_fore_np_compound_growth_2y_index",$B67,TODAY()-180)</f>
        <v>0</v>
      </c>
      <c r="S67" s="26">
        <f ca="1">[2]!thsiFinD("ths_pe_ttm_index",B67,[2]!thsiFinD("ths_new_forward_nearest_trade_date_func",TODAY()),100,100)</f>
        <v>0</v>
      </c>
      <c r="T67" s="26">
        <f ca="1">[2]!thsiFinD("ths_fore_pe_index",B67,[2]!thsiFinD("ths_new_forward_nearest_trade_date_func",TODAY()),2025,100)</f>
        <v>0</v>
      </c>
      <c r="U67" s="26">
        <f ca="1">[2]!thsiFinD("ths_pb_quantile_sr_index",$B67,[2]!thsiFinD("ths_new_forward_nearest_trade_date_func",TODAY()),TODAY()-365*5,TODAY(),107,100)</f>
        <v>0</v>
      </c>
      <c r="V67" s="26">
        <f ca="1">[2]!thsiFinD("ths_pe_ttm_quantile_index",$B67,[2]!thsiFinD("ths_new_forward_nearest_trade_date_func",TODAY()),TODAY()-365*5,TODAY(),100,100)</f>
        <v>0</v>
      </c>
      <c r="W67" s="27">
        <f ca="1">[2]!thsiFinD("ths_pb_quantile_sr_index",$B67,"2024-09-20",TODAY()-365*5,TODAY(),107,100)</f>
        <v>0</v>
      </c>
      <c r="X67" s="27">
        <f ca="1">[2]!thsiFinD("ths_pe_ttm_quantile_index",$B67,"2024-09-20",TODAY()-365*5,TODAY(),100,100)</f>
        <v>0</v>
      </c>
      <c r="Y67" s="27">
        <f ca="1">[2]!thsiFinD("ths_pb_quantile_sr_index",$B67,"2024-12-31",TODAY()-365*5,TODAY(),107,100)</f>
        <v>0</v>
      </c>
      <c r="Z67" s="27">
        <f ca="1">[2]!thsiFinD("ths_pe_ttm_quantile_index",$B67,"2024-12-31",TODAY()-365*5,TODAY(),100,100)</f>
        <v>0</v>
      </c>
      <c r="AA67" s="27">
        <f ca="1">[2]!thsiFinD("ths_pb_lessthan1_num_ratio_index",$B67,[2]!thsiFinD("ths_new_forward_nearest_trade_date_func",TODAY()))</f>
        <v>0</v>
      </c>
      <c r="AB67" s="29" t="str">
        <f ca="1">IF(L67="","",(([2]!thsiFinD("close_int",$B67,TODAY()-365*3,TODAY(),100)-[2]!thsiFinD("low_int",$B67,TODAY()-365*3,TODAY(),100)-1)/([2]!thsiFinD("high_int",$B67,TODAY()-365*3,TODAY(),100)-[2]!thsiFinD("low_int",$B67,TODAY()-365*3,TODAY(),100)-1)))</f>
        <v/>
      </c>
      <c r="AC67" s="29" t="str">
        <f ca="1">IF($L67="","",(([2]!thsiFinD("close_int",$B67,TODAY()-365,TODAY(),100)-[2]!thsiFinD("low_int",$B67,TODAY()-365,TODAY(),100)-1)/([2]!thsiFinD("high_int",$B67,TODAY()-365,TODAY(),100)-[2]!thsiFinD("low_int",$B67,TODAY()-365,TODAY(),100)-1)))</f>
        <v/>
      </c>
      <c r="AD67" s="29" t="str">
        <f ca="1">IF($L67="","",(([2]!thsiFinD("close_int",$B67,TODAY()-90,TODAY(),100)-[2]!thsiFinD("low_int",$B67,TODAY()-90,TODAY(),100)-1)/([2]!thsiFinD("high_int",$B67,TODAY()-90,TODAY(),100)-[2]!thsiFinD("low_int",$B67,TODAY()-90,TODAY(),100)-1)))</f>
        <v/>
      </c>
    </row>
    <row r="68" spans="1:30" ht="16.5" hidden="1" x14ac:dyDescent="0.4">
      <c r="A68" s="2" t="str">
        <f>[1]!b_info_fullname(B68)</f>
        <v>中证港股通高股息投资指数(CNY)</v>
      </c>
      <c r="B68" s="2" t="s">
        <v>898</v>
      </c>
      <c r="C68" s="2" t="s">
        <v>1576</v>
      </c>
      <c r="D68" s="3" t="s">
        <v>1566</v>
      </c>
      <c r="E68" s="3" t="s">
        <v>1484</v>
      </c>
      <c r="F68" s="3" t="s">
        <v>1484</v>
      </c>
      <c r="G68" s="19">
        <f>COUNTIF('ETF-info'!$I$2:$I$2000,ETF指数!$B68)</f>
        <v>1</v>
      </c>
      <c r="H68" s="20">
        <f ca="1">SUMIF('ETF-info'!$I$2:$I$2000,ETF指数!B68,'ETF-info'!$M$2:$M$1008)</f>
        <v>14.3746045373</v>
      </c>
      <c r="I68" s="25">
        <f ca="1">[1]!i_pq_pctchange($B68,TODAY()-30,"")</f>
        <v>-3.3238455648500587</v>
      </c>
      <c r="J68" s="25">
        <f ca="1">[1]!i_pq_pctchange($B68,TODAY()-180,"")</f>
        <v>0.18381714353641332</v>
      </c>
      <c r="K68" s="25">
        <f ca="1">[1]!i_pq_pctchange($B68,TODAY()-365,"")</f>
        <v>15.474173755477594</v>
      </c>
      <c r="L68" s="25">
        <f ca="1">IFERROR([1]!i_risk_returnyearly($B68,TODAY()-180,"",1)/N68,"")</f>
        <v>1.6677265798379134E-2</v>
      </c>
      <c r="M68" s="25">
        <f ca="1">IFERROR([1]!i_risk_returnyearly($B68,TODAY()-365,"",1)/O68,"")</f>
        <v>0.60425504077434855</v>
      </c>
      <c r="N68" s="26">
        <f ca="1">[2]!thsiFinD("ths_annual_volatility_index",$B68,TODAY()-180,TODAY(),100,101)</f>
        <v>23.178931895291999</v>
      </c>
      <c r="O68" s="26">
        <f ca="1">[2]!thsiFinD("ths_annual_volatility_index",$B68,TODAY()-365,TODAY(),100,101)</f>
        <v>26.170628463101</v>
      </c>
      <c r="P68" s="27">
        <f ca="1">[2]!thsiFinD("ths_fore_np_compound_growth_2y_index",$B68,TODAY())</f>
        <v>0</v>
      </c>
      <c r="Q68" s="27">
        <f ca="1">$P68-[2]!thsiFinD("ths_fore_np_compound_growth_2y_index",$B68,TODAY()-30)</f>
        <v>0</v>
      </c>
      <c r="R68" s="27">
        <f ca="1">$P68-[2]!thsiFinD("ths_fore_np_compound_growth_2y_index",$B68,TODAY()-180)</f>
        <v>0</v>
      </c>
      <c r="S68" s="26">
        <f ca="1">[2]!thsiFinD("ths_pe_ttm_index",B68,[2]!thsiFinD("ths_new_forward_nearest_trade_date_func",TODAY()),100,100)</f>
        <v>6.3264556358848996</v>
      </c>
      <c r="T68" s="26">
        <f ca="1">[2]!thsiFinD("ths_fore_pe_index",B68,[2]!thsiFinD("ths_new_forward_nearest_trade_date_func",TODAY()),2025,100)</f>
        <v>6.5105850867893</v>
      </c>
      <c r="U68" s="26">
        <f ca="1">[2]!thsiFinD("ths_pb_quantile_sr_index",$B68,[2]!thsiFinD("ths_new_forward_nearest_trade_date_func",TODAY()),TODAY()-365*5,TODAY(),107,100)</f>
        <v>97.822931785195934</v>
      </c>
      <c r="V68" s="26">
        <f ca="1">[2]!thsiFinD("ths_pe_ttm_quantile_index",$B68,[2]!thsiFinD("ths_new_forward_nearest_trade_date_func",TODAY()),TODAY()-365*5,TODAY(),100,100)</f>
        <v>0</v>
      </c>
      <c r="W68" s="27">
        <f ca="1">[2]!thsiFinD("ths_pb_quantile_sr_index",$B68,"2024-09-20",TODAY()-365*5,TODAY(),107,100)</f>
        <v>76.777939042089983</v>
      </c>
      <c r="X68" s="27">
        <f ca="1">[2]!thsiFinD("ths_pe_ttm_quantile_index",$B68,"2024-09-20",TODAY()-365*5,TODAY(),100,100)</f>
        <v>69.701606732976003</v>
      </c>
      <c r="Y68" s="27">
        <f ca="1">[2]!thsiFinD("ths_pb_quantile_sr_index",$B68,"2024-12-31",TODAY()-365*5,TODAY(),107,100)</f>
        <v>96.081277213352692</v>
      </c>
      <c r="Z68" s="27">
        <f ca="1">[2]!thsiFinD("ths_pe_ttm_quantile_index",$B68,"2024-12-31",TODAY()-365*5,TODAY(),100,100)</f>
        <v>94.333843797856005</v>
      </c>
      <c r="AA68" s="27">
        <f ca="1">[2]!thsiFinD("ths_pb_lessthan1_num_ratio_index",$B68,[2]!thsiFinD("ths_new_forward_nearest_trade_date_func",TODAY()))</f>
        <v>70</v>
      </c>
      <c r="AB68" s="29">
        <f ca="1">IF(L68="","",(([2]!thsiFinD("close_int",$B68,TODAY()-365*3,TODAY(),100)-[2]!thsiFinD("low_int",$B68,TODAY()-365*3,TODAY(),100)-1)/([2]!thsiFinD("high_int",$B68,TODAY()-365*3,TODAY(),100)-[2]!thsiFinD("low_int",$B68,TODAY()-365*3,TODAY(),100)-1)))</f>
        <v>0.81207029560351074</v>
      </c>
      <c r="AC68" s="29">
        <f ca="1">IF($L68="","",(([2]!thsiFinD("close_int",$B68,TODAY()-365,TODAY(),100)-[2]!thsiFinD("low_int",$B68,TODAY()-365,TODAY(),100)-1)/([2]!thsiFinD("high_int",$B68,TODAY()-365,TODAY(),100)-[2]!thsiFinD("low_int",$B68,TODAY()-365,TODAY(),100)-1)))</f>
        <v>0.68617314109610095</v>
      </c>
      <c r="AD68" s="29">
        <f ca="1">IF($L68="","",(([2]!thsiFinD("close_int",$B68,TODAY()-90,TODAY(),100)-[2]!thsiFinD("low_int",$B68,TODAY()-90,TODAY(),100)-1)/([2]!thsiFinD("high_int",$B68,TODAY()-90,TODAY(),100)-[2]!thsiFinD("low_int",$B68,TODAY()-90,TODAY(),100)-1)))</f>
        <v>0.66757080686970516</v>
      </c>
    </row>
    <row r="69" spans="1:30" ht="16.5" hidden="1" x14ac:dyDescent="0.4">
      <c r="A69" s="2" t="str">
        <f>[1]!b_info_fullname(B69)</f>
        <v>中证国新港股通央企红利人民币中间价指数</v>
      </c>
      <c r="B69" s="2" t="s">
        <v>1341</v>
      </c>
      <c r="C69" s="2" t="str">
        <f>[1]!s_info_name(B69)</f>
        <v>国新港股通央企红利CPR</v>
      </c>
      <c r="D69" s="3" t="s">
        <v>1566</v>
      </c>
      <c r="E69" s="3" t="s">
        <v>1484</v>
      </c>
      <c r="F69" s="38" t="s">
        <v>2388</v>
      </c>
      <c r="G69" s="19">
        <f>COUNTIF('ETF-info'!$I$2:$I$2000,ETF指数!$B69)</f>
        <v>1</v>
      </c>
      <c r="H69" s="20">
        <f ca="1">SUMIF('ETF-info'!$I$2:$I$2000,ETF指数!B69,'ETF-info'!$M$2:$M$1008)</f>
        <v>10.692995865599999</v>
      </c>
      <c r="I69" s="25">
        <f ca="1">[1]!i_pq_pctchange($B69,TODAY()-30,"")</f>
        <v>-4.5590851144082567</v>
      </c>
      <c r="J69" s="25">
        <f ca="1">[1]!i_pq_pctchange($B69,TODAY()-180,"")</f>
        <v>-1.8495291724445528</v>
      </c>
      <c r="K69" s="25">
        <f ca="1">[1]!i_pq_pctchange($B69,TODAY()-365,"")</f>
        <v>3.8960983785176095</v>
      </c>
      <c r="L69" s="25">
        <f ca="1">IFERROR([1]!i_risk_returnyearly($B69,TODAY()-180,"",1)/N69,"")</f>
        <v>-0.17725667837507419</v>
      </c>
      <c r="M69" s="25">
        <f ca="1">IFERROR([1]!i_risk_returnyearly($B69,TODAY()-365,"",1)/O69,"")</f>
        <v>0.15992668582042055</v>
      </c>
      <c r="N69" s="26">
        <f ca="1">[2]!thsiFinD("ths_annual_volatility_index",$B69,TODAY()-180,TODAY(),100,101)</f>
        <v>21.697543109695999</v>
      </c>
      <c r="O69" s="26">
        <f ca="1">[2]!thsiFinD("ths_annual_volatility_index",$B69,TODAY()-365,TODAY(),100,101)</f>
        <v>24.868716494400999</v>
      </c>
      <c r="P69" s="27">
        <f ca="1">[2]!thsiFinD("ths_fore_np_compound_growth_2y_index",$B69,TODAY())</f>
        <v>0</v>
      </c>
      <c r="Q69" s="27">
        <f ca="1">$P69-[2]!thsiFinD("ths_fore_np_compound_growth_2y_index",$B69,TODAY()-30)</f>
        <v>0</v>
      </c>
      <c r="R69" s="27">
        <f ca="1">$P69-[2]!thsiFinD("ths_fore_np_compound_growth_2y_index",$B69,TODAY()-180)</f>
        <v>0</v>
      </c>
      <c r="S69" s="26">
        <f ca="1">[2]!thsiFinD("ths_pe_ttm_index",B69,[2]!thsiFinD("ths_new_forward_nearest_trade_date_func",TODAY()),100,100)</f>
        <v>7.6161638237781002</v>
      </c>
      <c r="T69" s="26">
        <f ca="1">[2]!thsiFinD("ths_fore_pe_index",B69,[2]!thsiFinD("ths_new_forward_nearest_trade_date_func",TODAY()),2025,100)</f>
        <v>6.9471355327413997</v>
      </c>
      <c r="U69" s="26">
        <f ca="1">[2]!thsiFinD("ths_pb_quantile_sr_index",$B69,[2]!thsiFinD("ths_new_forward_nearest_trade_date_func",TODAY()),TODAY()-365*5,TODAY(),107,100)</f>
        <v>74.398249452954047</v>
      </c>
      <c r="V69" s="26">
        <f ca="1">[2]!thsiFinD("ths_pe_ttm_quantile_index",$B69,[2]!thsiFinD("ths_new_forward_nearest_trade_date_func",TODAY()),TODAY()-365*5,TODAY(),100,100)</f>
        <v>0</v>
      </c>
      <c r="W69" s="27">
        <f ca="1">[2]!thsiFinD("ths_pb_quantile_sr_index",$B69,"2024-09-20",TODAY()-365*5,TODAY(),107,100)</f>
        <v>35.667396061269145</v>
      </c>
      <c r="X69" s="27">
        <f ca="1">[2]!thsiFinD("ths_pe_ttm_quantile_index",$B69,"2024-09-20",TODAY()-365*5,TODAY(),100,100)</f>
        <v>35.849056603774002</v>
      </c>
      <c r="Y69" s="27">
        <f ca="1">[2]!thsiFinD("ths_pb_quantile_sr_index",$B69,"2024-12-31",TODAY()-365*5,TODAY(),107,100)</f>
        <v>77.242888402625823</v>
      </c>
      <c r="Z69" s="27">
        <f ca="1">[2]!thsiFinD("ths_pe_ttm_quantile_index",$B69,"2024-12-31",TODAY()-365*5,TODAY(),100,100)</f>
        <v>69.103773584905994</v>
      </c>
      <c r="AA69" s="27">
        <f ca="1">[2]!thsiFinD("ths_pb_lessthan1_num_ratio_index",$B69,[2]!thsiFinD("ths_new_forward_nearest_trade_date_func",TODAY()))</f>
        <v>82</v>
      </c>
      <c r="AB69" s="29">
        <f ca="1">IF(L69="","",(([2]!thsiFinD("close_int",$B69,TODAY()-365*3,TODAY(),100)-[2]!thsiFinD("low_int",$B69,TODAY()-365*3,TODAY(),100)-1)/([2]!thsiFinD("high_int",$B69,TODAY()-365*3,TODAY(),100)-[2]!thsiFinD("low_int",$B69,TODAY()-365*3,TODAY(),100)-1)))</f>
        <v>0.60856071726865391</v>
      </c>
      <c r="AC69" s="29">
        <f ca="1">IF($L69="","",(([2]!thsiFinD("close_int",$B69,TODAY()-365,TODAY(),100)-[2]!thsiFinD("low_int",$B69,TODAY()-365,TODAY(),100)-1)/([2]!thsiFinD("high_int",$B69,TODAY()-365,TODAY(),100)-[2]!thsiFinD("low_int",$B69,TODAY()-365,TODAY(),100)-1)))</f>
        <v>0.38968609123771708</v>
      </c>
      <c r="AD69" s="29">
        <f ca="1">IF($L69="","",(([2]!thsiFinD("close_int",$B69,TODAY()-90,TODAY(),100)-[2]!thsiFinD("low_int",$B69,TODAY()-90,TODAY(),100)-1)/([2]!thsiFinD("high_int",$B69,TODAY()-90,TODAY(),100)-[2]!thsiFinD("low_int",$B69,TODAY()-90,TODAY(),100)-1)))</f>
        <v>0.53158906459741961</v>
      </c>
    </row>
    <row r="70" spans="1:30" ht="16.5" hidden="1" x14ac:dyDescent="0.4">
      <c r="A70" s="2" t="str">
        <f>[1]!b_info_fullname(B70)</f>
        <v>恒生中国内地企业高股息率指数</v>
      </c>
      <c r="B70" s="2" t="s">
        <v>797</v>
      </c>
      <c r="C70" s="2" t="s">
        <v>1578</v>
      </c>
      <c r="D70" s="3" t="s">
        <v>1566</v>
      </c>
      <c r="E70" s="3" t="s">
        <v>1484</v>
      </c>
      <c r="F70" s="3" t="s">
        <v>1484</v>
      </c>
      <c r="G70" s="19">
        <f>COUNTIF('ETF-info'!$I$2:$I$2000,ETF指数!$B70)</f>
        <v>1</v>
      </c>
      <c r="H70" s="20">
        <f ca="1">SUMIF('ETF-info'!$I$2:$I$2000,ETF指数!B70,'ETF-info'!$M$2:$M$1008)</f>
        <v>5.7764292916999995</v>
      </c>
      <c r="I70" s="25">
        <f ca="1">[1]!i_pq_pctchange($B70,TODAY()-30,"")</f>
        <v>-4.1023805844509713</v>
      </c>
      <c r="J70" s="25">
        <f ca="1">[1]!i_pq_pctchange($B70,TODAY()-180,"")</f>
        <v>2.196759249227509</v>
      </c>
      <c r="K70" s="25">
        <f ca="1">[1]!i_pq_pctchange($B70,TODAY()-365,"")</f>
        <v>19.404541887136361</v>
      </c>
      <c r="L70" s="25" t="str">
        <f ca="1">IFERROR([1]!i_risk_returnyearly($B70,TODAY()-180,"",1)/N70,"")</f>
        <v/>
      </c>
      <c r="M70" s="25" t="str">
        <f ca="1">IFERROR([1]!i_risk_returnyearly($B70,TODAY()-365,"",1)/O70,"")</f>
        <v/>
      </c>
      <c r="N70" s="26">
        <f ca="1">[2]!thsiFinD("ths_annual_volatility_index",$B70,TODAY()-180,TODAY(),100,101)</f>
        <v>0</v>
      </c>
      <c r="O70" s="26">
        <f ca="1">[2]!thsiFinD("ths_annual_volatility_index",$B70,TODAY()-365,TODAY(),100,101)</f>
        <v>0</v>
      </c>
      <c r="P70" s="27">
        <f ca="1">[2]!thsiFinD("ths_fore_np_compound_growth_2y_index",$B70,TODAY())</f>
        <v>0</v>
      </c>
      <c r="Q70" s="27">
        <f ca="1">$P70-[2]!thsiFinD("ths_fore_np_compound_growth_2y_index",$B70,TODAY()-30)</f>
        <v>0</v>
      </c>
      <c r="R70" s="27">
        <f ca="1">$P70-[2]!thsiFinD("ths_fore_np_compound_growth_2y_index",$B70,TODAY()-180)</f>
        <v>0</v>
      </c>
      <c r="S70" s="26">
        <f ca="1">[2]!thsiFinD("ths_pe_ttm_index",B70,[2]!thsiFinD("ths_new_forward_nearest_trade_date_func",TODAY()),100,100)</f>
        <v>0</v>
      </c>
      <c r="T70" s="26">
        <f ca="1">[2]!thsiFinD("ths_fore_pe_index",B70,[2]!thsiFinD("ths_new_forward_nearest_trade_date_func",TODAY()),2025,100)</f>
        <v>0</v>
      </c>
      <c r="U70" s="26">
        <f ca="1">[2]!thsiFinD("ths_pb_quantile_sr_index",$B70,[2]!thsiFinD("ths_new_forward_nearest_trade_date_func",TODAY()),TODAY()-365*5,TODAY(),107,100)</f>
        <v>0</v>
      </c>
      <c r="V70" s="26">
        <f ca="1">[2]!thsiFinD("ths_pe_ttm_quantile_index",$B70,[2]!thsiFinD("ths_new_forward_nearest_trade_date_func",TODAY()),TODAY()-365*5,TODAY(),100,100)</f>
        <v>0</v>
      </c>
      <c r="W70" s="27">
        <f ca="1">[2]!thsiFinD("ths_pb_quantile_sr_index",$B70,"2024-09-20",TODAY()-365*5,TODAY(),107,100)</f>
        <v>0</v>
      </c>
      <c r="X70" s="27">
        <f ca="1">[2]!thsiFinD("ths_pe_ttm_quantile_index",$B70,"2024-09-20",TODAY()-365*5,TODAY(),100,100)</f>
        <v>0</v>
      </c>
      <c r="Y70" s="27">
        <f ca="1">[2]!thsiFinD("ths_pb_quantile_sr_index",$B70,"2024-12-31",TODAY()-365*5,TODAY(),107,100)</f>
        <v>0</v>
      </c>
      <c r="Z70" s="27">
        <f ca="1">[2]!thsiFinD("ths_pe_ttm_quantile_index",$B70,"2024-12-31",TODAY()-365*5,TODAY(),100,100)</f>
        <v>0</v>
      </c>
      <c r="AA70" s="27">
        <f ca="1">[2]!thsiFinD("ths_pb_lessthan1_num_ratio_index",$B70,[2]!thsiFinD("ths_new_forward_nearest_trade_date_func",TODAY()))</f>
        <v>0</v>
      </c>
      <c r="AB70" s="29" t="str">
        <f ca="1">IF(L70="","",(([2]!thsiFinD("close_int",$B70,TODAY()-365*3,TODAY(),100)-[2]!thsiFinD("low_int",$B70,TODAY()-365*3,TODAY(),100)-1)/([2]!thsiFinD("high_int",$B70,TODAY()-365*3,TODAY(),100)-[2]!thsiFinD("low_int",$B70,TODAY()-365*3,TODAY(),100)-1)))</f>
        <v/>
      </c>
      <c r="AC70" s="29" t="str">
        <f ca="1">IF($L70="","",(([2]!thsiFinD("close_int",$B70,TODAY()-365,TODAY(),100)-[2]!thsiFinD("low_int",$B70,TODAY()-365,TODAY(),100)-1)/([2]!thsiFinD("high_int",$B70,TODAY()-365,TODAY(),100)-[2]!thsiFinD("low_int",$B70,TODAY()-365,TODAY(),100)-1)))</f>
        <v/>
      </c>
      <c r="AD70" s="29" t="str">
        <f ca="1">IF($L70="","",(([2]!thsiFinD("close_int",$B70,TODAY()-90,TODAY(),100)-[2]!thsiFinD("low_int",$B70,TODAY()-90,TODAY(),100)-1)/([2]!thsiFinD("high_int",$B70,TODAY()-90,TODAY(),100)-[2]!thsiFinD("low_int",$B70,TODAY()-90,TODAY(),100)-1)))</f>
        <v/>
      </c>
    </row>
    <row r="71" spans="1:30" ht="16.5" hidden="1" x14ac:dyDescent="0.4">
      <c r="A71" s="2" t="str">
        <f>[1]!b_info_fullname(B71)</f>
        <v>国证港股通红利低波动率指数</v>
      </c>
      <c r="B71" s="2" t="s">
        <v>1366</v>
      </c>
      <c r="C71" s="2" t="s">
        <v>1580</v>
      </c>
      <c r="D71" s="3" t="s">
        <v>1566</v>
      </c>
      <c r="E71" s="3" t="s">
        <v>1484</v>
      </c>
      <c r="F71" s="3" t="s">
        <v>1483</v>
      </c>
      <c r="G71" s="19">
        <f>COUNTIF('ETF-info'!$I$2:$I$2000,ETF指数!$B71)</f>
        <v>1</v>
      </c>
      <c r="H71" s="20">
        <f ca="1">SUMIF('ETF-info'!$I$2:$I$2000,ETF指数!B71,'ETF-info'!$M$2:$M$1008)</f>
        <v>1.3376833175</v>
      </c>
      <c r="I71" s="25">
        <f ca="1">[1]!i_pq_pctchange($B71,TODAY()-30,"")</f>
        <v>-4.8194111799437884</v>
      </c>
      <c r="J71" s="25">
        <f ca="1">[1]!i_pq_pctchange($B71,TODAY()-180,"")</f>
        <v>1.2593558390770809</v>
      </c>
      <c r="K71" s="25">
        <f ca="1">[1]!i_pq_pctchange($B71,TODAY()-365,"")</f>
        <v>16.116553117148147</v>
      </c>
      <c r="L71" s="25" t="str">
        <f ca="1">IFERROR([1]!i_risk_returnyearly($B71,TODAY()-180,"",1)/N71,"")</f>
        <v/>
      </c>
      <c r="M71" s="25" t="str">
        <f ca="1">IFERROR([1]!i_risk_returnyearly($B71,TODAY()-365,"",1)/O71,"")</f>
        <v/>
      </c>
      <c r="N71" s="26">
        <f ca="1">[2]!thsiFinD("ths_annual_volatility_index",$B71,TODAY()-180,TODAY(),100,101)</f>
        <v>0</v>
      </c>
      <c r="O71" s="26">
        <f ca="1">[2]!thsiFinD("ths_annual_volatility_index",$B71,TODAY()-365,TODAY(),100,101)</f>
        <v>0</v>
      </c>
      <c r="P71" s="27">
        <f ca="1">[2]!thsiFinD("ths_fore_np_compound_growth_2y_index",$B71,TODAY())</f>
        <v>0</v>
      </c>
      <c r="Q71" s="27">
        <f ca="1">$P71-[2]!thsiFinD("ths_fore_np_compound_growth_2y_index",$B71,TODAY()-30)</f>
        <v>0</v>
      </c>
      <c r="R71" s="27">
        <f ca="1">$P71-[2]!thsiFinD("ths_fore_np_compound_growth_2y_index",$B71,TODAY()-180)</f>
        <v>0</v>
      </c>
      <c r="S71" s="26">
        <f ca="1">[2]!thsiFinD("ths_pe_ttm_index",B71,[2]!thsiFinD("ths_new_forward_nearest_trade_date_func",TODAY()),100,100)</f>
        <v>0</v>
      </c>
      <c r="T71" s="26">
        <f ca="1">[2]!thsiFinD("ths_fore_pe_index",B71,[2]!thsiFinD("ths_new_forward_nearest_trade_date_func",TODAY()),2025,100)</f>
        <v>0</v>
      </c>
      <c r="U71" s="26">
        <f ca="1">[2]!thsiFinD("ths_pb_quantile_sr_index",$B71,[2]!thsiFinD("ths_new_forward_nearest_trade_date_func",TODAY()),TODAY()-365*5,TODAY(),107,100)</f>
        <v>0</v>
      </c>
      <c r="V71" s="26">
        <f ca="1">[2]!thsiFinD("ths_pe_ttm_quantile_index",$B71,[2]!thsiFinD("ths_new_forward_nearest_trade_date_func",TODAY()),TODAY()-365*5,TODAY(),100,100)</f>
        <v>0</v>
      </c>
      <c r="W71" s="27">
        <f ca="1">[2]!thsiFinD("ths_pb_quantile_sr_index",$B71,"2024-09-20",TODAY()-365*5,TODAY(),107,100)</f>
        <v>0</v>
      </c>
      <c r="X71" s="27">
        <f ca="1">[2]!thsiFinD("ths_pe_ttm_quantile_index",$B71,"2024-09-20",TODAY()-365*5,TODAY(),100,100)</f>
        <v>0</v>
      </c>
      <c r="Y71" s="27">
        <f ca="1">[2]!thsiFinD("ths_pb_quantile_sr_index",$B71,"2024-12-31",TODAY()-365*5,TODAY(),107,100)</f>
        <v>0</v>
      </c>
      <c r="Z71" s="27">
        <f ca="1">[2]!thsiFinD("ths_pe_ttm_quantile_index",$B71,"2024-12-31",TODAY()-365*5,TODAY(),100,100)</f>
        <v>0</v>
      </c>
      <c r="AA71" s="27">
        <f ca="1">[2]!thsiFinD("ths_pb_lessthan1_num_ratio_index",$B71,[2]!thsiFinD("ths_new_forward_nearest_trade_date_func",TODAY()))</f>
        <v>0</v>
      </c>
      <c r="AB71" s="29" t="str">
        <f ca="1">IF(L71="","",(([2]!thsiFinD("close_int",$B71,TODAY()-365*3,TODAY(),100)-[2]!thsiFinD("low_int",$B71,TODAY()-365*3,TODAY(),100)-1)/([2]!thsiFinD("high_int",$B71,TODAY()-365*3,TODAY(),100)-[2]!thsiFinD("low_int",$B71,TODAY()-365*3,TODAY(),100)-1)))</f>
        <v/>
      </c>
      <c r="AC71" s="29" t="str">
        <f ca="1">IF($L71="","",(([2]!thsiFinD("close_int",$B71,TODAY()-365,TODAY(),100)-[2]!thsiFinD("low_int",$B71,TODAY()-365,TODAY(),100)-1)/([2]!thsiFinD("high_int",$B71,TODAY()-365,TODAY(),100)-[2]!thsiFinD("low_int",$B71,TODAY()-365,TODAY(),100)-1)))</f>
        <v/>
      </c>
      <c r="AD71" s="29" t="str">
        <f ca="1">IF($L71="","",(([2]!thsiFinD("close_int",$B71,TODAY()-90,TODAY(),100)-[2]!thsiFinD("low_int",$B71,TODAY()-90,TODAY(),100)-1)/([2]!thsiFinD("high_int",$B71,TODAY()-90,TODAY(),100)-[2]!thsiFinD("low_int",$B71,TODAY()-90,TODAY(),100)-1)))</f>
        <v/>
      </c>
    </row>
    <row r="72" spans="1:30" ht="16.5" hidden="1" x14ac:dyDescent="0.4">
      <c r="A72" s="2" t="str">
        <f>[1]!b_info_fullname(B72)</f>
        <v>恒生科技指数</v>
      </c>
      <c r="B72" s="2" t="s">
        <v>604</v>
      </c>
      <c r="C72" s="2" t="s">
        <v>1581</v>
      </c>
      <c r="D72" s="3" t="s">
        <v>1566</v>
      </c>
      <c r="E72" s="3" t="s">
        <v>1501</v>
      </c>
      <c r="F72" s="3" t="s">
        <v>1501</v>
      </c>
      <c r="G72" s="19">
        <f>COUNTIF('ETF-info'!$I$2:$I$2000,ETF指数!$B72)</f>
        <v>10</v>
      </c>
      <c r="H72" s="20">
        <f ca="1">SUMIF('ETF-info'!$I$2:$I$2000,ETF指数!B72,'ETF-info'!$M$2:$M$1008)</f>
        <v>790.16929456150001</v>
      </c>
      <c r="I72" s="25">
        <f ca="1">[1]!i_pq_pctchange($B72,TODAY()-30,"")</f>
        <v>-11.982750055344161</v>
      </c>
      <c r="J72" s="25">
        <f ca="1">[1]!i_pq_pctchange($B72,TODAY()-180,"")</f>
        <v>11.268546043106809</v>
      </c>
      <c r="K72" s="25">
        <f ca="1">[1]!i_pq_pctchange($B72,TODAY()-365,"")</f>
        <v>46.397610970977922</v>
      </c>
      <c r="L72" s="25" t="str">
        <f ca="1">IFERROR([1]!i_risk_returnyearly($B72,TODAY()-180,"",1)/N72,"")</f>
        <v/>
      </c>
      <c r="M72" s="25" t="str">
        <f ca="1">IFERROR([1]!i_risk_returnyearly($B72,TODAY()-365,"",1)/O72,"")</f>
        <v/>
      </c>
      <c r="N72" s="26">
        <f ca="1">[2]!thsiFinD("ths_annual_volatility_index",$B72,TODAY()-180,TODAY(),100,101)</f>
        <v>0</v>
      </c>
      <c r="O72" s="26">
        <f ca="1">[2]!thsiFinD("ths_annual_volatility_index",$B72,TODAY()-365,TODAY(),100,101)</f>
        <v>0</v>
      </c>
      <c r="P72" s="27">
        <f ca="1">[2]!thsiFinD("ths_fore_np_compound_growth_2y_index",$B72,TODAY())</f>
        <v>0</v>
      </c>
      <c r="Q72" s="27">
        <f ca="1">$P72-[2]!thsiFinD("ths_fore_np_compound_growth_2y_index",$B72,TODAY()-30)</f>
        <v>0</v>
      </c>
      <c r="R72" s="27">
        <f ca="1">$P72-[2]!thsiFinD("ths_fore_np_compound_growth_2y_index",$B72,TODAY()-180)</f>
        <v>0</v>
      </c>
      <c r="S72" s="26">
        <f ca="1">[2]!thsiFinD("ths_pe_ttm_index",B72,[2]!thsiFinD("ths_new_forward_nearest_trade_date_func",TODAY()),100,100)</f>
        <v>0</v>
      </c>
      <c r="T72" s="26">
        <f ca="1">[2]!thsiFinD("ths_fore_pe_index",B72,[2]!thsiFinD("ths_new_forward_nearest_trade_date_func",TODAY()),2025,100)</f>
        <v>0</v>
      </c>
      <c r="U72" s="26">
        <f ca="1">[2]!thsiFinD("ths_pb_quantile_sr_index",$B72,[2]!thsiFinD("ths_new_forward_nearest_trade_date_func",TODAY()),TODAY()-365*5,TODAY(),107,100)</f>
        <v>0</v>
      </c>
      <c r="V72" s="26">
        <f ca="1">[2]!thsiFinD("ths_pe_ttm_quantile_index",$B72,[2]!thsiFinD("ths_new_forward_nearest_trade_date_func",TODAY()),TODAY()-365*5,TODAY(),100,100)</f>
        <v>0</v>
      </c>
      <c r="W72" s="27">
        <f ca="1">[2]!thsiFinD("ths_pb_quantile_sr_index",$B72,"2024-09-20",TODAY()-365*5,TODAY(),107,100)</f>
        <v>0</v>
      </c>
      <c r="X72" s="27">
        <f ca="1">[2]!thsiFinD("ths_pe_ttm_quantile_index",$B72,"2024-09-20",TODAY()-365*5,TODAY(),100,100)</f>
        <v>0</v>
      </c>
      <c r="Y72" s="27">
        <f ca="1">[2]!thsiFinD("ths_pb_quantile_sr_index",$B72,"2024-12-31",TODAY()-365*5,TODAY(),107,100)</f>
        <v>0</v>
      </c>
      <c r="Z72" s="27">
        <f ca="1">[2]!thsiFinD("ths_pe_ttm_quantile_index",$B72,"2024-12-31",TODAY()-365*5,TODAY(),100,100)</f>
        <v>0</v>
      </c>
      <c r="AA72" s="27">
        <f ca="1">[2]!thsiFinD("ths_pb_lessthan1_num_ratio_index",$B72,[2]!thsiFinD("ths_new_forward_nearest_trade_date_func",TODAY()))</f>
        <v>0</v>
      </c>
      <c r="AB72" s="29" t="str">
        <f ca="1">IF(L72="","",(([2]!thsiFinD("close_int",$B72,TODAY()-365*3,TODAY(),100)-[2]!thsiFinD("low_int",$B72,TODAY()-365*3,TODAY(),100)-1)/([2]!thsiFinD("high_int",$B72,TODAY()-365*3,TODAY(),100)-[2]!thsiFinD("low_int",$B72,TODAY()-365*3,TODAY(),100)-1)))</f>
        <v/>
      </c>
      <c r="AC72" s="29" t="str">
        <f ca="1">IF($L72="","",(([2]!thsiFinD("close_int",$B72,TODAY()-365,TODAY(),100)-[2]!thsiFinD("low_int",$B72,TODAY()-365,TODAY(),100)-1)/([2]!thsiFinD("high_int",$B72,TODAY()-365,TODAY(),100)-[2]!thsiFinD("low_int",$B72,TODAY()-365,TODAY(),100)-1)))</f>
        <v/>
      </c>
      <c r="AD72" s="29" t="str">
        <f ca="1">IF($L72="","",(([2]!thsiFinD("close_int",$B72,TODAY()-90,TODAY(),100)-[2]!thsiFinD("low_int",$B72,TODAY()-90,TODAY(),100)-1)/([2]!thsiFinD("high_int",$B72,TODAY()-90,TODAY(),100)-[2]!thsiFinD("low_int",$B72,TODAY()-90,TODAY(),100)-1)))</f>
        <v/>
      </c>
    </row>
    <row r="73" spans="1:30" ht="16.5" hidden="1" x14ac:dyDescent="0.4">
      <c r="A73" s="2" t="str">
        <f>[1]!b_info_fullname(B73)</f>
        <v>恒生互联网科技业指数</v>
      </c>
      <c r="B73" s="2" t="s">
        <v>497</v>
      </c>
      <c r="C73" s="2" t="s">
        <v>1582</v>
      </c>
      <c r="D73" s="3" t="s">
        <v>1566</v>
      </c>
      <c r="E73" s="3" t="s">
        <v>1501</v>
      </c>
      <c r="F73" s="3" t="s">
        <v>1583</v>
      </c>
      <c r="G73" s="19">
        <f>COUNTIF('ETF-info'!$I$2:$I$2000,ETF指数!$B73)</f>
        <v>2</v>
      </c>
      <c r="H73" s="20">
        <f ca="1">SUMIF('ETF-info'!$I$2:$I$2000,ETF指数!B73,'ETF-info'!$M$2:$M$1008)</f>
        <v>236.36853839510002</v>
      </c>
      <c r="I73" s="25">
        <f ca="1">[1]!i_pq_pctchange($B73,TODAY()-30,"")</f>
        <v>-11.91757521679726</v>
      </c>
      <c r="J73" s="25">
        <f ca="1">[1]!i_pq_pctchange($B73,TODAY()-180,"")</f>
        <v>5.1070360557826877</v>
      </c>
      <c r="K73" s="25">
        <f ca="1">[1]!i_pq_pctchange($B73,TODAY()-365,"")</f>
        <v>30.017286796180432</v>
      </c>
      <c r="L73" s="25" t="str">
        <f ca="1">IFERROR([1]!i_risk_returnyearly($B73,TODAY()-180,"",1)/N73,"")</f>
        <v/>
      </c>
      <c r="M73" s="25" t="str">
        <f ca="1">IFERROR([1]!i_risk_returnyearly($B73,TODAY()-365,"",1)/O73,"")</f>
        <v/>
      </c>
      <c r="N73" s="26">
        <f ca="1">[2]!thsiFinD("ths_annual_volatility_index",$B73,TODAY()-180,TODAY(),100,101)</f>
        <v>0</v>
      </c>
      <c r="O73" s="26">
        <f ca="1">[2]!thsiFinD("ths_annual_volatility_index",$B73,TODAY()-365,TODAY(),100,101)</f>
        <v>0</v>
      </c>
      <c r="P73" s="27">
        <f ca="1">[2]!thsiFinD("ths_fore_np_compound_growth_2y_index",$B73,TODAY())</f>
        <v>0</v>
      </c>
      <c r="Q73" s="27">
        <f ca="1">$P73-[2]!thsiFinD("ths_fore_np_compound_growth_2y_index",$B73,TODAY()-30)</f>
        <v>0</v>
      </c>
      <c r="R73" s="27">
        <f ca="1">$P73-[2]!thsiFinD("ths_fore_np_compound_growth_2y_index",$B73,TODAY()-180)</f>
        <v>0</v>
      </c>
      <c r="S73" s="26">
        <f ca="1">[2]!thsiFinD("ths_pe_ttm_index",B73,[2]!thsiFinD("ths_new_forward_nearest_trade_date_func",TODAY()),100,100)</f>
        <v>0</v>
      </c>
      <c r="T73" s="26">
        <f ca="1">[2]!thsiFinD("ths_fore_pe_index",B73,[2]!thsiFinD("ths_new_forward_nearest_trade_date_func",TODAY()),2025,100)</f>
        <v>0</v>
      </c>
      <c r="U73" s="26">
        <f ca="1">[2]!thsiFinD("ths_pb_quantile_sr_index",$B73,[2]!thsiFinD("ths_new_forward_nearest_trade_date_func",TODAY()),TODAY()-365*5,TODAY(),107,100)</f>
        <v>0</v>
      </c>
      <c r="V73" s="26">
        <f ca="1">[2]!thsiFinD("ths_pe_ttm_quantile_index",$B73,[2]!thsiFinD("ths_new_forward_nearest_trade_date_func",TODAY()),TODAY()-365*5,TODAY(),100,100)</f>
        <v>0</v>
      </c>
      <c r="W73" s="27">
        <f ca="1">[2]!thsiFinD("ths_pb_quantile_sr_index",$B73,"2024-09-20",TODAY()-365*5,TODAY(),107,100)</f>
        <v>0</v>
      </c>
      <c r="X73" s="27">
        <f ca="1">[2]!thsiFinD("ths_pe_ttm_quantile_index",$B73,"2024-09-20",TODAY()-365*5,TODAY(),100,100)</f>
        <v>0</v>
      </c>
      <c r="Y73" s="27">
        <f ca="1">[2]!thsiFinD("ths_pb_quantile_sr_index",$B73,"2024-12-31",TODAY()-365*5,TODAY(),107,100)</f>
        <v>0</v>
      </c>
      <c r="Z73" s="27">
        <f ca="1">[2]!thsiFinD("ths_pe_ttm_quantile_index",$B73,"2024-12-31",TODAY()-365*5,TODAY(),100,100)</f>
        <v>0</v>
      </c>
      <c r="AA73" s="27">
        <f ca="1">[2]!thsiFinD("ths_pb_lessthan1_num_ratio_index",$B73,[2]!thsiFinD("ths_new_forward_nearest_trade_date_func",TODAY()))</f>
        <v>0</v>
      </c>
      <c r="AB73" s="29" t="str">
        <f ca="1">IF(L73="","",(([2]!thsiFinD("close_int",$B73,TODAY()-365*3,TODAY(),100)-[2]!thsiFinD("low_int",$B73,TODAY()-365*3,TODAY(),100)-1)/([2]!thsiFinD("high_int",$B73,TODAY()-365*3,TODAY(),100)-[2]!thsiFinD("low_int",$B73,TODAY()-365*3,TODAY(),100)-1)))</f>
        <v/>
      </c>
      <c r="AC73" s="29" t="str">
        <f ca="1">IF($L73="","",(([2]!thsiFinD("close_int",$B73,TODAY()-365,TODAY(),100)-[2]!thsiFinD("low_int",$B73,TODAY()-365,TODAY(),100)-1)/([2]!thsiFinD("high_int",$B73,TODAY()-365,TODAY(),100)-[2]!thsiFinD("low_int",$B73,TODAY()-365,TODAY(),100)-1)))</f>
        <v/>
      </c>
      <c r="AD73" s="29" t="str">
        <f ca="1">IF($L73="","",(([2]!thsiFinD("close_int",$B73,TODAY()-90,TODAY(),100)-[2]!thsiFinD("low_int",$B73,TODAY()-90,TODAY(),100)-1)/([2]!thsiFinD("high_int",$B73,TODAY()-90,TODAY(),100)-[2]!thsiFinD("low_int",$B73,TODAY()-90,TODAY(),100)-1)))</f>
        <v/>
      </c>
    </row>
    <row r="74" spans="1:30" ht="16.5" hidden="1" x14ac:dyDescent="0.4">
      <c r="A74" s="2" t="str">
        <f>[1]!b_info_fullname(B74)</f>
        <v>中证港股通互联网指数</v>
      </c>
      <c r="B74" s="2" t="s">
        <v>754</v>
      </c>
      <c r="C74" s="2" t="s">
        <v>1584</v>
      </c>
      <c r="D74" s="3" t="s">
        <v>1566</v>
      </c>
      <c r="E74" s="3" t="s">
        <v>1501</v>
      </c>
      <c r="F74" s="3" t="s">
        <v>1583</v>
      </c>
      <c r="G74" s="19">
        <f>COUNTIF('ETF-info'!$I$2:$I$2000,ETF指数!$B74)</f>
        <v>4</v>
      </c>
      <c r="H74" s="20">
        <f ca="1">SUMIF('ETF-info'!$I$2:$I$2000,ETF指数!B74,'ETF-info'!$M$2:$M$1008)</f>
        <v>450.74658106130005</v>
      </c>
      <c r="I74" s="25">
        <f ca="1">[1]!i_pq_pctchange($B74,TODAY()-30,"")</f>
        <v>-11.656888737471716</v>
      </c>
      <c r="J74" s="25">
        <f ca="1">[1]!i_pq_pctchange($B74,TODAY()-180,"")</f>
        <v>14.666411028688398</v>
      </c>
      <c r="K74" s="25">
        <f ca="1">[1]!i_pq_pctchange($B74,TODAY()-365,"")</f>
        <v>46.006074058059411</v>
      </c>
      <c r="L74" s="25">
        <f ca="1">IFERROR([1]!i_risk_returnyearly($B74,TODAY()-180,"",1)/N74,"")</f>
        <v>0.75414249892530649</v>
      </c>
      <c r="M74" s="25">
        <f ca="1">IFERROR([1]!i_risk_returnyearly($B74,TODAY()-365,"",1)/O74,"")</f>
        <v>1.0851335962513668</v>
      </c>
      <c r="N74" s="26">
        <f ca="1">[2]!thsiFinD("ths_annual_volatility_index",$B74,TODAY()-180,TODAY(),100,101)</f>
        <v>44.170705974470003</v>
      </c>
      <c r="O74" s="26">
        <f ca="1">[2]!thsiFinD("ths_annual_volatility_index",$B74,TODAY()-365,TODAY(),100,101)</f>
        <v>43.439994730612</v>
      </c>
      <c r="P74" s="27">
        <f ca="1">[2]!thsiFinD("ths_fore_np_compound_growth_2y_index",$B74,TODAY())</f>
        <v>0</v>
      </c>
      <c r="Q74" s="27">
        <f ca="1">$P74-[2]!thsiFinD("ths_fore_np_compound_growth_2y_index",$B74,TODAY()-30)</f>
        <v>0</v>
      </c>
      <c r="R74" s="27">
        <f ca="1">$P74-[2]!thsiFinD("ths_fore_np_compound_growth_2y_index",$B74,TODAY()-180)</f>
        <v>0</v>
      </c>
      <c r="S74" s="26">
        <f ca="1">[2]!thsiFinD("ths_pe_ttm_index",B74,[2]!thsiFinD("ths_new_forward_nearest_trade_date_func",TODAY()),100,100)</f>
        <v>22.454747728771999</v>
      </c>
      <c r="T74" s="26">
        <f ca="1">[2]!thsiFinD("ths_fore_pe_index",B74,[2]!thsiFinD("ths_new_forward_nearest_trade_date_func",TODAY()),2025,100)</f>
        <v>19.263298405768001</v>
      </c>
      <c r="U74" s="26">
        <f ca="1">[2]!thsiFinD("ths_pb_quantile_sr_index",$B74,[2]!thsiFinD("ths_new_forward_nearest_trade_date_func",TODAY()),TODAY()-365*5,TODAY(),107,100)</f>
        <v>58.061594202898547</v>
      </c>
      <c r="V74" s="26">
        <f ca="1">[2]!thsiFinD("ths_pe_ttm_quantile_index",$B74,[2]!thsiFinD("ths_new_forward_nearest_trade_date_func",TODAY()),TODAY()-365*5,TODAY(),100,100)</f>
        <v>0</v>
      </c>
      <c r="W74" s="27">
        <f ca="1">[2]!thsiFinD("ths_pb_quantile_sr_index",$B74,"2024-09-20",TODAY()-365*5,TODAY(),107,100)</f>
        <v>49.094202898550726</v>
      </c>
      <c r="X74" s="27">
        <f ca="1">[2]!thsiFinD("ths_pe_ttm_quantile_index",$B74,"2024-09-20",TODAY()-365*5,TODAY(),100,100)</f>
        <v>16.548672566372002</v>
      </c>
      <c r="Y74" s="27">
        <f ca="1">[2]!thsiFinD("ths_pb_quantile_sr_index",$B74,"2024-12-31",TODAY()-365*5,TODAY(),107,100)</f>
        <v>17.481884057971016</v>
      </c>
      <c r="Z74" s="27">
        <f ca="1">[2]!thsiFinD("ths_pe_ttm_quantile_index",$B74,"2024-12-31",TODAY()-365*5,TODAY(),100,100)</f>
        <v>11.494252873562999</v>
      </c>
      <c r="AA74" s="27">
        <f ca="1">[2]!thsiFinD("ths_pb_lessthan1_num_ratio_index",$B74,[2]!thsiFinD("ths_new_forward_nearest_trade_date_func",TODAY()))</f>
        <v>13.333333333333</v>
      </c>
      <c r="AB74" s="29">
        <f ca="1">IF(L74="","",(([2]!thsiFinD("close_int",$B74,TODAY()-365*3,TODAY(),100)-[2]!thsiFinD("low_int",$B74,TODAY()-365*3,TODAY(),100)-1)/([2]!thsiFinD("high_int",$B74,TODAY()-365*3,TODAY(),100)-[2]!thsiFinD("low_int",$B74,TODAY()-365*3,TODAY(),100)-1)))</f>
        <v>0.67167863505234837</v>
      </c>
      <c r="AC74" s="29">
        <f ca="1">IF($L74="","",(([2]!thsiFinD("close_int",$B74,TODAY()-365,TODAY(),100)-[2]!thsiFinD("low_int",$B74,TODAY()-365,TODAY(),100)-1)/([2]!thsiFinD("high_int",$B74,TODAY()-365,TODAY(),100)-[2]!thsiFinD("low_int",$B74,TODAY()-365,TODAY(),100)-1)))</f>
        <v>0.60971951472690078</v>
      </c>
      <c r="AD74" s="29">
        <f ca="1">IF($L74="","",(([2]!thsiFinD("close_int",$B74,TODAY()-90,TODAY(),100)-[2]!thsiFinD("low_int",$B74,TODAY()-90,TODAY(),100)-1)/([2]!thsiFinD("high_int",$B74,TODAY()-90,TODAY(),100)-[2]!thsiFinD("low_int",$B74,TODAY()-90,TODAY(),100)-1)))</f>
        <v>0.40932415184003712</v>
      </c>
    </row>
    <row r="75" spans="1:30" ht="16.5" hidden="1" x14ac:dyDescent="0.4">
      <c r="A75" s="2" t="str">
        <f>[1]!b_info_fullname(B75)</f>
        <v>国证港股通科技指数</v>
      </c>
      <c r="B75" s="2" t="s">
        <v>928</v>
      </c>
      <c r="C75" s="2" t="s">
        <v>1585</v>
      </c>
      <c r="D75" s="3" t="s">
        <v>1566</v>
      </c>
      <c r="E75" s="3" t="s">
        <v>1501</v>
      </c>
      <c r="F75" s="3" t="s">
        <v>1501</v>
      </c>
      <c r="G75" s="19">
        <f>COUNTIF('ETF-info'!$I$2:$I$2000,ETF指数!$B75)</f>
        <v>1</v>
      </c>
      <c r="H75" s="20">
        <f ca="1">SUMIF('ETF-info'!$I$2:$I$2000,ETF指数!B75,'ETF-info'!$M$2:$M$1008)</f>
        <v>178.05442030610001</v>
      </c>
      <c r="I75" s="25">
        <f ca="1">[1]!i_pq_pctchange($B75,TODAY()-30,"")</f>
        <v>-10.089735391637667</v>
      </c>
      <c r="J75" s="25">
        <f ca="1">[1]!i_pq_pctchange($B75,TODAY()-180,"")</f>
        <v>19.451707940000219</v>
      </c>
      <c r="K75" s="25">
        <f ca="1">[1]!i_pq_pctchange($B75,TODAY()-365,"")</f>
        <v>68.4180803646057</v>
      </c>
      <c r="L75" s="25" t="str">
        <f ca="1">IFERROR([1]!i_risk_returnyearly($B75,TODAY()-180,"",1)/N75,"")</f>
        <v/>
      </c>
      <c r="M75" s="25" t="str">
        <f ca="1">IFERROR([1]!i_risk_returnyearly($B75,TODAY()-365,"",1)/O75,"")</f>
        <v/>
      </c>
      <c r="N75" s="26">
        <f ca="1">[2]!thsiFinD("ths_annual_volatility_index",$B75,TODAY()-180,TODAY(),100,101)</f>
        <v>0</v>
      </c>
      <c r="O75" s="26">
        <f ca="1">[2]!thsiFinD("ths_annual_volatility_index",$B75,TODAY()-365,TODAY(),100,101)</f>
        <v>0</v>
      </c>
      <c r="P75" s="27">
        <f ca="1">[2]!thsiFinD("ths_fore_np_compound_growth_2y_index",$B75,TODAY())</f>
        <v>0</v>
      </c>
      <c r="Q75" s="27">
        <f ca="1">$P75-[2]!thsiFinD("ths_fore_np_compound_growth_2y_index",$B75,TODAY()-30)</f>
        <v>0</v>
      </c>
      <c r="R75" s="27">
        <f ca="1">$P75-[2]!thsiFinD("ths_fore_np_compound_growth_2y_index",$B75,TODAY()-180)</f>
        <v>0</v>
      </c>
      <c r="S75" s="26">
        <f ca="1">[2]!thsiFinD("ths_pe_ttm_index",B75,[2]!thsiFinD("ths_new_forward_nearest_trade_date_func",TODAY()),100,100)</f>
        <v>0</v>
      </c>
      <c r="T75" s="26">
        <f ca="1">[2]!thsiFinD("ths_fore_pe_index",B75,[2]!thsiFinD("ths_new_forward_nearest_trade_date_func",TODAY()),2025,100)</f>
        <v>0</v>
      </c>
      <c r="U75" s="26">
        <f ca="1">[2]!thsiFinD("ths_pb_quantile_sr_index",$B75,[2]!thsiFinD("ths_new_forward_nearest_trade_date_func",TODAY()),TODAY()-365*5,TODAY(),107,100)</f>
        <v>0</v>
      </c>
      <c r="V75" s="26">
        <f ca="1">[2]!thsiFinD("ths_pe_ttm_quantile_index",$B75,[2]!thsiFinD("ths_new_forward_nearest_trade_date_func",TODAY()),TODAY()-365*5,TODAY(),100,100)</f>
        <v>0</v>
      </c>
      <c r="W75" s="27">
        <f ca="1">[2]!thsiFinD("ths_pb_quantile_sr_index",$B75,"2024-09-20",TODAY()-365*5,TODAY(),107,100)</f>
        <v>0</v>
      </c>
      <c r="X75" s="27">
        <f ca="1">[2]!thsiFinD("ths_pe_ttm_quantile_index",$B75,"2024-09-20",TODAY()-365*5,TODAY(),100,100)</f>
        <v>0</v>
      </c>
      <c r="Y75" s="27">
        <f ca="1">[2]!thsiFinD("ths_pb_quantile_sr_index",$B75,"2024-12-31",TODAY()-365*5,TODAY(),107,100)</f>
        <v>0</v>
      </c>
      <c r="Z75" s="27">
        <f ca="1">[2]!thsiFinD("ths_pe_ttm_quantile_index",$B75,"2024-12-31",TODAY()-365*5,TODAY(),100,100)</f>
        <v>0</v>
      </c>
      <c r="AA75" s="27">
        <f ca="1">[2]!thsiFinD("ths_pb_lessthan1_num_ratio_index",$B75,[2]!thsiFinD("ths_new_forward_nearest_trade_date_func",TODAY()))</f>
        <v>0</v>
      </c>
      <c r="AB75" s="29" t="str">
        <f ca="1">IF(L75="","",(([2]!thsiFinD("close_int",$B75,TODAY()-365*3,TODAY(),100)-[2]!thsiFinD("low_int",$B75,TODAY()-365*3,TODAY(),100)-1)/([2]!thsiFinD("high_int",$B75,TODAY()-365*3,TODAY(),100)-[2]!thsiFinD("low_int",$B75,TODAY()-365*3,TODAY(),100)-1)))</f>
        <v/>
      </c>
      <c r="AC75" s="29" t="str">
        <f ca="1">IF($L75="","",(([2]!thsiFinD("close_int",$B75,TODAY()-365,TODAY(),100)-[2]!thsiFinD("low_int",$B75,TODAY()-365,TODAY(),100)-1)/([2]!thsiFinD("high_int",$B75,TODAY()-365,TODAY(),100)-[2]!thsiFinD("low_int",$B75,TODAY()-365,TODAY(),100)-1)))</f>
        <v/>
      </c>
      <c r="AD75" s="29" t="str">
        <f ca="1">IF($L75="","",(([2]!thsiFinD("close_int",$B75,TODAY()-90,TODAY(),100)-[2]!thsiFinD("low_int",$B75,TODAY()-90,TODAY(),100)-1)/([2]!thsiFinD("high_int",$B75,TODAY()-90,TODAY(),100)-[2]!thsiFinD("low_int",$B75,TODAY()-90,TODAY(),100)-1)))</f>
        <v/>
      </c>
    </row>
    <row r="76" spans="1:30" ht="16.5" hidden="1" x14ac:dyDescent="0.4">
      <c r="A76" s="2" t="str">
        <f>[1]!b_info_fullname(B76)</f>
        <v>中证港股通科技指数(HKD)</v>
      </c>
      <c r="B76" s="2" t="s">
        <v>650</v>
      </c>
      <c r="C76" s="2" t="s">
        <v>1585</v>
      </c>
      <c r="D76" s="3" t="s">
        <v>1566</v>
      </c>
      <c r="E76" s="3" t="s">
        <v>1501</v>
      </c>
      <c r="F76" s="3" t="s">
        <v>1501</v>
      </c>
      <c r="G76" s="19">
        <f>COUNTIF('ETF-info'!$I$2:$I$2000,ETF指数!$B76)</f>
        <v>6</v>
      </c>
      <c r="H76" s="20">
        <f ca="1">SUMIF('ETF-info'!$I$2:$I$2000,ETF指数!B76,'ETF-info'!$M$2:$M$1008)</f>
        <v>144.15931657980002</v>
      </c>
      <c r="I76" s="25">
        <f ca="1">[1]!i_pq_pctchange($B76,TODAY()-30,"")</f>
        <v>-9.5652424235003757</v>
      </c>
      <c r="J76" s="25">
        <f ca="1">[1]!i_pq_pctchange($B76,TODAY()-180,"")</f>
        <v>20.541076482761422</v>
      </c>
      <c r="K76" s="25">
        <f ca="1">[1]!i_pq_pctchange($B76,TODAY()-365,"")</f>
        <v>68.567612088085724</v>
      </c>
      <c r="L76" s="25">
        <f ca="1">IFERROR([1]!i_risk_returnyearly($B76,TODAY()-180,"",1)/N76,"")</f>
        <v>1.091946360204338</v>
      </c>
      <c r="M76" s="25">
        <f ca="1">IFERROR([1]!i_risk_returnyearly($B76,TODAY()-365,"",1)/O76,"")</f>
        <v>1.723163436372996</v>
      </c>
      <c r="N76" s="26">
        <f ca="1">[2]!thsiFinD("ths_annual_volatility_index",$B76,TODAY()-180,TODAY(),100,101)</f>
        <v>44.017544950032999</v>
      </c>
      <c r="O76" s="26">
        <f ca="1">[2]!thsiFinD("ths_annual_volatility_index",$B76,TODAY()-365,TODAY(),100,101)</f>
        <v>40.839743166970997</v>
      </c>
      <c r="P76" s="27">
        <f ca="1">[2]!thsiFinD("ths_fore_np_compound_growth_2y_index",$B76,TODAY())</f>
        <v>0</v>
      </c>
      <c r="Q76" s="27">
        <f ca="1">$P76-[2]!thsiFinD("ths_fore_np_compound_growth_2y_index",$B76,TODAY()-30)</f>
        <v>0</v>
      </c>
      <c r="R76" s="27">
        <f ca="1">$P76-[2]!thsiFinD("ths_fore_np_compound_growth_2y_index",$B76,TODAY()-180)</f>
        <v>0</v>
      </c>
      <c r="S76" s="26">
        <f ca="1">[2]!thsiFinD("ths_pe_ttm_index",B76,[2]!thsiFinD("ths_new_forward_nearest_trade_date_func",TODAY()),100,100)</f>
        <v>22.902144589574</v>
      </c>
      <c r="T76" s="26">
        <f ca="1">[2]!thsiFinD("ths_fore_pe_index",B76,[2]!thsiFinD("ths_new_forward_nearest_trade_date_func",TODAY()),2025,100)</f>
        <v>19.658802309837998</v>
      </c>
      <c r="U76" s="26">
        <f ca="1">[2]!thsiFinD("ths_pb_quantile_sr_index",$B76,[2]!thsiFinD("ths_new_forward_nearest_trade_date_func",TODAY()),TODAY()-365*5,TODAY(),107,100)</f>
        <v>63.843416370106766</v>
      </c>
      <c r="V76" s="26">
        <f ca="1">[2]!thsiFinD("ths_pe_ttm_quantile_index",$B76,[2]!thsiFinD("ths_new_forward_nearest_trade_date_func",TODAY()),TODAY()-365*5,TODAY(),100,100)</f>
        <v>0</v>
      </c>
      <c r="W76" s="27">
        <f ca="1">[2]!thsiFinD("ths_pb_quantile_sr_index",$B76,"2024-09-20",TODAY()-365*5,TODAY(),107,100)</f>
        <v>31.17437722419929</v>
      </c>
      <c r="X76" s="27">
        <f ca="1">[2]!thsiFinD("ths_pe_ttm_quantile_index",$B76,"2024-09-20",TODAY()-365*5,TODAY(),100,100)</f>
        <v>10.499265785608999</v>
      </c>
      <c r="Y76" s="27">
        <f ca="1">[2]!thsiFinD("ths_pb_quantile_sr_index",$B76,"2024-12-31",TODAY()-365*5,TODAY(),107,100)</f>
        <v>25.195729537366546</v>
      </c>
      <c r="Z76" s="27">
        <f ca="1">[2]!thsiFinD("ths_pe_ttm_quantile_index",$B76,"2024-12-31",TODAY()-365*5,TODAY(),100,100)</f>
        <v>10.41819515774</v>
      </c>
      <c r="AA76" s="27">
        <f ca="1">[2]!thsiFinD("ths_pb_lessthan1_num_ratio_index",$B76,[2]!thsiFinD("ths_new_forward_nearest_trade_date_func",TODAY()))</f>
        <v>10</v>
      </c>
      <c r="AB76" s="29">
        <f ca="1">IF(L76="","",(([2]!thsiFinD("close_int",$B76,TODAY()-365*3,TODAY(),100)-[2]!thsiFinD("low_int",$B76,TODAY()-365*3,TODAY(),100)-1)/([2]!thsiFinD("high_int",$B76,TODAY()-365*3,TODAY(),100)-[2]!thsiFinD("low_int",$B76,TODAY()-365*3,TODAY(),100)-1)))</f>
        <v>0.74531229132932508</v>
      </c>
      <c r="AC76" s="29">
        <f ca="1">IF($L76="","",(([2]!thsiFinD("close_int",$B76,TODAY()-365,TODAY(),100)-[2]!thsiFinD("low_int",$B76,TODAY()-365,TODAY(),100)-1)/([2]!thsiFinD("high_int",$B76,TODAY()-365,TODAY(),100)-[2]!thsiFinD("low_int",$B76,TODAY()-365,TODAY(),100)-1)))</f>
        <v>0.71447105888152751</v>
      </c>
      <c r="AD76" s="29">
        <f ca="1">IF($L76="","",(([2]!thsiFinD("close_int",$B76,TODAY()-90,TODAY(),100)-[2]!thsiFinD("low_int",$B76,TODAY()-90,TODAY(),100)-1)/([2]!thsiFinD("high_int",$B76,TODAY()-90,TODAY(),100)-[2]!thsiFinD("low_int",$B76,TODAY()-90,TODAY(),100)-1)))</f>
        <v>0.52160422134949946</v>
      </c>
    </row>
    <row r="77" spans="1:30" ht="16.5" hidden="1" x14ac:dyDescent="0.4">
      <c r="A77" s="2" t="str">
        <f>[1]!b_info_fullname(B77)</f>
        <v>中证香港科技指数(CNY)</v>
      </c>
      <c r="B77" s="2" t="s">
        <v>678</v>
      </c>
      <c r="C77" s="2" t="s">
        <v>1586</v>
      </c>
      <c r="D77" s="3" t="s">
        <v>1566</v>
      </c>
      <c r="E77" s="3" t="s">
        <v>1501</v>
      </c>
      <c r="F77" s="3" t="s">
        <v>1501</v>
      </c>
      <c r="G77" s="19">
        <f>COUNTIF('ETF-info'!$I$2:$I$2000,ETF指数!$B77)</f>
        <v>2</v>
      </c>
      <c r="H77" s="20">
        <f ca="1">SUMIF('ETF-info'!$I$2:$I$2000,ETF指数!B77,'ETF-info'!$M$2:$M$1008)</f>
        <v>9.3167917875999997</v>
      </c>
      <c r="I77" s="25">
        <f ca="1">[1]!i_pq_pctchange($B77,TODAY()-30,"")</f>
        <v>-9.7973155127426104</v>
      </c>
      <c r="J77" s="25">
        <f ca="1">[1]!i_pq_pctchange($B77,TODAY()-180,"")</f>
        <v>18.215502620007928</v>
      </c>
      <c r="K77" s="25">
        <f ca="1">[1]!i_pq_pctchange($B77,TODAY()-365,"")</f>
        <v>56.416264071927749</v>
      </c>
      <c r="L77" s="25">
        <f ca="1">IFERROR([1]!i_risk_returnyearly($B77,TODAY()-180,"",1)/N77,"")</f>
        <v>1.0000625535518644</v>
      </c>
      <c r="M77" s="25">
        <f ca="1">IFERROR([1]!i_risk_returnyearly($B77,TODAY()-365,"",1)/O77,"")</f>
        <v>1.4657925304119801</v>
      </c>
      <c r="N77" s="26">
        <f ca="1">[2]!thsiFinD("ths_annual_volatility_index",$B77,TODAY()-180,TODAY(),100,101)</f>
        <v>42.124623914436</v>
      </c>
      <c r="O77" s="26">
        <f ca="1">[2]!thsiFinD("ths_annual_volatility_index",$B77,TODAY()-365,TODAY(),100,101)</f>
        <v>39.467264313503001</v>
      </c>
      <c r="P77" s="27">
        <f ca="1">[2]!thsiFinD("ths_fore_np_compound_growth_2y_index",$B77,TODAY())</f>
        <v>0</v>
      </c>
      <c r="Q77" s="27">
        <f ca="1">$P77-[2]!thsiFinD("ths_fore_np_compound_growth_2y_index",$B77,TODAY()-30)</f>
        <v>0</v>
      </c>
      <c r="R77" s="27">
        <f ca="1">$P77-[2]!thsiFinD("ths_fore_np_compound_growth_2y_index",$B77,TODAY()-180)</f>
        <v>0</v>
      </c>
      <c r="S77" s="26">
        <f ca="1">[2]!thsiFinD("ths_pe_ttm_index",B77,[2]!thsiFinD("ths_new_forward_nearest_trade_date_func",TODAY()),100,100)</f>
        <v>21.947486307788999</v>
      </c>
      <c r="T77" s="26">
        <f ca="1">[2]!thsiFinD("ths_fore_pe_index",B77,[2]!thsiFinD("ths_new_forward_nearest_trade_date_func",TODAY()),2025,100)</f>
        <v>18.950137292783999</v>
      </c>
      <c r="U77" s="26">
        <f ca="1">[2]!thsiFinD("ths_pb_quantile_sr_index",$B77,[2]!thsiFinD("ths_new_forward_nearest_trade_date_func",TODAY()),TODAY()-365*5,TODAY(),107,100)</f>
        <v>66.880341880341874</v>
      </c>
      <c r="V77" s="26">
        <f ca="1">[2]!thsiFinD("ths_pe_ttm_quantile_index",$B77,[2]!thsiFinD("ths_new_forward_nearest_trade_date_func",TODAY()),TODAY()-365*5,TODAY(),100,100)</f>
        <v>0</v>
      </c>
      <c r="W77" s="27">
        <f ca="1">[2]!thsiFinD("ths_pb_quantile_sr_index",$B77,"2024-09-20",TODAY()-365*5,TODAY(),107,100)</f>
        <v>24.501424501424502</v>
      </c>
      <c r="X77" s="27">
        <f ca="1">[2]!thsiFinD("ths_pe_ttm_quantile_index",$B77,"2024-09-20",TODAY()-365*5,TODAY(),100,100)</f>
        <v>14.940828402367</v>
      </c>
      <c r="Y77" s="27">
        <f ca="1">[2]!thsiFinD("ths_pb_quantile_sr_index",$B77,"2024-12-31",TODAY()-365*5,TODAY(),107,100)</f>
        <v>44.729344729344724</v>
      </c>
      <c r="Z77" s="27">
        <f ca="1">[2]!thsiFinD("ths_pe_ttm_quantile_index",$B77,"2024-12-31",TODAY()-365*5,TODAY(),100,100)</f>
        <v>14.781966001478001</v>
      </c>
      <c r="AA77" s="27">
        <f ca="1">[2]!thsiFinD("ths_pb_lessthan1_num_ratio_index",$B77,[2]!thsiFinD("ths_new_forward_nearest_trade_date_func",TODAY()))</f>
        <v>12</v>
      </c>
      <c r="AB77" s="29">
        <f ca="1">IF(L77="","",(([2]!thsiFinD("close_int",$B77,TODAY()-365*3,TODAY(),100)-[2]!thsiFinD("low_int",$B77,TODAY()-365*3,TODAY(),100)-1)/([2]!thsiFinD("high_int",$B77,TODAY()-365*3,TODAY(),100)-[2]!thsiFinD("low_int",$B77,TODAY()-365*3,TODAY(),100)-1)))</f>
        <v>0.72335874426333679</v>
      </c>
      <c r="AC77" s="29">
        <f ca="1">IF($L77="","",(([2]!thsiFinD("close_int",$B77,TODAY()-365,TODAY(),100)-[2]!thsiFinD("low_int",$B77,TODAY()-365,TODAY(),100)-1)/([2]!thsiFinD("high_int",$B77,TODAY()-365,TODAY(),100)-[2]!thsiFinD("low_int",$B77,TODAY()-365,TODAY(),100)-1)))</f>
        <v>0.693884653540775</v>
      </c>
      <c r="AD77" s="29">
        <f ca="1">IF($L77="","",(([2]!thsiFinD("close_int",$B77,TODAY()-90,TODAY(),100)-[2]!thsiFinD("low_int",$B77,TODAY()-90,TODAY(),100)-1)/([2]!thsiFinD("high_int",$B77,TODAY()-90,TODAY(),100)-[2]!thsiFinD("low_int",$B77,TODAY()-90,TODAY(),100)-1)))</f>
        <v>0.46135399009440514</v>
      </c>
    </row>
    <row r="78" spans="1:30" ht="16.5" hidden="1" x14ac:dyDescent="0.4">
      <c r="A78" s="2" t="str">
        <f>[1]!b_info_fullname(B78)</f>
        <v>中证全球中国互联网指数(人民币)</v>
      </c>
      <c r="B78" s="2" t="s">
        <v>933</v>
      </c>
      <c r="C78" s="2" t="str">
        <f>[1]!s_info_name(B78)</f>
        <v>全球中国互联网(CNY)</v>
      </c>
      <c r="D78" s="3" t="s">
        <v>1566</v>
      </c>
      <c r="E78" s="3" t="s">
        <v>1501</v>
      </c>
      <c r="F78" s="3" t="s">
        <v>1583</v>
      </c>
      <c r="G78" s="19">
        <f>COUNTIF('ETF-info'!$I$2:$I$2000,ETF指数!$B78)</f>
        <v>1</v>
      </c>
      <c r="H78" s="20">
        <f ca="1">SUMIF('ETF-info'!$I$2:$I$2000,ETF指数!B78,'ETF-info'!$M$2:$M$1008)</f>
        <v>2.7616895068999998</v>
      </c>
      <c r="I78" s="25">
        <f ca="1">[1]!i_pq_pctchange($B78,TODAY()-30,"")</f>
        <v>-12.726258623987452</v>
      </c>
      <c r="J78" s="25">
        <f ca="1">[1]!i_pq_pctchange($B78,TODAY()-180,"")</f>
        <v>7.5609837058351337</v>
      </c>
      <c r="K78" s="25">
        <f ca="1">[1]!i_pq_pctchange($B78,TODAY()-365,"")</f>
        <v>35.224339342574275</v>
      </c>
      <c r="L78" s="25">
        <f ca="1">IFERROR([1]!i_risk_returnyearly($B78,TODAY()-180,"",1)/N78,"")</f>
        <v>0.41324371140020399</v>
      </c>
      <c r="M78" s="25">
        <f ca="1">IFERROR([1]!i_risk_returnyearly($B78,TODAY()-365,"",1)/O78,"")</f>
        <v>0.94690557670954378</v>
      </c>
      <c r="N78" s="26">
        <f ca="1">[2]!thsiFinD("ths_annual_volatility_index",$B78,TODAY()-180,TODAY(),100,101)</f>
        <v>37.021848215174998</v>
      </c>
      <c r="O78" s="26">
        <f ca="1">[2]!thsiFinD("ths_annual_volatility_index",$B78,TODAY()-365,TODAY(),100,101)</f>
        <v>35.394698570841001</v>
      </c>
      <c r="P78" s="27">
        <f ca="1">[2]!thsiFinD("ths_fore_np_compound_growth_2y_index",$B78,TODAY())</f>
        <v>7.6938643995428002</v>
      </c>
      <c r="Q78" s="27">
        <f ca="1">$P78-[2]!thsiFinD("ths_fore_np_compound_growth_2y_index",$B78,TODAY()-30)</f>
        <v>-3.4677692429761997</v>
      </c>
      <c r="R78" s="27">
        <f ca="1">$P78-[2]!thsiFinD("ths_fore_np_compound_growth_2y_index",$B78,TODAY()-180)</f>
        <v>-1.5676026017174998</v>
      </c>
      <c r="S78" s="26">
        <f ca="1">[2]!thsiFinD("ths_pe_ttm_index",B78,[2]!thsiFinD("ths_new_forward_nearest_trade_date_func",TODAY()),100,100)</f>
        <v>18.361739696455999</v>
      </c>
      <c r="T78" s="26">
        <f ca="1">[2]!thsiFinD("ths_fore_pe_index",B78,[2]!thsiFinD("ths_new_forward_nearest_trade_date_func",TODAY()),2025,100)</f>
        <v>17.97124202497</v>
      </c>
      <c r="U78" s="26">
        <f ca="1">[2]!thsiFinD("ths_pb_quantile_sr_index",$B78,[2]!thsiFinD("ths_new_forward_nearest_trade_date_func",TODAY()),TODAY()-365*5,TODAY(),107,100)</f>
        <v>63.365650969529085</v>
      </c>
      <c r="V78" s="26">
        <f ca="1">[2]!thsiFinD("ths_pe_ttm_quantile_index",$B78,[2]!thsiFinD("ths_new_forward_nearest_trade_date_func",TODAY()),TODAY()-365*5,TODAY(),100,100)</f>
        <v>0</v>
      </c>
      <c r="W78" s="27">
        <f ca="1">[2]!thsiFinD("ths_pb_quantile_sr_index",$B78,"2024-09-20",TODAY()-365*5,TODAY(),107,100)</f>
        <v>38.850415512465375</v>
      </c>
      <c r="X78" s="27">
        <f ca="1">[2]!thsiFinD("ths_pe_ttm_quantile_index",$B78,"2024-09-20",TODAY()-365*5,TODAY(),100,100)</f>
        <v>10.963944076527</v>
      </c>
      <c r="Y78" s="27">
        <f ca="1">[2]!thsiFinD("ths_pb_quantile_sr_index",$B78,"2024-12-31",TODAY()-365*5,TODAY(),107,100)</f>
        <v>54.570637119113577</v>
      </c>
      <c r="Z78" s="27">
        <f ca="1">[2]!thsiFinD("ths_pe_ttm_quantile_index",$B78,"2024-12-31",TODAY()-365*5,TODAY(),100,100)</f>
        <v>11.111111111111001</v>
      </c>
      <c r="AA78" s="27">
        <f ca="1">[2]!thsiFinD("ths_pb_lessthan1_num_ratio_index",$B78,[2]!thsiFinD("ths_new_forward_nearest_trade_date_func",TODAY()))</f>
        <v>3.3333333333333002</v>
      </c>
      <c r="AB78" s="29">
        <f ca="1">IF(L78="","",(([2]!thsiFinD("close_int",$B78,TODAY()-365*3,TODAY(),100)-[2]!thsiFinD("low_int",$B78,TODAY()-365*3,TODAY(),100)-1)/([2]!thsiFinD("high_int",$B78,TODAY()-365*3,TODAY(),100)-[2]!thsiFinD("low_int",$B78,TODAY()-365*3,TODAY(),100)-1)))</f>
        <v>0.69646212455056788</v>
      </c>
      <c r="AC78" s="29">
        <f ca="1">IF($L78="","",(([2]!thsiFinD("close_int",$B78,TODAY()-365,TODAY(),100)-[2]!thsiFinD("low_int",$B78,TODAY()-365,TODAY(),100)-1)/([2]!thsiFinD("high_int",$B78,TODAY()-365,TODAY(),100)-[2]!thsiFinD("low_int",$B78,TODAY()-365,TODAY(),100)-1)))</f>
        <v>0.60709160537730822</v>
      </c>
      <c r="AD78" s="29">
        <f ca="1">IF($L78="","",(([2]!thsiFinD("close_int",$B78,TODAY()-90,TODAY(),100)-[2]!thsiFinD("low_int",$B78,TODAY()-90,TODAY(),100)-1)/([2]!thsiFinD("high_int",$B78,TODAY()-90,TODAY(),100)-[2]!thsiFinD("low_int",$B78,TODAY()-90,TODAY(),100)-1)))</f>
        <v>0.31872786763625738</v>
      </c>
    </row>
    <row r="79" spans="1:30" ht="16.5" hidden="1" x14ac:dyDescent="0.4">
      <c r="A79" s="2" t="str">
        <f>[1]!b_info_fullname(B79)</f>
        <v>恒生港股通中国科技指数</v>
      </c>
      <c r="B79" s="2" t="s">
        <v>860</v>
      </c>
      <c r="C79" s="2" t="str">
        <f>[1]!s_info_name(B79)</f>
        <v>恒生港股通中国科技</v>
      </c>
      <c r="D79" s="3" t="s">
        <v>1566</v>
      </c>
      <c r="E79" s="3" t="s">
        <v>1501</v>
      </c>
      <c r="F79" s="3" t="s">
        <v>1501</v>
      </c>
      <c r="G79" s="19">
        <f>COUNTIF('ETF-info'!$I$2:$I$2000,ETF指数!$B79)</f>
        <v>1</v>
      </c>
      <c r="H79" s="20">
        <f ca="1">SUMIF('ETF-info'!$I$2:$I$2000,ETF指数!B79,'ETF-info'!$M$2:$M$1008)</f>
        <v>11.915270729500001</v>
      </c>
      <c r="I79" s="25">
        <f ca="1">[1]!i_pq_pctchange($B79,TODAY()-30,"")</f>
        <v>-13.249021746799306</v>
      </c>
      <c r="J79" s="25">
        <f ca="1">[1]!i_pq_pctchange($B79,TODAY()-180,"")</f>
        <v>18.701150662958611</v>
      </c>
      <c r="K79" s="25">
        <f ca="1">[1]!i_pq_pctchange($B79,TODAY()-365,"")</f>
        <v>64.427339964819524</v>
      </c>
      <c r="L79" s="25" t="str">
        <f ca="1">IFERROR([1]!i_risk_returnyearly($B79,TODAY()-180,"",1)/N79,"")</f>
        <v/>
      </c>
      <c r="M79" s="25" t="str">
        <f ca="1">IFERROR([1]!i_risk_returnyearly($B79,TODAY()-365,"",1)/O79,"")</f>
        <v/>
      </c>
      <c r="N79" s="26">
        <f ca="1">[2]!thsiFinD("ths_annual_volatility_index",$B79,TODAY()-180,TODAY(),100,101)</f>
        <v>0</v>
      </c>
      <c r="O79" s="26">
        <f ca="1">[2]!thsiFinD("ths_annual_volatility_index",$B79,TODAY()-365,TODAY(),100,101)</f>
        <v>0</v>
      </c>
      <c r="P79" s="27">
        <f ca="1">[2]!thsiFinD("ths_fore_np_compound_growth_2y_index",$B79,TODAY())</f>
        <v>0</v>
      </c>
      <c r="Q79" s="27">
        <f ca="1">$P79-[2]!thsiFinD("ths_fore_np_compound_growth_2y_index",$B79,TODAY()-30)</f>
        <v>0</v>
      </c>
      <c r="R79" s="27">
        <f ca="1">$P79-[2]!thsiFinD("ths_fore_np_compound_growth_2y_index",$B79,TODAY()-180)</f>
        <v>0</v>
      </c>
      <c r="S79" s="26">
        <f ca="1">[2]!thsiFinD("ths_pe_ttm_index",B79,[2]!thsiFinD("ths_new_forward_nearest_trade_date_func",TODAY()),100,100)</f>
        <v>0</v>
      </c>
      <c r="T79" s="26">
        <f ca="1">[2]!thsiFinD("ths_fore_pe_index",B79,[2]!thsiFinD("ths_new_forward_nearest_trade_date_func",TODAY()),2025,100)</f>
        <v>0</v>
      </c>
      <c r="U79" s="26">
        <f ca="1">[2]!thsiFinD("ths_pb_quantile_sr_index",$B79,[2]!thsiFinD("ths_new_forward_nearest_trade_date_func",TODAY()),TODAY()-365*5,TODAY(),107,100)</f>
        <v>0</v>
      </c>
      <c r="V79" s="26">
        <f ca="1">[2]!thsiFinD("ths_pe_ttm_quantile_index",$B79,[2]!thsiFinD("ths_new_forward_nearest_trade_date_func",TODAY()),TODAY()-365*5,TODAY(),100,100)</f>
        <v>0</v>
      </c>
      <c r="W79" s="27">
        <f ca="1">[2]!thsiFinD("ths_pb_quantile_sr_index",$B79,"2024-09-20",TODAY()-365*5,TODAY(),107,100)</f>
        <v>0</v>
      </c>
      <c r="X79" s="27">
        <f ca="1">[2]!thsiFinD("ths_pe_ttm_quantile_index",$B79,"2024-09-20",TODAY()-365*5,TODAY(),100,100)</f>
        <v>0</v>
      </c>
      <c r="Y79" s="27">
        <f ca="1">[2]!thsiFinD("ths_pb_quantile_sr_index",$B79,"2024-12-31",TODAY()-365*5,TODAY(),107,100)</f>
        <v>0</v>
      </c>
      <c r="Z79" s="27">
        <f ca="1">[2]!thsiFinD("ths_pe_ttm_quantile_index",$B79,"2024-12-31",TODAY()-365*5,TODAY(),100,100)</f>
        <v>0</v>
      </c>
      <c r="AA79" s="27">
        <f ca="1">[2]!thsiFinD("ths_pb_lessthan1_num_ratio_index",$B79,[2]!thsiFinD("ths_new_forward_nearest_trade_date_func",TODAY()))</f>
        <v>0</v>
      </c>
      <c r="AB79" s="29" t="str">
        <f ca="1">IF(L79="","",(([2]!thsiFinD("close_int",$B79,TODAY()-365*3,TODAY(),100)-[2]!thsiFinD("low_int",$B79,TODAY()-365*3,TODAY(),100)-1)/([2]!thsiFinD("high_int",$B79,TODAY()-365*3,TODAY(),100)-[2]!thsiFinD("low_int",$B79,TODAY()-365*3,TODAY(),100)-1)))</f>
        <v/>
      </c>
      <c r="AC79" s="29" t="str">
        <f ca="1">IF($L79="","",(([2]!thsiFinD("close_int",$B79,TODAY()-365,TODAY(),100)-[2]!thsiFinD("low_int",$B79,TODAY()-365,TODAY(),100)-1)/([2]!thsiFinD("high_int",$B79,TODAY()-365,TODAY(),100)-[2]!thsiFinD("low_int",$B79,TODAY()-365,TODAY(),100)-1)))</f>
        <v/>
      </c>
      <c r="AD79" s="29" t="str">
        <f ca="1">IF($L79="","",(([2]!thsiFinD("close_int",$B79,TODAY()-90,TODAY(),100)-[2]!thsiFinD("low_int",$B79,TODAY()-90,TODAY(),100)-1)/([2]!thsiFinD("high_int",$B79,TODAY()-90,TODAY(),100)-[2]!thsiFinD("low_int",$B79,TODAY()-90,TODAY(),100)-1)))</f>
        <v/>
      </c>
    </row>
    <row r="80" spans="1:30" ht="16.5" hidden="1" x14ac:dyDescent="0.4">
      <c r="A80" s="2" t="str">
        <f>[1]!b_info_fullname(B80)</f>
        <v>恒生港股通新经济指数</v>
      </c>
      <c r="B80" s="2" t="s">
        <v>886</v>
      </c>
      <c r="C80" s="2" t="s">
        <v>1587</v>
      </c>
      <c r="D80" s="3" t="s">
        <v>1566</v>
      </c>
      <c r="E80" s="3" t="s">
        <v>1501</v>
      </c>
      <c r="F80" s="3" t="s">
        <v>1588</v>
      </c>
      <c r="G80" s="19">
        <f>COUNTIF('ETF-info'!$I$2:$I$2000,ETF指数!$B80)</f>
        <v>1</v>
      </c>
      <c r="H80" s="20">
        <f ca="1">SUMIF('ETF-info'!$I$2:$I$2000,ETF指数!B80,'ETF-info'!$M$2:$M$1008)</f>
        <v>2.4442819719000002</v>
      </c>
      <c r="I80" s="25">
        <f ca="1">[1]!i_pq_pctchange($B80,TODAY()-30,"")</f>
        <v>-10.168126859357528</v>
      </c>
      <c r="J80" s="25">
        <f ca="1">[1]!i_pq_pctchange($B80,TODAY()-180,"")</f>
        <v>13.326791309437723</v>
      </c>
      <c r="K80" s="25">
        <f ca="1">[1]!i_pq_pctchange($B80,TODAY()-365,"")</f>
        <v>51.142286409661786</v>
      </c>
      <c r="L80" s="25" t="str">
        <f ca="1">IFERROR([1]!i_risk_returnyearly($B80,TODAY()-180,"",1)/N80,"")</f>
        <v/>
      </c>
      <c r="M80" s="25" t="str">
        <f ca="1">IFERROR([1]!i_risk_returnyearly($B80,TODAY()-365,"",1)/O80,"")</f>
        <v/>
      </c>
      <c r="N80" s="26">
        <f ca="1">[2]!thsiFinD("ths_annual_volatility_index",$B80,TODAY()-180,TODAY(),100,101)</f>
        <v>0</v>
      </c>
      <c r="O80" s="26">
        <f ca="1">[2]!thsiFinD("ths_annual_volatility_index",$B80,TODAY()-365,TODAY(),100,101)</f>
        <v>0</v>
      </c>
      <c r="P80" s="27">
        <f ca="1">[2]!thsiFinD("ths_fore_np_compound_growth_2y_index",$B80,TODAY())</f>
        <v>0</v>
      </c>
      <c r="Q80" s="27">
        <f ca="1">$P80-[2]!thsiFinD("ths_fore_np_compound_growth_2y_index",$B80,TODAY()-30)</f>
        <v>0</v>
      </c>
      <c r="R80" s="27">
        <f ca="1">$P80-[2]!thsiFinD("ths_fore_np_compound_growth_2y_index",$B80,TODAY()-180)</f>
        <v>0</v>
      </c>
      <c r="S80" s="26">
        <f ca="1">[2]!thsiFinD("ths_pe_ttm_index",B80,[2]!thsiFinD("ths_new_forward_nearest_trade_date_func",TODAY()),100,100)</f>
        <v>0</v>
      </c>
      <c r="T80" s="26">
        <f ca="1">[2]!thsiFinD("ths_fore_pe_index",B80,[2]!thsiFinD("ths_new_forward_nearest_trade_date_func",TODAY()),2025,100)</f>
        <v>0</v>
      </c>
      <c r="U80" s="26">
        <f ca="1">[2]!thsiFinD("ths_pb_quantile_sr_index",$B80,[2]!thsiFinD("ths_new_forward_nearest_trade_date_func",TODAY()),TODAY()-365*5,TODAY(),107,100)</f>
        <v>0</v>
      </c>
      <c r="V80" s="26">
        <f ca="1">[2]!thsiFinD("ths_pe_ttm_quantile_index",$B80,[2]!thsiFinD("ths_new_forward_nearest_trade_date_func",TODAY()),TODAY()-365*5,TODAY(),100,100)</f>
        <v>0</v>
      </c>
      <c r="W80" s="27">
        <f ca="1">[2]!thsiFinD("ths_pb_quantile_sr_index",$B80,"2024-09-20",TODAY()-365*5,TODAY(),107,100)</f>
        <v>0</v>
      </c>
      <c r="X80" s="27">
        <f ca="1">[2]!thsiFinD("ths_pe_ttm_quantile_index",$B80,"2024-09-20",TODAY()-365*5,TODAY(),100,100)</f>
        <v>0</v>
      </c>
      <c r="Y80" s="27">
        <f ca="1">[2]!thsiFinD("ths_pb_quantile_sr_index",$B80,"2024-12-31",TODAY()-365*5,TODAY(),107,100)</f>
        <v>0</v>
      </c>
      <c r="Z80" s="27">
        <f ca="1">[2]!thsiFinD("ths_pe_ttm_quantile_index",$B80,"2024-12-31",TODAY()-365*5,TODAY(),100,100)</f>
        <v>0</v>
      </c>
      <c r="AA80" s="27">
        <f ca="1">[2]!thsiFinD("ths_pb_lessthan1_num_ratio_index",$B80,[2]!thsiFinD("ths_new_forward_nearest_trade_date_func",TODAY()))</f>
        <v>0</v>
      </c>
      <c r="AB80" s="29" t="str">
        <f ca="1">IF(L80="","",(([2]!thsiFinD("close_int",$B80,TODAY()-365*3,TODAY(),100)-[2]!thsiFinD("low_int",$B80,TODAY()-365*3,TODAY(),100)-1)/([2]!thsiFinD("high_int",$B80,TODAY()-365*3,TODAY(),100)-[2]!thsiFinD("low_int",$B80,TODAY()-365*3,TODAY(),100)-1)))</f>
        <v/>
      </c>
      <c r="AC80" s="29" t="str">
        <f ca="1">IF($L80="","",(([2]!thsiFinD("close_int",$B80,TODAY()-365,TODAY(),100)-[2]!thsiFinD("low_int",$B80,TODAY()-365,TODAY(),100)-1)/([2]!thsiFinD("high_int",$B80,TODAY()-365,TODAY(),100)-[2]!thsiFinD("low_int",$B80,TODAY()-365,TODAY(),100)-1)))</f>
        <v/>
      </c>
      <c r="AD80" s="29" t="str">
        <f ca="1">IF($L80="","",(([2]!thsiFinD("close_int",$B80,TODAY()-90,TODAY(),100)-[2]!thsiFinD("low_int",$B80,TODAY()-90,TODAY(),100)-1)/([2]!thsiFinD("high_int",$B80,TODAY()-90,TODAY(),100)-[2]!thsiFinD("low_int",$B80,TODAY()-90,TODAY(),100)-1)))</f>
        <v/>
      </c>
    </row>
    <row r="81" spans="1:30" ht="16.5" hidden="1" x14ac:dyDescent="0.4">
      <c r="A81" s="2" t="str">
        <f>[1]!b_info_fullname(B81)</f>
        <v>恒生消费指数</v>
      </c>
      <c r="B81" s="2" t="s">
        <v>1070</v>
      </c>
      <c r="C81" s="2" t="s">
        <v>1589</v>
      </c>
      <c r="D81" s="3" t="s">
        <v>1566</v>
      </c>
      <c r="E81" s="3" t="s">
        <v>1502</v>
      </c>
      <c r="F81" s="3" t="s">
        <v>1502</v>
      </c>
      <c r="G81" s="19">
        <f>COUNTIF('ETF-info'!$I$2:$I$2000,ETF指数!$B81)</f>
        <v>3</v>
      </c>
      <c r="H81" s="20">
        <f ca="1">SUMIF('ETF-info'!$I$2:$I$2000,ETF指数!B81,'ETF-info'!$M$2:$M$1008)</f>
        <v>30.339722634399998</v>
      </c>
      <c r="I81" s="25">
        <f ca="1">[1]!i_pq_pctchange($B81,TODAY()-30,"")</f>
        <v>-2.8792273524662182</v>
      </c>
      <c r="J81" s="25">
        <f ca="1">[1]!i_pq_pctchange($B81,TODAY()-180,"")</f>
        <v>3.8192144654921378</v>
      </c>
      <c r="K81" s="25">
        <f ca="1">[1]!i_pq_pctchange($B81,TODAY()-365,"")</f>
        <v>5.8345430606664195</v>
      </c>
      <c r="L81" s="25" t="str">
        <f ca="1">IFERROR([1]!i_risk_returnyearly($B81,TODAY()-180,"",1)/N81,"")</f>
        <v/>
      </c>
      <c r="M81" s="25" t="str">
        <f ca="1">IFERROR([1]!i_risk_returnyearly($B81,TODAY()-365,"",1)/O81,"")</f>
        <v/>
      </c>
      <c r="N81" s="26">
        <f ca="1">[2]!thsiFinD("ths_annual_volatility_index",$B81,TODAY()-180,TODAY(),100,101)</f>
        <v>0</v>
      </c>
      <c r="O81" s="26">
        <f ca="1">[2]!thsiFinD("ths_annual_volatility_index",$B81,TODAY()-365,TODAY(),100,101)</f>
        <v>0</v>
      </c>
      <c r="P81" s="27">
        <f ca="1">[2]!thsiFinD("ths_fore_np_compound_growth_2y_index",$B81,TODAY())</f>
        <v>0</v>
      </c>
      <c r="Q81" s="27">
        <f ca="1">$P81-[2]!thsiFinD("ths_fore_np_compound_growth_2y_index",$B81,TODAY()-30)</f>
        <v>0</v>
      </c>
      <c r="R81" s="27">
        <f ca="1">$P81-[2]!thsiFinD("ths_fore_np_compound_growth_2y_index",$B81,TODAY()-180)</f>
        <v>0</v>
      </c>
      <c r="S81" s="26">
        <f ca="1">[2]!thsiFinD("ths_pe_ttm_index",B81,[2]!thsiFinD("ths_new_forward_nearest_trade_date_func",TODAY()),100,100)</f>
        <v>0</v>
      </c>
      <c r="T81" s="26">
        <f ca="1">[2]!thsiFinD("ths_fore_pe_index",B81,[2]!thsiFinD("ths_new_forward_nearest_trade_date_func",TODAY()),2025,100)</f>
        <v>0</v>
      </c>
      <c r="U81" s="26">
        <f ca="1">[2]!thsiFinD("ths_pb_quantile_sr_index",$B81,[2]!thsiFinD("ths_new_forward_nearest_trade_date_func",TODAY()),TODAY()-365*5,TODAY(),107,100)</f>
        <v>0</v>
      </c>
      <c r="V81" s="26">
        <f ca="1">[2]!thsiFinD("ths_pe_ttm_quantile_index",$B81,[2]!thsiFinD("ths_new_forward_nearest_trade_date_func",TODAY()),TODAY()-365*5,TODAY(),100,100)</f>
        <v>0</v>
      </c>
      <c r="W81" s="27">
        <f ca="1">[2]!thsiFinD("ths_pb_quantile_sr_index",$B81,"2024-09-20",TODAY()-365*5,TODAY(),107,100)</f>
        <v>0</v>
      </c>
      <c r="X81" s="27">
        <f ca="1">[2]!thsiFinD("ths_pe_ttm_quantile_index",$B81,"2024-09-20",TODAY()-365*5,TODAY(),100,100)</f>
        <v>0</v>
      </c>
      <c r="Y81" s="27">
        <f ca="1">[2]!thsiFinD("ths_pb_quantile_sr_index",$B81,"2024-12-31",TODAY()-365*5,TODAY(),107,100)</f>
        <v>0</v>
      </c>
      <c r="Z81" s="27">
        <f ca="1">[2]!thsiFinD("ths_pe_ttm_quantile_index",$B81,"2024-12-31",TODAY()-365*5,TODAY(),100,100)</f>
        <v>0</v>
      </c>
      <c r="AA81" s="27">
        <f ca="1">[2]!thsiFinD("ths_pb_lessthan1_num_ratio_index",$B81,[2]!thsiFinD("ths_new_forward_nearest_trade_date_func",TODAY()))</f>
        <v>0</v>
      </c>
      <c r="AB81" s="29" t="str">
        <f ca="1">IF(L81="","",(([2]!thsiFinD("close_int",$B81,TODAY()-365*3,TODAY(),100)-[2]!thsiFinD("low_int",$B81,TODAY()-365*3,TODAY(),100)-1)/([2]!thsiFinD("high_int",$B81,TODAY()-365*3,TODAY(),100)-[2]!thsiFinD("low_int",$B81,TODAY()-365*3,TODAY(),100)-1)))</f>
        <v/>
      </c>
      <c r="AC81" s="29" t="str">
        <f ca="1">IF($L81="","",(([2]!thsiFinD("close_int",$B81,TODAY()-365,TODAY(),100)-[2]!thsiFinD("low_int",$B81,TODAY()-365,TODAY(),100)-1)/([2]!thsiFinD("high_int",$B81,TODAY()-365,TODAY(),100)-[2]!thsiFinD("low_int",$B81,TODAY()-365,TODAY(),100)-1)))</f>
        <v/>
      </c>
      <c r="AD81" s="29" t="str">
        <f ca="1">IF($L81="","",(([2]!thsiFinD("close_int",$B81,TODAY()-90,TODAY(),100)-[2]!thsiFinD("low_int",$B81,TODAY()-90,TODAY(),100)-1)/([2]!thsiFinD("high_int",$B81,TODAY()-90,TODAY(),100)-[2]!thsiFinD("low_int",$B81,TODAY()-90,TODAY(),100)-1)))</f>
        <v/>
      </c>
    </row>
    <row r="82" spans="1:30" ht="16.5" hidden="1" x14ac:dyDescent="0.4">
      <c r="A82" s="2" t="str">
        <f>[1]!b_info_fullname(B82)</f>
        <v>中证港股通消费主题指数</v>
      </c>
      <c r="B82" s="2" t="s">
        <v>614</v>
      </c>
      <c r="C82" s="2" t="s">
        <v>1590</v>
      </c>
      <c r="D82" s="3" t="s">
        <v>1566</v>
      </c>
      <c r="E82" s="3" t="s">
        <v>1502</v>
      </c>
      <c r="F82" s="3" t="s">
        <v>1502</v>
      </c>
      <c r="G82" s="19">
        <f>COUNTIF('ETF-info'!$I$2:$I$2000,ETF指数!$B82)</f>
        <v>4</v>
      </c>
      <c r="H82" s="20">
        <f ca="1">SUMIF('ETF-info'!$I$2:$I$2000,ETF指数!B82,'ETF-info'!$M$2:$M$1008)</f>
        <v>19.0658036124</v>
      </c>
      <c r="I82" s="25">
        <f ca="1">[1]!i_pq_pctchange($B82,TODAY()-30,"")</f>
        <v>-10.303571455605475</v>
      </c>
      <c r="J82" s="25">
        <f ca="1">[1]!i_pq_pctchange($B82,TODAY()-180,"")</f>
        <v>13.290299793039129</v>
      </c>
      <c r="K82" s="25">
        <f ca="1">[1]!i_pq_pctchange($B82,TODAY()-365,"")</f>
        <v>41.443695054455773</v>
      </c>
      <c r="L82" s="25">
        <f ca="1">IFERROR([1]!i_risk_returnyearly($B82,TODAY()-180,"",1)/N82,"")</f>
        <v>0.7594471744956407</v>
      </c>
      <c r="M82" s="25">
        <f ca="1">IFERROR([1]!i_risk_returnyearly($B82,TODAY()-365,"",1)/O82,"")</f>
        <v>1.1279981879871028</v>
      </c>
      <c r="N82" s="26">
        <f ca="1">[2]!thsiFinD("ths_annual_volatility_index",$B82,TODAY()-180,TODAY(),100,101)</f>
        <v>39.465731843569998</v>
      </c>
      <c r="O82" s="26">
        <f ca="1">[2]!thsiFinD("ths_annual_volatility_index",$B82,TODAY()-365,TODAY(),100,101)</f>
        <v>37.631374232521999</v>
      </c>
      <c r="P82" s="27">
        <f ca="1">[2]!thsiFinD("ths_fore_np_compound_growth_2y_index",$B82,TODAY())</f>
        <v>0</v>
      </c>
      <c r="Q82" s="27">
        <f ca="1">$P82-[2]!thsiFinD("ths_fore_np_compound_growth_2y_index",$B82,TODAY()-30)</f>
        <v>0</v>
      </c>
      <c r="R82" s="27">
        <f ca="1">$P82-[2]!thsiFinD("ths_fore_np_compound_growth_2y_index",$B82,TODAY()-180)</f>
        <v>0</v>
      </c>
      <c r="S82" s="26">
        <f ca="1">[2]!thsiFinD("ths_pe_ttm_index",B82,[2]!thsiFinD("ths_new_forward_nearest_trade_date_func",TODAY()),100,100)</f>
        <v>20.240531644998999</v>
      </c>
      <c r="T82" s="26">
        <f ca="1">[2]!thsiFinD("ths_fore_pe_index",B82,[2]!thsiFinD("ths_new_forward_nearest_trade_date_func",TODAY()),2025,100)</f>
        <v>17.270345974771999</v>
      </c>
      <c r="U82" s="26">
        <f ca="1">[2]!thsiFinD("ths_pb_quantile_sr_index",$B82,[2]!thsiFinD("ths_new_forward_nearest_trade_date_func",TODAY()),TODAY()-365*5,TODAY(),107,100)</f>
        <v>42.616033755274266</v>
      </c>
      <c r="V82" s="26">
        <f ca="1">[2]!thsiFinD("ths_pe_ttm_quantile_index",$B82,[2]!thsiFinD("ths_new_forward_nearest_trade_date_func",TODAY()),TODAY()-365*5,TODAY(),100,100)</f>
        <v>0</v>
      </c>
      <c r="W82" s="27">
        <f ca="1">[2]!thsiFinD("ths_pb_quantile_sr_index",$B82,"2024-09-20",TODAY()-365*5,TODAY(),107,100)</f>
        <v>19.549929676511955</v>
      </c>
      <c r="X82" s="27">
        <f ca="1">[2]!thsiFinD("ths_pe_ttm_quantile_index",$B82,"2024-09-20",TODAY()-365*5,TODAY(),100,100)</f>
        <v>5.2966101694915002</v>
      </c>
      <c r="Y82" s="27">
        <f ca="1">[2]!thsiFinD("ths_pb_quantile_sr_index",$B82,"2024-12-31",TODAY()-365*5,TODAY(),107,100)</f>
        <v>12.447257383966246</v>
      </c>
      <c r="Z82" s="27">
        <f ca="1">[2]!thsiFinD("ths_pe_ttm_quantile_index",$B82,"2024-12-31",TODAY()-365*5,TODAY(),100,100)</f>
        <v>8.3980239943543005</v>
      </c>
      <c r="AA82" s="27">
        <f ca="1">[2]!thsiFinD("ths_pb_lessthan1_num_ratio_index",$B82,[2]!thsiFinD("ths_new_forward_nearest_trade_date_func",TODAY()))</f>
        <v>4</v>
      </c>
      <c r="AB82" s="29">
        <f ca="1">IF(L82="","",(([2]!thsiFinD("close_int",$B82,TODAY()-365*3,TODAY(),100)-[2]!thsiFinD("low_int",$B82,TODAY()-365*3,TODAY(),100)-1)/([2]!thsiFinD("high_int",$B82,TODAY()-365*3,TODAY(),100)-[2]!thsiFinD("low_int",$B82,TODAY()-365*3,TODAY(),100)-1)))</f>
        <v>0.71443236584590641</v>
      </c>
      <c r="AC82" s="29">
        <f ca="1">IF($L82="","",(([2]!thsiFinD("close_int",$B82,TODAY()-365,TODAY(),100)-[2]!thsiFinD("low_int",$B82,TODAY()-365,TODAY(),100)-1)/([2]!thsiFinD("high_int",$B82,TODAY()-365,TODAY(),100)-[2]!thsiFinD("low_int",$B82,TODAY()-365,TODAY(),100)-1)))</f>
        <v>0.67709538789742418</v>
      </c>
      <c r="AD82" s="29">
        <f ca="1">IF($L82="","",(([2]!thsiFinD("close_int",$B82,TODAY()-90,TODAY(),100)-[2]!thsiFinD("low_int",$B82,TODAY()-90,TODAY(),100)-1)/([2]!thsiFinD("high_int",$B82,TODAY()-90,TODAY(),100)-[2]!thsiFinD("low_int",$B82,TODAY()-90,TODAY(),100)-1)))</f>
        <v>0.4727407742493861</v>
      </c>
    </row>
    <row r="83" spans="1:30" ht="16.5" hidden="1" x14ac:dyDescent="0.4">
      <c r="A83" s="2" t="str">
        <f>[1]!b_info_fullname(B83)</f>
        <v>恒生中国央企指数</v>
      </c>
      <c r="B83" s="2" t="s">
        <v>1292</v>
      </c>
      <c r="C83" s="2" t="s">
        <v>1591</v>
      </c>
      <c r="D83" s="3" t="s">
        <v>1566</v>
      </c>
      <c r="E83" s="3" t="s">
        <v>1511</v>
      </c>
      <c r="F83" s="3" t="s">
        <v>1511</v>
      </c>
      <c r="G83" s="19">
        <f>COUNTIF('ETF-info'!$I$2:$I$2000,ETF指数!$B83)</f>
        <v>1</v>
      </c>
      <c r="H83" s="20">
        <f ca="1">SUMIF('ETF-info'!$I$2:$I$2000,ETF指数!B83,'ETF-info'!$M$2:$M$1008)</f>
        <v>6.0022888646000006</v>
      </c>
      <c r="I83" s="25">
        <f ca="1">[1]!i_pq_pctchange($B83,TODAY()-30,"")</f>
        <v>-4.8550285477337312</v>
      </c>
      <c r="J83" s="25">
        <f ca="1">[1]!i_pq_pctchange($B83,TODAY()-180,"")</f>
        <v>4.2414520953898638</v>
      </c>
      <c r="K83" s="25">
        <f ca="1">[1]!i_pq_pctchange($B83,TODAY()-365,"")</f>
        <v>19.450818326345409</v>
      </c>
      <c r="L83" s="25" t="str">
        <f ca="1">IFERROR([1]!i_risk_returnyearly($B83,TODAY()-180,"",1)/N83,"")</f>
        <v/>
      </c>
      <c r="M83" s="25" t="str">
        <f ca="1">IFERROR([1]!i_risk_returnyearly($B83,TODAY()-365,"",1)/O83,"")</f>
        <v/>
      </c>
      <c r="N83" s="26">
        <f ca="1">[2]!thsiFinD("ths_annual_volatility_index",$B83,TODAY()-180,TODAY(),100,101)</f>
        <v>0</v>
      </c>
      <c r="O83" s="26">
        <f ca="1">[2]!thsiFinD("ths_annual_volatility_index",$B83,TODAY()-365,TODAY(),100,101)</f>
        <v>0</v>
      </c>
      <c r="P83" s="27">
        <f ca="1">[2]!thsiFinD("ths_fore_np_compound_growth_2y_index",$B83,TODAY())</f>
        <v>0</v>
      </c>
      <c r="Q83" s="27">
        <f ca="1">$P83-[2]!thsiFinD("ths_fore_np_compound_growth_2y_index",$B83,TODAY()-30)</f>
        <v>0</v>
      </c>
      <c r="R83" s="27">
        <f ca="1">$P83-[2]!thsiFinD("ths_fore_np_compound_growth_2y_index",$B83,TODAY()-180)</f>
        <v>0</v>
      </c>
      <c r="S83" s="26">
        <f ca="1">[2]!thsiFinD("ths_pe_ttm_index",B83,[2]!thsiFinD("ths_new_forward_nearest_trade_date_func",TODAY()),100,100)</f>
        <v>0</v>
      </c>
      <c r="T83" s="26">
        <f ca="1">[2]!thsiFinD("ths_fore_pe_index",B83,[2]!thsiFinD("ths_new_forward_nearest_trade_date_func",TODAY()),2025,100)</f>
        <v>0</v>
      </c>
      <c r="U83" s="26">
        <f ca="1">[2]!thsiFinD("ths_pb_quantile_sr_index",$B83,[2]!thsiFinD("ths_new_forward_nearest_trade_date_func",TODAY()),TODAY()-365*5,TODAY(),107,100)</f>
        <v>0</v>
      </c>
      <c r="V83" s="26">
        <f ca="1">[2]!thsiFinD("ths_pe_ttm_quantile_index",$B83,[2]!thsiFinD("ths_new_forward_nearest_trade_date_func",TODAY()),TODAY()-365*5,TODAY(),100,100)</f>
        <v>0</v>
      </c>
      <c r="W83" s="27">
        <f ca="1">[2]!thsiFinD("ths_pb_quantile_sr_index",$B83,"2024-09-20",TODAY()-365*5,TODAY(),107,100)</f>
        <v>0</v>
      </c>
      <c r="X83" s="27">
        <f ca="1">[2]!thsiFinD("ths_pe_ttm_quantile_index",$B83,"2024-09-20",TODAY()-365*5,TODAY(),100,100)</f>
        <v>0</v>
      </c>
      <c r="Y83" s="27">
        <f ca="1">[2]!thsiFinD("ths_pb_quantile_sr_index",$B83,"2024-12-31",TODAY()-365*5,TODAY(),107,100)</f>
        <v>0</v>
      </c>
      <c r="Z83" s="27">
        <f ca="1">[2]!thsiFinD("ths_pe_ttm_quantile_index",$B83,"2024-12-31",TODAY()-365*5,TODAY(),100,100)</f>
        <v>0</v>
      </c>
      <c r="AA83" s="27">
        <f ca="1">[2]!thsiFinD("ths_pb_lessthan1_num_ratio_index",$B83,[2]!thsiFinD("ths_new_forward_nearest_trade_date_func",TODAY()))</f>
        <v>0</v>
      </c>
      <c r="AB83" s="29" t="str">
        <f ca="1">IF(L83="","",(([2]!thsiFinD("close_int",$B83,TODAY()-365*3,TODAY(),100)-[2]!thsiFinD("low_int",$B83,TODAY()-365*3,TODAY(),100)-1)/([2]!thsiFinD("high_int",$B83,TODAY()-365*3,TODAY(),100)-[2]!thsiFinD("low_int",$B83,TODAY()-365*3,TODAY(),100)-1)))</f>
        <v/>
      </c>
      <c r="AC83" s="29" t="str">
        <f ca="1">IF($L83="","",(([2]!thsiFinD("close_int",$B83,TODAY()-365,TODAY(),100)-[2]!thsiFinD("low_int",$B83,TODAY()-365,TODAY(),100)-1)/([2]!thsiFinD("high_int",$B83,TODAY()-365,TODAY(),100)-[2]!thsiFinD("low_int",$B83,TODAY()-365,TODAY(),100)-1)))</f>
        <v/>
      </c>
      <c r="AD83" s="29" t="str">
        <f ca="1">IF($L83="","",(([2]!thsiFinD("close_int",$B83,TODAY()-90,TODAY(),100)-[2]!thsiFinD("low_int",$B83,TODAY()-90,TODAY(),100)-1)/([2]!thsiFinD("high_int",$B83,TODAY()-90,TODAY(),100)-[2]!thsiFinD("low_int",$B83,TODAY()-90,TODAY(),100)-1)))</f>
        <v/>
      </c>
    </row>
    <row r="84" spans="1:30" ht="16.5" hidden="1" x14ac:dyDescent="0.4">
      <c r="A84" s="2" t="str">
        <f>[1]!b_info_fullname(B84)</f>
        <v>恒生医疗保健指数</v>
      </c>
      <c r="B84" s="2" t="s">
        <v>563</v>
      </c>
      <c r="C84" s="2" t="s">
        <v>1592</v>
      </c>
      <c r="D84" s="3" t="s">
        <v>1566</v>
      </c>
      <c r="E84" s="3" t="s">
        <v>1504</v>
      </c>
      <c r="F84" s="3" t="s">
        <v>1504</v>
      </c>
      <c r="G84" s="19">
        <f>COUNTIF('ETF-info'!$I$2:$I$2000,ETF指数!$B84)</f>
        <v>3</v>
      </c>
      <c r="H84" s="20">
        <f ca="1">SUMIF('ETF-info'!$I$2:$I$2000,ETF指数!B84,'ETF-info'!$M$2:$M$1008)</f>
        <v>135.11085768929999</v>
      </c>
      <c r="I84" s="25">
        <f ca="1">[1]!i_pq_pctchange($B84,TODAY()-30,"")</f>
        <v>3.4972635037064714</v>
      </c>
      <c r="J84" s="25">
        <f ca="1">[1]!i_pq_pctchange($B84,TODAY()-180,"")</f>
        <v>12.908794586995809</v>
      </c>
      <c r="K84" s="25">
        <f ca="1">[1]!i_pq_pctchange($B84,TODAY()-365,"")</f>
        <v>36.100908248723272</v>
      </c>
      <c r="L84" s="25" t="str">
        <f ca="1">IFERROR([1]!i_risk_returnyearly($B84,TODAY()-180,"",1)/N84,"")</f>
        <v/>
      </c>
      <c r="M84" s="25" t="str">
        <f ca="1">IFERROR([1]!i_risk_returnyearly($B84,TODAY()-365,"",1)/O84,"")</f>
        <v/>
      </c>
      <c r="N84" s="26">
        <f ca="1">[2]!thsiFinD("ths_annual_volatility_index",$B84,TODAY()-180,TODAY(),100,101)</f>
        <v>0</v>
      </c>
      <c r="O84" s="26">
        <f ca="1">[2]!thsiFinD("ths_annual_volatility_index",$B84,TODAY()-365,TODAY(),100,101)</f>
        <v>0</v>
      </c>
      <c r="P84" s="27">
        <f ca="1">[2]!thsiFinD("ths_fore_np_compound_growth_2y_index",$B84,TODAY())</f>
        <v>0</v>
      </c>
      <c r="Q84" s="27">
        <f ca="1">$P84-[2]!thsiFinD("ths_fore_np_compound_growth_2y_index",$B84,TODAY()-30)</f>
        <v>0</v>
      </c>
      <c r="R84" s="27">
        <f ca="1">$P84-[2]!thsiFinD("ths_fore_np_compound_growth_2y_index",$B84,TODAY()-180)</f>
        <v>0</v>
      </c>
      <c r="S84" s="26">
        <f ca="1">[2]!thsiFinD("ths_pe_ttm_index",B84,[2]!thsiFinD("ths_new_forward_nearest_trade_date_func",TODAY()),100,100)</f>
        <v>0</v>
      </c>
      <c r="T84" s="26">
        <f ca="1">[2]!thsiFinD("ths_fore_pe_index",B84,[2]!thsiFinD("ths_new_forward_nearest_trade_date_func",TODAY()),2025,100)</f>
        <v>0</v>
      </c>
      <c r="U84" s="26">
        <f ca="1">[2]!thsiFinD("ths_pb_quantile_sr_index",$B84,[2]!thsiFinD("ths_new_forward_nearest_trade_date_func",TODAY()),TODAY()-365*5,TODAY(),107,100)</f>
        <v>0</v>
      </c>
      <c r="V84" s="26">
        <f ca="1">[2]!thsiFinD("ths_pe_ttm_quantile_index",$B84,[2]!thsiFinD("ths_new_forward_nearest_trade_date_func",TODAY()),TODAY()-365*5,TODAY(),100,100)</f>
        <v>0</v>
      </c>
      <c r="W84" s="27">
        <f ca="1">[2]!thsiFinD("ths_pb_quantile_sr_index",$B84,"2024-09-20",TODAY()-365*5,TODAY(),107,100)</f>
        <v>0</v>
      </c>
      <c r="X84" s="27">
        <f ca="1">[2]!thsiFinD("ths_pe_ttm_quantile_index",$B84,"2024-09-20",TODAY()-365*5,TODAY(),100,100)</f>
        <v>0</v>
      </c>
      <c r="Y84" s="27">
        <f ca="1">[2]!thsiFinD("ths_pb_quantile_sr_index",$B84,"2024-12-31",TODAY()-365*5,TODAY(),107,100)</f>
        <v>0</v>
      </c>
      <c r="Z84" s="27">
        <f ca="1">[2]!thsiFinD("ths_pe_ttm_quantile_index",$B84,"2024-12-31",TODAY()-365*5,TODAY(),100,100)</f>
        <v>0</v>
      </c>
      <c r="AA84" s="27">
        <f ca="1">[2]!thsiFinD("ths_pb_lessthan1_num_ratio_index",$B84,[2]!thsiFinD("ths_new_forward_nearest_trade_date_func",TODAY()))</f>
        <v>0</v>
      </c>
      <c r="AB84" s="29" t="str">
        <f ca="1">IF(L84="","",(([2]!thsiFinD("close_int",$B84,TODAY()-365*3,TODAY(),100)-[2]!thsiFinD("low_int",$B84,TODAY()-365*3,TODAY(),100)-1)/([2]!thsiFinD("high_int",$B84,TODAY()-365*3,TODAY(),100)-[2]!thsiFinD("low_int",$B84,TODAY()-365*3,TODAY(),100)-1)))</f>
        <v/>
      </c>
      <c r="AC84" s="29" t="str">
        <f ca="1">IF($L84="","",(([2]!thsiFinD("close_int",$B84,TODAY()-365,TODAY(),100)-[2]!thsiFinD("low_int",$B84,TODAY()-365,TODAY(),100)-1)/([2]!thsiFinD("high_int",$B84,TODAY()-365,TODAY(),100)-[2]!thsiFinD("low_int",$B84,TODAY()-365,TODAY(),100)-1)))</f>
        <v/>
      </c>
      <c r="AD84" s="29" t="str">
        <f ca="1">IF($L84="","",(([2]!thsiFinD("close_int",$B84,TODAY()-90,TODAY(),100)-[2]!thsiFinD("low_int",$B84,TODAY()-90,TODAY(),100)-1)/([2]!thsiFinD("high_int",$B84,TODAY()-90,TODAY(),100)-[2]!thsiFinD("low_int",$B84,TODAY()-90,TODAY(),100)-1)))</f>
        <v/>
      </c>
    </row>
    <row r="85" spans="1:30" ht="16.5" hidden="1" x14ac:dyDescent="0.4">
      <c r="A85" s="2" t="str">
        <f>[1]!b_info_fullname(B85)</f>
        <v>恒生生物科技指数</v>
      </c>
      <c r="B85" s="2" t="s">
        <v>772</v>
      </c>
      <c r="C85" s="2" t="s">
        <v>1593</v>
      </c>
      <c r="D85" s="3" t="s">
        <v>1566</v>
      </c>
      <c r="E85" s="3" t="s">
        <v>1504</v>
      </c>
      <c r="F85" s="3" t="s">
        <v>1594</v>
      </c>
      <c r="G85" s="19">
        <f>COUNTIF('ETF-info'!$I$2:$I$2000,ETF指数!$B85)</f>
        <v>3</v>
      </c>
      <c r="H85" s="20">
        <f ca="1">SUMIF('ETF-info'!$I$2:$I$2000,ETF指数!B85,'ETF-info'!$M$2:$M$1008)</f>
        <v>52.834942357599992</v>
      </c>
      <c r="I85" s="25">
        <f ca="1">[1]!i_pq_pctchange($B85,TODAY()-30,"")</f>
        <v>5.2163975032951004</v>
      </c>
      <c r="J85" s="25">
        <f ca="1">[1]!i_pq_pctchange($B85,TODAY()-180,"")</f>
        <v>15.572138786038202</v>
      </c>
      <c r="K85" s="25">
        <f ca="1">[1]!i_pq_pctchange($B85,TODAY()-365,"")</f>
        <v>46.422848860192389</v>
      </c>
      <c r="L85" s="25" t="str">
        <f ca="1">IFERROR([1]!i_risk_returnyearly($B85,TODAY()-180,"",1)/N85,"")</f>
        <v/>
      </c>
      <c r="M85" s="25" t="str">
        <f ca="1">IFERROR([1]!i_risk_returnyearly($B85,TODAY()-365,"",1)/O85,"")</f>
        <v/>
      </c>
      <c r="N85" s="26">
        <f ca="1">[2]!thsiFinD("ths_annual_volatility_index",$B85,TODAY()-180,TODAY(),100,101)</f>
        <v>0</v>
      </c>
      <c r="O85" s="26">
        <f ca="1">[2]!thsiFinD("ths_annual_volatility_index",$B85,TODAY()-365,TODAY(),100,101)</f>
        <v>0</v>
      </c>
      <c r="P85" s="27">
        <f ca="1">[2]!thsiFinD("ths_fore_np_compound_growth_2y_index",$B85,TODAY())</f>
        <v>0</v>
      </c>
      <c r="Q85" s="27">
        <f ca="1">$P85-[2]!thsiFinD("ths_fore_np_compound_growth_2y_index",$B85,TODAY()-30)</f>
        <v>0</v>
      </c>
      <c r="R85" s="27">
        <f ca="1">$P85-[2]!thsiFinD("ths_fore_np_compound_growth_2y_index",$B85,TODAY()-180)</f>
        <v>0</v>
      </c>
      <c r="S85" s="26">
        <f ca="1">[2]!thsiFinD("ths_pe_ttm_index",B85,[2]!thsiFinD("ths_new_forward_nearest_trade_date_func",TODAY()),100,100)</f>
        <v>0</v>
      </c>
      <c r="T85" s="26">
        <f ca="1">[2]!thsiFinD("ths_fore_pe_index",B85,[2]!thsiFinD("ths_new_forward_nearest_trade_date_func",TODAY()),2025,100)</f>
        <v>0</v>
      </c>
      <c r="U85" s="26">
        <f ca="1">[2]!thsiFinD("ths_pb_quantile_sr_index",$B85,[2]!thsiFinD("ths_new_forward_nearest_trade_date_func",TODAY()),TODAY()-365*5,TODAY(),107,100)</f>
        <v>0</v>
      </c>
      <c r="V85" s="26">
        <f ca="1">[2]!thsiFinD("ths_pe_ttm_quantile_index",$B85,[2]!thsiFinD("ths_new_forward_nearest_trade_date_func",TODAY()),TODAY()-365*5,TODAY(),100,100)</f>
        <v>0</v>
      </c>
      <c r="W85" s="27">
        <f ca="1">[2]!thsiFinD("ths_pb_quantile_sr_index",$B85,"2024-09-20",TODAY()-365*5,TODAY(),107,100)</f>
        <v>0</v>
      </c>
      <c r="X85" s="27">
        <f ca="1">[2]!thsiFinD("ths_pe_ttm_quantile_index",$B85,"2024-09-20",TODAY()-365*5,TODAY(),100,100)</f>
        <v>0</v>
      </c>
      <c r="Y85" s="27">
        <f ca="1">[2]!thsiFinD("ths_pb_quantile_sr_index",$B85,"2024-12-31",TODAY()-365*5,TODAY(),107,100)</f>
        <v>0</v>
      </c>
      <c r="Z85" s="27">
        <f ca="1">[2]!thsiFinD("ths_pe_ttm_quantile_index",$B85,"2024-12-31",TODAY()-365*5,TODAY(),100,100)</f>
        <v>0</v>
      </c>
      <c r="AA85" s="27">
        <f ca="1">[2]!thsiFinD("ths_pb_lessthan1_num_ratio_index",$B85,[2]!thsiFinD("ths_new_forward_nearest_trade_date_func",TODAY()))</f>
        <v>0</v>
      </c>
      <c r="AB85" s="29" t="str">
        <f ca="1">IF(L85="","",(([2]!thsiFinD("close_int",$B85,TODAY()-365*3,TODAY(),100)-[2]!thsiFinD("low_int",$B85,TODAY()-365*3,TODAY(),100)-1)/([2]!thsiFinD("high_int",$B85,TODAY()-365*3,TODAY(),100)-[2]!thsiFinD("low_int",$B85,TODAY()-365*3,TODAY(),100)-1)))</f>
        <v/>
      </c>
      <c r="AC85" s="29" t="str">
        <f ca="1">IF($L85="","",(([2]!thsiFinD("close_int",$B85,TODAY()-365,TODAY(),100)-[2]!thsiFinD("low_int",$B85,TODAY()-365,TODAY(),100)-1)/([2]!thsiFinD("high_int",$B85,TODAY()-365,TODAY(),100)-[2]!thsiFinD("low_int",$B85,TODAY()-365,TODAY(),100)-1)))</f>
        <v/>
      </c>
      <c r="AD85" s="29" t="str">
        <f ca="1">IF($L85="","",(([2]!thsiFinD("close_int",$B85,TODAY()-90,TODAY(),100)-[2]!thsiFinD("low_int",$B85,TODAY()-90,TODAY(),100)-1)/([2]!thsiFinD("high_int",$B85,TODAY()-90,TODAY(),100)-[2]!thsiFinD("low_int",$B85,TODAY()-90,TODAY(),100)-1)))</f>
        <v/>
      </c>
    </row>
    <row r="86" spans="1:30" ht="16.5" hidden="1" x14ac:dyDescent="0.4">
      <c r="A86" s="2" t="str">
        <f>[1]!b_info_fullname(B86)</f>
        <v>中证港股通医药卫生综合指数(HKD)</v>
      </c>
      <c r="B86" s="2" t="s">
        <v>693</v>
      </c>
      <c r="C86" s="2" t="s">
        <v>1595</v>
      </c>
      <c r="D86" s="3" t="s">
        <v>1566</v>
      </c>
      <c r="E86" s="3" t="s">
        <v>1504</v>
      </c>
      <c r="F86" s="3" t="s">
        <v>1504</v>
      </c>
      <c r="G86" s="19">
        <f>COUNTIF('ETF-info'!$I$2:$I$2000,ETF指数!$B86)</f>
        <v>4</v>
      </c>
      <c r="H86" s="20">
        <f ca="1">SUMIF('ETF-info'!$I$2:$I$2000,ETF指数!B86,'ETF-info'!$M$2:$M$1008)</f>
        <v>48.54243135090001</v>
      </c>
      <c r="I86" s="25">
        <f ca="1">[1]!i_pq_pctchange($B86,TODAY()-30,"")</f>
        <v>3.2717799317861118</v>
      </c>
      <c r="J86" s="25">
        <f ca="1">[1]!i_pq_pctchange($B86,TODAY()-180,"")</f>
        <v>11.553786494979912</v>
      </c>
      <c r="K86" s="25">
        <f ca="1">[1]!i_pq_pctchange($B86,TODAY()-365,"")</f>
        <v>37.571923185828112</v>
      </c>
      <c r="L86" s="25">
        <f ca="1">IFERROR([1]!i_risk_returnyearly($B86,TODAY()-180,"",1)/N86,"")</f>
        <v>0.60066180627504917</v>
      </c>
      <c r="M86" s="25">
        <f ca="1">IFERROR([1]!i_risk_returnyearly($B86,TODAY()-365,"",1)/O86,"")</f>
        <v>0.96830904399738438</v>
      </c>
      <c r="N86" s="26">
        <f ca="1">[2]!thsiFinD("ths_annual_volatility_index",$B86,TODAY()-180,TODAY(),100,101)</f>
        <v>42.989433632458997</v>
      </c>
      <c r="O86" s="26">
        <f ca="1">[2]!thsiFinD("ths_annual_volatility_index",$B86,TODAY()-365,TODAY(),100,101)</f>
        <v>39.729464960218998</v>
      </c>
      <c r="P86" s="27">
        <f ca="1">[2]!thsiFinD("ths_fore_np_compound_growth_2y_index",$B86,TODAY())</f>
        <v>0</v>
      </c>
      <c r="Q86" s="27">
        <f ca="1">$P86-[2]!thsiFinD("ths_fore_np_compound_growth_2y_index",$B86,TODAY()-30)</f>
        <v>0</v>
      </c>
      <c r="R86" s="27">
        <f ca="1">$P86-[2]!thsiFinD("ths_fore_np_compound_growth_2y_index",$B86,TODAY()-180)</f>
        <v>0</v>
      </c>
      <c r="S86" s="26">
        <f ca="1">[2]!thsiFinD("ths_pe_ttm_index",B86,[2]!thsiFinD("ths_new_forward_nearest_trade_date_func",TODAY()),100,100)</f>
        <v>24.252747214913999</v>
      </c>
      <c r="T86" s="26">
        <f ca="1">[2]!thsiFinD("ths_fore_pe_index",B86,[2]!thsiFinD("ths_new_forward_nearest_trade_date_func",TODAY()),2025,100)</f>
        <v>16.788721122632001</v>
      </c>
      <c r="U86" s="26">
        <f ca="1">[2]!thsiFinD("ths_pb_quantile_sr_index",$B86,[2]!thsiFinD("ths_new_forward_nearest_trade_date_func",TODAY()),TODAY()-365*5,TODAY(),107,100)</f>
        <v>35.339943342776202</v>
      </c>
      <c r="V86" s="26">
        <f ca="1">[2]!thsiFinD("ths_pe_ttm_quantile_index",$B86,[2]!thsiFinD("ths_new_forward_nearest_trade_date_func",TODAY()),TODAY()-365*5,TODAY(),100,100)</f>
        <v>0</v>
      </c>
      <c r="W86" s="27">
        <f ca="1">[2]!thsiFinD("ths_pb_quantile_sr_index",$B86,"2024-09-20",TODAY()-365*5,TODAY(),107,100)</f>
        <v>13.597733711048161</v>
      </c>
      <c r="X86" s="27">
        <f ca="1">[2]!thsiFinD("ths_pe_ttm_quantile_index",$B86,"2024-09-20",TODAY()-365*5,TODAY(),100,100)</f>
        <v>7.7542062911484999</v>
      </c>
      <c r="Y86" s="27">
        <f ca="1">[2]!thsiFinD("ths_pb_quantile_sr_index",$B86,"2024-12-31",TODAY()-365*5,TODAY(),107,100)</f>
        <v>9.6317280453257776</v>
      </c>
      <c r="Z86" s="27">
        <f ca="1">[2]!thsiFinD("ths_pe_ttm_quantile_index",$B86,"2024-12-31",TODAY()-365*5,TODAY(),100,100)</f>
        <v>21.669106881406002</v>
      </c>
      <c r="AA86" s="27">
        <f ca="1">[2]!thsiFinD("ths_pb_lessthan1_num_ratio_index",$B86,[2]!thsiFinD("ths_new_forward_nearest_trade_date_func",TODAY()))</f>
        <v>22</v>
      </c>
      <c r="AB86" s="29">
        <f ca="1">IF(L86="","",(([2]!thsiFinD("close_int",$B86,TODAY()-365*3,TODAY(),100)-[2]!thsiFinD("low_int",$B86,TODAY()-365*3,TODAY(),100)-1)/([2]!thsiFinD("high_int",$B86,TODAY()-365*3,TODAY(),100)-[2]!thsiFinD("low_int",$B86,TODAY()-365*3,TODAY(),100)-1)))</f>
        <v>0.37121474823191886</v>
      </c>
      <c r="AC86" s="29">
        <f ca="1">IF($L86="","",(([2]!thsiFinD("close_int",$B86,TODAY()-365,TODAY(),100)-[2]!thsiFinD("low_int",$B86,TODAY()-365,TODAY(),100)-1)/([2]!thsiFinD("high_int",$B86,TODAY()-365,TODAY(),100)-[2]!thsiFinD("low_int",$B86,TODAY()-365,TODAY(),100)-1)))</f>
        <v>0.8216687595809099</v>
      </c>
      <c r="AD86" s="29">
        <f ca="1">IF($L86="","",(([2]!thsiFinD("close_int",$B86,TODAY()-90,TODAY(),100)-[2]!thsiFinD("low_int",$B86,TODAY()-90,TODAY(),100)-1)/([2]!thsiFinD("high_int",$B86,TODAY()-90,TODAY(),100)-[2]!thsiFinD("low_int",$B86,TODAY()-90,TODAY(),100)-1)))</f>
        <v>0.77216646115148857</v>
      </c>
    </row>
    <row r="87" spans="1:30" ht="16.5" hidden="1" x14ac:dyDescent="0.4">
      <c r="A87" s="2" t="str">
        <f>[1]!b_info_fullname(B87)</f>
        <v>国证港股通创新药指数</v>
      </c>
      <c r="B87" s="2" t="s">
        <v>1244</v>
      </c>
      <c r="C87" s="2" t="s">
        <v>1596</v>
      </c>
      <c r="D87" s="3" t="s">
        <v>1566</v>
      </c>
      <c r="E87" s="3" t="s">
        <v>1504</v>
      </c>
      <c r="F87" s="3" t="s">
        <v>1597</v>
      </c>
      <c r="G87" s="19">
        <f>COUNTIF('ETF-info'!$I$2:$I$2000,ETF指数!$B87)</f>
        <v>2</v>
      </c>
      <c r="H87" s="20">
        <f ca="1">SUMIF('ETF-info'!$I$2:$I$2000,ETF指数!B87,'ETF-info'!$M$2:$M$1008)</f>
        <v>26.9045343274</v>
      </c>
      <c r="I87" s="25">
        <f ca="1">[1]!i_pq_pctchange($B87,TODAY()-30,"")</f>
        <v>7.2309116522790928</v>
      </c>
      <c r="J87" s="25">
        <f ca="1">[1]!i_pq_pctchange($B87,TODAY()-180,"")</f>
        <v>17.519005105208031</v>
      </c>
      <c r="K87" s="25">
        <f ca="1">[1]!i_pq_pctchange($B87,TODAY()-365,"")</f>
        <v>57.559616646524162</v>
      </c>
      <c r="L87" s="25" t="str">
        <f ca="1">IFERROR([1]!i_risk_returnyearly($B87,TODAY()-180,"",1)/N87,"")</f>
        <v/>
      </c>
      <c r="M87" s="25" t="str">
        <f ca="1">IFERROR([1]!i_risk_returnyearly($B87,TODAY()-365,"",1)/O87,"")</f>
        <v/>
      </c>
      <c r="N87" s="26">
        <f ca="1">[2]!thsiFinD("ths_annual_volatility_index",$B87,TODAY()-180,TODAY(),100,101)</f>
        <v>0</v>
      </c>
      <c r="O87" s="26">
        <f ca="1">[2]!thsiFinD("ths_annual_volatility_index",$B87,TODAY()-365,TODAY(),100,101)</f>
        <v>0</v>
      </c>
      <c r="P87" s="27">
        <f ca="1">[2]!thsiFinD("ths_fore_np_compound_growth_2y_index",$B87,TODAY())</f>
        <v>0</v>
      </c>
      <c r="Q87" s="27">
        <f ca="1">$P87-[2]!thsiFinD("ths_fore_np_compound_growth_2y_index",$B87,TODAY()-30)</f>
        <v>0</v>
      </c>
      <c r="R87" s="27">
        <f ca="1">$P87-[2]!thsiFinD("ths_fore_np_compound_growth_2y_index",$B87,TODAY()-180)</f>
        <v>0</v>
      </c>
      <c r="S87" s="26">
        <f ca="1">[2]!thsiFinD("ths_pe_ttm_index",B87,[2]!thsiFinD("ths_new_forward_nearest_trade_date_func",TODAY()),100,100)</f>
        <v>0</v>
      </c>
      <c r="T87" s="26">
        <f ca="1">[2]!thsiFinD("ths_fore_pe_index",B87,[2]!thsiFinD("ths_new_forward_nearest_trade_date_func",TODAY()),2025,100)</f>
        <v>0</v>
      </c>
      <c r="U87" s="26">
        <f ca="1">[2]!thsiFinD("ths_pb_quantile_sr_index",$B87,[2]!thsiFinD("ths_new_forward_nearest_trade_date_func",TODAY()),TODAY()-365*5,TODAY(),107,100)</f>
        <v>0</v>
      </c>
      <c r="V87" s="26">
        <f ca="1">[2]!thsiFinD("ths_pe_ttm_quantile_index",$B87,[2]!thsiFinD("ths_new_forward_nearest_trade_date_func",TODAY()),TODAY()-365*5,TODAY(),100,100)</f>
        <v>0</v>
      </c>
      <c r="W87" s="27">
        <f ca="1">[2]!thsiFinD("ths_pb_quantile_sr_index",$B87,"2024-09-20",TODAY()-365*5,TODAY(),107,100)</f>
        <v>0</v>
      </c>
      <c r="X87" s="27">
        <f ca="1">[2]!thsiFinD("ths_pe_ttm_quantile_index",$B87,"2024-09-20",TODAY()-365*5,TODAY(),100,100)</f>
        <v>0</v>
      </c>
      <c r="Y87" s="27">
        <f ca="1">[2]!thsiFinD("ths_pb_quantile_sr_index",$B87,"2024-12-31",TODAY()-365*5,TODAY(),107,100)</f>
        <v>0</v>
      </c>
      <c r="Z87" s="27">
        <f ca="1">[2]!thsiFinD("ths_pe_ttm_quantile_index",$B87,"2024-12-31",TODAY()-365*5,TODAY(),100,100)</f>
        <v>0</v>
      </c>
      <c r="AA87" s="27">
        <f ca="1">[2]!thsiFinD("ths_pb_lessthan1_num_ratio_index",$B87,[2]!thsiFinD("ths_new_forward_nearest_trade_date_func",TODAY()))</f>
        <v>0</v>
      </c>
      <c r="AB87" s="29" t="str">
        <f ca="1">IF(L87="","",(([2]!thsiFinD("close_int",$B87,TODAY()-365*3,TODAY(),100)-[2]!thsiFinD("low_int",$B87,TODAY()-365*3,TODAY(),100)-1)/([2]!thsiFinD("high_int",$B87,TODAY()-365*3,TODAY(),100)-[2]!thsiFinD("low_int",$B87,TODAY()-365*3,TODAY(),100)-1)))</f>
        <v/>
      </c>
      <c r="AC87" s="29" t="str">
        <f ca="1">IF($L87="","",(([2]!thsiFinD("close_int",$B87,TODAY()-365,TODAY(),100)-[2]!thsiFinD("low_int",$B87,TODAY()-365,TODAY(),100)-1)/([2]!thsiFinD("high_int",$B87,TODAY()-365,TODAY(),100)-[2]!thsiFinD("low_int",$B87,TODAY()-365,TODAY(),100)-1)))</f>
        <v/>
      </c>
      <c r="AD87" s="29" t="str">
        <f ca="1">IF($L87="","",(([2]!thsiFinD("close_int",$B87,TODAY()-90,TODAY(),100)-[2]!thsiFinD("low_int",$B87,TODAY()-90,TODAY(),100)-1)/([2]!thsiFinD("high_int",$B87,TODAY()-90,TODAY(),100)-[2]!thsiFinD("low_int",$B87,TODAY()-90,TODAY(),100)-1)))</f>
        <v/>
      </c>
    </row>
    <row r="88" spans="1:30" ht="16.5" hidden="1" x14ac:dyDescent="0.4">
      <c r="A88" s="2" t="str">
        <f>[1]!b_info_fullname(B88)</f>
        <v>恒生港股通医疗保健指数</v>
      </c>
      <c r="B88" s="2" t="s">
        <v>1099</v>
      </c>
      <c r="C88" s="2" t="s">
        <v>1598</v>
      </c>
      <c r="D88" s="3" t="s">
        <v>1566</v>
      </c>
      <c r="E88" s="3" t="s">
        <v>1504</v>
      </c>
      <c r="F88" s="3" t="s">
        <v>1504</v>
      </c>
      <c r="G88" s="19">
        <f>COUNTIF('ETF-info'!$I$2:$I$2000,ETF指数!$B88)</f>
        <v>1</v>
      </c>
      <c r="H88" s="20">
        <f ca="1">SUMIF('ETF-info'!$I$2:$I$2000,ETF指数!B88,'ETF-info'!$M$2:$M$1008)</f>
        <v>17.804786034900001</v>
      </c>
      <c r="I88" s="25">
        <f ca="1">[1]!i_pq_pctchange($B88,TODAY()-30,"")</f>
        <v>4.6468132186557431</v>
      </c>
      <c r="J88" s="25">
        <f ca="1">[1]!i_pq_pctchange($B88,TODAY()-180,"")</f>
        <v>15.183658478831319</v>
      </c>
      <c r="K88" s="25">
        <f ca="1">[1]!i_pq_pctchange($B88,TODAY()-365,"")</f>
        <v>43.595659953370401</v>
      </c>
      <c r="L88" s="25" t="str">
        <f ca="1">IFERROR([1]!i_risk_returnyearly($B88,TODAY()-180,"",1)/N88,"")</f>
        <v/>
      </c>
      <c r="M88" s="25" t="str">
        <f ca="1">IFERROR([1]!i_risk_returnyearly($B88,TODAY()-365,"",1)/O88,"")</f>
        <v/>
      </c>
      <c r="N88" s="26">
        <f ca="1">[2]!thsiFinD("ths_annual_volatility_index",$B88,TODAY()-180,TODAY(),100,101)</f>
        <v>0</v>
      </c>
      <c r="O88" s="26">
        <f ca="1">[2]!thsiFinD("ths_annual_volatility_index",$B88,TODAY()-365,TODAY(),100,101)</f>
        <v>0</v>
      </c>
      <c r="P88" s="27">
        <f ca="1">[2]!thsiFinD("ths_fore_np_compound_growth_2y_index",$B88,TODAY())</f>
        <v>0</v>
      </c>
      <c r="Q88" s="27">
        <f ca="1">$P88-[2]!thsiFinD("ths_fore_np_compound_growth_2y_index",$B88,TODAY()-30)</f>
        <v>0</v>
      </c>
      <c r="R88" s="27">
        <f ca="1">$P88-[2]!thsiFinD("ths_fore_np_compound_growth_2y_index",$B88,TODAY()-180)</f>
        <v>0</v>
      </c>
      <c r="S88" s="26">
        <f ca="1">[2]!thsiFinD("ths_pe_ttm_index",B88,[2]!thsiFinD("ths_new_forward_nearest_trade_date_func",TODAY()),100,100)</f>
        <v>0</v>
      </c>
      <c r="T88" s="26">
        <f ca="1">[2]!thsiFinD("ths_fore_pe_index",B88,[2]!thsiFinD("ths_new_forward_nearest_trade_date_func",TODAY()),2025,100)</f>
        <v>0</v>
      </c>
      <c r="U88" s="26">
        <f ca="1">[2]!thsiFinD("ths_pb_quantile_sr_index",$B88,[2]!thsiFinD("ths_new_forward_nearest_trade_date_func",TODAY()),TODAY()-365*5,TODAY(),107,100)</f>
        <v>0</v>
      </c>
      <c r="V88" s="26">
        <f ca="1">[2]!thsiFinD("ths_pe_ttm_quantile_index",$B88,[2]!thsiFinD("ths_new_forward_nearest_trade_date_func",TODAY()),TODAY()-365*5,TODAY(),100,100)</f>
        <v>0</v>
      </c>
      <c r="W88" s="27">
        <f ca="1">[2]!thsiFinD("ths_pb_quantile_sr_index",$B88,"2024-09-20",TODAY()-365*5,TODAY(),107,100)</f>
        <v>0</v>
      </c>
      <c r="X88" s="27">
        <f ca="1">[2]!thsiFinD("ths_pe_ttm_quantile_index",$B88,"2024-09-20",TODAY()-365*5,TODAY(),100,100)</f>
        <v>0</v>
      </c>
      <c r="Y88" s="27">
        <f ca="1">[2]!thsiFinD("ths_pb_quantile_sr_index",$B88,"2024-12-31",TODAY()-365*5,TODAY(),107,100)</f>
        <v>0</v>
      </c>
      <c r="Z88" s="27">
        <f ca="1">[2]!thsiFinD("ths_pe_ttm_quantile_index",$B88,"2024-12-31",TODAY()-365*5,TODAY(),100,100)</f>
        <v>0</v>
      </c>
      <c r="AA88" s="27">
        <f ca="1">[2]!thsiFinD("ths_pb_lessthan1_num_ratio_index",$B88,[2]!thsiFinD("ths_new_forward_nearest_trade_date_func",TODAY()))</f>
        <v>0</v>
      </c>
      <c r="AB88" s="29" t="str">
        <f ca="1">IF(L88="","",(([2]!thsiFinD("close_int",$B88,TODAY()-365*3,TODAY(),100)-[2]!thsiFinD("low_int",$B88,TODAY()-365*3,TODAY(),100)-1)/([2]!thsiFinD("high_int",$B88,TODAY()-365*3,TODAY(),100)-[2]!thsiFinD("low_int",$B88,TODAY()-365*3,TODAY(),100)-1)))</f>
        <v/>
      </c>
      <c r="AC88" s="29" t="str">
        <f ca="1">IF($L88="","",(([2]!thsiFinD("close_int",$B88,TODAY()-365,TODAY(),100)-[2]!thsiFinD("low_int",$B88,TODAY()-365,TODAY(),100)-1)/([2]!thsiFinD("high_int",$B88,TODAY()-365,TODAY(),100)-[2]!thsiFinD("low_int",$B88,TODAY()-365,TODAY(),100)-1)))</f>
        <v/>
      </c>
      <c r="AD88" s="29" t="str">
        <f ca="1">IF($L88="","",(([2]!thsiFinD("close_int",$B88,TODAY()-90,TODAY(),100)-[2]!thsiFinD("low_int",$B88,TODAY()-90,TODAY(),100)-1)/([2]!thsiFinD("high_int",$B88,TODAY()-90,TODAY(),100)-[2]!thsiFinD("low_int",$B88,TODAY()-90,TODAY(),100)-1)))</f>
        <v/>
      </c>
    </row>
    <row r="89" spans="1:30" ht="16.5" hidden="1" x14ac:dyDescent="0.4">
      <c r="A89" s="2" t="str">
        <f>[1]!b_info_fullname(B89)</f>
        <v>恒生沪深港创新药精选50指数</v>
      </c>
      <c r="B89" s="2" t="s">
        <v>705</v>
      </c>
      <c r="C89" s="2" t="s">
        <v>1599</v>
      </c>
      <c r="D89" s="3" t="s">
        <v>1566</v>
      </c>
      <c r="E89" s="3" t="s">
        <v>1504</v>
      </c>
      <c r="F89" s="3" t="s">
        <v>1597</v>
      </c>
      <c r="G89" s="19">
        <f>COUNTIF('ETF-info'!$I$2:$I$2000,ETF指数!$B89)</f>
        <v>1</v>
      </c>
      <c r="H89" s="20">
        <f ca="1">SUMIF('ETF-info'!$I$2:$I$2000,ETF指数!B89,'ETF-info'!$M$2:$M$1008)</f>
        <v>3.7619599754999999</v>
      </c>
      <c r="I89" s="25">
        <f ca="1">[1]!i_pq_pctchange($B89,TODAY()-30,"")</f>
        <v>1.4493629990013801</v>
      </c>
      <c r="J89" s="25">
        <f ca="1">[1]!i_pq_pctchange($B89,TODAY()-180,"")</f>
        <v>3.1652608406142813</v>
      </c>
      <c r="K89" s="25">
        <f ca="1">[1]!i_pq_pctchange($B89,TODAY()-365,"")</f>
        <v>22.662201880474342</v>
      </c>
      <c r="L89" s="25" t="str">
        <f ca="1">IFERROR([1]!i_risk_returnyearly($B89,TODAY()-180,"",1)/N89,"")</f>
        <v/>
      </c>
      <c r="M89" s="25" t="str">
        <f ca="1">IFERROR([1]!i_risk_returnyearly($B89,TODAY()-365,"",1)/O89,"")</f>
        <v/>
      </c>
      <c r="N89" s="26">
        <f ca="1">[2]!thsiFinD("ths_annual_volatility_index",$B89,TODAY()-180,TODAY(),100,101)</f>
        <v>0</v>
      </c>
      <c r="O89" s="26">
        <f ca="1">[2]!thsiFinD("ths_annual_volatility_index",$B89,TODAY()-365,TODAY(),100,101)</f>
        <v>0</v>
      </c>
      <c r="P89" s="27">
        <f ca="1">[2]!thsiFinD("ths_fore_np_compound_growth_2y_index",$B89,TODAY())</f>
        <v>0</v>
      </c>
      <c r="Q89" s="27">
        <f ca="1">$P89-[2]!thsiFinD("ths_fore_np_compound_growth_2y_index",$B89,TODAY()-30)</f>
        <v>0</v>
      </c>
      <c r="R89" s="27">
        <f ca="1">$P89-[2]!thsiFinD("ths_fore_np_compound_growth_2y_index",$B89,TODAY()-180)</f>
        <v>0</v>
      </c>
      <c r="S89" s="26">
        <f ca="1">[2]!thsiFinD("ths_pe_ttm_index",B89,[2]!thsiFinD("ths_new_forward_nearest_trade_date_func",TODAY()),100,100)</f>
        <v>0</v>
      </c>
      <c r="T89" s="26">
        <f ca="1">[2]!thsiFinD("ths_fore_pe_index",B89,[2]!thsiFinD("ths_new_forward_nearest_trade_date_func",TODAY()),2025,100)</f>
        <v>0</v>
      </c>
      <c r="U89" s="26">
        <f ca="1">[2]!thsiFinD("ths_pb_quantile_sr_index",$B89,[2]!thsiFinD("ths_new_forward_nearest_trade_date_func",TODAY()),TODAY()-365*5,TODAY(),107,100)</f>
        <v>0</v>
      </c>
      <c r="V89" s="26">
        <f ca="1">[2]!thsiFinD("ths_pe_ttm_quantile_index",$B89,[2]!thsiFinD("ths_new_forward_nearest_trade_date_func",TODAY()),TODAY()-365*5,TODAY(),100,100)</f>
        <v>0</v>
      </c>
      <c r="W89" s="27">
        <f ca="1">[2]!thsiFinD("ths_pb_quantile_sr_index",$B89,"2024-09-20",TODAY()-365*5,TODAY(),107,100)</f>
        <v>0</v>
      </c>
      <c r="X89" s="27">
        <f ca="1">[2]!thsiFinD("ths_pe_ttm_quantile_index",$B89,"2024-09-20",TODAY()-365*5,TODAY(),100,100)</f>
        <v>0</v>
      </c>
      <c r="Y89" s="27">
        <f ca="1">[2]!thsiFinD("ths_pb_quantile_sr_index",$B89,"2024-12-31",TODAY()-365*5,TODAY(),107,100)</f>
        <v>0</v>
      </c>
      <c r="Z89" s="27">
        <f ca="1">[2]!thsiFinD("ths_pe_ttm_quantile_index",$B89,"2024-12-31",TODAY()-365*5,TODAY(),100,100)</f>
        <v>0</v>
      </c>
      <c r="AA89" s="27">
        <f ca="1">[2]!thsiFinD("ths_pb_lessthan1_num_ratio_index",$B89,[2]!thsiFinD("ths_new_forward_nearest_trade_date_func",TODAY()))</f>
        <v>0</v>
      </c>
      <c r="AB89" s="29" t="str">
        <f ca="1">IF(L89="","",(([2]!thsiFinD("close_int",$B89,TODAY()-365*3,TODAY(),100)-[2]!thsiFinD("low_int",$B89,TODAY()-365*3,TODAY(),100)-1)/([2]!thsiFinD("high_int",$B89,TODAY()-365*3,TODAY(),100)-[2]!thsiFinD("low_int",$B89,TODAY()-365*3,TODAY(),100)-1)))</f>
        <v/>
      </c>
      <c r="AC89" s="29" t="str">
        <f ca="1">IF($L89="","",(([2]!thsiFinD("close_int",$B89,TODAY()-365,TODAY(),100)-[2]!thsiFinD("low_int",$B89,TODAY()-365,TODAY(),100)-1)/([2]!thsiFinD("high_int",$B89,TODAY()-365,TODAY(),100)-[2]!thsiFinD("low_int",$B89,TODAY()-365,TODAY(),100)-1)))</f>
        <v/>
      </c>
      <c r="AD89" s="29" t="str">
        <f ca="1">IF($L89="","",(([2]!thsiFinD("close_int",$B89,TODAY()-90,TODAY(),100)-[2]!thsiFinD("low_int",$B89,TODAY()-90,TODAY(),100)-1)/([2]!thsiFinD("high_int",$B89,TODAY()-90,TODAY(),100)-[2]!thsiFinD("low_int",$B89,TODAY()-90,TODAY(),100)-1)))</f>
        <v/>
      </c>
    </row>
    <row r="90" spans="1:30" ht="16.5" hidden="1" x14ac:dyDescent="0.4">
      <c r="A90" s="2" t="str">
        <f>[1]!b_info_fullname(B90)</f>
        <v>中证港股通创新药指数</v>
      </c>
      <c r="B90" s="2" t="s">
        <v>1380</v>
      </c>
      <c r="C90" s="2" t="str">
        <f>[1]!s_info_name(B90)</f>
        <v>港股通创新药</v>
      </c>
      <c r="D90" s="3" t="s">
        <v>1566</v>
      </c>
      <c r="E90" s="3" t="s">
        <v>1504</v>
      </c>
      <c r="F90" s="3" t="s">
        <v>1597</v>
      </c>
      <c r="G90" s="19">
        <f>COUNTIF('ETF-info'!$I$2:$I$2000,ETF指数!$B90)</f>
        <v>2</v>
      </c>
      <c r="H90" s="20">
        <f ca="1">SUMIF('ETF-info'!$I$2:$I$2000,ETF指数!B90,'ETF-info'!$M$2:$M$1008)</f>
        <v>3.2286109059000001</v>
      </c>
      <c r="I90" s="25">
        <f ca="1">[1]!i_pq_pctchange($B90,TODAY()-30,"")</f>
        <v>6.4570351390984992</v>
      </c>
      <c r="J90" s="25">
        <f ca="1">[1]!i_pq_pctchange($B90,TODAY()-180,"")</f>
        <v>15.076935083218457</v>
      </c>
      <c r="K90" s="25">
        <f ca="1">[1]!i_pq_pctchange($B90,TODAY()-365,"")</f>
        <v>52.763251482419179</v>
      </c>
      <c r="L90" s="25">
        <f ca="1">IFERROR([1]!i_risk_returnyearly($B90,TODAY()-180,"",1)/N90,"")</f>
        <v>0.75153249190384985</v>
      </c>
      <c r="M90" s="25">
        <f ca="1">IFERROR([1]!i_risk_returnyearly($B90,TODAY()-365,"",1)/O90,"")</f>
        <v>1.2871187948637997</v>
      </c>
      <c r="N90" s="26">
        <f ca="1">[2]!thsiFinD("ths_annual_volatility_index",$B90,TODAY()-180,TODAY(),100,101)</f>
        <v>45.660914150779</v>
      </c>
      <c r="O90" s="26">
        <f ca="1">[2]!thsiFinD("ths_annual_volatility_index",$B90,TODAY()-365,TODAY(),100,101)</f>
        <v>42.024072644253998</v>
      </c>
      <c r="P90" s="27">
        <f ca="1">[2]!thsiFinD("ths_fore_np_compound_growth_2y_index",$B90,TODAY())</f>
        <v>0</v>
      </c>
      <c r="Q90" s="27">
        <f ca="1">$P90-[2]!thsiFinD("ths_fore_np_compound_growth_2y_index",$B90,TODAY()-30)</f>
        <v>0</v>
      </c>
      <c r="R90" s="27">
        <f ca="1">$P90-[2]!thsiFinD("ths_fore_np_compound_growth_2y_index",$B90,TODAY()-180)</f>
        <v>0</v>
      </c>
      <c r="S90" s="26">
        <f ca="1">[2]!thsiFinD("ths_pe_ttm_index",B90,[2]!thsiFinD("ths_new_forward_nearest_trade_date_func",TODAY()),100,100)</f>
        <v>25.407495657354001</v>
      </c>
      <c r="T90" s="26">
        <f ca="1">[2]!thsiFinD("ths_fore_pe_index",B90,[2]!thsiFinD("ths_new_forward_nearest_trade_date_func",TODAY()),2025,100)</f>
        <v>17.554824818073001</v>
      </c>
      <c r="U90" s="26">
        <f ca="1">[2]!thsiFinD("ths_pb_quantile_sr_index",$B90,[2]!thsiFinD("ths_new_forward_nearest_trade_date_func",TODAY()),TODAY()-365*5,TODAY(),107,100)</f>
        <v>58.093126385809313</v>
      </c>
      <c r="V90" s="26">
        <f ca="1">[2]!thsiFinD("ths_pe_ttm_quantile_index",$B90,[2]!thsiFinD("ths_new_forward_nearest_trade_date_func",TODAY()),TODAY()-365*5,TODAY(),100,100)</f>
        <v>0</v>
      </c>
      <c r="W90" s="27">
        <f ca="1">[2]!thsiFinD("ths_pb_quantile_sr_index",$B90,"2024-09-20",TODAY()-365*5,TODAY(),107,100)</f>
        <v>12.638580931263856</v>
      </c>
      <c r="X90" s="27">
        <f ca="1">[2]!thsiFinD("ths_pe_ttm_quantile_index",$B90,"2024-09-20",TODAY()-365*5,TODAY(),100,100)</f>
        <v>49.770642201835003</v>
      </c>
      <c r="Y90" s="27">
        <f ca="1">[2]!thsiFinD("ths_pb_quantile_sr_index",$B90,"2024-12-31",TODAY()-365*5,TODAY(),107,100)</f>
        <v>26.237989652623799</v>
      </c>
      <c r="Z90" s="27">
        <f ca="1">[2]!thsiFinD("ths_pe_ttm_quantile_index",$B90,"2024-12-31",TODAY()-365*5,TODAY(),100,100)</f>
        <v>92.431192660549996</v>
      </c>
      <c r="AA90" s="27">
        <f ca="1">[2]!thsiFinD("ths_pb_lessthan1_num_ratio_index",$B90,[2]!thsiFinD("ths_new_forward_nearest_trade_date_func",TODAY()))</f>
        <v>18.421052631578998</v>
      </c>
      <c r="AB90" s="29">
        <f ca="1">IF(L90="","",(([2]!thsiFinD("close_int",$B90,TODAY()-365*3,TODAY(),100)-[2]!thsiFinD("low_int",$B90,TODAY()-365*3,TODAY(),100)-1)/([2]!thsiFinD("high_int",$B90,TODAY()-365*3,TODAY(),100)-[2]!thsiFinD("low_int",$B90,TODAY()-365*3,TODAY(),100)-1)))</f>
        <v>0.52289923689705597</v>
      </c>
      <c r="AC90" s="29">
        <f ca="1">IF($L90="","",(([2]!thsiFinD("close_int",$B90,TODAY()-365,TODAY(),100)-[2]!thsiFinD("low_int",$B90,TODAY()-365,TODAY(),100)-1)/([2]!thsiFinD("high_int",$B90,TODAY()-365,TODAY(),100)-[2]!thsiFinD("low_int",$B90,TODAY()-365,TODAY(),100)-1)))</f>
        <v>0.84318276726164498</v>
      </c>
      <c r="AD90" s="29">
        <f ca="1">IF($L90="","",(([2]!thsiFinD("close_int",$B90,TODAY()-90,TODAY(),100)-[2]!thsiFinD("low_int",$B90,TODAY()-90,TODAY(),100)-1)/([2]!thsiFinD("high_int",$B90,TODAY()-90,TODAY(),100)-[2]!thsiFinD("low_int",$B90,TODAY()-90,TODAY(),100)-1)))</f>
        <v>0.78932767523270686</v>
      </c>
    </row>
    <row r="91" spans="1:30" ht="16.5" hidden="1" x14ac:dyDescent="0.4">
      <c r="A91" s="2" t="str">
        <f>[1]!b_info_fullname(B91)</f>
        <v>中证港股通汽车产业主题指数</v>
      </c>
      <c r="B91" s="2" t="s">
        <v>1438</v>
      </c>
      <c r="C91" s="2" t="str">
        <f>[1]!s_info_name(B91)</f>
        <v>港股通汽车</v>
      </c>
      <c r="D91" s="3" t="s">
        <v>1566</v>
      </c>
      <c r="E91" s="3" t="s">
        <v>1505</v>
      </c>
      <c r="F91" s="3" t="s">
        <v>1600</v>
      </c>
      <c r="G91" s="19">
        <f>COUNTIF('ETF-info'!$I$2:$I$2000,ETF指数!$B91)</f>
        <v>2</v>
      </c>
      <c r="H91" s="20">
        <f ca="1">SUMIF('ETF-info'!$I$2:$I$2000,ETF指数!B91,'ETF-info'!$M$2:$M$1008)</f>
        <v>8.6582211647000005</v>
      </c>
      <c r="I91" s="25">
        <f ca="1">[1]!i_pq_pctchange($B91,TODAY()-30,"")</f>
        <v>-9.8242034107452589</v>
      </c>
      <c r="J91" s="25">
        <f ca="1">[1]!i_pq_pctchange($B91,TODAY()-180,"")</f>
        <v>13.83556857637438</v>
      </c>
      <c r="K91" s="25">
        <f ca="1">[1]!i_pq_pctchange($B91,TODAY()-365,"")</f>
        <v>37.852375850849597</v>
      </c>
      <c r="L91" s="25">
        <f ca="1">IFERROR([1]!i_risk_returnyearly($B91,TODAY()-180,"",1)/N91,"")</f>
        <v>0.69880748894024547</v>
      </c>
      <c r="M91" s="25">
        <f ca="1">IFERROR([1]!i_risk_returnyearly($B91,TODAY()-365,"",1)/O91,"")</f>
        <v>0.93746029528044816</v>
      </c>
      <c r="N91" s="26">
        <f ca="1">[2]!thsiFinD("ths_annual_volatility_index",$B91,TODAY()-180,TODAY(),100,101)</f>
        <v>44.776022611122002</v>
      </c>
      <c r="O91" s="26">
        <f ca="1">[2]!thsiFinD("ths_annual_volatility_index",$B91,TODAY()-365,TODAY(),100,101)</f>
        <v>41.344099170814999</v>
      </c>
      <c r="P91" s="27">
        <f ca="1">[2]!thsiFinD("ths_fore_np_compound_growth_2y_index",$B91,TODAY())</f>
        <v>0</v>
      </c>
      <c r="Q91" s="27">
        <f ca="1">$P91-[2]!thsiFinD("ths_fore_np_compound_growth_2y_index",$B91,TODAY()-30)</f>
        <v>0</v>
      </c>
      <c r="R91" s="27">
        <f ca="1">$P91-[2]!thsiFinD("ths_fore_np_compound_growth_2y_index",$B91,TODAY()-180)</f>
        <v>0</v>
      </c>
      <c r="S91" s="26">
        <f ca="1">[2]!thsiFinD("ths_pe_ttm_index",B91,[2]!thsiFinD("ths_new_forward_nearest_trade_date_func",TODAY()),100,100)</f>
        <v>20.028843382236001</v>
      </c>
      <c r="T91" s="26">
        <f ca="1">[2]!thsiFinD("ths_fore_pe_index",B91,[2]!thsiFinD("ths_new_forward_nearest_trade_date_func",TODAY()),2025,100)</f>
        <v>15.327864308266999</v>
      </c>
      <c r="U91" s="26">
        <f ca="1">[2]!thsiFinD("ths_pb_quantile_sr_index",$B91,[2]!thsiFinD("ths_new_forward_nearest_trade_date_func",TODAY()),TODAY()-365*5,TODAY(),107,100)</f>
        <v>85.769728331177234</v>
      </c>
      <c r="V91" s="26">
        <f ca="1">[2]!thsiFinD("ths_pe_ttm_quantile_index",$B91,[2]!thsiFinD("ths_new_forward_nearest_trade_date_func",TODAY()),TODAY()-365*5,TODAY(),100,100)</f>
        <v>0</v>
      </c>
      <c r="W91" s="27">
        <f ca="1">[2]!thsiFinD("ths_pb_quantile_sr_index",$B91,"2024-09-20",TODAY()-365*5,TODAY(),107,100)</f>
        <v>12.289780077619664</v>
      </c>
      <c r="X91" s="27">
        <f ca="1">[2]!thsiFinD("ths_pe_ttm_quantile_index",$B91,"2024-09-20",TODAY()-365*5,TODAY(),100,100)</f>
        <v>33.988212180746999</v>
      </c>
      <c r="Y91" s="27">
        <f ca="1">[2]!thsiFinD("ths_pb_quantile_sr_index",$B91,"2024-12-31",TODAY()-365*5,TODAY(),107,100)</f>
        <v>56.662354463130661</v>
      </c>
      <c r="Z91" s="27">
        <f ca="1">[2]!thsiFinD("ths_pe_ttm_quantile_index",$B91,"2024-12-31",TODAY()-365*5,TODAY(),100,100)</f>
        <v>72.691552062867999</v>
      </c>
      <c r="AA91" s="27">
        <f ca="1">[2]!thsiFinD("ths_pb_lessthan1_num_ratio_index",$B91,[2]!thsiFinD("ths_new_forward_nearest_trade_date_func",TODAY()))</f>
        <v>39.473684210526002</v>
      </c>
      <c r="AB91" s="29">
        <f ca="1">IF(L91="","",(([2]!thsiFinD("close_int",$B91,TODAY()-365*3,TODAY(),100)-[2]!thsiFinD("low_int",$B91,TODAY()-365*3,TODAY(),100)-1)/([2]!thsiFinD("high_int",$B91,TODAY()-365*3,TODAY(),100)-[2]!thsiFinD("low_int",$B91,TODAY()-365*3,TODAY(),100)-1)))</f>
        <v>0.71915623418313002</v>
      </c>
      <c r="AC91" s="29">
        <f ca="1">IF($L91="","",(([2]!thsiFinD("close_int",$B91,TODAY()-365,TODAY(),100)-[2]!thsiFinD("low_int",$B91,TODAY()-365,TODAY(),100)-1)/([2]!thsiFinD("high_int",$B91,TODAY()-365,TODAY(),100)-[2]!thsiFinD("low_int",$B91,TODAY()-365,TODAY(),100)-1)))</f>
        <v>0.69850296280786495</v>
      </c>
      <c r="AD91" s="29">
        <f ca="1">IF($L91="","",(([2]!thsiFinD("close_int",$B91,TODAY()-90,TODAY(),100)-[2]!thsiFinD("low_int",$B91,TODAY()-90,TODAY(),100)-1)/([2]!thsiFinD("high_int",$B91,TODAY()-90,TODAY(),100)-[2]!thsiFinD("low_int",$B91,TODAY()-90,TODAY(),100)-1)))</f>
        <v>0.53038960469163621</v>
      </c>
    </row>
    <row r="92" spans="1:30" ht="16.5" hidden="1" x14ac:dyDescent="0.4">
      <c r="A92" s="2" t="str">
        <f>[1]!b_info_fullname(B92)</f>
        <v>恒生指数</v>
      </c>
      <c r="B92" s="2" t="s">
        <v>83</v>
      </c>
      <c r="C92" s="2" t="s">
        <v>1601</v>
      </c>
      <c r="D92" s="3" t="s">
        <v>1566</v>
      </c>
      <c r="E92" s="3" t="s">
        <v>1496</v>
      </c>
      <c r="F92" s="3" t="s">
        <v>1496</v>
      </c>
      <c r="G92" s="19">
        <f>COUNTIF('ETF-info'!$I$2:$I$2000,ETF指数!$B92)</f>
        <v>4</v>
      </c>
      <c r="H92" s="20">
        <f ca="1">SUMIF('ETF-info'!$I$2:$I$2000,ETF指数!B92,'ETF-info'!$M$2:$M$1008)</f>
        <v>214.93189329079999</v>
      </c>
      <c r="I92" s="25">
        <f ca="1">[1]!i_pq_pctchange($B92,TODAY()-30,"")</f>
        <v>-7.6674213028266269</v>
      </c>
      <c r="J92" s="25">
        <f ca="1">[1]!i_pq_pctchange($B92,TODAY()-180,"")</f>
        <v>7.1998989808233382</v>
      </c>
      <c r="K92" s="25">
        <f ca="1">[1]!i_pq_pctchange($B92,TODAY()-365,"")</f>
        <v>31.158784307736731</v>
      </c>
      <c r="L92" s="25" t="str">
        <f ca="1">IFERROR([1]!i_risk_returnyearly($B92,TODAY()-180,"",1)/N92,"")</f>
        <v/>
      </c>
      <c r="M92" s="25" t="str">
        <f ca="1">IFERROR([1]!i_risk_returnyearly($B92,TODAY()-365,"",1)/O92,"")</f>
        <v/>
      </c>
      <c r="N92" s="26">
        <f ca="1">[2]!thsiFinD("ths_annual_volatility_index",$B92,TODAY()-180,TODAY(),100,101)</f>
        <v>0</v>
      </c>
      <c r="O92" s="26">
        <f ca="1">[2]!thsiFinD("ths_annual_volatility_index",$B92,TODAY()-365,TODAY(),100,101)</f>
        <v>0</v>
      </c>
      <c r="P92" s="27">
        <f ca="1">[2]!thsiFinD("ths_fore_np_compound_growth_2y_index",$B92,TODAY())</f>
        <v>0</v>
      </c>
      <c r="Q92" s="27">
        <f ca="1">$P92-[2]!thsiFinD("ths_fore_np_compound_growth_2y_index",$B92,TODAY()-30)</f>
        <v>0</v>
      </c>
      <c r="R92" s="27">
        <f ca="1">$P92-[2]!thsiFinD("ths_fore_np_compound_growth_2y_index",$B92,TODAY()-180)</f>
        <v>0</v>
      </c>
      <c r="S92" s="26">
        <f ca="1">[2]!thsiFinD("ths_pe_ttm_index",B92,[2]!thsiFinD("ths_new_forward_nearest_trade_date_func",TODAY()),100,100)</f>
        <v>0</v>
      </c>
      <c r="T92" s="26">
        <f ca="1">[2]!thsiFinD("ths_fore_pe_index",B92,[2]!thsiFinD("ths_new_forward_nearest_trade_date_func",TODAY()),2025,100)</f>
        <v>0</v>
      </c>
      <c r="U92" s="26">
        <f ca="1">[2]!thsiFinD("ths_pb_quantile_sr_index",$B92,[2]!thsiFinD("ths_new_forward_nearest_trade_date_func",TODAY()),TODAY()-365*5,TODAY(),107,100)</f>
        <v>0</v>
      </c>
      <c r="V92" s="26">
        <f ca="1">[2]!thsiFinD("ths_pe_ttm_quantile_index",$B92,[2]!thsiFinD("ths_new_forward_nearest_trade_date_func",TODAY()),TODAY()-365*5,TODAY(),100,100)</f>
        <v>0</v>
      </c>
      <c r="W92" s="27">
        <f ca="1">[2]!thsiFinD("ths_pb_quantile_sr_index",$B92,"2024-09-20",TODAY()-365*5,TODAY(),107,100)</f>
        <v>0</v>
      </c>
      <c r="X92" s="27">
        <f ca="1">[2]!thsiFinD("ths_pe_ttm_quantile_index",$B92,"2024-09-20",TODAY()-365*5,TODAY(),100,100)</f>
        <v>0</v>
      </c>
      <c r="Y92" s="27">
        <f ca="1">[2]!thsiFinD("ths_pb_quantile_sr_index",$B92,"2024-12-31",TODAY()-365*5,TODAY(),107,100)</f>
        <v>0</v>
      </c>
      <c r="Z92" s="27">
        <f ca="1">[2]!thsiFinD("ths_pe_ttm_quantile_index",$B92,"2024-12-31",TODAY()-365*5,TODAY(),100,100)</f>
        <v>0</v>
      </c>
      <c r="AA92" s="27">
        <f ca="1">[2]!thsiFinD("ths_pb_lessthan1_num_ratio_index",$B92,[2]!thsiFinD("ths_new_forward_nearest_trade_date_func",TODAY()))</f>
        <v>0</v>
      </c>
      <c r="AB92" s="29" t="str">
        <f ca="1">IF(L92="","",(([2]!thsiFinD("close_int",$B92,TODAY()-365*3,TODAY(),100)-[2]!thsiFinD("low_int",$B92,TODAY()-365*3,TODAY(),100)-1)/([2]!thsiFinD("high_int",$B92,TODAY()-365*3,TODAY(),100)-[2]!thsiFinD("low_int",$B92,TODAY()-365*3,TODAY(),100)-1)))</f>
        <v/>
      </c>
      <c r="AC92" s="29" t="str">
        <f ca="1">IF($L92="","",(([2]!thsiFinD("close_int",$B92,TODAY()-365,TODAY(),100)-[2]!thsiFinD("low_int",$B92,TODAY()-365,TODAY(),100)-1)/([2]!thsiFinD("high_int",$B92,TODAY()-365,TODAY(),100)-[2]!thsiFinD("low_int",$B92,TODAY()-365,TODAY(),100)-1)))</f>
        <v/>
      </c>
      <c r="AD92" s="29" t="str">
        <f ca="1">IF($L92="","",(([2]!thsiFinD("close_int",$B92,TODAY()-90,TODAY(),100)-[2]!thsiFinD("low_int",$B92,TODAY()-90,TODAY(),100)-1)/([2]!thsiFinD("high_int",$B92,TODAY()-90,TODAY(),100)-[2]!thsiFinD("low_int",$B92,TODAY()-90,TODAY(),100)-1)))</f>
        <v/>
      </c>
    </row>
    <row r="93" spans="1:30" ht="16.5" hidden="1" x14ac:dyDescent="0.4">
      <c r="A93" s="2" t="str">
        <f>[1]!b_info_fullname(B93)</f>
        <v>恒生中国企业指数</v>
      </c>
      <c r="B93" s="2" t="s">
        <v>85</v>
      </c>
      <c r="C93" s="2" t="s">
        <v>1602</v>
      </c>
      <c r="D93" s="3" t="s">
        <v>1566</v>
      </c>
      <c r="E93" s="3" t="s">
        <v>1496</v>
      </c>
      <c r="F93" s="3" t="s">
        <v>1496</v>
      </c>
      <c r="G93" s="19">
        <f>COUNTIF('ETF-info'!$I$2:$I$2000,ETF指数!$B93)</f>
        <v>4</v>
      </c>
      <c r="H93" s="20">
        <f ca="1">SUMIF('ETF-info'!$I$2:$I$2000,ETF指数!B93,'ETF-info'!$M$2:$M$1008)</f>
        <v>111.3052318955</v>
      </c>
      <c r="I93" s="25">
        <f ca="1">[1]!i_pq_pctchange($B93,TODAY()-30,"")</f>
        <v>-8.2977711342279612</v>
      </c>
      <c r="J93" s="25">
        <f ca="1">[1]!i_pq_pctchange($B93,TODAY()-180,"")</f>
        <v>9.8983651218778945</v>
      </c>
      <c r="K93" s="25">
        <f ca="1">[1]!i_pq_pctchange($B93,TODAY()-365,"")</f>
        <v>36.302232552203151</v>
      </c>
      <c r="L93" s="25" t="str">
        <f ca="1">IFERROR([1]!i_risk_returnyearly($B93,TODAY()-180,"",1)/N93,"")</f>
        <v/>
      </c>
      <c r="M93" s="25" t="str">
        <f ca="1">IFERROR([1]!i_risk_returnyearly($B93,TODAY()-365,"",1)/O93,"")</f>
        <v/>
      </c>
      <c r="N93" s="26">
        <f ca="1">[2]!thsiFinD("ths_annual_volatility_index",$B93,TODAY()-180,TODAY(),100,101)</f>
        <v>0</v>
      </c>
      <c r="O93" s="26">
        <f ca="1">[2]!thsiFinD("ths_annual_volatility_index",$B93,TODAY()-365,TODAY(),100,101)</f>
        <v>0</v>
      </c>
      <c r="P93" s="27">
        <f ca="1">[2]!thsiFinD("ths_fore_np_compound_growth_2y_index",$B93,TODAY())</f>
        <v>0</v>
      </c>
      <c r="Q93" s="27">
        <f ca="1">$P93-[2]!thsiFinD("ths_fore_np_compound_growth_2y_index",$B93,TODAY()-30)</f>
        <v>0</v>
      </c>
      <c r="R93" s="27">
        <f ca="1">$P93-[2]!thsiFinD("ths_fore_np_compound_growth_2y_index",$B93,TODAY()-180)</f>
        <v>0</v>
      </c>
      <c r="S93" s="26">
        <f ca="1">[2]!thsiFinD("ths_pe_ttm_index",B93,[2]!thsiFinD("ths_new_forward_nearest_trade_date_func",TODAY()),100,100)</f>
        <v>0</v>
      </c>
      <c r="T93" s="26">
        <f ca="1">[2]!thsiFinD("ths_fore_pe_index",B93,[2]!thsiFinD("ths_new_forward_nearest_trade_date_func",TODAY()),2025,100)</f>
        <v>0</v>
      </c>
      <c r="U93" s="26">
        <f ca="1">[2]!thsiFinD("ths_pb_quantile_sr_index",$B93,[2]!thsiFinD("ths_new_forward_nearest_trade_date_func",TODAY()),TODAY()-365*5,TODAY(),107,100)</f>
        <v>0</v>
      </c>
      <c r="V93" s="26">
        <f ca="1">[2]!thsiFinD("ths_pe_ttm_quantile_index",$B93,[2]!thsiFinD("ths_new_forward_nearest_trade_date_func",TODAY()),TODAY()-365*5,TODAY(),100,100)</f>
        <v>0</v>
      </c>
      <c r="W93" s="27">
        <f ca="1">[2]!thsiFinD("ths_pb_quantile_sr_index",$B93,"2024-09-20",TODAY()-365*5,TODAY(),107,100)</f>
        <v>0</v>
      </c>
      <c r="X93" s="27">
        <f ca="1">[2]!thsiFinD("ths_pe_ttm_quantile_index",$B93,"2024-09-20",TODAY()-365*5,TODAY(),100,100)</f>
        <v>0</v>
      </c>
      <c r="Y93" s="27">
        <f ca="1">[2]!thsiFinD("ths_pb_quantile_sr_index",$B93,"2024-12-31",TODAY()-365*5,TODAY(),107,100)</f>
        <v>0</v>
      </c>
      <c r="Z93" s="27">
        <f ca="1">[2]!thsiFinD("ths_pe_ttm_quantile_index",$B93,"2024-12-31",TODAY()-365*5,TODAY(),100,100)</f>
        <v>0</v>
      </c>
      <c r="AA93" s="27">
        <f ca="1">[2]!thsiFinD("ths_pb_lessthan1_num_ratio_index",$B93,[2]!thsiFinD("ths_new_forward_nearest_trade_date_func",TODAY()))</f>
        <v>0</v>
      </c>
      <c r="AB93" s="29" t="str">
        <f ca="1">IF(L93="","",(([2]!thsiFinD("close_int",$B93,TODAY()-365*3,TODAY(),100)-[2]!thsiFinD("low_int",$B93,TODAY()-365*3,TODAY(),100)-1)/([2]!thsiFinD("high_int",$B93,TODAY()-365*3,TODAY(),100)-[2]!thsiFinD("low_int",$B93,TODAY()-365*3,TODAY(),100)-1)))</f>
        <v/>
      </c>
      <c r="AC93" s="29" t="str">
        <f ca="1">IF($L93="","",(([2]!thsiFinD("close_int",$B93,TODAY()-365,TODAY(),100)-[2]!thsiFinD("low_int",$B93,TODAY()-365,TODAY(),100)-1)/([2]!thsiFinD("high_int",$B93,TODAY()-365,TODAY(),100)-[2]!thsiFinD("low_int",$B93,TODAY()-365,TODAY(),100)-1)))</f>
        <v/>
      </c>
      <c r="AD93" s="29" t="str">
        <f ca="1">IF($L93="","",(([2]!thsiFinD("close_int",$B93,TODAY()-90,TODAY(),100)-[2]!thsiFinD("low_int",$B93,TODAY()-90,TODAY(),100)-1)/([2]!thsiFinD("high_int",$B93,TODAY()-90,TODAY(),100)-[2]!thsiFinD("low_int",$B93,TODAY()-90,TODAY(),100)-1)))</f>
        <v/>
      </c>
    </row>
    <row r="94" spans="1:30" ht="16.5" hidden="1" x14ac:dyDescent="0.4">
      <c r="A94" s="2" t="str">
        <f>[1]!b_info_fullname(B94)</f>
        <v>恒指港股通指数</v>
      </c>
      <c r="B94" s="2" t="s">
        <v>1336</v>
      </c>
      <c r="C94" s="2" t="s">
        <v>1603</v>
      </c>
      <c r="D94" s="3" t="s">
        <v>1566</v>
      </c>
      <c r="E94" s="3" t="s">
        <v>1496</v>
      </c>
      <c r="F94" s="3" t="s">
        <v>1496</v>
      </c>
      <c r="G94" s="19">
        <f>COUNTIF('ETF-info'!$I$2:$I$2000,ETF指数!$B94)</f>
        <v>2</v>
      </c>
      <c r="H94" s="20">
        <f ca="1">SUMIF('ETF-info'!$I$2:$I$2000,ETF指数!B94,'ETF-info'!$M$2:$M$1008)</f>
        <v>0.7942021843</v>
      </c>
      <c r="I94" s="25">
        <f ca="1">[1]!i_pq_pctchange($B94,TODAY()-30,"")</f>
        <v>-7.6393714214625703</v>
      </c>
      <c r="J94" s="25">
        <f ca="1">[1]!i_pq_pctchange($B94,TODAY()-180,"")</f>
        <v>7.965311153280008</v>
      </c>
      <c r="K94" s="25">
        <f ca="1">[1]!i_pq_pctchange($B94,TODAY()-365,"")</f>
        <v>33.48535744669654</v>
      </c>
      <c r="L94" s="25" t="str">
        <f ca="1">IFERROR([1]!i_risk_returnyearly($B94,TODAY()-180,"",1)/N94,"")</f>
        <v/>
      </c>
      <c r="M94" s="25" t="str">
        <f ca="1">IFERROR([1]!i_risk_returnyearly($B94,TODAY()-365,"",1)/O94,"")</f>
        <v/>
      </c>
      <c r="N94" s="26">
        <f ca="1">[2]!thsiFinD("ths_annual_volatility_index",$B94,TODAY()-180,TODAY(),100,101)</f>
        <v>0</v>
      </c>
      <c r="O94" s="26">
        <f ca="1">[2]!thsiFinD("ths_annual_volatility_index",$B94,TODAY()-365,TODAY(),100,101)</f>
        <v>0</v>
      </c>
      <c r="P94" s="27">
        <f ca="1">[2]!thsiFinD("ths_fore_np_compound_growth_2y_index",$B94,TODAY())</f>
        <v>0</v>
      </c>
      <c r="Q94" s="27">
        <f ca="1">$P94-[2]!thsiFinD("ths_fore_np_compound_growth_2y_index",$B94,TODAY()-30)</f>
        <v>0</v>
      </c>
      <c r="R94" s="27">
        <f ca="1">$P94-[2]!thsiFinD("ths_fore_np_compound_growth_2y_index",$B94,TODAY()-180)</f>
        <v>0</v>
      </c>
      <c r="S94" s="26">
        <f ca="1">[2]!thsiFinD("ths_pe_ttm_index",B94,[2]!thsiFinD("ths_new_forward_nearest_trade_date_func",TODAY()),100,100)</f>
        <v>0</v>
      </c>
      <c r="T94" s="26">
        <f ca="1">[2]!thsiFinD("ths_fore_pe_index",B94,[2]!thsiFinD("ths_new_forward_nearest_trade_date_func",TODAY()),2025,100)</f>
        <v>0</v>
      </c>
      <c r="U94" s="26">
        <f ca="1">[2]!thsiFinD("ths_pb_quantile_sr_index",$B94,[2]!thsiFinD("ths_new_forward_nearest_trade_date_func",TODAY()),TODAY()-365*5,TODAY(),107,100)</f>
        <v>0</v>
      </c>
      <c r="V94" s="26">
        <f ca="1">[2]!thsiFinD("ths_pe_ttm_quantile_index",$B94,[2]!thsiFinD("ths_new_forward_nearest_trade_date_func",TODAY()),TODAY()-365*5,TODAY(),100,100)</f>
        <v>0</v>
      </c>
      <c r="W94" s="27">
        <f ca="1">[2]!thsiFinD("ths_pb_quantile_sr_index",$B94,"2024-09-20",TODAY()-365*5,TODAY(),107,100)</f>
        <v>0</v>
      </c>
      <c r="X94" s="27">
        <f ca="1">[2]!thsiFinD("ths_pe_ttm_quantile_index",$B94,"2024-09-20",TODAY()-365*5,TODAY(),100,100)</f>
        <v>0</v>
      </c>
      <c r="Y94" s="27">
        <f ca="1">[2]!thsiFinD("ths_pb_quantile_sr_index",$B94,"2024-12-31",TODAY()-365*5,TODAY(),107,100)</f>
        <v>0</v>
      </c>
      <c r="Z94" s="27">
        <f ca="1">[2]!thsiFinD("ths_pe_ttm_quantile_index",$B94,"2024-12-31",TODAY()-365*5,TODAY(),100,100)</f>
        <v>0</v>
      </c>
      <c r="AA94" s="27">
        <f ca="1">[2]!thsiFinD("ths_pb_lessthan1_num_ratio_index",$B94,[2]!thsiFinD("ths_new_forward_nearest_trade_date_func",TODAY()))</f>
        <v>0</v>
      </c>
      <c r="AB94" s="29" t="str">
        <f ca="1">IF(L94="","",(([2]!thsiFinD("close_int",$B94,TODAY()-365*3,TODAY(),100)-[2]!thsiFinD("low_int",$B94,TODAY()-365*3,TODAY(),100)-1)/([2]!thsiFinD("high_int",$B94,TODAY()-365*3,TODAY(),100)-[2]!thsiFinD("low_int",$B94,TODAY()-365*3,TODAY(),100)-1)))</f>
        <v/>
      </c>
      <c r="AC94" s="29" t="str">
        <f ca="1">IF($L94="","",(([2]!thsiFinD("close_int",$B94,TODAY()-365,TODAY(),100)-[2]!thsiFinD("low_int",$B94,TODAY()-365,TODAY(),100)-1)/([2]!thsiFinD("high_int",$B94,TODAY()-365,TODAY(),100)-[2]!thsiFinD("low_int",$B94,TODAY()-365,TODAY(),100)-1)))</f>
        <v/>
      </c>
      <c r="AD94" s="29" t="str">
        <f ca="1">IF($L94="","",(([2]!thsiFinD("close_int",$B94,TODAY()-90,TODAY(),100)-[2]!thsiFinD("low_int",$B94,TODAY()-90,TODAY(),100)-1)/([2]!thsiFinD("high_int",$B94,TODAY()-90,TODAY(),100)-[2]!thsiFinD("low_int",$B94,TODAY()-90,TODAY(),100)-1)))</f>
        <v/>
      </c>
    </row>
    <row r="95" spans="1:30" ht="16.5" hidden="1" x14ac:dyDescent="0.4">
      <c r="A95" s="2" t="str">
        <f>[1]!b_info_fullname(B95)</f>
        <v>港股通人民币中间价指数</v>
      </c>
      <c r="B95" s="21" t="s">
        <v>440</v>
      </c>
      <c r="C95" s="2" t="str">
        <f>[1]!s_info_name(B95)</f>
        <v>港股通人民币中间价</v>
      </c>
      <c r="D95" s="3" t="s">
        <v>1566</v>
      </c>
      <c r="E95" s="3" t="s">
        <v>1496</v>
      </c>
      <c r="F95" s="3" t="s">
        <v>1496</v>
      </c>
      <c r="G95" s="19">
        <f>COUNTIF('ETF-info'!$I$2:$I$2000,ETF指数!$B95)</f>
        <v>1</v>
      </c>
      <c r="H95" s="20">
        <f ca="1">SUMIF('ETF-info'!$I$2:$I$2000,ETF指数!B95,'ETF-info'!$M$2:$M$1008)</f>
        <v>1.0238329253</v>
      </c>
      <c r="I95" s="25">
        <f ca="1">[1]!i_pq_pctchange($B95,TODAY()-30,"")</f>
        <v>-6.2230612403969428</v>
      </c>
      <c r="J95" s="25">
        <f ca="1">[1]!i_pq_pctchange($B95,TODAY()-180,"")</f>
        <v>9.9210836680548198</v>
      </c>
      <c r="K95" s="25">
        <f ca="1">[1]!i_pq_pctchange($B95,TODAY()-365,"")</f>
        <v>32.570169766607052</v>
      </c>
      <c r="L95" s="25">
        <f ca="1">IFERROR([1]!i_risk_returnyearly($B95,TODAY()-180,"",1)/N95,"")</f>
        <v>0.72453205442322921</v>
      </c>
      <c r="M95" s="25">
        <f ca="1">IFERROR([1]!i_risk_returnyearly($B95,TODAY()-365,"",1)/O95,"")</f>
        <v>1.1663634844836104</v>
      </c>
      <c r="N95" s="26">
        <f ca="1">[2]!thsiFinD("ths_annual_volatility_index",$B95,TODAY()-180,TODAY(),100,101)</f>
        <v>30.343022912412</v>
      </c>
      <c r="O95" s="26">
        <f ca="1">[2]!thsiFinD("ths_annual_volatility_index",$B95,TODAY()-365,TODAY(),100,101)</f>
        <v>28.580426799133001</v>
      </c>
      <c r="P95" s="27">
        <f ca="1">[2]!thsiFinD("ths_fore_np_compound_growth_2y_index",$B95,TODAY())</f>
        <v>0</v>
      </c>
      <c r="Q95" s="27">
        <f ca="1">$P95-[2]!thsiFinD("ths_fore_np_compound_growth_2y_index",$B95,TODAY()-30)</f>
        <v>0</v>
      </c>
      <c r="R95" s="27">
        <f ca="1">$P95-[2]!thsiFinD("ths_fore_np_compound_growth_2y_index",$B95,TODAY()-180)</f>
        <v>0</v>
      </c>
      <c r="S95" s="26">
        <f ca="1">[2]!thsiFinD("ths_pe_ttm_index",B95,[2]!thsiFinD("ths_new_forward_nearest_trade_date_func",TODAY()),100,100)</f>
        <v>10.344282440918001</v>
      </c>
      <c r="T95" s="26">
        <f ca="1">[2]!thsiFinD("ths_fore_pe_index",B95,[2]!thsiFinD("ths_new_forward_nearest_trade_date_func",TODAY()),2025,100)</f>
        <v>10.367430681771999</v>
      </c>
      <c r="U95" s="26">
        <f ca="1">[2]!thsiFinD("ths_pb_quantile_sr_index",$B95,[2]!thsiFinD("ths_new_forward_nearest_trade_date_func",TODAY()),TODAY()-365*5,TODAY(),107,100)</f>
        <v>77.489438744719379</v>
      </c>
      <c r="V95" s="26">
        <f ca="1">[2]!thsiFinD("ths_pe_ttm_quantile_index",$B95,[2]!thsiFinD("ths_new_forward_nearest_trade_date_func",TODAY()),TODAY()-365*5,TODAY(),100,100)</f>
        <v>0</v>
      </c>
      <c r="W95" s="27">
        <f ca="1">[2]!thsiFinD("ths_pb_quantile_sr_index",$B95,"2024-09-20",TODAY()-365*5,TODAY(),107,100)</f>
        <v>17.320458660229328</v>
      </c>
      <c r="X95" s="27">
        <f ca="1">[2]!thsiFinD("ths_pe_ttm_quantile_index",$B95,"2024-09-20",TODAY()-365*5,TODAY(),100,100)</f>
        <v>32.832080200500997</v>
      </c>
      <c r="Y95" s="27">
        <f ca="1">[2]!thsiFinD("ths_pb_quantile_sr_index",$B95,"2024-12-31",TODAY()-365*5,TODAY(),107,100)</f>
        <v>60.591430295715142</v>
      </c>
      <c r="Z95" s="27">
        <f ca="1">[2]!thsiFinD("ths_pe_ttm_quantile_index",$B95,"2024-12-31",TODAY()-365*5,TODAY(),100,100)</f>
        <v>71.105527638191006</v>
      </c>
      <c r="AA95" s="27">
        <f ca="1">[2]!thsiFinD("ths_pb_lessthan1_num_ratio_index",$B95,[2]!thsiFinD("ths_new_forward_nearest_trade_date_func",TODAY()))</f>
        <v>46.691176470587997</v>
      </c>
      <c r="AB95" s="29">
        <f ca="1">IF(L95="","",(([2]!thsiFinD("close_int",$B95,TODAY()-365*3,TODAY(),100)-[2]!thsiFinD("low_int",$B95,TODAY()-365*3,TODAY(),100)-1)/([2]!thsiFinD("high_int",$B95,TODAY()-365*3,TODAY(),100)-[2]!thsiFinD("low_int",$B95,TODAY()-365*3,TODAY(),100)-1)))</f>
        <v>0.75815042130513344</v>
      </c>
      <c r="AC95" s="29">
        <f ca="1">IF($L95="","",(([2]!thsiFinD("close_int",$B95,TODAY()-365,TODAY(),100)-[2]!thsiFinD("low_int",$B95,TODAY()-365,TODAY(),100)-1)/([2]!thsiFinD("high_int",$B95,TODAY()-365,TODAY(),100)-[2]!thsiFinD("low_int",$B95,TODAY()-365,TODAY(),100)-1)))</f>
        <v>0.7020700474860363</v>
      </c>
      <c r="AD95" s="29">
        <f ca="1">IF($L95="","",(([2]!thsiFinD("close_int",$B95,TODAY()-90,TODAY(),100)-[2]!thsiFinD("low_int",$B95,TODAY()-90,TODAY(),100)-1)/([2]!thsiFinD("high_int",$B95,TODAY()-90,TODAY(),100)-[2]!thsiFinD("low_int",$B95,TODAY()-90,TODAY(),100)-1)))</f>
        <v>0.51093552889466198</v>
      </c>
    </row>
    <row r="96" spans="1:30" ht="16.5" hidden="1" x14ac:dyDescent="0.4">
      <c r="A96" s="2" t="str">
        <f>[1]!b_info_fullname(B96)</f>
        <v>新交所泛东南亚科技指数</v>
      </c>
      <c r="B96" s="2" t="s">
        <v>1204</v>
      </c>
      <c r="C96" s="2" t="str">
        <f>[1]!s_info_name(B96)</f>
        <v>新交所泛东南亚科技指数</v>
      </c>
      <c r="D96" s="3" t="s">
        <v>1604</v>
      </c>
      <c r="E96" s="38" t="s">
        <v>2458</v>
      </c>
      <c r="F96" s="3" t="s">
        <v>1501</v>
      </c>
      <c r="G96" s="19">
        <f>COUNTIF('ETF-info'!$I$2:$I$2000,ETF指数!$B96)</f>
        <v>1</v>
      </c>
      <c r="H96" s="20">
        <f ca="1">SUMIF('ETF-info'!$I$2:$I$2000,ETF指数!B96,'ETF-info'!$M$2:$M$1008)</f>
        <v>20.1615694742</v>
      </c>
      <c r="I96" s="25">
        <f ca="1">[1]!i_pq_pctchange($B96,TODAY()-30,"")</f>
        <v>-3.0600184669764996</v>
      </c>
      <c r="J96" s="25">
        <f ca="1">[1]!i_pq_pctchange($B96,TODAY()-180,"")</f>
        <v>-14.910139010699307</v>
      </c>
      <c r="K96" s="25">
        <f ca="1">[1]!i_pq_pctchange($B96,TODAY()-365,"")</f>
        <v>7.8587261125367291</v>
      </c>
      <c r="L96" s="25" t="str">
        <f ca="1">IFERROR([1]!i_risk_returnyearly($B96,TODAY()-180,"",1)/N96,"")</f>
        <v/>
      </c>
      <c r="M96" s="25" t="str">
        <f ca="1">IFERROR([1]!i_risk_returnyearly($B96,TODAY()-365,"",1)/O96,"")</f>
        <v/>
      </c>
      <c r="N96" s="26">
        <f ca="1">[2]!thsiFinD("ths_annual_volatility_index",$B96,TODAY()-180,TODAY(),100,101)</f>
        <v>0</v>
      </c>
      <c r="O96" s="26">
        <f ca="1">[2]!thsiFinD("ths_annual_volatility_index",$B96,TODAY()-365,TODAY(),100,101)</f>
        <v>0</v>
      </c>
      <c r="P96" s="27">
        <f ca="1">[2]!thsiFinD("ths_fore_np_compound_growth_2y_index",$B96,TODAY())</f>
        <v>0</v>
      </c>
      <c r="Q96" s="27">
        <f ca="1">$P96-[2]!thsiFinD("ths_fore_np_compound_growth_2y_index",$B96,TODAY()-30)</f>
        <v>0</v>
      </c>
      <c r="R96" s="27">
        <f ca="1">$P96-[2]!thsiFinD("ths_fore_np_compound_growth_2y_index",$B96,TODAY()-180)</f>
        <v>0</v>
      </c>
      <c r="S96" s="26">
        <f ca="1">[2]!thsiFinD("ths_pe_ttm_index",B96,[2]!thsiFinD("ths_new_forward_nearest_trade_date_func",TODAY()),100,100)</f>
        <v>0</v>
      </c>
      <c r="T96" s="26">
        <f ca="1">[2]!thsiFinD("ths_fore_pe_index",B96,[2]!thsiFinD("ths_new_forward_nearest_trade_date_func",TODAY()),2025,100)</f>
        <v>0</v>
      </c>
      <c r="U96" s="26">
        <f ca="1">[2]!thsiFinD("ths_pb_quantile_sr_index",$B96,[2]!thsiFinD("ths_new_forward_nearest_trade_date_func",TODAY()),TODAY()-365*5,TODAY(),107,100)</f>
        <v>0</v>
      </c>
      <c r="V96" s="26">
        <f ca="1">[2]!thsiFinD("ths_pe_ttm_quantile_index",$B96,[2]!thsiFinD("ths_new_forward_nearest_trade_date_func",TODAY()),TODAY()-365*5,TODAY(),100,100)</f>
        <v>0</v>
      </c>
      <c r="W96" s="27">
        <f ca="1">[2]!thsiFinD("ths_pb_quantile_sr_index",$B96,"2024-09-20",TODAY()-365*5,TODAY(),107,100)</f>
        <v>0</v>
      </c>
      <c r="X96" s="27">
        <f ca="1">[2]!thsiFinD("ths_pe_ttm_quantile_index",$B96,"2024-09-20",TODAY()-365*5,TODAY(),100,100)</f>
        <v>0</v>
      </c>
      <c r="Y96" s="27">
        <f ca="1">[2]!thsiFinD("ths_pb_quantile_sr_index",$B96,"2024-12-31",TODAY()-365*5,TODAY(),107,100)</f>
        <v>0</v>
      </c>
      <c r="Z96" s="27">
        <f ca="1">[2]!thsiFinD("ths_pe_ttm_quantile_index",$B96,"2024-12-31",TODAY()-365*5,TODAY(),100,100)</f>
        <v>0</v>
      </c>
      <c r="AA96" s="27">
        <f ca="1">[2]!thsiFinD("ths_pb_lessthan1_num_ratio_index",$B96,[2]!thsiFinD("ths_new_forward_nearest_trade_date_func",TODAY()))</f>
        <v>0</v>
      </c>
      <c r="AB96" s="29" t="str">
        <f ca="1">IF(L96="","",(([2]!thsiFinD("close_int",$B96,TODAY()-365*3,TODAY(),100)-[2]!thsiFinD("low_int",$B96,TODAY()-365*3,TODAY(),100)-1)/([2]!thsiFinD("high_int",$B96,TODAY()-365*3,TODAY(),100)-[2]!thsiFinD("low_int",$B96,TODAY()-365*3,TODAY(),100)-1)))</f>
        <v/>
      </c>
      <c r="AC96" s="29" t="str">
        <f ca="1">IF($L96="","",(([2]!thsiFinD("close_int",$B96,TODAY()-365,TODAY(),100)-[2]!thsiFinD("low_int",$B96,TODAY()-365,TODAY(),100)-1)/([2]!thsiFinD("high_int",$B96,TODAY()-365,TODAY(),100)-[2]!thsiFinD("low_int",$B96,TODAY()-365,TODAY(),100)-1)))</f>
        <v/>
      </c>
      <c r="AD96" s="29" t="str">
        <f ca="1">IF($L96="","",(([2]!thsiFinD("close_int",$B96,TODAY()-90,TODAY(),100)-[2]!thsiFinD("low_int",$B96,TODAY()-90,TODAY(),100)-1)/([2]!thsiFinD("high_int",$B96,TODAY()-90,TODAY(),100)-[2]!thsiFinD("low_int",$B96,TODAY()-90,TODAY(),100)-1)))</f>
        <v/>
      </c>
    </row>
    <row r="97" spans="1:30" ht="16.5" hidden="1" x14ac:dyDescent="0.4">
      <c r="A97" s="2" t="str">
        <f>[1]!b_info_fullname(B97)</f>
        <v>新交所新兴亚洲精选50指数</v>
      </c>
      <c r="B97" s="21" t="s">
        <v>2347</v>
      </c>
      <c r="C97" s="2" t="str">
        <f>[1]!s_info_name(B97)</f>
        <v>新交所新兴亚洲精选50</v>
      </c>
      <c r="D97" s="39" t="s">
        <v>2361</v>
      </c>
      <c r="E97" s="39" t="s">
        <v>2458</v>
      </c>
      <c r="F97" s="21"/>
      <c r="G97" s="19">
        <f>COUNTIF('ETF-info'!$I$2:$I$2000,ETF指数!$B97)</f>
        <v>1</v>
      </c>
      <c r="H97" s="20">
        <f ca="1">SUMIF('ETF-info'!$I$2:$I$2000,ETF指数!B97,'ETF-info'!$M$2:$M$1008)</f>
        <v>5.8869266651999999</v>
      </c>
      <c r="I97" s="25">
        <f ca="1">[1]!i_pq_pctchange($B97,TODAY()-30,"")</f>
        <v>2.246428603740136</v>
      </c>
      <c r="J97" s="25">
        <f ca="1">[1]!i_pq_pctchange($B97,TODAY()-180,"")</f>
        <v>-12.224181184127737</v>
      </c>
      <c r="K97" s="25">
        <f ca="1">[1]!i_pq_pctchange($B97,TODAY()-365,"")</f>
        <v>-1.7107174228785493</v>
      </c>
      <c r="L97" s="25" t="str">
        <f ca="1">IFERROR([1]!i_risk_returnyearly($B97,TODAY()-180,"",1)/N97,"")</f>
        <v/>
      </c>
      <c r="M97" s="25" t="str">
        <f ca="1">IFERROR([1]!i_risk_returnyearly($B97,TODAY()-365,"",1)/O97,"")</f>
        <v/>
      </c>
      <c r="N97" s="26">
        <f ca="1">[2]!thsiFinD("ths_annual_volatility_index",$B97,TODAY()-180,TODAY(),100,101)</f>
        <v>0</v>
      </c>
      <c r="O97" s="26">
        <f ca="1">[2]!thsiFinD("ths_annual_volatility_index",$B97,TODAY()-365,TODAY(),100,101)</f>
        <v>0</v>
      </c>
      <c r="P97" s="27">
        <f ca="1">[2]!thsiFinD("ths_fore_np_compound_growth_2y_index",$B97,TODAY())</f>
        <v>0</v>
      </c>
      <c r="Q97" s="27">
        <f ca="1">$P97-[2]!thsiFinD("ths_fore_np_compound_growth_2y_index",$B97,TODAY()-30)</f>
        <v>0</v>
      </c>
      <c r="R97" s="27">
        <f ca="1">$P97-[2]!thsiFinD("ths_fore_np_compound_growth_2y_index",$B97,TODAY()-180)</f>
        <v>0</v>
      </c>
      <c r="S97" s="26">
        <f ca="1">[2]!thsiFinD("ths_pe_ttm_index",B97,[2]!thsiFinD("ths_new_forward_nearest_trade_date_func",TODAY()),100,100)</f>
        <v>0</v>
      </c>
      <c r="T97" s="26">
        <f ca="1">[2]!thsiFinD("ths_fore_pe_index",B97,[2]!thsiFinD("ths_new_forward_nearest_trade_date_func",TODAY()),2025,100)</f>
        <v>0</v>
      </c>
      <c r="U97" s="26">
        <f ca="1">[2]!thsiFinD("ths_pb_quantile_sr_index",$B97,[2]!thsiFinD("ths_new_forward_nearest_trade_date_func",TODAY()),TODAY()-365*5,TODAY(),107,100)</f>
        <v>0</v>
      </c>
      <c r="V97" s="26">
        <f ca="1">[2]!thsiFinD("ths_pe_ttm_quantile_index",$B97,[2]!thsiFinD("ths_new_forward_nearest_trade_date_func",TODAY()),TODAY()-365*5,TODAY(),100,100)</f>
        <v>0</v>
      </c>
      <c r="W97" s="27">
        <f ca="1">[2]!thsiFinD("ths_pb_quantile_sr_index",$B97,"2024-09-20",TODAY()-365*5,TODAY(),107,100)</f>
        <v>0</v>
      </c>
      <c r="X97" s="27">
        <f ca="1">[2]!thsiFinD("ths_pe_ttm_quantile_index",$B97,"2024-09-20",TODAY()-365*5,TODAY(),100,100)</f>
        <v>0</v>
      </c>
      <c r="Y97" s="27">
        <f ca="1">[2]!thsiFinD("ths_pb_quantile_sr_index",$B97,"2024-12-31",TODAY()-365*5,TODAY(),107,100)</f>
        <v>0</v>
      </c>
      <c r="Z97" s="27">
        <f ca="1">[2]!thsiFinD("ths_pe_ttm_quantile_index",$B97,"2024-12-31",TODAY()-365*5,TODAY(),100,100)</f>
        <v>0</v>
      </c>
      <c r="AA97" s="27">
        <f ca="1">[2]!thsiFinD("ths_pb_lessthan1_num_ratio_index",$B97,[2]!thsiFinD("ths_new_forward_nearest_trade_date_func",TODAY()))</f>
        <v>0</v>
      </c>
      <c r="AB97" s="29" t="str">
        <f ca="1">IF(L97="","",(([2]!thsiFinD("close_int",$B97,TODAY()-365*3,TODAY(),100)-[2]!thsiFinD("low_int",$B97,TODAY()-365*3,TODAY(),100)-1)/([2]!thsiFinD("high_int",$B97,TODAY()-365*3,TODAY(),100)-[2]!thsiFinD("low_int",$B97,TODAY()-365*3,TODAY(),100)-1)))</f>
        <v/>
      </c>
      <c r="AC97" s="29" t="str">
        <f ca="1">IF($L97="","",(([2]!thsiFinD("close_int",$B97,TODAY()-365,TODAY(),100)-[2]!thsiFinD("low_int",$B97,TODAY()-365,TODAY(),100)-1)/([2]!thsiFinD("high_int",$B97,TODAY()-365,TODAY(),100)-[2]!thsiFinD("low_int",$B97,TODAY()-365,TODAY(),100)-1)))</f>
        <v/>
      </c>
      <c r="AD97" s="29" t="str">
        <f ca="1">IF($L97="","",(([2]!thsiFinD("close_int",$B97,TODAY()-90,TODAY(),100)-[2]!thsiFinD("low_int",$B97,TODAY()-90,TODAY(),100)-1)/([2]!thsiFinD("high_int",$B97,TODAY()-90,TODAY(),100)-[2]!thsiFinD("low_int",$B97,TODAY()-90,TODAY(),100)-1)))</f>
        <v/>
      </c>
    </row>
    <row r="98" spans="1:30" ht="16.5" hidden="1" x14ac:dyDescent="0.4">
      <c r="A98" s="2" t="str">
        <f>[1]!b_info_fullname(B98)</f>
        <v>中证韩交所中韩半导体指数</v>
      </c>
      <c r="B98" s="2" t="s">
        <v>1003</v>
      </c>
      <c r="C98" s="2" t="s">
        <v>1714</v>
      </c>
      <c r="D98" s="38" t="s">
        <v>2361</v>
      </c>
      <c r="E98" s="38" t="s">
        <v>2458</v>
      </c>
      <c r="F98" s="38" t="s">
        <v>2363</v>
      </c>
      <c r="G98" s="19">
        <f>COUNTIF('ETF-info'!$I$2:$I$2000,ETF指数!$B98)</f>
        <v>1</v>
      </c>
      <c r="H98" s="20">
        <f ca="1">SUMIF('ETF-info'!$I$2:$I$2000,ETF指数!B98,'ETF-info'!$M$2:$M$1008)</f>
        <v>5.3154607856</v>
      </c>
      <c r="I98" s="25">
        <f ca="1">[1]!i_pq_pctchange($B98,TODAY()-30,"")</f>
        <v>-5.0118991348481412</v>
      </c>
      <c r="J98" s="25">
        <f ca="1">[1]!i_pq_pctchange($B98,TODAY()-180,"")</f>
        <v>2.7131185060447427</v>
      </c>
      <c r="K98" s="25">
        <f ca="1">[1]!i_pq_pctchange($B98,TODAY()-365,"")</f>
        <v>24.583808580223021</v>
      </c>
      <c r="L98" s="25">
        <f ca="1">IFERROR([1]!i_risk_returnyearly($B98,TODAY()-180,"",1)/N98,"")</f>
        <v>0.19523527853987527</v>
      </c>
      <c r="M98" s="25">
        <f ca="1">IFERROR([1]!i_risk_returnyearly($B98,TODAY()-365,"",1)/O98,"")</f>
        <v>0.78465690684934764</v>
      </c>
      <c r="N98" s="26">
        <f ca="1">[2]!thsiFinD("ths_annual_volatility_index",$B98,TODAY()-180,TODAY(),100,101)</f>
        <v>28.403721603173999</v>
      </c>
      <c r="O98" s="26">
        <f ca="1">[2]!thsiFinD("ths_annual_volatility_index",$B98,TODAY()-365,TODAY(),100,101)</f>
        <v>31.053903851792001</v>
      </c>
      <c r="P98" s="27">
        <f ca="1">[2]!thsiFinD("ths_fore_np_compound_growth_2y_index",$B98,TODAY())</f>
        <v>48.276561094327</v>
      </c>
      <c r="Q98" s="27">
        <f ca="1">$P98-[2]!thsiFinD("ths_fore_np_compound_growth_2y_index",$B98,TODAY()-30)</f>
        <v>12.521989312804003</v>
      </c>
      <c r="R98" s="27">
        <f ca="1">$P98-[2]!thsiFinD("ths_fore_np_compound_growth_2y_index",$B98,TODAY()-180)</f>
        <v>12.103730919828003</v>
      </c>
      <c r="S98" s="26">
        <f ca="1">[2]!thsiFinD("ths_pe_ttm_index",B98,[2]!thsiFinD("ths_new_forward_nearest_trade_date_func",TODAY()),100,100)</f>
        <v>109.46807801748</v>
      </c>
      <c r="T98" s="26">
        <f ca="1">[2]!thsiFinD("ths_fore_pe_index",B98,[2]!thsiFinD("ths_new_forward_nearest_trade_date_func",TODAY()),2025,100)</f>
        <v>69.802595201187003</v>
      </c>
      <c r="U98" s="26">
        <f ca="1">[2]!thsiFinD("ths_pb_quantile_sr_index",$B98,[2]!thsiFinD("ths_new_forward_nearest_trade_date_func",TODAY()),TODAY()-365*5,TODAY(),107,100)</f>
        <v>91.578947368421055</v>
      </c>
      <c r="V98" s="26">
        <f ca="1">[2]!thsiFinD("ths_pe_ttm_quantile_index",$B98,[2]!thsiFinD("ths_new_forward_nearest_trade_date_func",TODAY()),TODAY()-365*5,TODAY(),100,100)</f>
        <v>0</v>
      </c>
      <c r="W98" s="27">
        <f ca="1">[2]!thsiFinD("ths_pb_quantile_sr_index",$B98,"2024-09-20",TODAY()-365*5,TODAY(),107,100)</f>
        <v>0</v>
      </c>
      <c r="X98" s="27">
        <f ca="1">[2]!thsiFinD("ths_pe_ttm_quantile_index",$B98,"2024-09-20",TODAY()-365*5,TODAY(),100,100)</f>
        <v>0</v>
      </c>
      <c r="Y98" s="27">
        <f ca="1">[2]!thsiFinD("ths_pb_quantile_sr_index",$B98,"2024-12-31",TODAY()-365*5,TODAY(),107,100)</f>
        <v>90.736842105263165</v>
      </c>
      <c r="Z98" s="27">
        <f ca="1">[2]!thsiFinD("ths_pe_ttm_quantile_index",$B98,"2024-12-31",TODAY()-365*5,TODAY(),100,100)</f>
        <v>91.235059760956005</v>
      </c>
      <c r="AA98" s="27">
        <f ca="1">[2]!thsiFinD("ths_pb_lessthan1_num_ratio_index",$B98,[2]!thsiFinD("ths_new_forward_nearest_trade_date_func",TODAY()))</f>
        <v>0</v>
      </c>
      <c r="AB98" s="29">
        <f ca="1">IF(L98="","",(([2]!thsiFinD("close_int",$B98,TODAY()-365*3,TODAY(),100)-[2]!thsiFinD("low_int",$B98,TODAY()-365*3,TODAY(),100)-1)/([2]!thsiFinD("high_int",$B98,TODAY()-365*3,TODAY(),100)-[2]!thsiFinD("low_int",$B98,TODAY()-365*3,TODAY(),100)-1)))</f>
        <v>0.76613406608958712</v>
      </c>
      <c r="AC98" s="29">
        <f ca="1">IF($L98="","",(([2]!thsiFinD("close_int",$B98,TODAY()-365,TODAY(),100)-[2]!thsiFinD("low_int",$B98,TODAY()-365,TODAY(),100)-1)/([2]!thsiFinD("high_int",$B98,TODAY()-365,TODAY(),100)-[2]!thsiFinD("low_int",$B98,TODAY()-365,TODAY(),100)-1)))</f>
        <v>0.67970307190030732</v>
      </c>
      <c r="AD98" s="29">
        <f ca="1">IF($L98="","",(([2]!thsiFinD("close_int",$B98,TODAY()-90,TODAY(),100)-[2]!thsiFinD("low_int",$B98,TODAY()-90,TODAY(),100)-1)/([2]!thsiFinD("high_int",$B98,TODAY()-90,TODAY(),100)-[2]!thsiFinD("low_int",$B98,TODAY()-90,TODAY(),100)-1)))</f>
        <v>0.44296197103124285</v>
      </c>
    </row>
    <row r="99" spans="1:30" ht="16.5" hidden="1" x14ac:dyDescent="0.4">
      <c r="A99" s="2" t="str">
        <f>[1]!b_info_fullname(B99)</f>
        <v>德国DAX指数</v>
      </c>
      <c r="B99" s="2" t="s">
        <v>135</v>
      </c>
      <c r="C99" s="2" t="str">
        <f>[1]!s_info_name(B99)</f>
        <v>德国DAX</v>
      </c>
      <c r="D99" s="3" t="s">
        <v>1604</v>
      </c>
      <c r="E99" s="38" t="s">
        <v>2459</v>
      </c>
      <c r="F99" s="38" t="s">
        <v>2460</v>
      </c>
      <c r="G99" s="19">
        <f>COUNTIF('ETF-info'!$I$2:$I$2000,ETF指数!$B99)</f>
        <v>2</v>
      </c>
      <c r="H99" s="20">
        <f ca="1">SUMIF('ETF-info'!$I$2:$I$2000,ETF指数!B99,'ETF-info'!$M$2:$M$1008)</f>
        <v>24.030764190799999</v>
      </c>
      <c r="I99" s="25">
        <f ca="1">[1]!i_pq_pctchange($B99,TODAY()-30,"")</f>
        <v>-3.8975331536897584</v>
      </c>
      <c r="J99" s="25">
        <f ca="1">[1]!i_pq_pctchange($B99,TODAY()-180,"")</f>
        <v>12.836172566314863</v>
      </c>
      <c r="K99" s="25">
        <f ca="1">[1]!i_pq_pctchange($B99,TODAY()-365,"")</f>
        <v>21.084980689339574</v>
      </c>
      <c r="L99" s="25">
        <f ca="1">IFERROR([1]!i_risk_returnyearly($B99,TODAY()-180,"",1)/N99,"")</f>
        <v>1.3076556178907368</v>
      </c>
      <c r="M99" s="25">
        <f ca="1">IFERROR([1]!i_risk_returnyearly($B99,TODAY()-365,"",1)/O99,"")</f>
        <v>1.1835245882875489</v>
      </c>
      <c r="N99" s="26">
        <f ca="1">[2]!thsiFinD("ths_annual_volatility_index",$B99,TODAY()-180,TODAY(),100,101)</f>
        <v>21.672896379893999</v>
      </c>
      <c r="O99" s="26">
        <f ca="1">[2]!thsiFinD("ths_annual_volatility_index",$B99,TODAY()-365,TODAY(),100,101)</f>
        <v>17.583574829477001</v>
      </c>
      <c r="P99" s="27">
        <f ca="1">[2]!thsiFinD("ths_fore_np_compound_growth_2y_index",$B99,TODAY())</f>
        <v>0</v>
      </c>
      <c r="Q99" s="27">
        <f ca="1">$P99-[2]!thsiFinD("ths_fore_np_compound_growth_2y_index",$B99,TODAY()-30)</f>
        <v>0</v>
      </c>
      <c r="R99" s="27">
        <f ca="1">$P99-[2]!thsiFinD("ths_fore_np_compound_growth_2y_index",$B99,TODAY()-180)</f>
        <v>0</v>
      </c>
      <c r="S99" s="26">
        <f ca="1">[2]!thsiFinD("ths_pe_ttm_index",B99,[2]!thsiFinD("ths_new_forward_nearest_trade_date_func",TODAY()),100,100)</f>
        <v>0</v>
      </c>
      <c r="T99" s="26">
        <f ca="1">[2]!thsiFinD("ths_fore_pe_index",B99,[2]!thsiFinD("ths_new_forward_nearest_trade_date_func",TODAY()),2025,100)</f>
        <v>0</v>
      </c>
      <c r="U99" s="26">
        <f ca="1">[2]!thsiFinD("ths_pb_quantile_sr_index",$B99,[2]!thsiFinD("ths_new_forward_nearest_trade_date_func",TODAY()),TODAY()-365*5,TODAY(),107,100)</f>
        <v>0</v>
      </c>
      <c r="V99" s="26">
        <f ca="1">[2]!thsiFinD("ths_pe_ttm_quantile_index",$B99,[2]!thsiFinD("ths_new_forward_nearest_trade_date_func",TODAY()),TODAY()-365*5,TODAY(),100,100)</f>
        <v>0</v>
      </c>
      <c r="W99" s="27">
        <f ca="1">[2]!thsiFinD("ths_pb_quantile_sr_index",$B99,"2024-09-20",TODAY()-365*5,TODAY(),107,100)</f>
        <v>0</v>
      </c>
      <c r="X99" s="27">
        <f ca="1">[2]!thsiFinD("ths_pe_ttm_quantile_index",$B99,"2024-09-20",TODAY()-365*5,TODAY(),100,100)</f>
        <v>0</v>
      </c>
      <c r="Y99" s="27">
        <f ca="1">[2]!thsiFinD("ths_pb_quantile_sr_index",$B99,"2024-12-31",TODAY()-365*5,TODAY(),107,100)</f>
        <v>0</v>
      </c>
      <c r="Z99" s="27">
        <f ca="1">[2]!thsiFinD("ths_pe_ttm_quantile_index",$B99,"2024-12-31",TODAY()-365*5,TODAY(),100,100)</f>
        <v>0</v>
      </c>
      <c r="AA99" s="27">
        <f ca="1">[2]!thsiFinD("ths_pb_lessthan1_num_ratio_index",$B99,[2]!thsiFinD("ths_new_forward_nearest_trade_date_func",TODAY()))</f>
        <v>0</v>
      </c>
      <c r="AB99" s="29">
        <f ca="1">IF(L99="","",(([2]!thsiFinD("close_int",$B99,TODAY()-365*3,TODAY(),100)-[2]!thsiFinD("low_int",$B99,TODAY()-365*3,TODAY(),100)-1)/([2]!thsiFinD("high_int",$B99,TODAY()-365*3,TODAY(),100)-[2]!thsiFinD("low_int",$B99,TODAY()-365*3,TODAY(),100)-1)))</f>
        <v>0.86961610103882414</v>
      </c>
      <c r="AC99" s="29">
        <f ca="1">IF($L99="","",(([2]!thsiFinD("close_int",$B99,TODAY()-365,TODAY(),100)-[2]!thsiFinD("low_int",$B99,TODAY()-365,TODAY(),100)-1)/([2]!thsiFinD("high_int",$B99,TODAY()-365,TODAY(),100)-[2]!thsiFinD("low_int",$B99,TODAY()-365,TODAY(),100)-1)))</f>
        <v>0.7652720307463815</v>
      </c>
      <c r="AD99" s="29">
        <f ca="1">IF($L99="","",(([2]!thsiFinD("close_int",$B99,TODAY()-90,TODAY(),100)-[2]!thsiFinD("low_int",$B99,TODAY()-90,TODAY(),100)-1)/([2]!thsiFinD("high_int",$B99,TODAY()-90,TODAY(),100)-[2]!thsiFinD("low_int",$B99,TODAY()-90,TODAY(),100)-1)))</f>
        <v>0.69628693506649864</v>
      </c>
    </row>
    <row r="100" spans="1:30" ht="16.5" hidden="1" x14ac:dyDescent="0.4">
      <c r="A100" s="2" t="str">
        <f>[1]!b_info_fullname(B100)</f>
        <v>巴黎CAC40指数</v>
      </c>
      <c r="B100" s="2" t="s">
        <v>424</v>
      </c>
      <c r="C100" s="2" t="str">
        <f>[1]!s_info_name(B100)</f>
        <v>法国CAC40</v>
      </c>
      <c r="D100" s="3" t="s">
        <v>1604</v>
      </c>
      <c r="E100" s="38" t="s">
        <v>2459</v>
      </c>
      <c r="F100" s="38" t="s">
        <v>2461</v>
      </c>
      <c r="G100" s="19">
        <f>COUNTIF('ETF-info'!$I$2:$I$2000,ETF指数!$B100)</f>
        <v>1</v>
      </c>
      <c r="H100" s="20">
        <f ca="1">SUMIF('ETF-info'!$I$2:$I$2000,ETF指数!B100,'ETF-info'!$M$2:$M$1008)</f>
        <v>8.6078051686000006</v>
      </c>
      <c r="I100" s="25">
        <f ca="1">[1]!i_pq_pctchange($B100,TODAY()-30,"")</f>
        <v>-6.7308375496894275</v>
      </c>
      <c r="J100" s="25">
        <f ca="1">[1]!i_pq_pctchange($B100,TODAY()-180,"")</f>
        <v>-0.20246640898214929</v>
      </c>
      <c r="K100" s="25">
        <f ca="1">[1]!i_pq_pctchange($B100,TODAY()-365,"")</f>
        <v>-7.6910550249328242</v>
      </c>
      <c r="L100" s="25">
        <f ca="1">IFERROR([1]!i_risk_returnyearly($B100,TODAY()-180,"",1)/N100,"")</f>
        <v>-2.1672093204636644E-2</v>
      </c>
      <c r="M100" s="25">
        <f ca="1">IFERROR([1]!i_risk_returnyearly($B100,TODAY()-365,"",1)/O100,"")</f>
        <v>-0.45286805590120632</v>
      </c>
      <c r="N100" s="26">
        <f ca="1">[2]!thsiFinD("ths_annual_volatility_index",$B100,TODAY()-180,TODAY(),100,101)</f>
        <v>18.968493598963001</v>
      </c>
      <c r="O100" s="26">
        <f ca="1">[2]!thsiFinD("ths_annual_volatility_index",$B100,TODAY()-365,TODAY(),100,101)</f>
        <v>16.662889188735999</v>
      </c>
      <c r="P100" s="27">
        <f ca="1">[2]!thsiFinD("ths_fore_np_compound_growth_2y_index",$B100,TODAY())</f>
        <v>0</v>
      </c>
      <c r="Q100" s="27">
        <f ca="1">$P100-[2]!thsiFinD("ths_fore_np_compound_growth_2y_index",$B100,TODAY()-30)</f>
        <v>0</v>
      </c>
      <c r="R100" s="27">
        <f ca="1">$P100-[2]!thsiFinD("ths_fore_np_compound_growth_2y_index",$B100,TODAY()-180)</f>
        <v>0</v>
      </c>
      <c r="S100" s="26">
        <f ca="1">[2]!thsiFinD("ths_pe_ttm_index",B100,[2]!thsiFinD("ths_new_forward_nearest_trade_date_func",TODAY()),100,100)</f>
        <v>0</v>
      </c>
      <c r="T100" s="26">
        <f ca="1">[2]!thsiFinD("ths_fore_pe_index",B100,[2]!thsiFinD("ths_new_forward_nearest_trade_date_func",TODAY()),2025,100)</f>
        <v>0</v>
      </c>
      <c r="U100" s="26">
        <f ca="1">[2]!thsiFinD("ths_pb_quantile_sr_index",$B100,[2]!thsiFinD("ths_new_forward_nearest_trade_date_func",TODAY()),TODAY()-365*5,TODAY(),107,100)</f>
        <v>0</v>
      </c>
      <c r="V100" s="26">
        <f ca="1">[2]!thsiFinD("ths_pe_ttm_quantile_index",$B100,[2]!thsiFinD("ths_new_forward_nearest_trade_date_func",TODAY()),TODAY()-365*5,TODAY(),100,100)</f>
        <v>0</v>
      </c>
      <c r="W100" s="27">
        <f ca="1">[2]!thsiFinD("ths_pb_quantile_sr_index",$B100,"2024-09-20",TODAY()-365*5,TODAY(),107,100)</f>
        <v>0</v>
      </c>
      <c r="X100" s="27">
        <f ca="1">[2]!thsiFinD("ths_pe_ttm_quantile_index",$B100,"2024-09-20",TODAY()-365*5,TODAY(),100,100)</f>
        <v>0</v>
      </c>
      <c r="Y100" s="27">
        <f ca="1">[2]!thsiFinD("ths_pb_quantile_sr_index",$B100,"2024-12-31",TODAY()-365*5,TODAY(),107,100)</f>
        <v>0</v>
      </c>
      <c r="Z100" s="27">
        <f ca="1">[2]!thsiFinD("ths_pe_ttm_quantile_index",$B100,"2024-12-31",TODAY()-365*5,TODAY(),100,100)</f>
        <v>0</v>
      </c>
      <c r="AA100" s="27">
        <f ca="1">[2]!thsiFinD("ths_pb_lessthan1_num_ratio_index",$B100,[2]!thsiFinD("ths_new_forward_nearest_trade_date_func",TODAY()))</f>
        <v>0</v>
      </c>
      <c r="AB100" s="29">
        <f ca="1">IF(L100="","",(([2]!thsiFinD("close_int",$B100,TODAY()-365*3,TODAY(),100)-[2]!thsiFinD("low_int",$B100,TODAY()-365*3,TODAY(),100)-1)/([2]!thsiFinD("high_int",$B100,TODAY()-365*3,TODAY(),100)-[2]!thsiFinD("low_int",$B100,TODAY()-365*3,TODAY(),100)-1)))</f>
        <v>0.7046015431007272</v>
      </c>
      <c r="AC100" s="29">
        <f ca="1">IF($L100="","",(([2]!thsiFinD("close_int",$B100,TODAY()-365,TODAY(),100)-[2]!thsiFinD("low_int",$B100,TODAY()-365,TODAY(),100)-1)/([2]!thsiFinD("high_int",$B100,TODAY()-365,TODAY(),100)-[2]!thsiFinD("low_int",$B100,TODAY()-365,TODAY(),100)-1)))</f>
        <v>0.48018307983645891</v>
      </c>
      <c r="AD100" s="29">
        <f ca="1">IF($L100="","",(([2]!thsiFinD("close_int",$B100,TODAY()-90,TODAY(),100)-[2]!thsiFinD("low_int",$B100,TODAY()-90,TODAY(),100)-1)/([2]!thsiFinD("high_int",$B100,TODAY()-90,TODAY(),100)-[2]!thsiFinD("low_int",$B100,TODAY()-90,TODAY(),100)-1)))</f>
        <v>0.48060437205315043</v>
      </c>
    </row>
    <row r="101" spans="1:30" ht="16.5" hidden="1" x14ac:dyDescent="0.4">
      <c r="A101" s="2" t="str">
        <f>[1]!b_info_fullname(B101)</f>
        <v>纳斯达克100指数</v>
      </c>
      <c r="B101" s="2" t="s">
        <v>103</v>
      </c>
      <c r="C101" s="2" t="str">
        <f>[1]!s_info_name(B101)</f>
        <v>纳斯达克100</v>
      </c>
      <c r="D101" s="3" t="s">
        <v>1604</v>
      </c>
      <c r="E101" s="3" t="s">
        <v>1605</v>
      </c>
      <c r="F101" s="3" t="s">
        <v>1501</v>
      </c>
      <c r="G101" s="19">
        <f>COUNTIF('ETF-info'!$I$2:$I$2000,ETF指数!$B101)</f>
        <v>12</v>
      </c>
      <c r="H101" s="20">
        <f ca="1">SUMIF('ETF-info'!$I$2:$I$2000,ETF指数!B101,'ETF-info'!$M$2:$M$1008)</f>
        <v>799.6029937958001</v>
      </c>
      <c r="I101" s="25">
        <f ca="1">[1]!i_pq_pctchange($B101,TODAY()-30,"")</f>
        <v>-7.369413154519922</v>
      </c>
      <c r="J101" s="25">
        <f ca="1">[1]!i_pq_pctchange($B101,TODAY()-180,"")</f>
        <v>-8.1503457642042481</v>
      </c>
      <c r="K101" s="25">
        <f ca="1">[1]!i_pq_pctchange($B101,TODAY()-365,"")</f>
        <v>6.9930578251286013</v>
      </c>
      <c r="L101" s="25">
        <f ca="1">IFERROR([1]!i_risk_returnyearly($B101,TODAY()-180,"",1)/N101,"")</f>
        <v>-0.52863081215050145</v>
      </c>
      <c r="M101" s="25">
        <f ca="1">IFERROR([1]!i_risk_returnyearly($B101,TODAY()-365,"",1)/O101,"")</f>
        <v>0.27776380735444911</v>
      </c>
      <c r="N101" s="26">
        <f ca="1">[2]!thsiFinD("ths_annual_volatility_index",$B101,TODAY()-180,TODAY(),100,101)</f>
        <v>30.473601938811999</v>
      </c>
      <c r="O101" s="26">
        <f ca="1">[2]!thsiFinD("ths_annual_volatility_index",$B101,TODAY()-365,TODAY(),100,101)</f>
        <v>25.176274374022</v>
      </c>
      <c r="P101" s="27">
        <f ca="1">[2]!thsiFinD("ths_fore_np_compound_growth_2y_index",$B101,TODAY())</f>
        <v>0</v>
      </c>
      <c r="Q101" s="27">
        <f ca="1">$P101-[2]!thsiFinD("ths_fore_np_compound_growth_2y_index",$B101,TODAY()-30)</f>
        <v>0</v>
      </c>
      <c r="R101" s="27">
        <f ca="1">$P101-[2]!thsiFinD("ths_fore_np_compound_growth_2y_index",$B101,TODAY()-180)</f>
        <v>0</v>
      </c>
      <c r="S101" s="26">
        <f ca="1">[2]!thsiFinD("ths_pe_ttm_index",B101,[2]!thsiFinD("ths_new_forward_nearest_trade_date_func",TODAY()),100,100)</f>
        <v>30.003378853032999</v>
      </c>
      <c r="T101" s="26">
        <f ca="1">[2]!thsiFinD("ths_fore_pe_index",B101,[2]!thsiFinD("ths_new_forward_nearest_trade_date_func",TODAY()),2025,100)</f>
        <v>0</v>
      </c>
      <c r="U101" s="26">
        <f ca="1">[2]!thsiFinD("ths_pb_quantile_sr_index",$B101,[2]!thsiFinD("ths_new_forward_nearest_trade_date_func",TODAY()),TODAY()-365*5,TODAY(),107,100)</f>
        <v>95.70637119113573</v>
      </c>
      <c r="V101" s="26">
        <f ca="1">[2]!thsiFinD("ths_pe_ttm_quantile_index",$B101,[2]!thsiFinD("ths_new_forward_nearest_trade_date_func",TODAY()),TODAY()-365*5,TODAY(),100,100)</f>
        <v>0</v>
      </c>
      <c r="W101" s="27">
        <f ca="1">[2]!thsiFinD("ths_pb_quantile_sr_index",$B101,"2024-09-20",TODAY()-365*5,TODAY(),107,100)</f>
        <v>91.4819944598338</v>
      </c>
      <c r="X101" s="27">
        <f ca="1">[2]!thsiFinD("ths_pe_ttm_quantile_index",$B101,"2024-09-20",TODAY()-365*5,TODAY(),100,100)</f>
        <v>71.152518978605997</v>
      </c>
      <c r="Y101" s="27">
        <f ca="1">[2]!thsiFinD("ths_pb_quantile_sr_index",$B101,"2024-12-31",TODAY()-365*5,TODAY(),107,100)</f>
        <v>93.97506925207756</v>
      </c>
      <c r="Z101" s="27">
        <f ca="1">[2]!thsiFinD("ths_pe_ttm_quantile_index",$B101,"2024-12-31",TODAY()-365*5,TODAY(),100,100)</f>
        <v>85.714285714286007</v>
      </c>
      <c r="AA101" s="27">
        <f ca="1">[2]!thsiFinD("ths_pb_lessthan1_num_ratio_index",$B101,[2]!thsiFinD("ths_new_forward_nearest_trade_date_func",TODAY()))</f>
        <v>0.99009900990098998</v>
      </c>
      <c r="AB101" s="29">
        <f ca="1">IF(L101="","",(([2]!thsiFinD("close_int",$B101,TODAY()-365*3,TODAY(),100)-[2]!thsiFinD("low_int",$B101,TODAY()-365*3,TODAY(),100)-1)/([2]!thsiFinD("high_int",$B101,TODAY()-365*3,TODAY(),100)-[2]!thsiFinD("low_int",$B101,TODAY()-365*3,TODAY(),100)-1)))</f>
        <v>0.70041943406051332</v>
      </c>
      <c r="AC101" s="29">
        <f ca="1">IF($L101="","",(([2]!thsiFinD("close_int",$B101,TODAY()-365,TODAY(),100)-[2]!thsiFinD("low_int",$B101,TODAY()-365,TODAY(),100)-1)/([2]!thsiFinD("high_int",$B101,TODAY()-365,TODAY(),100)-[2]!thsiFinD("low_int",$B101,TODAY()-365,TODAY(),100)-1)))</f>
        <v>0.37857110585180126</v>
      </c>
      <c r="AD101" s="29">
        <f ca="1">IF($L101="","",(([2]!thsiFinD("close_int",$B101,TODAY()-90,TODAY(),100)-[2]!thsiFinD("low_int",$B101,TODAY()-90,TODAY(),100)-1)/([2]!thsiFinD("high_int",$B101,TODAY()-90,TODAY(),100)-[2]!thsiFinD("low_int",$B101,TODAY()-90,TODAY(),100)-1)))</f>
        <v>0.37857110585180126</v>
      </c>
    </row>
    <row r="102" spans="1:30" ht="16.5" hidden="1" x14ac:dyDescent="0.4">
      <c r="A102" s="2" t="str">
        <f>[1]!b_info_fullname(B102)</f>
        <v>标普500净总回报指数</v>
      </c>
      <c r="B102" s="2" t="s">
        <v>124</v>
      </c>
      <c r="C102" s="2" t="str">
        <f>[1]!s_info_name(B102)</f>
        <v>标普500净总回报</v>
      </c>
      <c r="D102" s="3" t="s">
        <v>1604</v>
      </c>
      <c r="E102" s="3" t="s">
        <v>1605</v>
      </c>
      <c r="F102" s="3" t="s">
        <v>1490</v>
      </c>
      <c r="G102" s="19">
        <f>COUNTIF('ETF-info'!$I$2:$I$2000,ETF指数!$B102)</f>
        <v>1</v>
      </c>
      <c r="H102" s="20">
        <f ca="1">SUMIF('ETF-info'!$I$2:$I$2000,ETF指数!B102,'ETF-info'!$M$2:$M$1008)</f>
        <v>164.72077151400001</v>
      </c>
      <c r="I102" s="25">
        <f ca="1">[1]!i_pq_pctchange($B102,TODAY()-30,"")</f>
        <v>-6.7313008930191316</v>
      </c>
      <c r="J102" s="25">
        <f ca="1">[1]!i_pq_pctchange($B102,TODAY()-180,"")</f>
        <v>-7.0113130029891169</v>
      </c>
      <c r="K102" s="25">
        <f ca="1">[1]!i_pq_pctchange($B102,TODAY()-365,"")</f>
        <v>7.0304631459055411</v>
      </c>
      <c r="L102" s="25" t="str">
        <f ca="1">IFERROR([1]!i_risk_returnyearly($B102,TODAY()-180,"",1)/N102,"")</f>
        <v/>
      </c>
      <c r="M102" s="25" t="str">
        <f ca="1">IFERROR([1]!i_risk_returnyearly($B102,TODAY()-365,"",1)/O102,"")</f>
        <v/>
      </c>
      <c r="N102" s="26">
        <f ca="1">[2]!thsiFinD("ths_annual_volatility_index",$B102,TODAY()-180,TODAY(),100,101)</f>
        <v>0</v>
      </c>
      <c r="O102" s="26">
        <f ca="1">[2]!thsiFinD("ths_annual_volatility_index",$B102,TODAY()-365,TODAY(),100,101)</f>
        <v>0</v>
      </c>
      <c r="P102" s="27">
        <f ca="1">[2]!thsiFinD("ths_fore_np_compound_growth_2y_index",$B102,TODAY())</f>
        <v>0</v>
      </c>
      <c r="Q102" s="27">
        <f ca="1">$P102-[2]!thsiFinD("ths_fore_np_compound_growth_2y_index",$B102,TODAY()-30)</f>
        <v>0</v>
      </c>
      <c r="R102" s="27">
        <f ca="1">$P102-[2]!thsiFinD("ths_fore_np_compound_growth_2y_index",$B102,TODAY()-180)</f>
        <v>0</v>
      </c>
      <c r="S102" s="26">
        <f ca="1">[2]!thsiFinD("ths_pe_ttm_index",B102,[2]!thsiFinD("ths_new_forward_nearest_trade_date_func",TODAY()),100,100)</f>
        <v>0</v>
      </c>
      <c r="T102" s="26">
        <f ca="1">[2]!thsiFinD("ths_fore_pe_index",B102,[2]!thsiFinD("ths_new_forward_nearest_trade_date_func",TODAY()),2025,100)</f>
        <v>0</v>
      </c>
      <c r="U102" s="26">
        <f ca="1">[2]!thsiFinD("ths_pb_quantile_sr_index",$B102,[2]!thsiFinD("ths_new_forward_nearest_trade_date_func",TODAY()),TODAY()-365*5,TODAY(),107,100)</f>
        <v>0</v>
      </c>
      <c r="V102" s="26">
        <f ca="1">[2]!thsiFinD("ths_pe_ttm_quantile_index",$B102,[2]!thsiFinD("ths_new_forward_nearest_trade_date_func",TODAY()),TODAY()-365*5,TODAY(),100,100)</f>
        <v>0</v>
      </c>
      <c r="W102" s="27">
        <f ca="1">[2]!thsiFinD("ths_pb_quantile_sr_index",$B102,"2024-09-20",TODAY()-365*5,TODAY(),107,100)</f>
        <v>0</v>
      </c>
      <c r="X102" s="27">
        <f ca="1">[2]!thsiFinD("ths_pe_ttm_quantile_index",$B102,"2024-09-20",TODAY()-365*5,TODAY(),100,100)</f>
        <v>0</v>
      </c>
      <c r="Y102" s="27">
        <f ca="1">[2]!thsiFinD("ths_pb_quantile_sr_index",$B102,"2024-12-31",TODAY()-365*5,TODAY(),107,100)</f>
        <v>0</v>
      </c>
      <c r="Z102" s="27">
        <f ca="1">[2]!thsiFinD("ths_pe_ttm_quantile_index",$B102,"2024-12-31",TODAY()-365*5,TODAY(),100,100)</f>
        <v>0</v>
      </c>
      <c r="AA102" s="27">
        <f ca="1">[2]!thsiFinD("ths_pb_lessthan1_num_ratio_index",$B102,[2]!thsiFinD("ths_new_forward_nearest_trade_date_func",TODAY()))</f>
        <v>0</v>
      </c>
      <c r="AB102" s="29" t="str">
        <f ca="1">IF(L102="","",(([2]!thsiFinD("close_int",$B102,TODAY()-365*3,TODAY(),100)-[2]!thsiFinD("low_int",$B102,TODAY()-365*3,TODAY(),100)-1)/([2]!thsiFinD("high_int",$B102,TODAY()-365*3,TODAY(),100)-[2]!thsiFinD("low_int",$B102,TODAY()-365*3,TODAY(),100)-1)))</f>
        <v/>
      </c>
      <c r="AC102" s="29" t="str">
        <f ca="1">IF($L102="","",(([2]!thsiFinD("close_int",$B102,TODAY()-365,TODAY(),100)-[2]!thsiFinD("low_int",$B102,TODAY()-365,TODAY(),100)-1)/([2]!thsiFinD("high_int",$B102,TODAY()-365,TODAY(),100)-[2]!thsiFinD("low_int",$B102,TODAY()-365,TODAY(),100)-1)))</f>
        <v/>
      </c>
      <c r="AD102" s="29" t="str">
        <f ca="1">IF($L102="","",(([2]!thsiFinD("close_int",$B102,TODAY()-90,TODAY(),100)-[2]!thsiFinD("low_int",$B102,TODAY()-90,TODAY(),100)-1)/([2]!thsiFinD("high_int",$B102,TODAY()-90,TODAY(),100)-[2]!thsiFinD("low_int",$B102,TODAY()-90,TODAY(),100)-1)))</f>
        <v/>
      </c>
    </row>
    <row r="103" spans="1:30" ht="16.5" hidden="1" x14ac:dyDescent="0.4">
      <c r="A103" s="2" t="str">
        <f>[1]!b_info_fullname(B103)</f>
        <v>纳斯达克科技市值加权指数</v>
      </c>
      <c r="B103" s="2" t="s">
        <v>1119</v>
      </c>
      <c r="C103" s="2" t="str">
        <f>[1]!s_info_name(B103)</f>
        <v>纳斯达克科技市值加权</v>
      </c>
      <c r="D103" s="3" t="s">
        <v>1604</v>
      </c>
      <c r="E103" s="3" t="s">
        <v>1605</v>
      </c>
      <c r="F103" s="3" t="s">
        <v>1501</v>
      </c>
      <c r="G103" s="19">
        <f>COUNTIF('ETF-info'!$I$2:$I$2000,ETF指数!$B103)</f>
        <v>1</v>
      </c>
      <c r="H103" s="20">
        <f ca="1">SUMIF('ETF-info'!$I$2:$I$2000,ETF指数!B103,'ETF-info'!$M$2:$M$1008)</f>
        <v>82.198958168100006</v>
      </c>
      <c r="I103" s="25">
        <f ca="1">[1]!i_pq_pctchange($B103,TODAY()-30,"")</f>
        <v>-9.8432764789361809</v>
      </c>
      <c r="J103" s="25">
        <f ca="1">[1]!i_pq_pctchange($B103,TODAY()-180,"")</f>
        <v>-12.784431375949445</v>
      </c>
      <c r="K103" s="25">
        <f ca="1">[1]!i_pq_pctchange($B103,TODAY()-365,"")</f>
        <v>4.1013519864970371</v>
      </c>
      <c r="L103" s="25" t="str">
        <f ca="1">IFERROR([1]!i_risk_returnyearly($B103,TODAY()-180,"",1)/N103,"")</f>
        <v/>
      </c>
      <c r="M103" s="25" t="str">
        <f ca="1">IFERROR([1]!i_risk_returnyearly($B103,TODAY()-365,"",1)/O103,"")</f>
        <v/>
      </c>
      <c r="N103" s="26">
        <f ca="1">[2]!thsiFinD("ths_annual_volatility_index",$B103,TODAY()-180,TODAY(),100,101)</f>
        <v>0</v>
      </c>
      <c r="O103" s="26">
        <f ca="1">[2]!thsiFinD("ths_annual_volatility_index",$B103,TODAY()-365,TODAY(),100,101)</f>
        <v>0</v>
      </c>
      <c r="P103" s="27">
        <f ca="1">[2]!thsiFinD("ths_fore_np_compound_growth_2y_index",$B103,TODAY())</f>
        <v>0</v>
      </c>
      <c r="Q103" s="27">
        <f ca="1">$P103-[2]!thsiFinD("ths_fore_np_compound_growth_2y_index",$B103,TODAY()-30)</f>
        <v>0</v>
      </c>
      <c r="R103" s="27">
        <f ca="1">$P103-[2]!thsiFinD("ths_fore_np_compound_growth_2y_index",$B103,TODAY()-180)</f>
        <v>0</v>
      </c>
      <c r="S103" s="26">
        <f ca="1">[2]!thsiFinD("ths_pe_ttm_index",B103,[2]!thsiFinD("ths_new_forward_nearest_trade_date_func",TODAY()),100,100)</f>
        <v>0</v>
      </c>
      <c r="T103" s="26">
        <f ca="1">[2]!thsiFinD("ths_fore_pe_index",B103,[2]!thsiFinD("ths_new_forward_nearest_trade_date_func",TODAY()),2025,100)</f>
        <v>0</v>
      </c>
      <c r="U103" s="26">
        <f ca="1">[2]!thsiFinD("ths_pb_quantile_sr_index",$B103,[2]!thsiFinD("ths_new_forward_nearest_trade_date_func",TODAY()),TODAY()-365*5,TODAY(),107,100)</f>
        <v>0</v>
      </c>
      <c r="V103" s="26">
        <f ca="1">[2]!thsiFinD("ths_pe_ttm_quantile_index",$B103,[2]!thsiFinD("ths_new_forward_nearest_trade_date_func",TODAY()),TODAY()-365*5,TODAY(),100,100)</f>
        <v>0</v>
      </c>
      <c r="W103" s="27">
        <f ca="1">[2]!thsiFinD("ths_pb_quantile_sr_index",$B103,"2024-09-20",TODAY()-365*5,TODAY(),107,100)</f>
        <v>0</v>
      </c>
      <c r="X103" s="27">
        <f ca="1">[2]!thsiFinD("ths_pe_ttm_quantile_index",$B103,"2024-09-20",TODAY()-365*5,TODAY(),100,100)</f>
        <v>0</v>
      </c>
      <c r="Y103" s="27">
        <f ca="1">[2]!thsiFinD("ths_pb_quantile_sr_index",$B103,"2024-12-31",TODAY()-365*5,TODAY(),107,100)</f>
        <v>0</v>
      </c>
      <c r="Z103" s="27">
        <f ca="1">[2]!thsiFinD("ths_pe_ttm_quantile_index",$B103,"2024-12-31",TODAY()-365*5,TODAY(),100,100)</f>
        <v>0</v>
      </c>
      <c r="AA103" s="27">
        <f ca="1">[2]!thsiFinD("ths_pb_lessthan1_num_ratio_index",$B103,[2]!thsiFinD("ths_new_forward_nearest_trade_date_func",TODAY()))</f>
        <v>0</v>
      </c>
      <c r="AB103" s="29" t="str">
        <f ca="1">IF(L103="","",(([2]!thsiFinD("close_int",$B103,TODAY()-365*3,TODAY(),100)-[2]!thsiFinD("low_int",$B103,TODAY()-365*3,TODAY(),100)-1)/([2]!thsiFinD("high_int",$B103,TODAY()-365*3,TODAY(),100)-[2]!thsiFinD("low_int",$B103,TODAY()-365*3,TODAY(),100)-1)))</f>
        <v/>
      </c>
      <c r="AC103" s="29" t="str">
        <f ca="1">IF($L103="","",(([2]!thsiFinD("close_int",$B103,TODAY()-365,TODAY(),100)-[2]!thsiFinD("low_int",$B103,TODAY()-365,TODAY(),100)-1)/([2]!thsiFinD("high_int",$B103,TODAY()-365,TODAY(),100)-[2]!thsiFinD("low_int",$B103,TODAY()-365,TODAY(),100)-1)))</f>
        <v/>
      </c>
      <c r="AD103" s="29" t="str">
        <f ca="1">IF($L103="","",(([2]!thsiFinD("close_int",$B103,TODAY()-90,TODAY(),100)-[2]!thsiFinD("low_int",$B103,TODAY()-90,TODAY(),100)-1)/([2]!thsiFinD("high_int",$B103,TODAY()-90,TODAY(),100)-[2]!thsiFinD("low_int",$B103,TODAY()-90,TODAY(),100)-1)))</f>
        <v/>
      </c>
    </row>
    <row r="104" spans="1:30" ht="16.5" hidden="1" x14ac:dyDescent="0.4">
      <c r="A104" s="2" t="str">
        <f>[1]!b_info_fullname(B104)</f>
        <v>标准普尔500指数</v>
      </c>
      <c r="B104" s="2" t="s">
        <v>910</v>
      </c>
      <c r="C104" s="2" t="str">
        <f>[1]!s_info_name(B104)</f>
        <v>标普500</v>
      </c>
      <c r="D104" s="3" t="s">
        <v>1604</v>
      </c>
      <c r="E104" s="3" t="s">
        <v>1605</v>
      </c>
      <c r="F104" s="3"/>
      <c r="G104" s="19">
        <f>COUNTIF('ETF-info'!$I$2:$I$2000,ETF指数!$B104)</f>
        <v>3</v>
      </c>
      <c r="H104" s="20">
        <f ca="1">SUMIF('ETF-info'!$I$2:$I$2000,ETF指数!B104,'ETF-info'!$M$2:$M$1008)</f>
        <v>65.21055206150001</v>
      </c>
      <c r="I104" s="25">
        <f ca="1">[1]!i_pq_pctchange($B104,TODAY()-30,"")</f>
        <v>-6.7915950738352553</v>
      </c>
      <c r="J104" s="25">
        <f ca="1">[1]!i_pq_pctchange($B104,TODAY()-180,"")</f>
        <v>-7.4423393456058085</v>
      </c>
      <c r="K104" s="25">
        <f ca="1">[1]!i_pq_pctchange($B104,TODAY()-365,"")</f>
        <v>6.0212402993758074</v>
      </c>
      <c r="L104" s="25">
        <f ca="1">IFERROR([1]!i_risk_returnyearly($B104,TODAY()-180,"",1)/N104,"")</f>
        <v>-0.60716667934865454</v>
      </c>
      <c r="M104" s="25">
        <f ca="1">IFERROR([1]!i_risk_returnyearly($B104,TODAY()-365,"",1)/O104,"")</f>
        <v>0.31212622970014209</v>
      </c>
      <c r="N104" s="26">
        <f ca="1">[2]!thsiFinD("ths_annual_volatility_index",$B104,TODAY()-180,TODAY(),100,101)</f>
        <v>24.322361132266</v>
      </c>
      <c r="O104" s="26">
        <f ca="1">[2]!thsiFinD("ths_annual_volatility_index",$B104,TODAY()-365,TODAY(),100,101)</f>
        <v>19.291042297728001</v>
      </c>
      <c r="P104" s="27">
        <f ca="1">[2]!thsiFinD("ths_fore_np_compound_growth_2y_index",$B104,TODAY())</f>
        <v>0</v>
      </c>
      <c r="Q104" s="27">
        <f ca="1">$P104-[2]!thsiFinD("ths_fore_np_compound_growth_2y_index",$B104,TODAY()-30)</f>
        <v>0</v>
      </c>
      <c r="R104" s="27">
        <f ca="1">$P104-[2]!thsiFinD("ths_fore_np_compound_growth_2y_index",$B104,TODAY()-180)</f>
        <v>0</v>
      </c>
      <c r="S104" s="26">
        <f ca="1">[2]!thsiFinD("ths_pe_ttm_index",B104,[2]!thsiFinD("ths_new_forward_nearest_trade_date_func",TODAY()),100,100)</f>
        <v>24.331867273853</v>
      </c>
      <c r="T104" s="26">
        <f ca="1">[2]!thsiFinD("ths_fore_pe_index",B104,[2]!thsiFinD("ths_new_forward_nearest_trade_date_func",TODAY()),2025,100)</f>
        <v>0</v>
      </c>
      <c r="U104" s="26">
        <f ca="1">[2]!thsiFinD("ths_pb_quantile_sr_index",$B104,[2]!thsiFinD("ths_new_forward_nearest_trade_date_func",TODAY()),TODAY()-365*5,TODAY(),107,100)</f>
        <v>97.94561933534743</v>
      </c>
      <c r="V104" s="26">
        <f ca="1">[2]!thsiFinD("ths_pe_ttm_quantile_index",$B104,[2]!thsiFinD("ths_new_forward_nearest_trade_date_func",TODAY()),TODAY()-365*5,TODAY(),100,100)</f>
        <v>0</v>
      </c>
      <c r="W104" s="27">
        <f ca="1">[2]!thsiFinD("ths_pb_quantile_sr_index",$B104,"2024-09-20",TODAY()-365*5,TODAY(),107,100)</f>
        <v>88.51963746223565</v>
      </c>
      <c r="X104" s="27">
        <f ca="1">[2]!thsiFinD("ths_pe_ttm_quantile_index",$B104,"2024-09-20",TODAY()-365*5,TODAY(),100,100)</f>
        <v>70.162866449511</v>
      </c>
      <c r="Y104" s="27">
        <f ca="1">[2]!thsiFinD("ths_pb_quantile_sr_index",$B104,"2024-12-31",TODAY()-365*5,TODAY(),107,100)</f>
        <v>96.858006042296068</v>
      </c>
      <c r="Z104" s="27">
        <f ca="1">[2]!thsiFinD("ths_pe_ttm_quantile_index",$B104,"2024-12-31",TODAY()-365*5,TODAY(),100,100)</f>
        <v>72.8515625</v>
      </c>
      <c r="AA104" s="27">
        <f ca="1">[2]!thsiFinD("ths_pb_lessthan1_num_ratio_index",$B104,[2]!thsiFinD("ths_new_forward_nearest_trade_date_func",TODAY()))</f>
        <v>3.7773359840954002</v>
      </c>
      <c r="AB104" s="29">
        <f ca="1">IF(L104="","",(([2]!thsiFinD("close_int",$B104,TODAY()-365*3,TODAY(),100)-[2]!thsiFinD("low_int",$B104,TODAY()-365*3,TODAY(),100)-1)/([2]!thsiFinD("high_int",$B104,TODAY()-365*3,TODAY(),100)-[2]!thsiFinD("low_int",$B104,TODAY()-365*3,TODAY(),100)-1)))</f>
        <v>1</v>
      </c>
      <c r="AC104" s="29">
        <f ca="1">IF($L104="","",(([2]!thsiFinD("close_int",$B104,TODAY()-365,TODAY(),100)-[2]!thsiFinD("low_int",$B104,TODAY()-365,TODAY(),100)-1)/([2]!thsiFinD("high_int",$B104,TODAY()-365,TODAY(),100)-[2]!thsiFinD("low_int",$B104,TODAY()-365,TODAY(),100)-1)))</f>
        <v>1</v>
      </c>
      <c r="AD104" s="29">
        <f ca="1">IF($L104="","",(([2]!thsiFinD("close_int",$B104,TODAY()-90,TODAY(),100)-[2]!thsiFinD("low_int",$B104,TODAY()-90,TODAY(),100)-1)/([2]!thsiFinD("high_int",$B104,TODAY()-90,TODAY(),100)-[2]!thsiFinD("low_int",$B104,TODAY()-90,TODAY(),100)-1)))</f>
        <v>1</v>
      </c>
    </row>
    <row r="105" spans="1:30" ht="16.5" hidden="1" x14ac:dyDescent="0.4">
      <c r="A105" s="2" t="str">
        <f>[1]!b_info_fullname(B105)</f>
        <v>MSCI美国50指数</v>
      </c>
      <c r="B105" s="2" t="s">
        <v>1194</v>
      </c>
      <c r="C105" s="2" t="str">
        <f>[1]!s_info_name(B105)</f>
        <v>MSCI美国50指数</v>
      </c>
      <c r="D105" s="3" t="s">
        <v>1604</v>
      </c>
      <c r="E105" s="3" t="s">
        <v>1605</v>
      </c>
      <c r="F105" s="3" t="s">
        <v>1490</v>
      </c>
      <c r="G105" s="19">
        <f>COUNTIF('ETF-info'!$I$2:$I$2000,ETF指数!$B105)</f>
        <v>2</v>
      </c>
      <c r="H105" s="20">
        <f ca="1">SUMIF('ETF-info'!$I$2:$I$2000,ETF指数!B105,'ETF-info'!$M$2:$M$1008)</f>
        <v>31.7772823213</v>
      </c>
      <c r="I105" s="25">
        <f ca="1">[1]!i_pq_pctchange($B105,TODAY()-30,"")</f>
        <v>-7.4452407892749957</v>
      </c>
      <c r="J105" s="25">
        <f ca="1">[1]!i_pq_pctchange($B105,TODAY()-180,"")</f>
        <v>-8.4690348795486265</v>
      </c>
      <c r="K105" s="25">
        <f ca="1">[1]!i_pq_pctchange($B105,TODAY()-365,"")</f>
        <v>8.4714988583374566</v>
      </c>
      <c r="L105" s="25" t="str">
        <f ca="1">IFERROR([1]!i_risk_returnyearly($B105,TODAY()-180,"",1)/N105,"")</f>
        <v/>
      </c>
      <c r="M105" s="25" t="str">
        <f ca="1">IFERROR([1]!i_risk_returnyearly($B105,TODAY()-365,"",1)/O105,"")</f>
        <v/>
      </c>
      <c r="N105" s="26">
        <f ca="1">[2]!thsiFinD("ths_annual_volatility_index",$B105,TODAY()-180,TODAY(),100,101)</f>
        <v>0</v>
      </c>
      <c r="O105" s="26">
        <f ca="1">[2]!thsiFinD("ths_annual_volatility_index",$B105,TODAY()-365,TODAY(),100,101)</f>
        <v>0</v>
      </c>
      <c r="P105" s="27">
        <f ca="1">[2]!thsiFinD("ths_fore_np_compound_growth_2y_index",$B105,TODAY())</f>
        <v>0</v>
      </c>
      <c r="Q105" s="27">
        <f ca="1">$P105-[2]!thsiFinD("ths_fore_np_compound_growth_2y_index",$B105,TODAY()-30)</f>
        <v>0</v>
      </c>
      <c r="R105" s="27">
        <f ca="1">$P105-[2]!thsiFinD("ths_fore_np_compound_growth_2y_index",$B105,TODAY()-180)</f>
        <v>0</v>
      </c>
      <c r="S105" s="26">
        <f ca="1">[2]!thsiFinD("ths_pe_ttm_index",B105,[2]!thsiFinD("ths_new_forward_nearest_trade_date_func",TODAY()),100,100)</f>
        <v>0</v>
      </c>
      <c r="T105" s="26">
        <f ca="1">[2]!thsiFinD("ths_fore_pe_index",B105,[2]!thsiFinD("ths_new_forward_nearest_trade_date_func",TODAY()),2025,100)</f>
        <v>0</v>
      </c>
      <c r="U105" s="26">
        <f ca="1">[2]!thsiFinD("ths_pb_quantile_sr_index",$B105,[2]!thsiFinD("ths_new_forward_nearest_trade_date_func",TODAY()),TODAY()-365*5,TODAY(),107,100)</f>
        <v>0</v>
      </c>
      <c r="V105" s="26">
        <f ca="1">[2]!thsiFinD("ths_pe_ttm_quantile_index",$B105,[2]!thsiFinD("ths_new_forward_nearest_trade_date_func",TODAY()),TODAY()-365*5,TODAY(),100,100)</f>
        <v>0</v>
      </c>
      <c r="W105" s="27">
        <f ca="1">[2]!thsiFinD("ths_pb_quantile_sr_index",$B105,"2024-09-20",TODAY()-365*5,TODAY(),107,100)</f>
        <v>0</v>
      </c>
      <c r="X105" s="27">
        <f ca="1">[2]!thsiFinD("ths_pe_ttm_quantile_index",$B105,"2024-09-20",TODAY()-365*5,TODAY(),100,100)</f>
        <v>0</v>
      </c>
      <c r="Y105" s="27">
        <f ca="1">[2]!thsiFinD("ths_pb_quantile_sr_index",$B105,"2024-12-31",TODAY()-365*5,TODAY(),107,100)</f>
        <v>0</v>
      </c>
      <c r="Z105" s="27">
        <f ca="1">[2]!thsiFinD("ths_pe_ttm_quantile_index",$B105,"2024-12-31",TODAY()-365*5,TODAY(),100,100)</f>
        <v>0</v>
      </c>
      <c r="AA105" s="27">
        <f ca="1">[2]!thsiFinD("ths_pb_lessthan1_num_ratio_index",$B105,[2]!thsiFinD("ths_new_forward_nearest_trade_date_func",TODAY()))</f>
        <v>0</v>
      </c>
      <c r="AB105" s="29" t="str">
        <f ca="1">IF(L105="","",(([2]!thsiFinD("close_int",$B105,TODAY()-365*3,TODAY(),100)-[2]!thsiFinD("low_int",$B105,TODAY()-365*3,TODAY(),100)-1)/([2]!thsiFinD("high_int",$B105,TODAY()-365*3,TODAY(),100)-[2]!thsiFinD("low_int",$B105,TODAY()-365*3,TODAY(),100)-1)))</f>
        <v/>
      </c>
      <c r="AC105" s="29" t="str">
        <f ca="1">IF($L105="","",(([2]!thsiFinD("close_int",$B105,TODAY()-365,TODAY(),100)-[2]!thsiFinD("low_int",$B105,TODAY()-365,TODAY(),100)-1)/([2]!thsiFinD("high_int",$B105,TODAY()-365,TODAY(),100)-[2]!thsiFinD("low_int",$B105,TODAY()-365,TODAY(),100)-1)))</f>
        <v/>
      </c>
      <c r="AD105" s="29" t="str">
        <f ca="1">IF($L105="","",(([2]!thsiFinD("close_int",$B105,TODAY()-90,TODAY(),100)-[2]!thsiFinD("low_int",$B105,TODAY()-90,TODAY(),100)-1)/([2]!thsiFinD("high_int",$B105,TODAY()-90,TODAY(),100)-[2]!thsiFinD("low_int",$B105,TODAY()-90,TODAY(),100)-1)))</f>
        <v/>
      </c>
    </row>
    <row r="106" spans="1:30" ht="16.5" hidden="1" x14ac:dyDescent="0.4">
      <c r="A106" s="2" t="str">
        <f>[1]!b_info_fullname(B106)</f>
        <v>道琼斯工业平均指数</v>
      </c>
      <c r="B106" s="2" t="s">
        <v>1249</v>
      </c>
      <c r="C106" s="2" t="str">
        <f>[1]!s_info_name(B106)</f>
        <v>道琼斯工业指数</v>
      </c>
      <c r="D106" s="3" t="s">
        <v>1604</v>
      </c>
      <c r="E106" s="3" t="s">
        <v>1605</v>
      </c>
      <c r="F106" s="3"/>
      <c r="G106" s="19">
        <f>COUNTIF('ETF-info'!$I$2:$I$2000,ETF指数!$B106)</f>
        <v>1</v>
      </c>
      <c r="H106" s="20">
        <f ca="1">SUMIF('ETF-info'!$I$2:$I$2000,ETF指数!B106,'ETF-info'!$M$2:$M$1008)</f>
        <v>20.6880915309</v>
      </c>
      <c r="I106" s="25">
        <f ca="1">[1]!i_pq_pctchange($B106,TODAY()-30,"")</f>
        <v>-6.9904131476831726</v>
      </c>
      <c r="J106" s="25">
        <f ca="1">[1]!i_pq_pctchange($B106,TODAY()-180,"")</f>
        <v>-5.9548040575195245</v>
      </c>
      <c r="K106" s="25">
        <f ca="1">[1]!i_pq_pctchange($B106,TODAY()-365,"")</f>
        <v>2.8643488455262212</v>
      </c>
      <c r="L106" s="25">
        <f ca="1">IFERROR([1]!i_risk_returnyearly($B106,TODAY()-180,"",1)/N106,"")</f>
        <v>-0.5570481901985177</v>
      </c>
      <c r="M106" s="25">
        <f ca="1">IFERROR([1]!i_risk_returnyearly($B106,TODAY()-365,"",1)/O106,"")</f>
        <v>0.16845724521845098</v>
      </c>
      <c r="N106" s="26">
        <f ca="1">[2]!thsiFinD("ths_annual_volatility_index",$B106,TODAY()-180,TODAY(),100,101)</f>
        <v>21.386471808528999</v>
      </c>
      <c r="O106" s="26">
        <f ca="1">[2]!thsiFinD("ths_annual_volatility_index",$B106,TODAY()-365,TODAY(),100,101)</f>
        <v>17.003417346709</v>
      </c>
      <c r="P106" s="27">
        <f ca="1">[2]!thsiFinD("ths_fore_np_compound_growth_2y_index",$B106,TODAY())</f>
        <v>0</v>
      </c>
      <c r="Q106" s="27">
        <f ca="1">$P106-[2]!thsiFinD("ths_fore_np_compound_growth_2y_index",$B106,TODAY()-30)</f>
        <v>0</v>
      </c>
      <c r="R106" s="27">
        <f ca="1">$P106-[2]!thsiFinD("ths_fore_np_compound_growth_2y_index",$B106,TODAY()-180)</f>
        <v>0</v>
      </c>
      <c r="S106" s="26">
        <f ca="1">[2]!thsiFinD("ths_pe_ttm_index",B106,[2]!thsiFinD("ths_new_forward_nearest_trade_date_func",TODAY()),100,100)</f>
        <v>26.372316164956001</v>
      </c>
      <c r="T106" s="26">
        <f ca="1">[2]!thsiFinD("ths_fore_pe_index",B106,[2]!thsiFinD("ths_new_forward_nearest_trade_date_func",TODAY()),2025,100)</f>
        <v>0</v>
      </c>
      <c r="U106" s="26">
        <f ca="1">[2]!thsiFinD("ths_pb_quantile_sr_index",$B106,[2]!thsiFinD("ths_new_forward_nearest_trade_date_func",TODAY()),TODAY()-365*5,TODAY(),107,100)</f>
        <v>100</v>
      </c>
      <c r="V106" s="26">
        <f ca="1">[2]!thsiFinD("ths_pe_ttm_quantile_index",$B106,[2]!thsiFinD("ths_new_forward_nearest_trade_date_func",TODAY()),TODAY()-365*5,TODAY(),100,100)</f>
        <v>0</v>
      </c>
      <c r="W106" s="27">
        <f ca="1">[2]!thsiFinD("ths_pb_quantile_sr_index",$B106,"2024-09-20",TODAY()-365*5,TODAY(),107,100)</f>
        <v>94.639376218323591</v>
      </c>
      <c r="X106" s="27">
        <f ca="1">[2]!thsiFinD("ths_pe_ttm_quantile_index",$B106,"2024-09-20",TODAY()-365*5,TODAY(),100,100)</f>
        <v>87.887527036769995</v>
      </c>
      <c r="Y106" s="27">
        <f ca="1">[2]!thsiFinD("ths_pb_quantile_sr_index",$B106,"2024-12-31",TODAY()-365*5,TODAY(),107,100)</f>
        <v>100</v>
      </c>
      <c r="Z106" s="27">
        <f ca="1">[2]!thsiFinD("ths_pe_ttm_quantile_index",$B106,"2024-12-31",TODAY()-365*5,TODAY(),100,100)</f>
        <v>95.241528478730999</v>
      </c>
      <c r="AA106" s="27">
        <f ca="1">[2]!thsiFinD("ths_pb_lessthan1_num_ratio_index",$B106,[2]!thsiFinD("ths_new_forward_nearest_trade_date_func",TODAY()))</f>
        <v>0</v>
      </c>
      <c r="AB106" s="29">
        <f ca="1">IF(L106="","",(([2]!thsiFinD("close_int",$B106,TODAY()-365*3,TODAY(),100)-[2]!thsiFinD("low_int",$B106,TODAY()-365*3,TODAY(),100)-1)/([2]!thsiFinD("high_int",$B106,TODAY()-365*3,TODAY(),100)-[2]!thsiFinD("low_int",$B106,TODAY()-365*3,TODAY(),100)-1)))</f>
        <v>1</v>
      </c>
      <c r="AC106" s="29">
        <f ca="1">IF($L106="","",(([2]!thsiFinD("close_int",$B106,TODAY()-365,TODAY(),100)-[2]!thsiFinD("low_int",$B106,TODAY()-365,TODAY(),100)-1)/([2]!thsiFinD("high_int",$B106,TODAY()-365,TODAY(),100)-[2]!thsiFinD("low_int",$B106,TODAY()-365,TODAY(),100)-1)))</f>
        <v>1</v>
      </c>
      <c r="AD106" s="29">
        <f ca="1">IF($L106="","",(([2]!thsiFinD("close_int",$B106,TODAY()-90,TODAY(),100)-[2]!thsiFinD("low_int",$B106,TODAY()-90,TODAY(),100)-1)/([2]!thsiFinD("high_int",$B106,TODAY()-90,TODAY(),100)-[2]!thsiFinD("low_int",$B106,TODAY()-90,TODAY(),100)-1)))</f>
        <v>1</v>
      </c>
    </row>
    <row r="107" spans="1:30" ht="16.5" hidden="1" x14ac:dyDescent="0.4">
      <c r="A107" s="2" t="str">
        <f>[1]!b_info_fullname(B107)</f>
        <v>纳斯达克生物技术指数</v>
      </c>
      <c r="B107" s="2" t="s">
        <v>967</v>
      </c>
      <c r="C107" s="2" t="str">
        <f>[1]!s_info_name(B107)</f>
        <v>纳斯达克生物技术</v>
      </c>
      <c r="D107" s="3" t="s">
        <v>1604</v>
      </c>
      <c r="E107" s="3" t="s">
        <v>1605</v>
      </c>
      <c r="F107" s="3" t="s">
        <v>1594</v>
      </c>
      <c r="G107" s="19">
        <f>COUNTIF('ETF-info'!$I$2:$I$2000,ETF指数!$B107)</f>
        <v>1</v>
      </c>
      <c r="H107" s="20">
        <f ca="1">SUMIF('ETF-info'!$I$2:$I$2000,ETF指数!B107,'ETF-info'!$M$2:$M$1008)</f>
        <v>13.4508903094</v>
      </c>
      <c r="I107" s="25">
        <f ca="1">[1]!i_pq_pctchange($B107,TODAY()-30,"")</f>
        <v>-8.5241760250675309</v>
      </c>
      <c r="J107" s="25">
        <f ca="1">[1]!i_pq_pctchange($B107,TODAY()-180,"")</f>
        <v>-12.530692267267796</v>
      </c>
      <c r="K107" s="25">
        <f ca="1">[1]!i_pq_pctchange($B107,TODAY()-365,"")</f>
        <v>-1.0504152793970989</v>
      </c>
      <c r="L107" s="25" t="str">
        <f ca="1">IFERROR([1]!i_risk_returnyearly($B107,TODAY()-180,"",1)/N107,"")</f>
        <v/>
      </c>
      <c r="M107" s="25" t="str">
        <f ca="1">IFERROR([1]!i_risk_returnyearly($B107,TODAY()-365,"",1)/O107,"")</f>
        <v/>
      </c>
      <c r="N107" s="26">
        <f ca="1">[2]!thsiFinD("ths_annual_volatility_index",$B107,TODAY()-180,TODAY(),100,101)</f>
        <v>0</v>
      </c>
      <c r="O107" s="26">
        <f ca="1">[2]!thsiFinD("ths_annual_volatility_index",$B107,TODAY()-365,TODAY(),100,101)</f>
        <v>0</v>
      </c>
      <c r="P107" s="27">
        <f ca="1">[2]!thsiFinD("ths_fore_np_compound_growth_2y_index",$B107,TODAY())</f>
        <v>0</v>
      </c>
      <c r="Q107" s="27">
        <f ca="1">$P107-[2]!thsiFinD("ths_fore_np_compound_growth_2y_index",$B107,TODAY()-30)</f>
        <v>0</v>
      </c>
      <c r="R107" s="27">
        <f ca="1">$P107-[2]!thsiFinD("ths_fore_np_compound_growth_2y_index",$B107,TODAY()-180)</f>
        <v>0</v>
      </c>
      <c r="S107" s="26">
        <f ca="1">[2]!thsiFinD("ths_pe_ttm_index",B107,[2]!thsiFinD("ths_new_forward_nearest_trade_date_func",TODAY()),100,100)</f>
        <v>0</v>
      </c>
      <c r="T107" s="26">
        <f ca="1">[2]!thsiFinD("ths_fore_pe_index",B107,[2]!thsiFinD("ths_new_forward_nearest_trade_date_func",TODAY()),2025,100)</f>
        <v>0</v>
      </c>
      <c r="U107" s="26">
        <f ca="1">[2]!thsiFinD("ths_pb_quantile_sr_index",$B107,[2]!thsiFinD("ths_new_forward_nearest_trade_date_func",TODAY()),TODAY()-365*5,TODAY(),107,100)</f>
        <v>0</v>
      </c>
      <c r="V107" s="26">
        <f ca="1">[2]!thsiFinD("ths_pe_ttm_quantile_index",$B107,[2]!thsiFinD("ths_new_forward_nearest_trade_date_func",TODAY()),TODAY()-365*5,TODAY(),100,100)</f>
        <v>0</v>
      </c>
      <c r="W107" s="27">
        <f ca="1">[2]!thsiFinD("ths_pb_quantile_sr_index",$B107,"2024-09-20",TODAY()-365*5,TODAY(),107,100)</f>
        <v>0</v>
      </c>
      <c r="X107" s="27">
        <f ca="1">[2]!thsiFinD("ths_pe_ttm_quantile_index",$B107,"2024-09-20",TODAY()-365*5,TODAY(),100,100)</f>
        <v>0</v>
      </c>
      <c r="Y107" s="27">
        <f ca="1">[2]!thsiFinD("ths_pb_quantile_sr_index",$B107,"2024-12-31",TODAY()-365*5,TODAY(),107,100)</f>
        <v>0</v>
      </c>
      <c r="Z107" s="27">
        <f ca="1">[2]!thsiFinD("ths_pe_ttm_quantile_index",$B107,"2024-12-31",TODAY()-365*5,TODAY(),100,100)</f>
        <v>0</v>
      </c>
      <c r="AA107" s="27">
        <f ca="1">[2]!thsiFinD("ths_pb_lessthan1_num_ratio_index",$B107,[2]!thsiFinD("ths_new_forward_nearest_trade_date_func",TODAY()))</f>
        <v>0</v>
      </c>
      <c r="AB107" s="29" t="str">
        <f ca="1">IF(L107="","",(([2]!thsiFinD("close_int",$B107,TODAY()-365*3,TODAY(),100)-[2]!thsiFinD("low_int",$B107,TODAY()-365*3,TODAY(),100)-1)/([2]!thsiFinD("high_int",$B107,TODAY()-365*3,TODAY(),100)-[2]!thsiFinD("low_int",$B107,TODAY()-365*3,TODAY(),100)-1)))</f>
        <v/>
      </c>
      <c r="AC107" s="29" t="str">
        <f ca="1">IF($L107="","",(([2]!thsiFinD("close_int",$B107,TODAY()-365,TODAY(),100)-[2]!thsiFinD("low_int",$B107,TODAY()-365,TODAY(),100)-1)/([2]!thsiFinD("high_int",$B107,TODAY()-365,TODAY(),100)-[2]!thsiFinD("low_int",$B107,TODAY()-365,TODAY(),100)-1)))</f>
        <v/>
      </c>
      <c r="AD107" s="29" t="str">
        <f ca="1">IF($L107="","",(([2]!thsiFinD("close_int",$B107,TODAY()-90,TODAY(),100)-[2]!thsiFinD("low_int",$B107,TODAY()-90,TODAY(),100)-1)/([2]!thsiFinD("high_int",$B107,TODAY()-90,TODAY(),100)-[2]!thsiFinD("low_int",$B107,TODAY()-90,TODAY(),100)-1)))</f>
        <v/>
      </c>
    </row>
    <row r="108" spans="1:30" ht="16.5" hidden="1" x14ac:dyDescent="0.4">
      <c r="A108" s="2" t="str">
        <f>[1]!b_info_fullname(B108)</f>
        <v>标普生物技术精选行业指数</v>
      </c>
      <c r="B108" s="2" t="s">
        <v>1239</v>
      </c>
      <c r="C108" s="2" t="str">
        <f>[1]!s_info_name(B108)</f>
        <v>标普生物技术精选行业</v>
      </c>
      <c r="D108" s="3" t="s">
        <v>1604</v>
      </c>
      <c r="E108" s="3" t="s">
        <v>1605</v>
      </c>
      <c r="F108" s="3" t="s">
        <v>1594</v>
      </c>
      <c r="G108" s="19">
        <f>COUNTIF('ETF-info'!$I$2:$I$2000,ETF指数!$B108)</f>
        <v>1</v>
      </c>
      <c r="H108" s="20">
        <f ca="1">SUMIF('ETF-info'!$I$2:$I$2000,ETF指数!B108,'ETF-info'!$M$2:$M$1008)</f>
        <v>10.732132612100001</v>
      </c>
      <c r="I108" s="25">
        <f ca="1">[1]!i_pq_pctchange($B108,TODAY()-30,"")</f>
        <v>-10.929224855346432</v>
      </c>
      <c r="J108" s="25">
        <f ca="1">[1]!i_pq_pctchange($B108,TODAY()-180,"")</f>
        <v>-18.564708137568285</v>
      </c>
      <c r="K108" s="25">
        <f ca="1">[1]!i_pq_pctchange($B108,TODAY()-365,"")</f>
        <v>-6.5694301774161801</v>
      </c>
      <c r="L108" s="25" t="str">
        <f ca="1">IFERROR([1]!i_risk_returnyearly($B108,TODAY()-180,"",1)/N108,"")</f>
        <v/>
      </c>
      <c r="M108" s="25" t="str">
        <f ca="1">IFERROR([1]!i_risk_returnyearly($B108,TODAY()-365,"",1)/O108,"")</f>
        <v/>
      </c>
      <c r="N108" s="26">
        <f ca="1">[2]!thsiFinD("ths_annual_volatility_index",$B108,TODAY()-180,TODAY(),100,101)</f>
        <v>0</v>
      </c>
      <c r="O108" s="26">
        <f ca="1">[2]!thsiFinD("ths_annual_volatility_index",$B108,TODAY()-365,TODAY(),100,101)</f>
        <v>0</v>
      </c>
      <c r="P108" s="27">
        <f ca="1">[2]!thsiFinD("ths_fore_np_compound_growth_2y_index",$B108,TODAY())</f>
        <v>0</v>
      </c>
      <c r="Q108" s="27">
        <f ca="1">$P108-[2]!thsiFinD("ths_fore_np_compound_growth_2y_index",$B108,TODAY()-30)</f>
        <v>0</v>
      </c>
      <c r="R108" s="27">
        <f ca="1">$P108-[2]!thsiFinD("ths_fore_np_compound_growth_2y_index",$B108,TODAY()-180)</f>
        <v>0</v>
      </c>
      <c r="S108" s="26">
        <f ca="1">[2]!thsiFinD("ths_pe_ttm_index",B108,[2]!thsiFinD("ths_new_forward_nearest_trade_date_func",TODAY()),100,100)</f>
        <v>0</v>
      </c>
      <c r="T108" s="26">
        <f ca="1">[2]!thsiFinD("ths_fore_pe_index",B108,[2]!thsiFinD("ths_new_forward_nearest_trade_date_func",TODAY()),2025,100)</f>
        <v>0</v>
      </c>
      <c r="U108" s="26">
        <f ca="1">[2]!thsiFinD("ths_pb_quantile_sr_index",$B108,[2]!thsiFinD("ths_new_forward_nearest_trade_date_func",TODAY()),TODAY()-365*5,TODAY(),107,100)</f>
        <v>0</v>
      </c>
      <c r="V108" s="26">
        <f ca="1">[2]!thsiFinD("ths_pe_ttm_quantile_index",$B108,[2]!thsiFinD("ths_new_forward_nearest_trade_date_func",TODAY()),TODAY()-365*5,TODAY(),100,100)</f>
        <v>0</v>
      </c>
      <c r="W108" s="27">
        <f ca="1">[2]!thsiFinD("ths_pb_quantile_sr_index",$B108,"2024-09-20",TODAY()-365*5,TODAY(),107,100)</f>
        <v>0</v>
      </c>
      <c r="X108" s="27">
        <f ca="1">[2]!thsiFinD("ths_pe_ttm_quantile_index",$B108,"2024-09-20",TODAY()-365*5,TODAY(),100,100)</f>
        <v>0</v>
      </c>
      <c r="Y108" s="27">
        <f ca="1">[2]!thsiFinD("ths_pb_quantile_sr_index",$B108,"2024-12-31",TODAY()-365*5,TODAY(),107,100)</f>
        <v>0</v>
      </c>
      <c r="Z108" s="27">
        <f ca="1">[2]!thsiFinD("ths_pe_ttm_quantile_index",$B108,"2024-12-31",TODAY()-365*5,TODAY(),100,100)</f>
        <v>0</v>
      </c>
      <c r="AA108" s="27">
        <f ca="1">[2]!thsiFinD("ths_pb_lessthan1_num_ratio_index",$B108,[2]!thsiFinD("ths_new_forward_nearest_trade_date_func",TODAY()))</f>
        <v>0</v>
      </c>
      <c r="AB108" s="29" t="str">
        <f ca="1">IF(L108="","",(([2]!thsiFinD("close_int",$B108,TODAY()-365*3,TODAY(),100)-[2]!thsiFinD("low_int",$B108,TODAY()-365*3,TODAY(),100)-1)/([2]!thsiFinD("high_int",$B108,TODAY()-365*3,TODAY(),100)-[2]!thsiFinD("low_int",$B108,TODAY()-365*3,TODAY(),100)-1)))</f>
        <v/>
      </c>
      <c r="AC108" s="29" t="str">
        <f ca="1">IF($L108="","",(([2]!thsiFinD("close_int",$B108,TODAY()-365,TODAY(),100)-[2]!thsiFinD("low_int",$B108,TODAY()-365,TODAY(),100)-1)/([2]!thsiFinD("high_int",$B108,TODAY()-365,TODAY(),100)-[2]!thsiFinD("low_int",$B108,TODAY()-365,TODAY(),100)-1)))</f>
        <v/>
      </c>
      <c r="AD108" s="29" t="str">
        <f ca="1">IF($L108="","",(([2]!thsiFinD("close_int",$B108,TODAY()-90,TODAY(),100)-[2]!thsiFinD("low_int",$B108,TODAY()-90,TODAY(),100)-1)/([2]!thsiFinD("high_int",$B108,TODAY()-90,TODAY(),100)-[2]!thsiFinD("low_int",$B108,TODAY()-90,TODAY(),100)-1)))</f>
        <v/>
      </c>
    </row>
    <row r="109" spans="1:30" ht="16.5" hidden="1" x14ac:dyDescent="0.4">
      <c r="A109" s="2" t="str">
        <f>[1]!b_info_fullname(B109)</f>
        <v>标普石油天然气上游股票全收益指数</v>
      </c>
      <c r="B109" s="2" t="s">
        <v>1191</v>
      </c>
      <c r="C109" s="2" t="str">
        <f>[1]!s_info_name(B109)</f>
        <v>标普石油天然气上游股票全收益指数</v>
      </c>
      <c r="D109" s="3" t="s">
        <v>1604</v>
      </c>
      <c r="E109" s="3" t="s">
        <v>1605</v>
      </c>
      <c r="F109" s="3" t="s">
        <v>1506</v>
      </c>
      <c r="G109" s="19">
        <f>COUNTIF('ETF-info'!$I$2:$I$2000,ETF指数!$B109)</f>
        <v>2</v>
      </c>
      <c r="H109" s="20">
        <f ca="1">SUMIF('ETF-info'!$I$2:$I$2000,ETF指数!B109,'ETF-info'!$M$2:$M$1008)</f>
        <v>17.937076986699999</v>
      </c>
      <c r="I109" s="25">
        <f ca="1">[1]!i_pq_pctchange($B109,TODAY()-30,"")</f>
        <v>-15.809290145565368</v>
      </c>
      <c r="J109" s="25">
        <f ca="1">[1]!i_pq_pctchange($B109,TODAY()-180,"")</f>
        <v>-15.884834562507088</v>
      </c>
      <c r="K109" s="25">
        <f ca="1">[1]!i_pq_pctchange($B109,TODAY()-365,"")</f>
        <v>-26.299547258415899</v>
      </c>
      <c r="L109" s="25" t="str">
        <f ca="1">IFERROR([1]!i_risk_returnyearly($B109,TODAY()-180,"",1)/N109,"")</f>
        <v/>
      </c>
      <c r="M109" s="25" t="str">
        <f ca="1">IFERROR([1]!i_risk_returnyearly($B109,TODAY()-365,"",1)/O109,"")</f>
        <v/>
      </c>
      <c r="N109" s="26">
        <f ca="1">[2]!thsiFinD("ths_annual_volatility_index",$B109,TODAY()-180,TODAY(),100,101)</f>
        <v>0</v>
      </c>
      <c r="O109" s="26">
        <f ca="1">[2]!thsiFinD("ths_annual_volatility_index",$B109,TODAY()-365,TODAY(),100,101)</f>
        <v>0</v>
      </c>
      <c r="P109" s="27">
        <f ca="1">[2]!thsiFinD("ths_fore_np_compound_growth_2y_index",$B109,TODAY())</f>
        <v>0</v>
      </c>
      <c r="Q109" s="27">
        <f ca="1">$P109-[2]!thsiFinD("ths_fore_np_compound_growth_2y_index",$B109,TODAY()-30)</f>
        <v>0</v>
      </c>
      <c r="R109" s="27">
        <f ca="1">$P109-[2]!thsiFinD("ths_fore_np_compound_growth_2y_index",$B109,TODAY()-180)</f>
        <v>0</v>
      </c>
      <c r="S109" s="26">
        <f ca="1">[2]!thsiFinD("ths_pe_ttm_index",B109,[2]!thsiFinD("ths_new_forward_nearest_trade_date_func",TODAY()),100,100)</f>
        <v>0</v>
      </c>
      <c r="T109" s="26">
        <f ca="1">[2]!thsiFinD("ths_fore_pe_index",B109,[2]!thsiFinD("ths_new_forward_nearest_trade_date_func",TODAY()),2025,100)</f>
        <v>0</v>
      </c>
      <c r="U109" s="26">
        <f ca="1">[2]!thsiFinD("ths_pb_quantile_sr_index",$B109,[2]!thsiFinD("ths_new_forward_nearest_trade_date_func",TODAY()),TODAY()-365*5,TODAY(),107,100)</f>
        <v>0</v>
      </c>
      <c r="V109" s="26">
        <f ca="1">[2]!thsiFinD("ths_pe_ttm_quantile_index",$B109,[2]!thsiFinD("ths_new_forward_nearest_trade_date_func",TODAY()),TODAY()-365*5,TODAY(),100,100)</f>
        <v>0</v>
      </c>
      <c r="W109" s="27">
        <f ca="1">[2]!thsiFinD("ths_pb_quantile_sr_index",$B109,"2024-09-20",TODAY()-365*5,TODAY(),107,100)</f>
        <v>0</v>
      </c>
      <c r="X109" s="27">
        <f ca="1">[2]!thsiFinD("ths_pe_ttm_quantile_index",$B109,"2024-09-20",TODAY()-365*5,TODAY(),100,100)</f>
        <v>0</v>
      </c>
      <c r="Y109" s="27">
        <f ca="1">[2]!thsiFinD("ths_pb_quantile_sr_index",$B109,"2024-12-31",TODAY()-365*5,TODAY(),107,100)</f>
        <v>0</v>
      </c>
      <c r="Z109" s="27">
        <f ca="1">[2]!thsiFinD("ths_pe_ttm_quantile_index",$B109,"2024-12-31",TODAY()-365*5,TODAY(),100,100)</f>
        <v>0</v>
      </c>
      <c r="AA109" s="27">
        <f ca="1">[2]!thsiFinD("ths_pb_lessthan1_num_ratio_index",$B109,[2]!thsiFinD("ths_new_forward_nearest_trade_date_func",TODAY()))</f>
        <v>0</v>
      </c>
      <c r="AB109" s="29" t="str">
        <f ca="1">IF(L109="","",(([2]!thsiFinD("close_int",$B109,TODAY()-365*3,TODAY(),100)-[2]!thsiFinD("low_int",$B109,TODAY()-365*3,TODAY(),100)-1)/([2]!thsiFinD("high_int",$B109,TODAY()-365*3,TODAY(),100)-[2]!thsiFinD("low_int",$B109,TODAY()-365*3,TODAY(),100)-1)))</f>
        <v/>
      </c>
      <c r="AC109" s="29" t="str">
        <f ca="1">IF($L109="","",(([2]!thsiFinD("close_int",$B109,TODAY()-365,TODAY(),100)-[2]!thsiFinD("low_int",$B109,TODAY()-365,TODAY(),100)-1)/([2]!thsiFinD("high_int",$B109,TODAY()-365,TODAY(),100)-[2]!thsiFinD("low_int",$B109,TODAY()-365,TODAY(),100)-1)))</f>
        <v/>
      </c>
      <c r="AD109" s="29" t="str">
        <f ca="1">IF($L109="","",(([2]!thsiFinD("close_int",$B109,TODAY()-90,TODAY(),100)-[2]!thsiFinD("low_int",$B109,TODAY()-90,TODAY(),100)-1)/([2]!thsiFinD("high_int",$B109,TODAY()-90,TODAY(),100)-[2]!thsiFinD("low_int",$B109,TODAY()-90,TODAY(),100)-1)))</f>
        <v/>
      </c>
    </row>
    <row r="110" spans="1:30" ht="16.5" hidden="1" x14ac:dyDescent="0.4">
      <c r="A110" s="2" t="str">
        <f>[1]!b_info_fullname(B110)</f>
        <v>标普500消费精选指数</v>
      </c>
      <c r="B110" s="2" t="s">
        <v>1252</v>
      </c>
      <c r="C110" s="2" t="str">
        <f>[1]!s_info_name(B110)</f>
        <v>标普500消费精选</v>
      </c>
      <c r="D110" s="3" t="s">
        <v>1604</v>
      </c>
      <c r="E110" s="3" t="s">
        <v>1605</v>
      </c>
      <c r="F110" s="3" t="s">
        <v>1502</v>
      </c>
      <c r="G110" s="19">
        <f>COUNTIF('ETF-info'!$I$2:$I$2000,ETF指数!$B110)</f>
        <v>1</v>
      </c>
      <c r="H110" s="20">
        <f ca="1">SUMIF('ETF-info'!$I$2:$I$2000,ETF指数!B110,'ETF-info'!$M$2:$M$1008)</f>
        <v>4.7202281267000004</v>
      </c>
      <c r="I110" s="25">
        <f ca="1">[1]!i_pq_pctchange($B110,TODAY()-30,"")</f>
        <v>-2.3896053033515385</v>
      </c>
      <c r="J110" s="25">
        <f ca="1">[1]!i_pq_pctchange($B110,TODAY()-180,"")</f>
        <v>-0.76100095501629994</v>
      </c>
      <c r="K110" s="25">
        <f ca="1">[1]!i_pq_pctchange($B110,TODAY()-365,"")</f>
        <v>13.513143884031598</v>
      </c>
      <c r="L110" s="25" t="str">
        <f ca="1">IFERROR([1]!i_risk_returnyearly($B110,TODAY()-180,"",1)/N110,"")</f>
        <v/>
      </c>
      <c r="M110" s="25" t="str">
        <f ca="1">IFERROR([1]!i_risk_returnyearly($B110,TODAY()-365,"",1)/O110,"")</f>
        <v/>
      </c>
      <c r="N110" s="26">
        <f ca="1">[2]!thsiFinD("ths_annual_volatility_index",$B110,TODAY()-180,TODAY(),100,101)</f>
        <v>0</v>
      </c>
      <c r="O110" s="26">
        <f ca="1">[2]!thsiFinD("ths_annual_volatility_index",$B110,TODAY()-365,TODAY(),100,101)</f>
        <v>0</v>
      </c>
      <c r="P110" s="27">
        <f ca="1">[2]!thsiFinD("ths_fore_np_compound_growth_2y_index",$B110,TODAY())</f>
        <v>0</v>
      </c>
      <c r="Q110" s="27">
        <f ca="1">$P110-[2]!thsiFinD("ths_fore_np_compound_growth_2y_index",$B110,TODAY()-30)</f>
        <v>0</v>
      </c>
      <c r="R110" s="27">
        <f ca="1">$P110-[2]!thsiFinD("ths_fore_np_compound_growth_2y_index",$B110,TODAY()-180)</f>
        <v>0</v>
      </c>
      <c r="S110" s="26">
        <f ca="1">[2]!thsiFinD("ths_pe_ttm_index",B110,[2]!thsiFinD("ths_new_forward_nearest_trade_date_func",TODAY()),100,100)</f>
        <v>0</v>
      </c>
      <c r="T110" s="26">
        <f ca="1">[2]!thsiFinD("ths_fore_pe_index",B110,[2]!thsiFinD("ths_new_forward_nearest_trade_date_func",TODAY()),2025,100)</f>
        <v>0</v>
      </c>
      <c r="U110" s="26">
        <f ca="1">[2]!thsiFinD("ths_pb_quantile_sr_index",$B110,[2]!thsiFinD("ths_new_forward_nearest_trade_date_func",TODAY()),TODAY()-365*5,TODAY(),107,100)</f>
        <v>0</v>
      </c>
      <c r="V110" s="26">
        <f ca="1">[2]!thsiFinD("ths_pe_ttm_quantile_index",$B110,[2]!thsiFinD("ths_new_forward_nearest_trade_date_func",TODAY()),TODAY()-365*5,TODAY(),100,100)</f>
        <v>0</v>
      </c>
      <c r="W110" s="27">
        <f ca="1">[2]!thsiFinD("ths_pb_quantile_sr_index",$B110,"2024-09-20",TODAY()-365*5,TODAY(),107,100)</f>
        <v>0</v>
      </c>
      <c r="X110" s="27">
        <f ca="1">[2]!thsiFinD("ths_pe_ttm_quantile_index",$B110,"2024-09-20",TODAY()-365*5,TODAY(),100,100)</f>
        <v>0</v>
      </c>
      <c r="Y110" s="27">
        <f ca="1">[2]!thsiFinD("ths_pb_quantile_sr_index",$B110,"2024-12-31",TODAY()-365*5,TODAY(),107,100)</f>
        <v>0</v>
      </c>
      <c r="Z110" s="27">
        <f ca="1">[2]!thsiFinD("ths_pe_ttm_quantile_index",$B110,"2024-12-31",TODAY()-365*5,TODAY(),100,100)</f>
        <v>0</v>
      </c>
      <c r="AA110" s="27">
        <f ca="1">[2]!thsiFinD("ths_pb_lessthan1_num_ratio_index",$B110,[2]!thsiFinD("ths_new_forward_nearest_trade_date_func",TODAY()))</f>
        <v>0</v>
      </c>
      <c r="AB110" s="29" t="str">
        <f ca="1">IF(L110="","",(([2]!thsiFinD("close_int",$B110,TODAY()-365*3,TODAY(),100)-[2]!thsiFinD("low_int",$B110,TODAY()-365*3,TODAY(),100)-1)/([2]!thsiFinD("high_int",$B110,TODAY()-365*3,TODAY(),100)-[2]!thsiFinD("low_int",$B110,TODAY()-365*3,TODAY(),100)-1)))</f>
        <v/>
      </c>
      <c r="AC110" s="29" t="str">
        <f ca="1">IF($L110="","",(([2]!thsiFinD("close_int",$B110,TODAY()-365,TODAY(),100)-[2]!thsiFinD("low_int",$B110,TODAY()-365,TODAY(),100)-1)/([2]!thsiFinD("high_int",$B110,TODAY()-365,TODAY(),100)-[2]!thsiFinD("low_int",$B110,TODAY()-365,TODAY(),100)-1)))</f>
        <v/>
      </c>
      <c r="AD110" s="29" t="str">
        <f ca="1">IF($L110="","",(([2]!thsiFinD("close_int",$B110,TODAY()-90,TODAY(),100)-[2]!thsiFinD("low_int",$B110,TODAY()-90,TODAY(),100)-1)/([2]!thsiFinD("high_int",$B110,TODAY()-90,TODAY(),100)-[2]!thsiFinD("low_int",$B110,TODAY()-90,TODAY(),100)-1)))</f>
        <v/>
      </c>
    </row>
    <row r="111" spans="1:30" ht="16.5" hidden="1" x14ac:dyDescent="0.4">
      <c r="A111" s="2" t="str">
        <f>[1]!b_info_fullname(B111)</f>
        <v>东京日经225指数</v>
      </c>
      <c r="B111" s="2" t="s">
        <v>266</v>
      </c>
      <c r="C111" s="2" t="str">
        <f>[1]!s_info_name(B111)</f>
        <v>日经225</v>
      </c>
      <c r="D111" s="3" t="s">
        <v>1604</v>
      </c>
      <c r="E111" s="3" t="s">
        <v>1606</v>
      </c>
      <c r="F111" s="3"/>
      <c r="G111" s="19">
        <f>COUNTIF('ETF-info'!$I$2:$I$2000,ETF指数!$B111)</f>
        <v>4</v>
      </c>
      <c r="H111" s="20">
        <f ca="1">SUMIF('ETF-info'!$I$2:$I$2000,ETF指数!B111,'ETF-info'!$M$2:$M$1008)</f>
        <v>43.5627954964</v>
      </c>
      <c r="I111" s="25">
        <f ca="1">[1]!i_pq_pctchange($B111,TODAY()-30,"")</f>
        <v>-6.8318084560161747</v>
      </c>
      <c r="J111" s="25">
        <f ca="1">[1]!i_pq_pctchange($B111,TODAY()-180,"")</f>
        <v>-7.5823602518547251</v>
      </c>
      <c r="K111" s="25">
        <f ca="1">[1]!i_pq_pctchange($B111,TODAY()-365,"")</f>
        <v>-6.6920518020801012</v>
      </c>
      <c r="L111" s="25">
        <f ca="1">IFERROR([1]!i_risk_returnyearly($B111,TODAY()-180,"",1)/N111,"")</f>
        <v>-0.55335509863091947</v>
      </c>
      <c r="M111" s="25">
        <f ca="1">IFERROR([1]!i_risk_returnyearly($B111,TODAY()-365,"",1)/O111,"")</f>
        <v>-0.22740294035065409</v>
      </c>
      <c r="N111" s="26">
        <f ca="1">[2]!thsiFinD("ths_annual_volatility_index",$B111,TODAY()-180,TODAY(),100,101)</f>
        <v>27.376979937602002</v>
      </c>
      <c r="O111" s="26">
        <f ca="1">[2]!thsiFinD("ths_annual_volatility_index",$B111,TODAY()-365,TODAY(),100,101)</f>
        <v>30.007773235653001</v>
      </c>
      <c r="P111" s="27">
        <f ca="1">[2]!thsiFinD("ths_fore_np_compound_growth_2y_index",$B111,TODAY())</f>
        <v>0</v>
      </c>
      <c r="Q111" s="27">
        <f ca="1">$P111-[2]!thsiFinD("ths_fore_np_compound_growth_2y_index",$B111,TODAY()-30)</f>
        <v>0</v>
      </c>
      <c r="R111" s="27">
        <f ca="1">$P111-[2]!thsiFinD("ths_fore_np_compound_growth_2y_index",$B111,TODAY()-180)</f>
        <v>0</v>
      </c>
      <c r="S111" s="26">
        <f ca="1">[2]!thsiFinD("ths_pe_ttm_index",B111,[2]!thsiFinD("ths_new_forward_nearest_trade_date_func",TODAY()),100,100)</f>
        <v>0</v>
      </c>
      <c r="T111" s="26">
        <f ca="1">[2]!thsiFinD("ths_fore_pe_index",B111,[2]!thsiFinD("ths_new_forward_nearest_trade_date_func",TODAY()),2025,100)</f>
        <v>0</v>
      </c>
      <c r="U111" s="26">
        <f ca="1">[2]!thsiFinD("ths_pb_quantile_sr_index",$B111,[2]!thsiFinD("ths_new_forward_nearest_trade_date_func",TODAY()),TODAY()-365*5,TODAY(),107,100)</f>
        <v>0</v>
      </c>
      <c r="V111" s="26">
        <f ca="1">[2]!thsiFinD("ths_pe_ttm_quantile_index",$B111,[2]!thsiFinD("ths_new_forward_nearest_trade_date_func",TODAY()),TODAY()-365*5,TODAY(),100,100)</f>
        <v>0</v>
      </c>
      <c r="W111" s="27">
        <f ca="1">[2]!thsiFinD("ths_pb_quantile_sr_index",$B111,"2024-09-20",TODAY()-365*5,TODAY(),107,100)</f>
        <v>0</v>
      </c>
      <c r="X111" s="27">
        <f ca="1">[2]!thsiFinD("ths_pe_ttm_quantile_index",$B111,"2024-09-20",TODAY()-365*5,TODAY(),100,100)</f>
        <v>0</v>
      </c>
      <c r="Y111" s="27">
        <f ca="1">[2]!thsiFinD("ths_pb_quantile_sr_index",$B111,"2024-12-31",TODAY()-365*5,TODAY(),107,100)</f>
        <v>0</v>
      </c>
      <c r="Z111" s="27">
        <f ca="1">[2]!thsiFinD("ths_pe_ttm_quantile_index",$B111,"2024-12-31",TODAY()-365*5,TODAY(),100,100)</f>
        <v>0</v>
      </c>
      <c r="AA111" s="27">
        <f ca="1">[2]!thsiFinD("ths_pb_lessthan1_num_ratio_index",$B111,[2]!thsiFinD("ths_new_forward_nearest_trade_date_func",TODAY()))</f>
        <v>0</v>
      </c>
      <c r="AB111" s="29">
        <f ca="1">IF(L111="","",(([2]!thsiFinD("close_int",$B111,TODAY()-365*3,TODAY(),100)-[2]!thsiFinD("low_int",$B111,TODAY()-365*3,TODAY(),100)-1)/([2]!thsiFinD("high_int",$B111,TODAY()-365*3,TODAY(),100)-[2]!thsiFinD("low_int",$B111,TODAY()-365*3,TODAY(),100)-1)))</f>
        <v>0.56357087676584117</v>
      </c>
      <c r="AC111" s="29">
        <f ca="1">IF($L111="","",(([2]!thsiFinD("close_int",$B111,TODAY()-365,TODAY(),100)-[2]!thsiFinD("low_int",$B111,TODAY()-365,TODAY(),100)-1)/([2]!thsiFinD("high_int",$B111,TODAY()-365,TODAY(),100)-[2]!thsiFinD("low_int",$B111,TODAY()-365,TODAY(),100)-1)))</f>
        <v>0.36576541107518823</v>
      </c>
      <c r="AD111" s="29">
        <f ca="1">IF($L111="","",(([2]!thsiFinD("close_int",$B111,TODAY()-90,TODAY(),100)-[2]!thsiFinD("low_int",$B111,TODAY()-90,TODAY(),100)-1)/([2]!thsiFinD("high_int",$B111,TODAY()-90,TODAY(),100)-[2]!thsiFinD("low_int",$B111,TODAY()-90,TODAY(),100)-1)))</f>
        <v>0.4485491853827458</v>
      </c>
    </row>
    <row r="112" spans="1:30" ht="16.5" hidden="1" x14ac:dyDescent="0.4">
      <c r="A112" s="2" t="str">
        <f>[1]!b_info_fullname(B112)</f>
        <v>东京股价指数</v>
      </c>
      <c r="B112" s="2" t="s">
        <v>269</v>
      </c>
      <c r="C112" s="2" t="str">
        <f>[1]!s_info_name(B112)</f>
        <v>东证指数</v>
      </c>
      <c r="D112" s="3" t="s">
        <v>1604</v>
      </c>
      <c r="E112" s="3" t="s">
        <v>1606</v>
      </c>
      <c r="F112" s="3"/>
      <c r="G112" s="19">
        <f>COUNTIF('ETF-info'!$I$2:$I$2000,ETF指数!$B112)</f>
        <v>1</v>
      </c>
      <c r="H112" s="20">
        <f ca="1">SUMIF('ETF-info'!$I$2:$I$2000,ETF指数!B112,'ETF-info'!$M$2:$M$1008)</f>
        <v>8.1450236312999991</v>
      </c>
      <c r="I112" s="25">
        <f ca="1">[1]!i_pq_pctchange($B112,TODAY()-30,"")</f>
        <v>-7.1060024078426931</v>
      </c>
      <c r="J112" s="25">
        <f ca="1">[1]!i_pq_pctchange($B112,TODAY()-180,"")</f>
        <v>-0.98383696416023403</v>
      </c>
      <c r="K112" s="25">
        <f ca="1">[1]!i_pq_pctchange($B112,TODAY()-365,"")</f>
        <v>-2.7630774539330827</v>
      </c>
      <c r="L112" s="25" t="str">
        <f ca="1">IFERROR([1]!i_risk_returnyearly($B112,TODAY()-180,"",1)/N112,"")</f>
        <v/>
      </c>
      <c r="M112" s="25" t="str">
        <f ca="1">IFERROR([1]!i_risk_returnyearly($B112,TODAY()-365,"",1)/O112,"")</f>
        <v/>
      </c>
      <c r="N112" s="26">
        <f ca="1">[2]!thsiFinD("ths_annual_volatility_index",$B112,TODAY()-180,TODAY(),100,101)</f>
        <v>0</v>
      </c>
      <c r="O112" s="26">
        <f ca="1">[2]!thsiFinD("ths_annual_volatility_index",$B112,TODAY()-365,TODAY(),100,101)</f>
        <v>0</v>
      </c>
      <c r="P112" s="27">
        <f ca="1">[2]!thsiFinD("ths_fore_np_compound_growth_2y_index",$B112,TODAY())</f>
        <v>0</v>
      </c>
      <c r="Q112" s="27">
        <f ca="1">$P112-[2]!thsiFinD("ths_fore_np_compound_growth_2y_index",$B112,TODAY()-30)</f>
        <v>0</v>
      </c>
      <c r="R112" s="27">
        <f ca="1">$P112-[2]!thsiFinD("ths_fore_np_compound_growth_2y_index",$B112,TODAY()-180)</f>
        <v>0</v>
      </c>
      <c r="S112" s="26">
        <f ca="1">[2]!thsiFinD("ths_pe_ttm_index",B112,[2]!thsiFinD("ths_new_forward_nearest_trade_date_func",TODAY()),100,100)</f>
        <v>0</v>
      </c>
      <c r="T112" s="26">
        <f ca="1">[2]!thsiFinD("ths_fore_pe_index",B112,[2]!thsiFinD("ths_new_forward_nearest_trade_date_func",TODAY()),2025,100)</f>
        <v>0</v>
      </c>
      <c r="U112" s="26">
        <f ca="1">[2]!thsiFinD("ths_pb_quantile_sr_index",$B112,[2]!thsiFinD("ths_new_forward_nearest_trade_date_func",TODAY()),TODAY()-365*5,TODAY(),107,100)</f>
        <v>0</v>
      </c>
      <c r="V112" s="26">
        <f ca="1">[2]!thsiFinD("ths_pe_ttm_quantile_index",$B112,[2]!thsiFinD("ths_new_forward_nearest_trade_date_func",TODAY()),TODAY()-365*5,TODAY(),100,100)</f>
        <v>0</v>
      </c>
      <c r="W112" s="27">
        <f ca="1">[2]!thsiFinD("ths_pb_quantile_sr_index",$B112,"2024-09-20",TODAY()-365*5,TODAY(),107,100)</f>
        <v>0</v>
      </c>
      <c r="X112" s="27">
        <f ca="1">[2]!thsiFinD("ths_pe_ttm_quantile_index",$B112,"2024-09-20",TODAY()-365*5,TODAY(),100,100)</f>
        <v>0</v>
      </c>
      <c r="Y112" s="27">
        <f ca="1">[2]!thsiFinD("ths_pb_quantile_sr_index",$B112,"2024-12-31",TODAY()-365*5,TODAY(),107,100)</f>
        <v>0</v>
      </c>
      <c r="Z112" s="27">
        <f ca="1">[2]!thsiFinD("ths_pe_ttm_quantile_index",$B112,"2024-12-31",TODAY()-365*5,TODAY(),100,100)</f>
        <v>0</v>
      </c>
      <c r="AA112" s="27">
        <f ca="1">[2]!thsiFinD("ths_pb_lessthan1_num_ratio_index",$B112,[2]!thsiFinD("ths_new_forward_nearest_trade_date_func",TODAY()))</f>
        <v>0</v>
      </c>
      <c r="AB112" s="29" t="str">
        <f ca="1">IF(L112="","",(([2]!thsiFinD("close_int",$B112,TODAY()-365*3,TODAY(),100)-[2]!thsiFinD("low_int",$B112,TODAY()-365*3,TODAY(),100)-1)/([2]!thsiFinD("high_int",$B112,TODAY()-365*3,TODAY(),100)-[2]!thsiFinD("low_int",$B112,TODAY()-365*3,TODAY(),100)-1)))</f>
        <v/>
      </c>
      <c r="AC112" s="29" t="str">
        <f ca="1">IF($L112="","",(([2]!thsiFinD("close_int",$B112,TODAY()-365,TODAY(),100)-[2]!thsiFinD("low_int",$B112,TODAY()-365,TODAY(),100)-1)/([2]!thsiFinD("high_int",$B112,TODAY()-365,TODAY(),100)-[2]!thsiFinD("low_int",$B112,TODAY()-365,TODAY(),100)-1)))</f>
        <v/>
      </c>
      <c r="AD112" s="29" t="str">
        <f ca="1">IF($L112="","",(([2]!thsiFinD("close_int",$B112,TODAY()-90,TODAY(),100)-[2]!thsiFinD("low_int",$B112,TODAY()-90,TODAY(),100)-1)/([2]!thsiFinD("high_int",$B112,TODAY()-90,TODAY(),100)-[2]!thsiFinD("low_int",$B112,TODAY()-90,TODAY(),100)-1)))</f>
        <v/>
      </c>
    </row>
    <row r="113" spans="1:30" ht="16.5" hidden="1" x14ac:dyDescent="0.4">
      <c r="A113" s="2" t="str">
        <f>[1]!b_info_fullname(B113)</f>
        <v>富时亚太低碳精选指数</v>
      </c>
      <c r="B113" s="2" t="s">
        <v>1019</v>
      </c>
      <c r="C113" s="2" t="str">
        <f>[1]!s_info_name(B113)</f>
        <v>富时亚太低碳精选指数</v>
      </c>
      <c r="D113" s="3" t="s">
        <v>1604</v>
      </c>
      <c r="E113" s="3" t="s">
        <v>1607</v>
      </c>
      <c r="F113" s="3"/>
      <c r="G113" s="19">
        <f>COUNTIF('ETF-info'!$I$2:$I$2000,ETF指数!$B113)</f>
        <v>1</v>
      </c>
      <c r="H113" s="20">
        <f ca="1">SUMIF('ETF-info'!$I$2:$I$2000,ETF指数!B113,'ETF-info'!$M$2:$M$1008)</f>
        <v>7.7106004300999995</v>
      </c>
      <c r="I113" s="25">
        <f ca="1">[1]!i_pq_pctchange($B113,TODAY()-30,"")</f>
        <v>-4.6952556123863065</v>
      </c>
      <c r="J113" s="25">
        <f ca="1">[1]!i_pq_pctchange($B113,TODAY()-180,"")</f>
        <v>-1.5294301408377398</v>
      </c>
      <c r="K113" s="25">
        <f ca="1">[1]!i_pq_pctchange($B113,TODAY()-365,"")</f>
        <v>8.2336614398534902</v>
      </c>
      <c r="L113" s="25" t="str">
        <f ca="1">IFERROR([1]!i_risk_returnyearly($B113,TODAY()-180,"",1)/N113,"")</f>
        <v/>
      </c>
      <c r="M113" s="25" t="str">
        <f ca="1">IFERROR([1]!i_risk_returnyearly($B113,TODAY()-365,"",1)/O113,"")</f>
        <v/>
      </c>
      <c r="N113" s="26">
        <f ca="1">[2]!thsiFinD("ths_annual_volatility_index",$B113,TODAY()-180,TODAY(),100,101)</f>
        <v>0</v>
      </c>
      <c r="O113" s="26">
        <f ca="1">[2]!thsiFinD("ths_annual_volatility_index",$B113,TODAY()-365,TODAY(),100,101)</f>
        <v>0</v>
      </c>
      <c r="P113" s="27">
        <f ca="1">[2]!thsiFinD("ths_fore_np_compound_growth_2y_index",$B113,TODAY())</f>
        <v>0</v>
      </c>
      <c r="Q113" s="27">
        <f ca="1">$P113-[2]!thsiFinD("ths_fore_np_compound_growth_2y_index",$B113,TODAY()-30)</f>
        <v>0</v>
      </c>
      <c r="R113" s="27">
        <f ca="1">$P113-[2]!thsiFinD("ths_fore_np_compound_growth_2y_index",$B113,TODAY()-180)</f>
        <v>0</v>
      </c>
      <c r="S113" s="26">
        <f ca="1">[2]!thsiFinD("ths_pe_ttm_index",B113,[2]!thsiFinD("ths_new_forward_nearest_trade_date_func",TODAY()),100,100)</f>
        <v>0</v>
      </c>
      <c r="T113" s="26">
        <f ca="1">[2]!thsiFinD("ths_fore_pe_index",B113,[2]!thsiFinD("ths_new_forward_nearest_trade_date_func",TODAY()),2025,100)</f>
        <v>0</v>
      </c>
      <c r="U113" s="26">
        <f ca="1">[2]!thsiFinD("ths_pb_quantile_sr_index",$B113,[2]!thsiFinD("ths_new_forward_nearest_trade_date_func",TODAY()),TODAY()-365*5,TODAY(),107,100)</f>
        <v>0</v>
      </c>
      <c r="V113" s="26">
        <f ca="1">[2]!thsiFinD("ths_pe_ttm_quantile_index",$B113,[2]!thsiFinD("ths_new_forward_nearest_trade_date_func",TODAY()),TODAY()-365*5,TODAY(),100,100)</f>
        <v>0</v>
      </c>
      <c r="W113" s="27">
        <f ca="1">[2]!thsiFinD("ths_pb_quantile_sr_index",$B113,"2024-09-20",TODAY()-365*5,TODAY(),107,100)</f>
        <v>0</v>
      </c>
      <c r="X113" s="27">
        <f ca="1">[2]!thsiFinD("ths_pe_ttm_quantile_index",$B113,"2024-09-20",TODAY()-365*5,TODAY(),100,100)</f>
        <v>0</v>
      </c>
      <c r="Y113" s="27">
        <f ca="1">[2]!thsiFinD("ths_pb_quantile_sr_index",$B113,"2024-12-31",TODAY()-365*5,TODAY(),107,100)</f>
        <v>0</v>
      </c>
      <c r="Z113" s="27">
        <f ca="1">[2]!thsiFinD("ths_pe_ttm_quantile_index",$B113,"2024-12-31",TODAY()-365*5,TODAY(),100,100)</f>
        <v>0</v>
      </c>
      <c r="AA113" s="27">
        <f ca="1">[2]!thsiFinD("ths_pb_lessthan1_num_ratio_index",$B113,[2]!thsiFinD("ths_new_forward_nearest_trade_date_func",TODAY()))</f>
        <v>0</v>
      </c>
      <c r="AB113" s="29" t="str">
        <f ca="1">IF(L113="","",(([2]!thsiFinD("close_int",$B113,TODAY()-365*3,TODAY(),100)-[2]!thsiFinD("low_int",$B113,TODAY()-365*3,TODAY(),100)-1)/([2]!thsiFinD("high_int",$B113,TODAY()-365*3,TODAY(),100)-[2]!thsiFinD("low_int",$B113,TODAY()-365*3,TODAY(),100)-1)))</f>
        <v/>
      </c>
      <c r="AC113" s="29" t="str">
        <f ca="1">IF($L113="","",(([2]!thsiFinD("close_int",$B113,TODAY()-365,TODAY(),100)-[2]!thsiFinD("low_int",$B113,TODAY()-365,TODAY(),100)-1)/([2]!thsiFinD("high_int",$B113,TODAY()-365,TODAY(),100)-[2]!thsiFinD("low_int",$B113,TODAY()-365,TODAY(),100)-1)))</f>
        <v/>
      </c>
      <c r="AD113" s="29" t="str">
        <f ca="1">IF($L113="","",(([2]!thsiFinD("close_int",$B113,TODAY()-90,TODAY(),100)-[2]!thsiFinD("low_int",$B113,TODAY()-90,TODAY(),100)-1)/([2]!thsiFinD("high_int",$B113,TODAY()-90,TODAY(),100)-[2]!thsiFinD("low_int",$B113,TODAY()-90,TODAY(),100)-1)))</f>
        <v/>
      </c>
    </row>
    <row r="114" spans="1:30" ht="16.5" hidden="1" x14ac:dyDescent="0.4">
      <c r="A114" s="2" t="str">
        <f>[1]!b_info_fullname(B114)</f>
        <v>富时沙特阿拉伯指数(里亚尔)(净总回报)</v>
      </c>
      <c r="B114" s="2" t="s">
        <v>1351</v>
      </c>
      <c r="C114" s="2" t="str">
        <f>[1]!s_info_name(B114)</f>
        <v>富时沙特阿拉伯(里亚尔)(净总回报)</v>
      </c>
      <c r="D114" s="3" t="s">
        <v>1604</v>
      </c>
      <c r="E114" s="3" t="s">
        <v>1608</v>
      </c>
      <c r="F114" s="3"/>
      <c r="G114" s="19">
        <f>COUNTIF('ETF-info'!$I$2:$I$2000,ETF指数!$B114)</f>
        <v>2</v>
      </c>
      <c r="H114" s="20">
        <f ca="1">SUMIF('ETF-info'!$I$2:$I$2000,ETF指数!B114,'ETF-info'!$M$2:$M$1008)</f>
        <v>14.392029448900001</v>
      </c>
      <c r="I114" s="25">
        <f ca="1">[1]!i_pq_pctchange($B114,TODAY()-30,"")</f>
        <v>-1.0498390902790478</v>
      </c>
      <c r="J114" s="25">
        <f ca="1">[1]!i_pq_pctchange($B114,TODAY()-180,"")</f>
        <v>-1.7084133220465203</v>
      </c>
      <c r="K114" s="25">
        <f ca="1">[1]!i_pq_pctchange($B114,TODAY()-365,"")</f>
        <v>-4.7438311046968717</v>
      </c>
      <c r="L114" s="25" t="str">
        <f ca="1">IFERROR([1]!i_risk_returnyearly($B114,TODAY()-180,"",1)/N114,"")</f>
        <v/>
      </c>
      <c r="M114" s="25" t="str">
        <f ca="1">IFERROR([1]!i_risk_returnyearly($B114,TODAY()-365,"",1)/O114,"")</f>
        <v/>
      </c>
      <c r="N114" s="26">
        <f ca="1">[2]!thsiFinD("ths_annual_volatility_index",$B114,TODAY()-180,TODAY(),100,101)</f>
        <v>0</v>
      </c>
      <c r="O114" s="26">
        <f ca="1">[2]!thsiFinD("ths_annual_volatility_index",$B114,TODAY()-365,TODAY(),100,101)</f>
        <v>0</v>
      </c>
      <c r="P114" s="27">
        <f ca="1">[2]!thsiFinD("ths_fore_np_compound_growth_2y_index",$B114,TODAY())</f>
        <v>0</v>
      </c>
      <c r="Q114" s="27">
        <f ca="1">$P114-[2]!thsiFinD("ths_fore_np_compound_growth_2y_index",$B114,TODAY()-30)</f>
        <v>0</v>
      </c>
      <c r="R114" s="27">
        <f ca="1">$P114-[2]!thsiFinD("ths_fore_np_compound_growth_2y_index",$B114,TODAY()-180)</f>
        <v>0</v>
      </c>
      <c r="S114" s="26">
        <f ca="1">[2]!thsiFinD("ths_pe_ttm_index",B114,[2]!thsiFinD("ths_new_forward_nearest_trade_date_func",TODAY()),100,100)</f>
        <v>0</v>
      </c>
      <c r="T114" s="26">
        <f ca="1">[2]!thsiFinD("ths_fore_pe_index",B114,[2]!thsiFinD("ths_new_forward_nearest_trade_date_func",TODAY()),2025,100)</f>
        <v>0</v>
      </c>
      <c r="U114" s="26">
        <f ca="1">[2]!thsiFinD("ths_pb_quantile_sr_index",$B114,[2]!thsiFinD("ths_new_forward_nearest_trade_date_func",TODAY()),TODAY()-365*5,TODAY(),107,100)</f>
        <v>0</v>
      </c>
      <c r="V114" s="26">
        <f ca="1">[2]!thsiFinD("ths_pe_ttm_quantile_index",$B114,[2]!thsiFinD("ths_new_forward_nearest_trade_date_func",TODAY()),TODAY()-365*5,TODAY(),100,100)</f>
        <v>0</v>
      </c>
      <c r="W114" s="27">
        <f ca="1">[2]!thsiFinD("ths_pb_quantile_sr_index",$B114,"2024-09-20",TODAY()-365*5,TODAY(),107,100)</f>
        <v>0</v>
      </c>
      <c r="X114" s="27">
        <f ca="1">[2]!thsiFinD("ths_pe_ttm_quantile_index",$B114,"2024-09-20",TODAY()-365*5,TODAY(),100,100)</f>
        <v>0</v>
      </c>
      <c r="Y114" s="27">
        <f ca="1">[2]!thsiFinD("ths_pb_quantile_sr_index",$B114,"2024-12-31",TODAY()-365*5,TODAY(),107,100)</f>
        <v>0</v>
      </c>
      <c r="Z114" s="27">
        <f ca="1">[2]!thsiFinD("ths_pe_ttm_quantile_index",$B114,"2024-12-31",TODAY()-365*5,TODAY(),100,100)</f>
        <v>0</v>
      </c>
      <c r="AA114" s="27">
        <f ca="1">[2]!thsiFinD("ths_pb_lessthan1_num_ratio_index",$B114,[2]!thsiFinD("ths_new_forward_nearest_trade_date_func",TODAY()))</f>
        <v>0</v>
      </c>
      <c r="AB114" s="29" t="str">
        <f ca="1">IF(L114="","",(([2]!thsiFinD("close_int",$B114,TODAY()-365*3,TODAY(),100)-[2]!thsiFinD("low_int",$B114,TODAY()-365*3,TODAY(),100)-1)/([2]!thsiFinD("high_int",$B114,TODAY()-365*3,TODAY(),100)-[2]!thsiFinD("low_int",$B114,TODAY()-365*3,TODAY(),100)-1)))</f>
        <v/>
      </c>
      <c r="AC114" s="29" t="str">
        <f ca="1">IF($L114="","",(([2]!thsiFinD("close_int",$B114,TODAY()-365,TODAY(),100)-[2]!thsiFinD("low_int",$B114,TODAY()-365,TODAY(),100)-1)/([2]!thsiFinD("high_int",$B114,TODAY()-365,TODAY(),100)-[2]!thsiFinD("low_int",$B114,TODAY()-365,TODAY(),100)-1)))</f>
        <v/>
      </c>
      <c r="AD114" s="29" t="str">
        <f ca="1">IF($L114="","",(([2]!thsiFinD("close_int",$B114,TODAY()-90,TODAY(),100)-[2]!thsiFinD("low_int",$B114,TODAY()-90,TODAY(),100)-1)/([2]!thsiFinD("high_int",$B114,TODAY()-90,TODAY(),100)-[2]!thsiFinD("low_int",$B114,TODAY()-90,TODAY(),100)-1)))</f>
        <v/>
      </c>
    </row>
    <row r="115" spans="1:30" ht="16.5" hidden="1" x14ac:dyDescent="0.4">
      <c r="A115" s="2" t="str">
        <f>[1]!b_info_fullname(B115)</f>
        <v>中证海外中国互联网50指数</v>
      </c>
      <c r="B115" s="21" t="s">
        <v>178</v>
      </c>
      <c r="C115" s="2" t="str">
        <f>[1]!s_info_name(B115)</f>
        <v>中国互联网50</v>
      </c>
      <c r="D115" s="3" t="s">
        <v>1604</v>
      </c>
      <c r="E115" s="3" t="s">
        <v>1609</v>
      </c>
      <c r="F115" s="21" t="s">
        <v>1583</v>
      </c>
      <c r="G115" s="19">
        <f>COUNTIF('ETF-info'!$I$2:$I$2000,ETF指数!$B115)</f>
        <v>1</v>
      </c>
      <c r="H115" s="20">
        <f ca="1">SUMIF('ETF-info'!$I$2:$I$2000,ETF指数!B115,'ETF-info'!$M$2:$M$1008)</f>
        <v>370.04613159080003</v>
      </c>
      <c r="I115" s="25">
        <f ca="1">[1]!i_pq_pctchange($B115,TODAY()-30,"")</f>
        <v>-11.733354231528004</v>
      </c>
      <c r="J115" s="25">
        <f ca="1">[1]!i_pq_pctchange($B115,TODAY()-180,"")</f>
        <v>9.5028666535180264</v>
      </c>
      <c r="K115" s="25">
        <f ca="1">[1]!i_pq_pctchange($B115,TODAY()-365,"")</f>
        <v>39.3670966758745</v>
      </c>
      <c r="L115" s="25">
        <f ca="1">IFERROR([1]!i_risk_returnyearly($B115,TODAY()-180,"",1)/N115,"")</f>
        <v>0.50854015366262428</v>
      </c>
      <c r="M115" s="25">
        <f ca="1">IFERROR([1]!i_risk_returnyearly($B115,TODAY()-365,"",1)/O115,"")</f>
        <v>1.0510477324405114</v>
      </c>
      <c r="N115" s="26">
        <f ca="1">[2]!thsiFinD("ths_annual_volatility_index",$B115,TODAY()-180,TODAY(),100,101)</f>
        <v>38.147646066196003</v>
      </c>
      <c r="O115" s="26">
        <f ca="1">[2]!thsiFinD("ths_annual_volatility_index",$B115,TODAY()-365,TODAY(),100,101)</f>
        <v>35.612983143145001</v>
      </c>
      <c r="P115" s="27">
        <f ca="1">[2]!thsiFinD("ths_fore_np_compound_growth_2y_index",$B115,TODAY())</f>
        <v>0</v>
      </c>
      <c r="Q115" s="27">
        <f ca="1">$P115-[2]!thsiFinD("ths_fore_np_compound_growth_2y_index",$B115,TODAY()-30)</f>
        <v>0</v>
      </c>
      <c r="R115" s="27">
        <f ca="1">$P115-[2]!thsiFinD("ths_fore_np_compound_growth_2y_index",$B115,TODAY()-180)</f>
        <v>0</v>
      </c>
      <c r="S115" s="26">
        <f ca="1">[2]!thsiFinD("ths_pe_ttm_index",B115,[2]!thsiFinD("ths_new_forward_nearest_trade_date_func",TODAY()),100,100)</f>
        <v>17.685173051831999</v>
      </c>
      <c r="T115" s="26">
        <f ca="1">[2]!thsiFinD("ths_fore_pe_index",B115,[2]!thsiFinD("ths_new_forward_nearest_trade_date_func",TODAY()),2025,100)</f>
        <v>17.427565658420001</v>
      </c>
      <c r="U115" s="26">
        <f ca="1">[2]!thsiFinD("ths_pb_quantile_sr_index",$B115,[2]!thsiFinD("ths_new_forward_nearest_trade_date_func",TODAY()),TODAY()-365*5,TODAY(),107,100)</f>
        <v>61.574434918160556</v>
      </c>
      <c r="V115" s="26">
        <f ca="1">[2]!thsiFinD("ths_pe_ttm_quantile_index",$B115,[2]!thsiFinD("ths_new_forward_nearest_trade_date_func",TODAY()),TODAY()-365*5,TODAY(),100,100)</f>
        <v>0</v>
      </c>
      <c r="W115" s="27">
        <f ca="1">[2]!thsiFinD("ths_pb_quantile_sr_index",$B115,"2024-09-20",TODAY()-365*5,TODAY(),107,100)</f>
        <v>37.957911145752142</v>
      </c>
      <c r="X115" s="27">
        <f ca="1">[2]!thsiFinD("ths_pe_ttm_quantile_index",$B115,"2024-09-20",TODAY()-365*5,TODAY(),100,100)</f>
        <v>12.992700729927</v>
      </c>
      <c r="Y115" s="27">
        <f ca="1">[2]!thsiFinD("ths_pb_quantile_sr_index",$B115,"2024-12-31",TODAY()-365*5,TODAY(),107,100)</f>
        <v>54.014029618082617</v>
      </c>
      <c r="Z115" s="27">
        <f ca="1">[2]!thsiFinD("ths_pe_ttm_quantile_index",$B115,"2024-12-31",TODAY()-365*5,TODAY(),100,100)</f>
        <v>10.437956204380001</v>
      </c>
      <c r="AA115" s="27">
        <f ca="1">[2]!thsiFinD("ths_pb_lessthan1_num_ratio_index",$B115,[2]!thsiFinD("ths_new_forward_nearest_trade_date_func",TODAY()))</f>
        <v>13.333333333333</v>
      </c>
      <c r="AB115" s="29">
        <f ca="1">IF(L115="","",(([2]!thsiFinD("close_int",$B115,TODAY()-365*3,TODAY(),100)-[2]!thsiFinD("low_int",$B115,TODAY()-365*3,TODAY(),100)-1)/([2]!thsiFinD("high_int",$B115,TODAY()-365*3,TODAY(),100)-[2]!thsiFinD("low_int",$B115,TODAY()-365*3,TODAY(),100)-1)))</f>
        <v>0.7132146677576866</v>
      </c>
      <c r="AC115" s="29">
        <f ca="1">IF($L115="","",(([2]!thsiFinD("close_int",$B115,TODAY()-365,TODAY(),100)-[2]!thsiFinD("low_int",$B115,TODAY()-365,TODAY(),100)-1)/([2]!thsiFinD("high_int",$B115,TODAY()-365,TODAY(),100)-[2]!thsiFinD("low_int",$B115,TODAY()-365,TODAY(),100)-1)))</f>
        <v>0.58939492355669909</v>
      </c>
      <c r="AD115" s="29">
        <f ca="1">IF($L115="","",(([2]!thsiFinD("close_int",$B115,TODAY()-90,TODAY(),100)-[2]!thsiFinD("low_int",$B115,TODAY()-90,TODAY(),100)-1)/([2]!thsiFinD("high_int",$B115,TODAY()-90,TODAY(),100)-[2]!thsiFinD("low_int",$B115,TODAY()-90,TODAY(),100)-1)))</f>
        <v>0.38910447578488194</v>
      </c>
    </row>
    <row r="116" spans="1:30" ht="16.5" hidden="1" x14ac:dyDescent="0.4">
      <c r="A116" s="2" t="str">
        <f>[1]!b_info_fullname(B116)</f>
        <v>中证海外中国互联网30指数</v>
      </c>
      <c r="B116" s="2" t="s">
        <v>804</v>
      </c>
      <c r="C116" s="2" t="str">
        <f>[1]!s_info_name(B116)</f>
        <v>中国互联网30</v>
      </c>
      <c r="D116" s="3" t="s">
        <v>1604</v>
      </c>
      <c r="E116" s="3" t="s">
        <v>1609</v>
      </c>
      <c r="F116" s="21" t="s">
        <v>1583</v>
      </c>
      <c r="G116" s="19">
        <f>COUNTIF('ETF-info'!$I$2:$I$2000,ETF指数!$B116)</f>
        <v>2</v>
      </c>
      <c r="H116" s="20">
        <f ca="1">SUMIF('ETF-info'!$I$2:$I$2000,ETF指数!B116,'ETF-info'!$M$2:$M$1008)</f>
        <v>67.282538274300009</v>
      </c>
      <c r="I116" s="25">
        <f ca="1">[1]!i_pq_pctchange($B116,TODAY()-30,"")</f>
        <v>-12.457901251216864</v>
      </c>
      <c r="J116" s="25">
        <f ca="1">[1]!i_pq_pctchange($B116,TODAY()-180,"")</f>
        <v>7.7909062649999417</v>
      </c>
      <c r="K116" s="25">
        <f ca="1">[1]!i_pq_pctchange($B116,TODAY()-365,"")</f>
        <v>31.580067260518831</v>
      </c>
      <c r="L116" s="25">
        <f ca="1">IFERROR([1]!i_risk_returnyearly($B116,TODAY()-180,"",1)/N116,"")</f>
        <v>0.42106768854559851</v>
      </c>
      <c r="M116" s="25">
        <f ca="1">IFERROR([1]!i_risk_returnyearly($B116,TODAY()-365,"",1)/O116,"")</f>
        <v>0.83227604445639569</v>
      </c>
      <c r="N116" s="26">
        <f ca="1">[2]!thsiFinD("ths_annual_volatility_index",$B116,TODAY()-180,TODAY(),100,101)</f>
        <v>37.478321620839999</v>
      </c>
      <c r="O116" s="26">
        <f ca="1">[2]!thsiFinD("ths_annual_volatility_index",$B116,TODAY()-365,TODAY(),100,101)</f>
        <v>36.126106575403</v>
      </c>
      <c r="P116" s="27">
        <f ca="1">[2]!thsiFinD("ths_fore_np_compound_growth_2y_index",$B116,TODAY())</f>
        <v>0</v>
      </c>
      <c r="Q116" s="27">
        <f ca="1">$P116-[2]!thsiFinD("ths_fore_np_compound_growth_2y_index",$B116,TODAY()-30)</f>
        <v>0</v>
      </c>
      <c r="R116" s="27">
        <f ca="1">$P116-[2]!thsiFinD("ths_fore_np_compound_growth_2y_index",$B116,TODAY()-180)</f>
        <v>0</v>
      </c>
      <c r="S116" s="26">
        <f ca="1">[2]!thsiFinD("ths_pe_ttm_index",B116,[2]!thsiFinD("ths_new_forward_nearest_trade_date_func",TODAY()),100,100)</f>
        <v>17.685173051831999</v>
      </c>
      <c r="T116" s="26">
        <f ca="1">[2]!thsiFinD("ths_fore_pe_index",B116,[2]!thsiFinD("ths_new_forward_nearest_trade_date_func",TODAY()),2025,100)</f>
        <v>17.427565658420001</v>
      </c>
      <c r="U116" s="26">
        <f ca="1">[2]!thsiFinD("ths_pb_quantile_sr_index",$B116,[2]!thsiFinD("ths_new_forward_nearest_trade_date_func",TODAY()),TODAY()-365*5,TODAY(),107,100)</f>
        <v>61.325966850828728</v>
      </c>
      <c r="V116" s="26">
        <f ca="1">[2]!thsiFinD("ths_pe_ttm_quantile_index",$B116,[2]!thsiFinD("ths_new_forward_nearest_trade_date_func",TODAY()),TODAY()-365*5,TODAY(),100,100)</f>
        <v>0</v>
      </c>
      <c r="W116" s="27">
        <f ca="1">[2]!thsiFinD("ths_pb_quantile_sr_index",$B116,"2024-09-20",TODAY()-365*5,TODAY(),107,100)</f>
        <v>38.752959747434886</v>
      </c>
      <c r="X116" s="27">
        <f ca="1">[2]!thsiFinD("ths_pe_ttm_quantile_index",$B116,"2024-09-20",TODAY()-365*5,TODAY(),100,100)</f>
        <v>13.303769401329999</v>
      </c>
      <c r="Y116" s="27">
        <f ca="1">[2]!thsiFinD("ths_pb_quantile_sr_index",$B116,"2024-12-31",TODAY()-365*5,TODAY(),107,100)</f>
        <v>52.249408050513026</v>
      </c>
      <c r="Z116" s="27">
        <f ca="1">[2]!thsiFinD("ths_pe_ttm_quantile_index",$B116,"2024-12-31",TODAY()-365*5,TODAY(),100,100)</f>
        <v>10.569105691057</v>
      </c>
      <c r="AA116" s="27">
        <f ca="1">[2]!thsiFinD("ths_pb_lessthan1_num_ratio_index",$B116,[2]!thsiFinD("ths_new_forward_nearest_trade_date_func",TODAY()))</f>
        <v>13.333333333333</v>
      </c>
      <c r="AB116" s="29">
        <f ca="1">IF(L116="","",(([2]!thsiFinD("close_int",$B116,TODAY()-365*3,TODAY(),100)-[2]!thsiFinD("low_int",$B116,TODAY()-365*3,TODAY(),100)-1)/([2]!thsiFinD("high_int",$B116,TODAY()-365*3,TODAY(),100)-[2]!thsiFinD("low_int",$B116,TODAY()-365*3,TODAY(),100)-1)))</f>
        <v>0.70420016403127561</v>
      </c>
      <c r="AC116" s="29">
        <f ca="1">IF($L116="","",(([2]!thsiFinD("close_int",$B116,TODAY()-365,TODAY(),100)-[2]!thsiFinD("low_int",$B116,TODAY()-365,TODAY(),100)-1)/([2]!thsiFinD("high_int",$B116,TODAY()-365,TODAY(),100)-[2]!thsiFinD("low_int",$B116,TODAY()-365,TODAY(),100)-1)))</f>
        <v>0.5931350469168738</v>
      </c>
      <c r="AD116" s="29">
        <f ca="1">IF($L116="","",(([2]!thsiFinD("close_int",$B116,TODAY()-90,TODAY(),100)-[2]!thsiFinD("low_int",$B116,TODAY()-90,TODAY(),100)-1)/([2]!thsiFinD("high_int",$B116,TODAY()-90,TODAY(),100)-[2]!thsiFinD("low_int",$B116,TODAY()-90,TODAY(),100)-1)))</f>
        <v>0.3250115392757511</v>
      </c>
    </row>
    <row r="117" spans="1:30" ht="16.5" hidden="1" x14ac:dyDescent="0.4">
      <c r="A117" s="2" t="str">
        <f>[1]!b_info_fullname(B117)</f>
        <v>标普中国新经济行业指数(A股上限、港币、净收益)</v>
      </c>
      <c r="B117" s="2" t="s">
        <v>458</v>
      </c>
      <c r="C117" s="2" t="str">
        <f>[1]!s_info_name(B117)</f>
        <v>标普中国新经济行业</v>
      </c>
      <c r="D117" s="3" t="s">
        <v>1604</v>
      </c>
      <c r="E117" s="3" t="s">
        <v>1609</v>
      </c>
      <c r="F117" s="3"/>
      <c r="G117" s="19">
        <f>COUNTIF('ETF-info'!$I$2:$I$2000,ETF指数!$B117)</f>
        <v>1</v>
      </c>
      <c r="H117" s="20">
        <f ca="1">SUMIF('ETF-info'!$I$2:$I$2000,ETF指数!B117,'ETF-info'!$M$2:$M$1008)</f>
        <v>3.3695973499000003</v>
      </c>
      <c r="I117" s="25">
        <f ca="1">[1]!i_pq_pctchange($B117,TODAY()-30,"")</f>
        <v>-8.4863583211236886</v>
      </c>
      <c r="J117" s="25">
        <f ca="1">[1]!i_pq_pctchange($B117,TODAY()-180,"")</f>
        <v>0.33750228042082053</v>
      </c>
      <c r="K117" s="25">
        <f ca="1">[1]!i_pq_pctchange($B117,TODAY()-365,"")</f>
        <v>21.345353590449157</v>
      </c>
      <c r="L117" s="25" t="str">
        <f ca="1">IFERROR([1]!i_risk_returnyearly($B117,TODAY()-180,"",1)/N117,"")</f>
        <v/>
      </c>
      <c r="M117" s="25" t="str">
        <f ca="1">IFERROR([1]!i_risk_returnyearly($B117,TODAY()-365,"",1)/O117,"")</f>
        <v/>
      </c>
      <c r="N117" s="26">
        <f ca="1">[2]!thsiFinD("ths_annual_volatility_index",$B117,TODAY()-180,TODAY(),100,101)</f>
        <v>0</v>
      </c>
      <c r="O117" s="26">
        <f ca="1">[2]!thsiFinD("ths_annual_volatility_index",$B117,TODAY()-365,TODAY(),100,101)</f>
        <v>0</v>
      </c>
      <c r="P117" s="27">
        <f ca="1">[2]!thsiFinD("ths_fore_np_compound_growth_2y_index",$B117,TODAY())</f>
        <v>0</v>
      </c>
      <c r="Q117" s="27">
        <f ca="1">$P117-[2]!thsiFinD("ths_fore_np_compound_growth_2y_index",$B117,TODAY()-30)</f>
        <v>0</v>
      </c>
      <c r="R117" s="27">
        <f ca="1">$P117-[2]!thsiFinD("ths_fore_np_compound_growth_2y_index",$B117,TODAY()-180)</f>
        <v>0</v>
      </c>
      <c r="S117" s="26">
        <f ca="1">[2]!thsiFinD("ths_pe_ttm_index",B117,[2]!thsiFinD("ths_new_forward_nearest_trade_date_func",TODAY()),100,100)</f>
        <v>0</v>
      </c>
      <c r="T117" s="26">
        <f ca="1">[2]!thsiFinD("ths_fore_pe_index",B117,[2]!thsiFinD("ths_new_forward_nearest_trade_date_func",TODAY()),2025,100)</f>
        <v>0</v>
      </c>
      <c r="U117" s="26">
        <f ca="1">[2]!thsiFinD("ths_pb_quantile_sr_index",$B117,[2]!thsiFinD("ths_new_forward_nearest_trade_date_func",TODAY()),TODAY()-365*5,TODAY(),107,100)</f>
        <v>0</v>
      </c>
      <c r="V117" s="26">
        <f ca="1">[2]!thsiFinD("ths_pe_ttm_quantile_index",$B117,[2]!thsiFinD("ths_new_forward_nearest_trade_date_func",TODAY()),TODAY()-365*5,TODAY(),100,100)</f>
        <v>0</v>
      </c>
      <c r="W117" s="27">
        <f ca="1">[2]!thsiFinD("ths_pb_quantile_sr_index",$B117,"2024-09-20",TODAY()-365*5,TODAY(),107,100)</f>
        <v>0</v>
      </c>
      <c r="X117" s="27">
        <f ca="1">[2]!thsiFinD("ths_pe_ttm_quantile_index",$B117,"2024-09-20",TODAY()-365*5,TODAY(),100,100)</f>
        <v>0</v>
      </c>
      <c r="Y117" s="27">
        <f ca="1">[2]!thsiFinD("ths_pb_quantile_sr_index",$B117,"2024-12-31",TODAY()-365*5,TODAY(),107,100)</f>
        <v>0</v>
      </c>
      <c r="Z117" s="27">
        <f ca="1">[2]!thsiFinD("ths_pe_ttm_quantile_index",$B117,"2024-12-31",TODAY()-365*5,TODAY(),100,100)</f>
        <v>0</v>
      </c>
      <c r="AA117" s="27">
        <f ca="1">[2]!thsiFinD("ths_pb_lessthan1_num_ratio_index",$B117,[2]!thsiFinD("ths_new_forward_nearest_trade_date_func",TODAY()))</f>
        <v>0</v>
      </c>
      <c r="AB117" s="29" t="str">
        <f ca="1">IF(L117="","",(([2]!thsiFinD("close_int",$B117,TODAY()-365*3,TODAY(),100)-[2]!thsiFinD("low_int",$B117,TODAY()-365*3,TODAY(),100)-1)/([2]!thsiFinD("high_int",$B117,TODAY()-365*3,TODAY(),100)-[2]!thsiFinD("low_int",$B117,TODAY()-365*3,TODAY(),100)-1)))</f>
        <v/>
      </c>
      <c r="AC117" s="29" t="str">
        <f ca="1">IF($L117="","",(([2]!thsiFinD("close_int",$B117,TODAY()-365,TODAY(),100)-[2]!thsiFinD("low_int",$B117,TODAY()-365,TODAY(),100)-1)/([2]!thsiFinD("high_int",$B117,TODAY()-365,TODAY(),100)-[2]!thsiFinD("low_int",$B117,TODAY()-365,TODAY(),100)-1)))</f>
        <v/>
      </c>
      <c r="AD117" s="29" t="str">
        <f ca="1">IF($L117="","",(([2]!thsiFinD("close_int",$B117,TODAY()-90,TODAY(),100)-[2]!thsiFinD("low_int",$B117,TODAY()-90,TODAY(),100)-1)/([2]!thsiFinD("high_int",$B117,TODAY()-90,TODAY(),100)-[2]!thsiFinD("low_int",$B117,TODAY()-90,TODAY(),100)-1)))</f>
        <v/>
      </c>
    </row>
    <row r="118" spans="1:30" ht="16.5" hidden="1" x14ac:dyDescent="0.4">
      <c r="A118" s="2" t="str">
        <f>[1]!b_info_fullname(B118)</f>
        <v>大连商品交易所豆粕期货价格指数</v>
      </c>
      <c r="B118" s="2" t="s">
        <v>315</v>
      </c>
      <c r="C118" s="2" t="str">
        <f>[1]!s_info_name(B118)</f>
        <v>大商所豆粕期货价格指数</v>
      </c>
      <c r="D118" s="3" t="s">
        <v>1610</v>
      </c>
      <c r="E118" s="3" t="s">
        <v>1611</v>
      </c>
      <c r="F118" s="3"/>
      <c r="G118" s="19">
        <f>COUNTIF('ETF-info'!$I$2:$I$2000,ETF指数!$B118)</f>
        <v>1</v>
      </c>
      <c r="H118" s="20">
        <f ca="1">SUMIF('ETF-info'!$I$2:$I$2000,ETF指数!B118,'ETF-info'!$M$2:$M$1008)</f>
        <v>28.2904241719</v>
      </c>
      <c r="I118" s="25">
        <f ca="1">[1]!i_pq_pctchange($B118,TODAY()-30,"")</f>
        <v>1.7744399529519894</v>
      </c>
      <c r="J118" s="25">
        <f ca="1">[1]!i_pq_pctchange($B118,TODAY()-180,"")</f>
        <v>5.0274847926781607</v>
      </c>
      <c r="K118" s="25">
        <f ca="1">[1]!i_pq_pctchange($B118,TODAY()-365,"")</f>
        <v>-9.9554439161508306</v>
      </c>
      <c r="L118" s="25" t="str">
        <f ca="1">IFERROR([1]!i_risk_returnyearly($B118,TODAY()-180,"",1)/N118,"")</f>
        <v/>
      </c>
      <c r="M118" s="25" t="str">
        <f ca="1">IFERROR([1]!i_risk_returnyearly($B118,TODAY()-365,"",1)/O118,"")</f>
        <v/>
      </c>
      <c r="N118" s="26">
        <f ca="1">[2]!thsiFinD("ths_annual_volatility_index",$B118,TODAY()-180,TODAY(),100,101)</f>
        <v>0</v>
      </c>
      <c r="O118" s="26">
        <f ca="1">[2]!thsiFinD("ths_annual_volatility_index",$B118,TODAY()-365,TODAY(),100,101)</f>
        <v>0</v>
      </c>
      <c r="P118" s="27">
        <f ca="1">[2]!thsiFinD("ths_fore_np_compound_growth_2y_index",$B118,TODAY())</f>
        <v>0</v>
      </c>
      <c r="Q118" s="27">
        <f ca="1">$P118-[2]!thsiFinD("ths_fore_np_compound_growth_2y_index",$B118,TODAY()-30)</f>
        <v>0</v>
      </c>
      <c r="R118" s="27">
        <f ca="1">$P118-[2]!thsiFinD("ths_fore_np_compound_growth_2y_index",$B118,TODAY()-180)</f>
        <v>0</v>
      </c>
      <c r="S118" s="26">
        <f ca="1">[2]!thsiFinD("ths_pe_ttm_index",B118,[2]!thsiFinD("ths_new_forward_nearest_trade_date_func",TODAY()),100,100)</f>
        <v>0</v>
      </c>
      <c r="T118" s="26">
        <f ca="1">[2]!thsiFinD("ths_fore_pe_index",B118,[2]!thsiFinD("ths_new_forward_nearest_trade_date_func",TODAY()),2025,100)</f>
        <v>0</v>
      </c>
      <c r="U118" s="26">
        <f ca="1">[2]!thsiFinD("ths_pb_quantile_sr_index",$B118,[2]!thsiFinD("ths_new_forward_nearest_trade_date_func",TODAY()),TODAY()-365*5,TODAY(),107,100)</f>
        <v>0</v>
      </c>
      <c r="V118" s="26">
        <f ca="1">[2]!thsiFinD("ths_pe_ttm_quantile_index",$B118,[2]!thsiFinD("ths_new_forward_nearest_trade_date_func",TODAY()),TODAY()-365*5,TODAY(),100,100)</f>
        <v>0</v>
      </c>
      <c r="W118" s="27">
        <f ca="1">[2]!thsiFinD("ths_pb_quantile_sr_index",$B118,"2024-09-20",TODAY()-365*5,TODAY(),107,100)</f>
        <v>0</v>
      </c>
      <c r="X118" s="27">
        <f ca="1">[2]!thsiFinD("ths_pe_ttm_quantile_index",$B118,"2024-09-20",TODAY()-365*5,TODAY(),100,100)</f>
        <v>0</v>
      </c>
      <c r="Y118" s="27">
        <f ca="1">[2]!thsiFinD("ths_pb_quantile_sr_index",$B118,"2024-12-31",TODAY()-365*5,TODAY(),107,100)</f>
        <v>0</v>
      </c>
      <c r="Z118" s="27">
        <f ca="1">[2]!thsiFinD("ths_pe_ttm_quantile_index",$B118,"2024-12-31",TODAY()-365*5,TODAY(),100,100)</f>
        <v>0</v>
      </c>
      <c r="AA118" s="27">
        <f ca="1">[2]!thsiFinD("ths_pb_lessthan1_num_ratio_index",$B118,[2]!thsiFinD("ths_new_forward_nearest_trade_date_func",TODAY()))</f>
        <v>0</v>
      </c>
      <c r="AB118" s="29" t="str">
        <f ca="1">IF(L118="","",(([2]!thsiFinD("close_int",$B118,TODAY()-365*3,TODAY(),100)-[2]!thsiFinD("low_int",$B118,TODAY()-365*3,TODAY(),100)-1)/([2]!thsiFinD("high_int",$B118,TODAY()-365*3,TODAY(),100)-[2]!thsiFinD("low_int",$B118,TODAY()-365*3,TODAY(),100)-1)))</f>
        <v/>
      </c>
      <c r="AC118" s="29" t="str">
        <f ca="1">IF($L118="","",(([2]!thsiFinD("close_int",$B118,TODAY()-365,TODAY(),100)-[2]!thsiFinD("low_int",$B118,TODAY()-365,TODAY(),100)-1)/([2]!thsiFinD("high_int",$B118,TODAY()-365,TODAY(),100)-[2]!thsiFinD("low_int",$B118,TODAY()-365,TODAY(),100)-1)))</f>
        <v/>
      </c>
      <c r="AD118" s="29" t="str">
        <f ca="1">IF($L118="","",(([2]!thsiFinD("close_int",$B118,TODAY()-90,TODAY(),100)-[2]!thsiFinD("low_int",$B118,TODAY()-90,TODAY(),100)-1)/([2]!thsiFinD("high_int",$B118,TODAY()-90,TODAY(),100)-[2]!thsiFinD("low_int",$B118,TODAY()-90,TODAY(),100)-1)))</f>
        <v/>
      </c>
    </row>
    <row r="119" spans="1:30" ht="16.5" hidden="1" x14ac:dyDescent="0.4">
      <c r="A119" s="2">
        <f>[1]!b_info_fullname(B119)</f>
        <v>0</v>
      </c>
      <c r="B119" s="21" t="s">
        <v>105</v>
      </c>
      <c r="C119" s="2" t="str">
        <f>[1]!s_info_name(B119)</f>
        <v>SGE黄金9999</v>
      </c>
      <c r="D119" s="3" t="s">
        <v>1610</v>
      </c>
      <c r="E119" s="3" t="s">
        <v>1612</v>
      </c>
      <c r="F119" s="21"/>
      <c r="G119" s="19">
        <f>COUNTIF('ETF-info'!$I$2:$I$2000,ETF指数!$B119)</f>
        <v>7</v>
      </c>
      <c r="H119" s="20">
        <f ca="1">SUMIF('ETF-info'!$I$2:$I$2000,ETF指数!B119,'ETF-info'!$M$2:$M$1008)</f>
        <v>962.42082394319993</v>
      </c>
      <c r="I119" s="25">
        <f ca="1">[1]!i_pq_pctchange($B119,TODAY()-30,"")</f>
        <v>11.556998270631924</v>
      </c>
      <c r="J119" s="25">
        <f ca="1">[1]!i_pq_pctchange($B119,TODAY()-180,"")</f>
        <v>26.436283015230373</v>
      </c>
      <c r="K119" s="25">
        <f ca="1">[1]!i_pq_pctchange($B119,TODAY()-365,"")</f>
        <v>44.388588202917177</v>
      </c>
      <c r="L119" s="25" t="str">
        <f ca="1">IFERROR([1]!i_risk_returnyearly($B119,TODAY()-180,"",1)/N119,"")</f>
        <v/>
      </c>
      <c r="M119" s="25" t="str">
        <f ca="1">IFERROR([1]!i_risk_returnyearly($B119,TODAY()-365,"",1)/O119,"")</f>
        <v/>
      </c>
      <c r="N119" s="26">
        <f ca="1">[2]!thsiFinD("ths_annual_volatility_index",$B119,TODAY()-180,TODAY(),100,101)</f>
        <v>0</v>
      </c>
      <c r="O119" s="26">
        <f ca="1">[2]!thsiFinD("ths_annual_volatility_index",$B119,TODAY()-365,TODAY(),100,101)</f>
        <v>0</v>
      </c>
      <c r="P119" s="27">
        <f ca="1">[2]!thsiFinD("ths_fore_np_compound_growth_2y_index",$B119,TODAY())</f>
        <v>0</v>
      </c>
      <c r="Q119" s="27">
        <f ca="1">$P119-[2]!thsiFinD("ths_fore_np_compound_growth_2y_index",$B119,TODAY()-30)</f>
        <v>0</v>
      </c>
      <c r="R119" s="27">
        <f ca="1">$P119-[2]!thsiFinD("ths_fore_np_compound_growth_2y_index",$B119,TODAY()-180)</f>
        <v>0</v>
      </c>
      <c r="S119" s="26">
        <f ca="1">[2]!thsiFinD("ths_pe_ttm_index",B119,[2]!thsiFinD("ths_new_forward_nearest_trade_date_func",TODAY()),100,100)</f>
        <v>0</v>
      </c>
      <c r="T119" s="26">
        <f ca="1">[2]!thsiFinD("ths_fore_pe_index",B119,[2]!thsiFinD("ths_new_forward_nearest_trade_date_func",TODAY()),2025,100)</f>
        <v>0</v>
      </c>
      <c r="U119" s="26">
        <f ca="1">[2]!thsiFinD("ths_pb_quantile_sr_index",$B119,[2]!thsiFinD("ths_new_forward_nearest_trade_date_func",TODAY()),TODAY()-365*5,TODAY(),107,100)</f>
        <v>0</v>
      </c>
      <c r="V119" s="26">
        <f ca="1">[2]!thsiFinD("ths_pe_ttm_quantile_index",$B119,[2]!thsiFinD("ths_new_forward_nearest_trade_date_func",TODAY()),TODAY()-365*5,TODAY(),100,100)</f>
        <v>0</v>
      </c>
      <c r="W119" s="27">
        <f ca="1">[2]!thsiFinD("ths_pb_quantile_sr_index",$B119,"2024-09-20",TODAY()-365*5,TODAY(),107,100)</f>
        <v>0</v>
      </c>
      <c r="X119" s="27">
        <f ca="1">[2]!thsiFinD("ths_pe_ttm_quantile_index",$B119,"2024-09-20",TODAY()-365*5,TODAY(),100,100)</f>
        <v>0</v>
      </c>
      <c r="Y119" s="27">
        <f ca="1">[2]!thsiFinD("ths_pb_quantile_sr_index",$B119,"2024-12-31",TODAY()-365*5,TODAY(),107,100)</f>
        <v>0</v>
      </c>
      <c r="Z119" s="27">
        <f ca="1">[2]!thsiFinD("ths_pe_ttm_quantile_index",$B119,"2024-12-31",TODAY()-365*5,TODAY(),100,100)</f>
        <v>0</v>
      </c>
      <c r="AA119" s="27">
        <f ca="1">[2]!thsiFinD("ths_pb_lessthan1_num_ratio_index",$B119,[2]!thsiFinD("ths_new_forward_nearest_trade_date_func",TODAY()))</f>
        <v>0</v>
      </c>
      <c r="AB119" s="29" t="str">
        <f ca="1">IF(L119="","",(([2]!thsiFinD("close_int",$B119,TODAY()-365*3,TODAY(),100)-[2]!thsiFinD("low_int",$B119,TODAY()-365*3,TODAY(),100)-1)/([2]!thsiFinD("high_int",$B119,TODAY()-365*3,TODAY(),100)-[2]!thsiFinD("low_int",$B119,TODAY()-365*3,TODAY(),100)-1)))</f>
        <v/>
      </c>
      <c r="AC119" s="29" t="str">
        <f ca="1">IF($L119="","",(([2]!thsiFinD("close_int",$B119,TODAY()-365,TODAY(),100)-[2]!thsiFinD("low_int",$B119,TODAY()-365,TODAY(),100)-1)/([2]!thsiFinD("high_int",$B119,TODAY()-365,TODAY(),100)-[2]!thsiFinD("low_int",$B119,TODAY()-365,TODAY(),100)-1)))</f>
        <v/>
      </c>
      <c r="AD119" s="29" t="str">
        <f ca="1">IF($L119="","",(([2]!thsiFinD("close_int",$B119,TODAY()-90,TODAY(),100)-[2]!thsiFinD("low_int",$B119,TODAY()-90,TODAY(),100)-1)/([2]!thsiFinD("high_int",$B119,TODAY()-90,TODAY(),100)-[2]!thsiFinD("low_int",$B119,TODAY()-90,TODAY(),100)-1)))</f>
        <v/>
      </c>
    </row>
    <row r="120" spans="1:30" ht="16.5" hidden="1" x14ac:dyDescent="0.4">
      <c r="A120" s="2">
        <f>[1]!b_info_fullname(B120)</f>
        <v>0</v>
      </c>
      <c r="B120" s="21" t="s">
        <v>430</v>
      </c>
      <c r="C120" s="2" t="str">
        <f>[1]!s_info_name(B120)</f>
        <v>上海金</v>
      </c>
      <c r="D120" s="3" t="s">
        <v>1610</v>
      </c>
      <c r="E120" s="3" t="s">
        <v>1612</v>
      </c>
      <c r="F120" s="21"/>
      <c r="G120" s="19">
        <f>COUNTIF('ETF-info'!$I$2:$I$2000,ETF指数!$B120)</f>
        <v>7</v>
      </c>
      <c r="H120" s="20">
        <f ca="1">SUMIF('ETF-info'!$I$2:$I$2000,ETF指数!B120,'ETF-info'!$M$2:$M$1008)</f>
        <v>56.672206473899998</v>
      </c>
      <c r="I120" s="25">
        <f ca="1">[1]!i_pq_pctchange($B120,TODAY()-30,"")</f>
        <v>11.35253041741618</v>
      </c>
      <c r="J120" s="25">
        <f ca="1">[1]!i_pq_pctchange($B120,TODAY()-180,"")</f>
        <v>26.23601008397964</v>
      </c>
      <c r="K120" s="25">
        <f ca="1">[1]!i_pq_pctchange($B120,TODAY()-365,"")</f>
        <v>44.799513749470471</v>
      </c>
      <c r="L120" s="25" t="str">
        <f ca="1">IFERROR([1]!i_risk_returnyearly($B120,TODAY()-180,"",1)/N120,"")</f>
        <v/>
      </c>
      <c r="M120" s="25" t="str">
        <f ca="1">IFERROR([1]!i_risk_returnyearly($B120,TODAY()-365,"",1)/O120,"")</f>
        <v/>
      </c>
      <c r="N120" s="26">
        <f ca="1">[2]!thsiFinD("ths_annual_volatility_index",$B120,TODAY()-180,TODAY(),100,101)</f>
        <v>0</v>
      </c>
      <c r="O120" s="26">
        <f ca="1">[2]!thsiFinD("ths_annual_volatility_index",$B120,TODAY()-365,TODAY(),100,101)</f>
        <v>0</v>
      </c>
      <c r="P120" s="27">
        <f ca="1">[2]!thsiFinD("ths_fore_np_compound_growth_2y_index",$B120,TODAY())</f>
        <v>0</v>
      </c>
      <c r="Q120" s="27">
        <f ca="1">$P120-[2]!thsiFinD("ths_fore_np_compound_growth_2y_index",$B120,TODAY()-30)</f>
        <v>0</v>
      </c>
      <c r="R120" s="27">
        <f ca="1">$P120-[2]!thsiFinD("ths_fore_np_compound_growth_2y_index",$B120,TODAY()-180)</f>
        <v>0</v>
      </c>
      <c r="S120" s="26">
        <f ca="1">[2]!thsiFinD("ths_pe_ttm_index",B120,[2]!thsiFinD("ths_new_forward_nearest_trade_date_func",TODAY()),100,100)</f>
        <v>0</v>
      </c>
      <c r="T120" s="26">
        <f ca="1">[2]!thsiFinD("ths_fore_pe_index",B120,[2]!thsiFinD("ths_new_forward_nearest_trade_date_func",TODAY()),2025,100)</f>
        <v>0</v>
      </c>
      <c r="U120" s="26">
        <f ca="1">[2]!thsiFinD("ths_pb_quantile_sr_index",$B120,[2]!thsiFinD("ths_new_forward_nearest_trade_date_func",TODAY()),TODAY()-365*5,TODAY(),107,100)</f>
        <v>0</v>
      </c>
      <c r="V120" s="26">
        <f ca="1">[2]!thsiFinD("ths_pe_ttm_quantile_index",$B120,[2]!thsiFinD("ths_new_forward_nearest_trade_date_func",TODAY()),TODAY()-365*5,TODAY(),100,100)</f>
        <v>0</v>
      </c>
      <c r="W120" s="27">
        <f ca="1">[2]!thsiFinD("ths_pb_quantile_sr_index",$B120,"2024-09-20",TODAY()-365*5,TODAY(),107,100)</f>
        <v>0</v>
      </c>
      <c r="X120" s="27">
        <f ca="1">[2]!thsiFinD("ths_pe_ttm_quantile_index",$B120,"2024-09-20",TODAY()-365*5,TODAY(),100,100)</f>
        <v>0</v>
      </c>
      <c r="Y120" s="27">
        <f ca="1">[2]!thsiFinD("ths_pb_quantile_sr_index",$B120,"2024-12-31",TODAY()-365*5,TODAY(),107,100)</f>
        <v>0</v>
      </c>
      <c r="Z120" s="27">
        <f ca="1">[2]!thsiFinD("ths_pe_ttm_quantile_index",$B120,"2024-12-31",TODAY()-365*5,TODAY(),100,100)</f>
        <v>0</v>
      </c>
      <c r="AA120" s="27">
        <f ca="1">[2]!thsiFinD("ths_pb_lessthan1_num_ratio_index",$B120,[2]!thsiFinD("ths_new_forward_nearest_trade_date_func",TODAY()))</f>
        <v>0</v>
      </c>
      <c r="AB120" s="29" t="str">
        <f ca="1">IF(L120="","",(([2]!thsiFinD("close_int",$B120,TODAY()-365*3,TODAY(),100)-[2]!thsiFinD("low_int",$B120,TODAY()-365*3,TODAY(),100)-1)/([2]!thsiFinD("high_int",$B120,TODAY()-365*3,TODAY(),100)-[2]!thsiFinD("low_int",$B120,TODAY()-365*3,TODAY(),100)-1)))</f>
        <v/>
      </c>
      <c r="AC120" s="29" t="str">
        <f ca="1">IF($L120="","",(([2]!thsiFinD("close_int",$B120,TODAY()-365,TODAY(),100)-[2]!thsiFinD("low_int",$B120,TODAY()-365,TODAY(),100)-1)/([2]!thsiFinD("high_int",$B120,TODAY()-365,TODAY(),100)-[2]!thsiFinD("low_int",$B120,TODAY()-365,TODAY(),100)-1)))</f>
        <v/>
      </c>
      <c r="AD120" s="29" t="str">
        <f ca="1">IF($L120="","",(([2]!thsiFinD("close_int",$B120,TODAY()-90,TODAY(),100)-[2]!thsiFinD("low_int",$B120,TODAY()-90,TODAY(),100)-1)/([2]!thsiFinD("high_int",$B120,TODAY()-90,TODAY(),100)-[2]!thsiFinD("low_int",$B120,TODAY()-90,TODAY(),100)-1)))</f>
        <v/>
      </c>
    </row>
    <row r="121" spans="1:30" ht="16.5" hidden="1" x14ac:dyDescent="0.4">
      <c r="A121" s="2" t="str">
        <f>[1]!b_info_fullname(B121)</f>
        <v>易盛能化A</v>
      </c>
      <c r="B121" s="2" t="s">
        <v>356</v>
      </c>
      <c r="C121" s="2" t="str">
        <f>[1]!s_info_name(B121)</f>
        <v>易盛能化A</v>
      </c>
      <c r="D121" s="3" t="s">
        <v>1610</v>
      </c>
      <c r="E121" s="3" t="s">
        <v>1613</v>
      </c>
      <c r="F121" s="3"/>
      <c r="G121" s="19">
        <f>COUNTIF('ETF-info'!$I$2:$I$2000,ETF指数!$B121)</f>
        <v>1</v>
      </c>
      <c r="H121" s="20">
        <f ca="1">SUMIF('ETF-info'!$I$2:$I$2000,ETF指数!B121,'ETF-info'!$M$2:$M$1008)</f>
        <v>4.6396460806999995</v>
      </c>
      <c r="I121" s="25">
        <f ca="1">[1]!i_pq_pctchange($B121,TODAY()-30,"")</f>
        <v>-9.1221107496295417</v>
      </c>
      <c r="J121" s="25">
        <f ca="1">[1]!i_pq_pctchange($B121,TODAY()-180,"")</f>
        <v>-11.526502997288757</v>
      </c>
      <c r="K121" s="25">
        <f ca="1">[1]!i_pq_pctchange($B121,TODAY()-365,"")</f>
        <v>-21.519927629498348</v>
      </c>
      <c r="L121" s="25">
        <f ca="1">IFERROR([1]!i_risk_returnyearly($B121,TODAY()-180,"",1)/N121,"")</f>
        <v>-1.3174984322808747</v>
      </c>
      <c r="M121" s="25">
        <f ca="1">IFERROR([1]!i_risk_returnyearly($B121,TODAY()-365,"",1)/O121,"")</f>
        <v>-1.3176812798960276</v>
      </c>
      <c r="N121" s="26">
        <f ca="1">[2]!thsiFinD("ths_annual_volatility_index",$B121,TODAY()-180,TODAY(),100,101)</f>
        <v>17.092384540849999</v>
      </c>
      <c r="O121" s="26">
        <f ca="1">[2]!thsiFinD("ths_annual_volatility_index",$B121,TODAY()-365,TODAY(),100,101)</f>
        <v>16.806872400389</v>
      </c>
      <c r="P121" s="27">
        <f ca="1">[2]!thsiFinD("ths_fore_np_compound_growth_2y_index",$B121,TODAY())</f>
        <v>0</v>
      </c>
      <c r="Q121" s="27">
        <f ca="1">$P121-[2]!thsiFinD("ths_fore_np_compound_growth_2y_index",$B121,TODAY()-30)</f>
        <v>0</v>
      </c>
      <c r="R121" s="27">
        <f ca="1">$P121-[2]!thsiFinD("ths_fore_np_compound_growth_2y_index",$B121,TODAY()-180)</f>
        <v>0</v>
      </c>
      <c r="S121" s="26">
        <f ca="1">[2]!thsiFinD("ths_pe_ttm_index",B121,[2]!thsiFinD("ths_new_forward_nearest_trade_date_func",TODAY()),100,100)</f>
        <v>0</v>
      </c>
      <c r="T121" s="26">
        <f ca="1">[2]!thsiFinD("ths_fore_pe_index",B121,[2]!thsiFinD("ths_new_forward_nearest_trade_date_func",TODAY()),2025,100)</f>
        <v>0</v>
      </c>
      <c r="U121" s="26">
        <f ca="1">[2]!thsiFinD("ths_pb_quantile_sr_index",$B121,[2]!thsiFinD("ths_new_forward_nearest_trade_date_func",TODAY()),TODAY()-365*5,TODAY(),107,100)</f>
        <v>0</v>
      </c>
      <c r="V121" s="26">
        <f ca="1">[2]!thsiFinD("ths_pe_ttm_quantile_index",$B121,[2]!thsiFinD("ths_new_forward_nearest_trade_date_func",TODAY()),TODAY()-365*5,TODAY(),100,100)</f>
        <v>0</v>
      </c>
      <c r="W121" s="27">
        <f ca="1">[2]!thsiFinD("ths_pb_quantile_sr_index",$B121,"2024-09-20",TODAY()-365*5,TODAY(),107,100)</f>
        <v>0</v>
      </c>
      <c r="X121" s="27">
        <f ca="1">[2]!thsiFinD("ths_pe_ttm_quantile_index",$B121,"2024-09-20",TODAY()-365*5,TODAY(),100,100)</f>
        <v>0</v>
      </c>
      <c r="Y121" s="27">
        <f ca="1">[2]!thsiFinD("ths_pb_quantile_sr_index",$B121,"2024-12-31",TODAY()-365*5,TODAY(),107,100)</f>
        <v>0</v>
      </c>
      <c r="Z121" s="27">
        <f ca="1">[2]!thsiFinD("ths_pe_ttm_quantile_index",$B121,"2024-12-31",TODAY()-365*5,TODAY(),100,100)</f>
        <v>0</v>
      </c>
      <c r="AA121" s="27">
        <f ca="1">[2]!thsiFinD("ths_pb_lessthan1_num_ratio_index",$B121,[2]!thsiFinD("ths_new_forward_nearest_trade_date_func",TODAY()))</f>
        <v>0</v>
      </c>
      <c r="AB121" s="29">
        <f ca="1">IF(L121="","",(([2]!thsiFinD("close_int",$B121,TODAY()-365*3,TODAY(),100)-[2]!thsiFinD("low_int",$B121,TODAY()-365*3,TODAY(),100)-1)/([2]!thsiFinD("high_int",$B121,TODAY()-365*3,TODAY(),100)-[2]!thsiFinD("low_int",$B121,TODAY()-365*3,TODAY(),100)-1)))</f>
        <v>1</v>
      </c>
      <c r="AC121" s="29">
        <f ca="1">IF($L121="","",(([2]!thsiFinD("close_int",$B121,TODAY()-365,TODAY(),100)-[2]!thsiFinD("low_int",$B121,TODAY()-365,TODAY(),100)-1)/([2]!thsiFinD("high_int",$B121,TODAY()-365,TODAY(),100)-[2]!thsiFinD("low_int",$B121,TODAY()-365,TODAY(),100)-1)))</f>
        <v>1</v>
      </c>
      <c r="AD121" s="29">
        <f ca="1">IF($L121="","",(([2]!thsiFinD("close_int",$B121,TODAY()-90,TODAY(),100)-[2]!thsiFinD("low_int",$B121,TODAY()-90,TODAY(),100)-1)/([2]!thsiFinD("high_int",$B121,TODAY()-90,TODAY(),100)-[2]!thsiFinD("low_int",$B121,TODAY()-90,TODAY(),100)-1)))</f>
        <v>1</v>
      </c>
    </row>
    <row r="122" spans="1:30" ht="16.5" hidden="1" x14ac:dyDescent="0.4">
      <c r="A122" s="2" t="str">
        <f>[1]!b_info_fullname(B122)</f>
        <v>上海期货交易所有色金属期货价格指数</v>
      </c>
      <c r="B122" s="2" t="s">
        <v>328</v>
      </c>
      <c r="C122" s="2" t="str">
        <f>[1]!s_info_name(B122)</f>
        <v>上期有色金属指数</v>
      </c>
      <c r="D122" s="3" t="s">
        <v>1610</v>
      </c>
      <c r="E122" s="3" t="s">
        <v>1614</v>
      </c>
      <c r="F122" s="3"/>
      <c r="G122" s="19">
        <f>COUNTIF('ETF-info'!$I$2:$I$2000,ETF指数!$B122)</f>
        <v>1</v>
      </c>
      <c r="H122" s="20">
        <f ca="1">SUMIF('ETF-info'!$I$2:$I$2000,ETF指数!B122,'ETF-info'!$M$2:$M$1008)</f>
        <v>12.593659672799999</v>
      </c>
      <c r="I122" s="25">
        <f ca="1">[1]!i_pq_pctchange($B122,TODAY()-30,"")</f>
        <v>-5.0242125372073509</v>
      </c>
      <c r="J122" s="25">
        <f ca="1">[1]!i_pq_pctchange($B122,TODAY()-180,"")</f>
        <v>-0.8048145029011966</v>
      </c>
      <c r="K122" s="25">
        <f ca="1">[1]!i_pq_pctchange($B122,TODAY()-365,"")</f>
        <v>-1.4423065840822979</v>
      </c>
      <c r="L122" s="25">
        <f ca="1">IFERROR([1]!i_risk_returnyearly($B122,TODAY()-180,"",1)/N122,"")</f>
        <v>-0.12002251597830912</v>
      </c>
      <c r="M122" s="25">
        <f ca="1">IFERROR([1]!i_risk_returnyearly($B122,TODAY()-365,"",1)/O122,"")</f>
        <v>-9.793282171833266E-2</v>
      </c>
      <c r="N122" s="26">
        <f ca="1">[2]!thsiFinD("ths_annual_volatility_index",$B122,TODAY()-180,TODAY(),100,101)</f>
        <v>13.90896609881</v>
      </c>
      <c r="O122" s="26">
        <f ca="1">[2]!thsiFinD("ths_annual_volatility_index",$B122,TODAY()-365,TODAY(),100,101)</f>
        <v>15.210725494857</v>
      </c>
      <c r="P122" s="27">
        <f ca="1">[2]!thsiFinD("ths_fore_np_compound_growth_2y_index",$B122,TODAY())</f>
        <v>0</v>
      </c>
      <c r="Q122" s="27">
        <f ca="1">$P122-[2]!thsiFinD("ths_fore_np_compound_growth_2y_index",$B122,TODAY()-30)</f>
        <v>0</v>
      </c>
      <c r="R122" s="27">
        <f ca="1">$P122-[2]!thsiFinD("ths_fore_np_compound_growth_2y_index",$B122,TODAY()-180)</f>
        <v>0</v>
      </c>
      <c r="S122" s="26">
        <f ca="1">[2]!thsiFinD("ths_pe_ttm_index",B122,[2]!thsiFinD("ths_new_forward_nearest_trade_date_func",TODAY()),100,100)</f>
        <v>0</v>
      </c>
      <c r="T122" s="26">
        <f ca="1">[2]!thsiFinD("ths_fore_pe_index",B122,[2]!thsiFinD("ths_new_forward_nearest_trade_date_func",TODAY()),2025,100)</f>
        <v>0</v>
      </c>
      <c r="U122" s="26">
        <f ca="1">[2]!thsiFinD("ths_pb_quantile_sr_index",$B122,[2]!thsiFinD("ths_new_forward_nearest_trade_date_func",TODAY()),TODAY()-365*5,TODAY(),107,100)</f>
        <v>0</v>
      </c>
      <c r="V122" s="26">
        <f ca="1">[2]!thsiFinD("ths_pe_ttm_quantile_index",$B122,[2]!thsiFinD("ths_new_forward_nearest_trade_date_func",TODAY()),TODAY()-365*5,TODAY(),100,100)</f>
        <v>0</v>
      </c>
      <c r="W122" s="27">
        <f ca="1">[2]!thsiFinD("ths_pb_quantile_sr_index",$B122,"2024-09-20",TODAY()-365*5,TODAY(),107,100)</f>
        <v>0</v>
      </c>
      <c r="X122" s="27">
        <f ca="1">[2]!thsiFinD("ths_pe_ttm_quantile_index",$B122,"2024-09-20",TODAY()-365*5,TODAY(),100,100)</f>
        <v>0</v>
      </c>
      <c r="Y122" s="27">
        <f ca="1">[2]!thsiFinD("ths_pb_quantile_sr_index",$B122,"2024-12-31",TODAY()-365*5,TODAY(),107,100)</f>
        <v>0</v>
      </c>
      <c r="Z122" s="27">
        <f ca="1">[2]!thsiFinD("ths_pe_ttm_quantile_index",$B122,"2024-12-31",TODAY()-365*5,TODAY(),100,100)</f>
        <v>0</v>
      </c>
      <c r="AA122" s="27">
        <f ca="1">[2]!thsiFinD("ths_pb_lessthan1_num_ratio_index",$B122,[2]!thsiFinD("ths_new_forward_nearest_trade_date_func",TODAY()))</f>
        <v>0</v>
      </c>
      <c r="AB122" s="29">
        <f ca="1">IF(L122="","",(([2]!thsiFinD("close_int",$B122,TODAY()-365*3,TODAY(),100)-[2]!thsiFinD("low_int",$B122,TODAY()-365*3,TODAY(),100)-1)/([2]!thsiFinD("high_int",$B122,TODAY()-365*3,TODAY(),100)-[2]!thsiFinD("low_int",$B122,TODAY()-365*3,TODAY(),100)-1)))</f>
        <v>0.61252259589598912</v>
      </c>
      <c r="AC122" s="29">
        <f ca="1">IF($L122="","",(([2]!thsiFinD("close_int",$B122,TODAY()-365,TODAY(),100)-[2]!thsiFinD("low_int",$B122,TODAY()-365,TODAY(),100)-1)/([2]!thsiFinD("high_int",$B122,TODAY()-365,TODAY(),100)-[2]!thsiFinD("low_int",$B122,TODAY()-365,TODAY(),100)-1)))</f>
        <v>0.31397420867526343</v>
      </c>
      <c r="AD122" s="29">
        <f ca="1">IF($L122="","",(([2]!thsiFinD("close_int",$B122,TODAY()-90,TODAY(),100)-[2]!thsiFinD("low_int",$B122,TODAY()-90,TODAY(),100)-1)/([2]!thsiFinD("high_int",$B122,TODAY()-90,TODAY(),100)-[2]!thsiFinD("low_int",$B122,TODAY()-90,TODAY(),100)-1)))</f>
        <v>0.49218951005256001</v>
      </c>
    </row>
    <row r="123" spans="1:30" ht="16.5" hidden="1" x14ac:dyDescent="0.4">
      <c r="A123" s="2" t="str">
        <f>[1]!b_info_fullname(B123)</f>
        <v>上证180指数</v>
      </c>
      <c r="B123" s="2" t="s">
        <v>20</v>
      </c>
      <c r="C123" s="2" t="s">
        <v>1629</v>
      </c>
      <c r="D123" s="3" t="s">
        <v>1487</v>
      </c>
      <c r="E123" s="38" t="s">
        <v>2383</v>
      </c>
      <c r="F123" s="38" t="s">
        <v>2379</v>
      </c>
      <c r="G123" s="19">
        <f>COUNTIF('ETF-info'!$I$2:$I$2000,ETF指数!$B123)</f>
        <v>9</v>
      </c>
      <c r="H123" s="20">
        <f ca="1">SUMIF('ETF-info'!$I$2:$I$2000,ETF指数!B123,'ETF-info'!$M$2:$M$1008)</f>
        <v>223.48742464550003</v>
      </c>
      <c r="I123" s="25">
        <f ca="1">[1]!i_pq_pctchange($B123,TODAY()-30,"")</f>
        <v>-2.3102320271677801</v>
      </c>
      <c r="J123" s="25">
        <f ca="1">[1]!i_pq_pctchange($B123,TODAY()-180,"")</f>
        <v>-2.4423935650129791</v>
      </c>
      <c r="K123" s="25">
        <f ca="1">[1]!i_pq_pctchange($B123,TODAY()-365,"")</f>
        <v>9.2950428644855698</v>
      </c>
      <c r="L123" s="25">
        <f ca="1">IFERROR([1]!i_risk_returnyearly($B123,TODAY()-180,"",1)/N123,"")</f>
        <v>-0.28777409490372369</v>
      </c>
      <c r="M123" s="25">
        <f ca="1">IFERROR([1]!i_risk_returnyearly($B123,TODAY()-365,"",1)/O123,"")</f>
        <v>0.48458225220970569</v>
      </c>
      <c r="N123" s="26">
        <f ca="1">[2]!thsiFinD("ths_annual_volatility_index",$B123,TODAY()-180,TODAY(),100,101)</f>
        <v>17.44788480047</v>
      </c>
      <c r="O123" s="26">
        <f ca="1">[2]!thsiFinD("ths_annual_volatility_index",$B123,TODAY()-365,TODAY(),100,101)</f>
        <v>19.845231341342998</v>
      </c>
      <c r="P123" s="27">
        <f ca="1">[2]!thsiFinD("ths_fore_np_compound_growth_2y_index",$B123,TODAY())</f>
        <v>8.6463252590151001</v>
      </c>
      <c r="Q123" s="27">
        <f ca="1">$P123-[2]!thsiFinD("ths_fore_np_compound_growth_2y_index",$B123,TODAY()-30)</f>
        <v>1.4843315068734997</v>
      </c>
      <c r="R123" s="27">
        <f ca="1">$P123-[2]!thsiFinD("ths_fore_np_compound_growth_2y_index",$B123,TODAY()-180)</f>
        <v>1.7295334092015002</v>
      </c>
      <c r="S123" s="26">
        <f ca="1">[2]!thsiFinD("ths_pe_ttm_index",B123,[2]!thsiFinD("ths_new_forward_nearest_trade_date_func",TODAY()),100,100)</f>
        <v>10.809478526257999</v>
      </c>
      <c r="T123" s="26">
        <f ca="1">[2]!thsiFinD("ths_fore_pe_index",B123,[2]!thsiFinD("ths_new_forward_nearest_trade_date_func",TODAY()),2025,100)</f>
        <v>10.146798812754</v>
      </c>
      <c r="U123" s="26">
        <f ca="1">[2]!thsiFinD("ths_pb_quantile_sr_index",$B123,[2]!thsiFinD("ths_new_forward_nearest_trade_date_func",TODAY()),TODAY()-365*5,TODAY(),107,100)</f>
        <v>69.720101781170484</v>
      </c>
      <c r="V123" s="26">
        <f ca="1">[2]!thsiFinD("ths_pe_ttm_quantile_index",$B123,[2]!thsiFinD("ths_new_forward_nearest_trade_date_func",TODAY()),TODAY()-365*5,TODAY(),100,100)</f>
        <v>0</v>
      </c>
      <c r="W123" s="27">
        <f ca="1">[2]!thsiFinD("ths_pb_quantile_sr_index",$B123,"2024-09-20",TODAY()-365*5,TODAY(),107,100)</f>
        <v>16.857506361323153</v>
      </c>
      <c r="X123" s="27">
        <f ca="1">[2]!thsiFinD("ths_pe_ttm_quantile_index",$B123,"2024-09-20",TODAY()-365*5,TODAY(),100,100)</f>
        <v>32.685385169185999</v>
      </c>
      <c r="Y123" s="27">
        <f ca="1">[2]!thsiFinD("ths_pb_quantile_sr_index",$B123,"2024-12-31",TODAY()-365*5,TODAY(),107,100)</f>
        <v>84.605597964376585</v>
      </c>
      <c r="Z123" s="27">
        <f ca="1">[2]!thsiFinD("ths_pe_ttm_quantile_index",$B123,"2024-12-31",TODAY()-365*5,TODAY(),100,100)</f>
        <v>78.905687544995999</v>
      </c>
      <c r="AA123" s="27">
        <f ca="1">[2]!thsiFinD("ths_pb_lessthan1_num_ratio_index",$B123,[2]!thsiFinD("ths_new_forward_nearest_trade_date_func",TODAY()))</f>
        <v>26.666666666666998</v>
      </c>
      <c r="AB123" s="29">
        <f ca="1">IF(L123="","",(([2]!thsiFinD("close_int",$B123,TODAY()-365*3,TODAY(),100)-[2]!thsiFinD("low_int",$B123,TODAY()-365*3,TODAY(),100)-1)/([2]!thsiFinD("high_int",$B123,TODAY()-365*3,TODAY(),100)-[2]!thsiFinD("low_int",$B123,TODAY()-365*3,TODAY(),100)-1)))</f>
        <v>0.56291141124922306</v>
      </c>
      <c r="AC123" s="29">
        <f ca="1">IF($L123="","",(([2]!thsiFinD("close_int",$B123,TODAY()-365,TODAY(),100)-[2]!thsiFinD("low_int",$B123,TODAY()-365,TODAY(),100)-1)/([2]!thsiFinD("high_int",$B123,TODAY()-365,TODAY(),100)-[2]!thsiFinD("low_int",$B123,TODAY()-365,TODAY(),100)-1)))</f>
        <v>0.54342577075857346</v>
      </c>
      <c r="AD123" s="29">
        <f ca="1">IF($L123="","",(([2]!thsiFinD("close_int",$B123,TODAY()-90,TODAY(),100)-[2]!thsiFinD("low_int",$B123,TODAY()-90,TODAY(),100)-1)/([2]!thsiFinD("high_int",$B123,TODAY()-90,TODAY(),100)-[2]!thsiFinD("low_int",$B123,TODAY()-90,TODAY(),100)-1)))</f>
        <v>0.62154133116365562</v>
      </c>
    </row>
    <row r="124" spans="1:30" ht="16.5" hidden="1" x14ac:dyDescent="0.4">
      <c r="A124" s="2" t="str">
        <f>[1]!b_info_fullname(B124)</f>
        <v>上证综合指数</v>
      </c>
      <c r="B124" s="2" t="s">
        <v>53</v>
      </c>
      <c r="C124" s="2" t="s">
        <v>1630</v>
      </c>
      <c r="D124" s="3" t="s">
        <v>1487</v>
      </c>
      <c r="E124" s="38" t="s">
        <v>2383</v>
      </c>
      <c r="F124" s="38" t="s">
        <v>2379</v>
      </c>
      <c r="G124" s="19">
        <f>COUNTIF('ETF-info'!$I$2:$I$2000,ETF指数!$B124)</f>
        <v>3</v>
      </c>
      <c r="H124" s="20">
        <f ca="1">SUMIF('ETF-info'!$I$2:$I$2000,ETF指数!B124,'ETF-info'!$M$2:$M$1008)</f>
        <v>73.396525796299997</v>
      </c>
      <c r="I124" s="25">
        <f ca="1">[1]!i_pq_pctchange($B124,TODAY()-30,"")</f>
        <v>-2.1861270423159329</v>
      </c>
      <c r="J124" s="25">
        <f ca="1">[1]!i_pq_pctchange($B124,TODAY()-180,"")</f>
        <v>-0.10137587343916898</v>
      </c>
      <c r="K124" s="25">
        <f ca="1">[1]!i_pq_pctchange($B124,TODAY()-365,"")</f>
        <v>9.0794090955343076</v>
      </c>
      <c r="L124" s="25">
        <f ca="1">IFERROR([1]!i_risk_returnyearly($B124,TODAY()-180,"",1)/N124,"")</f>
        <v>-1.1782092994205465E-2</v>
      </c>
      <c r="M124" s="25">
        <f ca="1">IFERROR([1]!i_risk_returnyearly($B124,TODAY()-365,"",1)/O124,"")</f>
        <v>0.4626969369557325</v>
      </c>
      <c r="N124" s="26">
        <f ca="1">[2]!thsiFinD("ths_annual_volatility_index",$B124,TODAY()-180,TODAY(),100,101)</f>
        <v>17.915642479443999</v>
      </c>
      <c r="O124" s="26">
        <f ca="1">[2]!thsiFinD("ths_annual_volatility_index",$B124,TODAY()-365,TODAY(),100,101)</f>
        <v>20.301056256696999</v>
      </c>
      <c r="P124" s="27">
        <f ca="1">[2]!thsiFinD("ths_fore_np_compound_growth_2y_index",$B124,TODAY())</f>
        <v>11.161143947402</v>
      </c>
      <c r="Q124" s="27">
        <f ca="1">$P124-[2]!thsiFinD("ths_fore_np_compound_growth_2y_index",$B124,TODAY()-30)</f>
        <v>1.7716956480662009</v>
      </c>
      <c r="R124" s="27">
        <f ca="1">$P124-[2]!thsiFinD("ths_fore_np_compound_growth_2y_index",$B124,TODAY()-180)</f>
        <v>1.1806418124865985</v>
      </c>
      <c r="S124" s="26">
        <f ca="1">[2]!thsiFinD("ths_pe_ttm_index",B124,[2]!thsiFinD("ths_new_forward_nearest_trade_date_func",TODAY()),100,100)</f>
        <v>14.047966596083</v>
      </c>
      <c r="T124" s="26">
        <f ca="1">[2]!thsiFinD("ths_fore_pe_index",B124,[2]!thsiFinD("ths_new_forward_nearest_trade_date_func",TODAY()),2025,100)</f>
        <v>11.651430644732001</v>
      </c>
      <c r="U124" s="26">
        <f ca="1">[2]!thsiFinD("ths_pb_quantile_sr_index",$B124,[2]!thsiFinD("ths_new_forward_nearest_trade_date_func",TODAY()),TODAY()-365*5,TODAY(),107,100)</f>
        <v>71.111111111111114</v>
      </c>
      <c r="V124" s="26">
        <f ca="1">[2]!thsiFinD("ths_pe_ttm_quantile_index",$B124,[2]!thsiFinD("ths_new_forward_nearest_trade_date_func",TODAY()),TODAY()-365*5,TODAY(),100,100)</f>
        <v>0</v>
      </c>
      <c r="W124" s="27">
        <f ca="1">[2]!thsiFinD("ths_pb_quantile_sr_index",$B124,"2024-09-20",TODAY()-365*5,TODAY(),107,100)</f>
        <v>1.5432098765432098</v>
      </c>
      <c r="X124" s="27">
        <f ca="1">[2]!thsiFinD("ths_pe_ttm_quantile_index",$B124,"2024-09-20",TODAY()-365*5,TODAY(),100,100)</f>
        <v>7.3450134770888997</v>
      </c>
      <c r="Y124" s="27">
        <f ca="1">[2]!thsiFinD("ths_pb_quantile_sr_index",$B124,"2024-12-31",TODAY()-365*5,TODAY(),107,100)</f>
        <v>77.345679012345684</v>
      </c>
      <c r="Z124" s="27">
        <f ca="1">[2]!thsiFinD("ths_pe_ttm_quantile_index",$B124,"2024-12-31",TODAY()-365*5,TODAY(),100,100)</f>
        <v>82.547169811320998</v>
      </c>
      <c r="AA124" s="27">
        <f ca="1">[2]!thsiFinD("ths_pb_lessthan1_num_ratio_index",$B124,[2]!thsiFinD("ths_new_forward_nearest_trade_date_func",TODAY()))</f>
        <v>12.544483985765002</v>
      </c>
      <c r="AB124" s="29">
        <f ca="1">IF(L124="","",(([2]!thsiFinD("close_int",$B124,TODAY()-365*3,TODAY(),100)-[2]!thsiFinD("low_int",$B124,TODAY()-365*3,TODAY(),100)-1)/([2]!thsiFinD("high_int",$B124,TODAY()-365*3,TODAY(),100)-[2]!thsiFinD("low_int",$B124,TODAY()-365*3,TODAY(),100)-1)))</f>
        <v>0.63590089366898361</v>
      </c>
      <c r="AC124" s="29">
        <f ca="1">IF($L124="","",(([2]!thsiFinD("close_int",$B124,TODAY()-365,TODAY(),100)-[2]!thsiFinD("low_int",$B124,TODAY()-365,TODAY(),100)-1)/([2]!thsiFinD("high_int",$B124,TODAY()-365,TODAY(),100)-[2]!thsiFinD("low_int",$B124,TODAY()-365,TODAY(),100)-1)))</f>
        <v>0.61568983366635854</v>
      </c>
      <c r="AD124" s="29">
        <f ca="1">IF($L124="","",(([2]!thsiFinD("close_int",$B124,TODAY()-90,TODAY(),100)-[2]!thsiFinD("low_int",$B124,TODAY()-90,TODAY(),100)-1)/([2]!thsiFinD("high_int",$B124,TODAY()-90,TODAY(),100)-[2]!thsiFinD("low_int",$B124,TODAY()-90,TODAY(),100)-1)))</f>
        <v>0.64089596884987166</v>
      </c>
    </row>
    <row r="125" spans="1:30" ht="16.5" hidden="1" x14ac:dyDescent="0.4">
      <c r="A125" s="2" t="str">
        <f>[1]!b_info_fullname(B125)</f>
        <v>上证180公司治理指数</v>
      </c>
      <c r="B125" s="2" t="s">
        <v>30</v>
      </c>
      <c r="C125" s="2" t="s">
        <v>1631</v>
      </c>
      <c r="D125" s="3" t="s">
        <v>1487</v>
      </c>
      <c r="E125" s="38" t="s">
        <v>2383</v>
      </c>
      <c r="F125" s="38" t="s">
        <v>2379</v>
      </c>
      <c r="G125" s="19">
        <f>COUNTIF('ETF-info'!$I$2:$I$2000,ETF指数!$B125)</f>
        <v>1</v>
      </c>
      <c r="H125" s="20">
        <f ca="1">SUMIF('ETF-info'!$I$2:$I$2000,ETF指数!B125,'ETF-info'!$M$2:$M$1008)</f>
        <v>2.3689528955000001</v>
      </c>
      <c r="I125" s="25">
        <f ca="1">[1]!i_pq_pctchange($B125,TODAY()-30,"")</f>
        <v>-0.91890892018987591</v>
      </c>
      <c r="J125" s="25">
        <f ca="1">[1]!i_pq_pctchange($B125,TODAY()-180,"")</f>
        <v>-1.4200761064813716</v>
      </c>
      <c r="K125" s="25">
        <f ca="1">[1]!i_pq_pctchange($B125,TODAY()-365,"")</f>
        <v>7.1299505411139386</v>
      </c>
      <c r="L125" s="25">
        <f ca="1">IFERROR([1]!i_risk_returnyearly($B125,TODAY()-180,"",1)/N125,"")</f>
        <v>-0.1871895182456528</v>
      </c>
      <c r="M125" s="25">
        <f ca="1">IFERROR([1]!i_risk_returnyearly($B125,TODAY()-365,"",1)/O125,"")</f>
        <v>0.40086402545343092</v>
      </c>
      <c r="N125" s="26">
        <f ca="1">[2]!thsiFinD("ths_annual_volatility_index",$B125,TODAY()-180,TODAY(),100,101)</f>
        <v>15.683270992757</v>
      </c>
      <c r="O125" s="26">
        <f ca="1">[2]!thsiFinD("ths_annual_volatility_index",$B125,TODAY()-365,TODAY(),100,101)</f>
        <v>18.395611967794999</v>
      </c>
      <c r="P125" s="27">
        <f ca="1">[2]!thsiFinD("ths_fore_np_compound_growth_2y_index",$B125,TODAY())</f>
        <v>7.3914750238051994</v>
      </c>
      <c r="Q125" s="27">
        <f ca="1">$P125-[2]!thsiFinD("ths_fore_np_compound_growth_2y_index",$B125,TODAY()-30)</f>
        <v>1.042258048723399</v>
      </c>
      <c r="R125" s="27">
        <f ca="1">$P125-[2]!thsiFinD("ths_fore_np_compound_growth_2y_index",$B125,TODAY()-180)</f>
        <v>1.2276431035159998</v>
      </c>
      <c r="S125" s="26">
        <f ca="1">[2]!thsiFinD("ths_pe_ttm_index",B125,[2]!thsiFinD("ths_new_forward_nearest_trade_date_func",TODAY()),100,100)</f>
        <v>9.6949138951838005</v>
      </c>
      <c r="T125" s="26">
        <f ca="1">[2]!thsiFinD("ths_fore_pe_index",B125,[2]!thsiFinD("ths_new_forward_nearest_trade_date_func",TODAY()),2025,100)</f>
        <v>9.3388094608190997</v>
      </c>
      <c r="U125" s="26">
        <f ca="1">[2]!thsiFinD("ths_pb_quantile_sr_index",$B125,[2]!thsiFinD("ths_new_forward_nearest_trade_date_func",TODAY()),TODAY()-365*5,TODAY(),107,100)</f>
        <v>98.095238095238088</v>
      </c>
      <c r="V125" s="26">
        <f ca="1">[2]!thsiFinD("ths_pe_ttm_quantile_index",$B125,[2]!thsiFinD("ths_new_forward_nearest_trade_date_func",TODAY()),TODAY()-365*5,TODAY(),100,100)</f>
        <v>0</v>
      </c>
      <c r="W125" s="27">
        <f ca="1">[2]!thsiFinD("ths_pb_quantile_sr_index",$B125,"2024-09-20",TODAY()-365*5,TODAY(),107,100)</f>
        <v>74.730158730158735</v>
      </c>
      <c r="X125" s="27">
        <f ca="1">[2]!thsiFinD("ths_pe_ttm_quantile_index",$B125,"2024-09-20",TODAY()-365*5,TODAY(),100,100)</f>
        <v>57.745398773006002</v>
      </c>
      <c r="Y125" s="27">
        <f ca="1">[2]!thsiFinD("ths_pb_quantile_sr_index",$B125,"2024-12-31",TODAY()-365*5,TODAY(),107,100)</f>
        <v>99.746031746031747</v>
      </c>
      <c r="Z125" s="27">
        <f ca="1">[2]!thsiFinD("ths_pe_ttm_quantile_index",$B125,"2024-12-31",TODAY()-365*5,TODAY(),100,100)</f>
        <v>85.966257668712004</v>
      </c>
      <c r="AA125" s="27">
        <f ca="1">[2]!thsiFinD("ths_pb_lessthan1_num_ratio_index",$B125,[2]!thsiFinD("ths_new_forward_nearest_trade_date_func",TODAY()))</f>
        <v>33</v>
      </c>
      <c r="AB125" s="29">
        <f ca="1">IF(L125="","",(([2]!thsiFinD("close_int",$B125,TODAY()-365*3,TODAY(),100)-[2]!thsiFinD("low_int",$B125,TODAY()-365*3,TODAY(),100)-1)/([2]!thsiFinD("high_int",$B125,TODAY()-365*3,TODAY(),100)-[2]!thsiFinD("low_int",$B125,TODAY()-365*3,TODAY(),100)-1)))</f>
        <v>0.56727490391933089</v>
      </c>
      <c r="AC125" s="29">
        <f ca="1">IF($L125="","",(([2]!thsiFinD("close_int",$B125,TODAY()-365,TODAY(),100)-[2]!thsiFinD("low_int",$B125,TODAY()-365,TODAY(),100)-1)/([2]!thsiFinD("high_int",$B125,TODAY()-365,TODAY(),100)-[2]!thsiFinD("low_int",$B125,TODAY()-365,TODAY(),100)-1)))</f>
        <v>0.47223458676412783</v>
      </c>
      <c r="AD125" s="29">
        <f ca="1">IF($L125="","",(([2]!thsiFinD("close_int",$B125,TODAY()-90,TODAY(),100)-[2]!thsiFinD("low_int",$B125,TODAY()-90,TODAY(),100)-1)/([2]!thsiFinD("high_int",$B125,TODAY()-90,TODAY(),100)-[2]!thsiFinD("low_int",$B125,TODAY()-90,TODAY(),100)-1)))</f>
        <v>0.72105011465459357</v>
      </c>
    </row>
    <row r="126" spans="1:30" ht="16.5" hidden="1" x14ac:dyDescent="0.4">
      <c r="A126" s="2" t="str">
        <f>[1]!b_info_fullname(B126)</f>
        <v>上证中盘指数</v>
      </c>
      <c r="B126" s="2" t="s">
        <v>36</v>
      </c>
      <c r="C126" s="2" t="s">
        <v>1632</v>
      </c>
      <c r="D126" s="3" t="s">
        <v>1487</v>
      </c>
      <c r="E126" s="38" t="s">
        <v>2383</v>
      </c>
      <c r="F126" s="38" t="s">
        <v>2379</v>
      </c>
      <c r="G126" s="19">
        <f>COUNTIF('ETF-info'!$I$2:$I$2000,ETF指数!$B126)</f>
        <v>1</v>
      </c>
      <c r="H126" s="20">
        <f ca="1">SUMIF('ETF-info'!$I$2:$I$2000,ETF指数!B126,'ETF-info'!$M$2:$M$1008)</f>
        <v>2.2737289807000001</v>
      </c>
      <c r="I126" s="25">
        <f ca="1">[1]!i_pq_pctchange($B126,TODAY()-30,"")</f>
        <v>-2.7829428919561527</v>
      </c>
      <c r="J126" s="25">
        <f ca="1">[1]!i_pq_pctchange($B126,TODAY()-180,"")</f>
        <v>-2.9886743658003478</v>
      </c>
      <c r="K126" s="25">
        <f ca="1">[1]!i_pq_pctchange($B126,TODAY()-365,"")</f>
        <v>9.9637033207274683</v>
      </c>
      <c r="L126" s="25">
        <f ca="1">IFERROR([1]!i_risk_returnyearly($B126,TODAY()-180,"",1)/N126,"")</f>
        <v>-0.33604658312208463</v>
      </c>
      <c r="M126" s="25">
        <f ca="1">IFERROR([1]!i_risk_returnyearly($B126,TODAY()-365,"",1)/O126,"")</f>
        <v>0.48977872004348849</v>
      </c>
      <c r="N126" s="26">
        <f ca="1">[2]!thsiFinD("ths_annual_volatility_index",$B126,TODAY()-180,TODAY(),100,101)</f>
        <v>18.228699201281</v>
      </c>
      <c r="O126" s="26">
        <f ca="1">[2]!thsiFinD("ths_annual_volatility_index",$B126,TODAY()-365,TODAY(),100,101)</f>
        <v>21.049330908786001</v>
      </c>
      <c r="P126" s="27">
        <f ca="1">[2]!thsiFinD("ths_fore_np_compound_growth_2y_index",$B126,TODAY())</f>
        <v>9.4091437779430009</v>
      </c>
      <c r="Q126" s="27">
        <f ca="1">$P126-[2]!thsiFinD("ths_fore_np_compound_growth_2y_index",$B126,TODAY()-30)</f>
        <v>1.374326282946301</v>
      </c>
      <c r="R126" s="27">
        <f ca="1">$P126-[2]!thsiFinD("ths_fore_np_compound_growth_2y_index",$B126,TODAY()-180)</f>
        <v>0.108345659762902</v>
      </c>
      <c r="S126" s="26">
        <f ca="1">[2]!thsiFinD("ths_pe_ttm_index",B126,[2]!thsiFinD("ths_new_forward_nearest_trade_date_func",TODAY()),100,100)</f>
        <v>11.008946109332999</v>
      </c>
      <c r="T126" s="26">
        <f ca="1">[2]!thsiFinD("ths_fore_pe_index",B126,[2]!thsiFinD("ths_new_forward_nearest_trade_date_func",TODAY()),2025,100)</f>
        <v>9.9951357245265999</v>
      </c>
      <c r="U126" s="26">
        <f ca="1">[2]!thsiFinD("ths_pb_quantile_sr_index",$B126,[2]!thsiFinD("ths_new_forward_nearest_trade_date_func",TODAY()),TODAY()-365*5,TODAY(),107,100)</f>
        <v>63.771712158808938</v>
      </c>
      <c r="V126" s="26">
        <f ca="1">[2]!thsiFinD("ths_pe_ttm_quantile_index",$B126,[2]!thsiFinD("ths_new_forward_nearest_trade_date_func",TODAY()),TODAY()-365*5,TODAY(),100,100)</f>
        <v>0</v>
      </c>
      <c r="W126" s="27">
        <f ca="1">[2]!thsiFinD("ths_pb_quantile_sr_index",$B126,"2024-09-20",TODAY()-365*5,TODAY(),107,100)</f>
        <v>39.702233250620353</v>
      </c>
      <c r="X126" s="27">
        <f ca="1">[2]!thsiFinD("ths_pe_ttm_quantile_index",$B126,"2024-09-20",TODAY()-365*5,TODAY(),100,100)</f>
        <v>40.479760119940003</v>
      </c>
      <c r="Y126" s="27">
        <f ca="1">[2]!thsiFinD("ths_pb_quantile_sr_index",$B126,"2024-12-31",TODAY()-365*5,TODAY(),107,100)</f>
        <v>73.511166253101734</v>
      </c>
      <c r="Z126" s="27">
        <f ca="1">[2]!thsiFinD("ths_pe_ttm_quantile_index",$B126,"2024-12-31",TODAY()-365*5,TODAY(),100,100)</f>
        <v>72.113943028486005</v>
      </c>
      <c r="AA126" s="27">
        <f ca="1">[2]!thsiFinD("ths_pb_lessthan1_num_ratio_index",$B126,[2]!thsiFinD("ths_new_forward_nearest_trade_date_func",TODAY()))</f>
        <v>26.153846153846001</v>
      </c>
      <c r="AB126" s="29">
        <f ca="1">IF(L126="","",(([2]!thsiFinD("close_int",$B126,TODAY()-365*3,TODAY(),100)-[2]!thsiFinD("low_int",$B126,TODAY()-365*3,TODAY(),100)-1)/([2]!thsiFinD("high_int",$B126,TODAY()-365*3,TODAY(),100)-[2]!thsiFinD("low_int",$B126,TODAY()-365*3,TODAY(),100)-1)))</f>
        <v>0.61214935220752742</v>
      </c>
      <c r="AC126" s="29">
        <f ca="1">IF($L126="","",(([2]!thsiFinD("close_int",$B126,TODAY()-365,TODAY(),100)-[2]!thsiFinD("low_int",$B126,TODAY()-365,TODAY(),100)-1)/([2]!thsiFinD("high_int",$B126,TODAY()-365,TODAY(),100)-[2]!thsiFinD("low_int",$B126,TODAY()-365,TODAY(),100)-1)))</f>
        <v>0.57864308148094867</v>
      </c>
      <c r="AD126" s="29">
        <f ca="1">IF($L126="","",(([2]!thsiFinD("close_int",$B126,TODAY()-90,TODAY(),100)-[2]!thsiFinD("low_int",$B126,TODAY()-90,TODAY(),100)-1)/([2]!thsiFinD("high_int",$B126,TODAY()-90,TODAY(),100)-[2]!thsiFinD("low_int",$B126,TODAY()-90,TODAY(),100)-1)))</f>
        <v>0.62214633946979836</v>
      </c>
    </row>
    <row r="127" spans="1:30" ht="16.5" hidden="1" x14ac:dyDescent="0.4">
      <c r="A127" s="2" t="str">
        <f>[1]!b_info_fullname(B127)</f>
        <v>中证南方小康产业指数</v>
      </c>
      <c r="B127" s="2" t="s">
        <v>42</v>
      </c>
      <c r="C127" s="2" t="str">
        <f>[1]!s_info_name(B127)</f>
        <v>小康指数</v>
      </c>
      <c r="D127" s="3" t="s">
        <v>1487</v>
      </c>
      <c r="E127" s="38" t="s">
        <v>2383</v>
      </c>
      <c r="F127" s="38" t="s">
        <v>2379</v>
      </c>
      <c r="G127" s="19">
        <f>COUNTIF('ETF-info'!$I$2:$I$2000,ETF指数!$B127)</f>
        <v>1</v>
      </c>
      <c r="H127" s="20">
        <f ca="1">SUMIF('ETF-info'!$I$2:$I$2000,ETF指数!B127,'ETF-info'!$M$2:$M$1008)</f>
        <v>2.3830757157</v>
      </c>
      <c r="I127" s="25">
        <f ca="1">[1]!i_pq_pctchange($B127,TODAY()-30,"")</f>
        <v>-2.8572639949612566</v>
      </c>
      <c r="J127" s="25">
        <f ca="1">[1]!i_pq_pctchange($B127,TODAY()-180,"")</f>
        <v>-4.8825834697118982</v>
      </c>
      <c r="K127" s="25">
        <f ca="1">[1]!i_pq_pctchange($B127,TODAY()-365,"")</f>
        <v>4.9622427915599676</v>
      </c>
      <c r="L127" s="25">
        <f ca="1">IFERROR([1]!i_risk_returnyearly($B127,TODAY()-180,"",1)/N127,"")</f>
        <v>-0.59089301253725846</v>
      </c>
      <c r="M127" s="25">
        <f ca="1">IFERROR([1]!i_risk_returnyearly($B127,TODAY()-365,"",1)/O127,"")</f>
        <v>0.26219336685543604</v>
      </c>
      <c r="N127" s="26">
        <f ca="1">[2]!thsiFinD("ths_annual_volatility_index",$B127,TODAY()-180,TODAY(),100,101)</f>
        <v>16.760046591645001</v>
      </c>
      <c r="O127" s="26">
        <f ca="1">[2]!thsiFinD("ths_annual_volatility_index",$B127,TODAY()-365,TODAY(),100,101)</f>
        <v>19.5673250189</v>
      </c>
      <c r="P127" s="27">
        <f ca="1">[2]!thsiFinD("ths_fore_np_compound_growth_2y_index",$B127,TODAY())</f>
        <v>7.5253741030405994</v>
      </c>
      <c r="Q127" s="27">
        <f ca="1">$P127-[2]!thsiFinD("ths_fore_np_compound_growth_2y_index",$B127,TODAY()-30)</f>
        <v>1.0473136752924992</v>
      </c>
      <c r="R127" s="27">
        <f ca="1">$P127-[2]!thsiFinD("ths_fore_np_compound_growth_2y_index",$B127,TODAY()-180)</f>
        <v>-9.0064987850900557E-2</v>
      </c>
      <c r="S127" s="26">
        <f ca="1">[2]!thsiFinD("ths_pe_ttm_index",B127,[2]!thsiFinD("ths_new_forward_nearest_trade_date_func",TODAY()),100,100)</f>
        <v>10.069694330147</v>
      </c>
      <c r="T127" s="26">
        <f ca="1">[2]!thsiFinD("ths_fore_pe_index",B127,[2]!thsiFinD("ths_new_forward_nearest_trade_date_func",TODAY()),2025,100)</f>
        <v>9.4488469465281995</v>
      </c>
      <c r="U127" s="26">
        <f ca="1">[2]!thsiFinD("ths_pb_quantile_sr_index",$B127,[2]!thsiFinD("ths_new_forward_nearest_trade_date_func",TODAY()),TODAY()-365*5,TODAY(),107,100)</f>
        <v>46.496398166339226</v>
      </c>
      <c r="V127" s="26">
        <f ca="1">[2]!thsiFinD("ths_pe_ttm_quantile_index",$B127,[2]!thsiFinD("ths_new_forward_nearest_trade_date_func",TODAY()),TODAY()-365*5,TODAY(),100,100)</f>
        <v>0</v>
      </c>
      <c r="W127" s="27">
        <f ca="1">[2]!thsiFinD("ths_pb_quantile_sr_index",$B127,"2024-09-20",TODAY()-365*5,TODAY(),107,100)</f>
        <v>17.157825802226586</v>
      </c>
      <c r="X127" s="27">
        <f ca="1">[2]!thsiFinD("ths_pe_ttm_quantile_index",$B127,"2024-09-20",TODAY()-365*5,TODAY(),100,100)</f>
        <v>42.633928571429003</v>
      </c>
      <c r="Y127" s="27">
        <f ca="1">[2]!thsiFinD("ths_pb_quantile_sr_index",$B127,"2024-12-31",TODAY()-365*5,TODAY(),107,100)</f>
        <v>63.588736083824493</v>
      </c>
      <c r="Z127" s="27">
        <f ca="1">[2]!thsiFinD("ths_pe_ttm_quantile_index",$B127,"2024-12-31",TODAY()-365*5,TODAY(),100,100)</f>
        <v>66.666666666666998</v>
      </c>
      <c r="AA127" s="27">
        <f ca="1">[2]!thsiFinD("ths_pb_lessthan1_num_ratio_index",$B127,[2]!thsiFinD("ths_new_forward_nearest_trade_date_func",TODAY()))</f>
        <v>37.373737373737001</v>
      </c>
      <c r="AB127" s="29">
        <f ca="1">IF(L127="","",(([2]!thsiFinD("close_int",$B127,TODAY()-365*3,TODAY(),100)-[2]!thsiFinD("low_int",$B127,TODAY()-365*3,TODAY(),100)-1)/([2]!thsiFinD("high_int",$B127,TODAY()-365*3,TODAY(),100)-[2]!thsiFinD("low_int",$B127,TODAY()-365*3,TODAY(),100)-1)))</f>
        <v>0.52772301122115839</v>
      </c>
      <c r="AC127" s="29">
        <f ca="1">IF($L127="","",(([2]!thsiFinD("close_int",$B127,TODAY()-365,TODAY(),100)-[2]!thsiFinD("low_int",$B127,TODAY()-365,TODAY(),100)-1)/([2]!thsiFinD("high_int",$B127,TODAY()-365,TODAY(),100)-[2]!thsiFinD("low_int",$B127,TODAY()-365,TODAY(),100)-1)))</f>
        <v>0.47231127570805054</v>
      </c>
      <c r="AD127" s="29">
        <f ca="1">IF($L127="","",(([2]!thsiFinD("close_int",$B127,TODAY()-90,TODAY(),100)-[2]!thsiFinD("low_int",$B127,TODAY()-90,TODAY(),100)-1)/([2]!thsiFinD("high_int",$B127,TODAY()-90,TODAY(),100)-[2]!thsiFinD("low_int",$B127,TODAY()-90,TODAY(),100)-1)))</f>
        <v>0.61639817798022412</v>
      </c>
    </row>
    <row r="128" spans="1:30" ht="16.5" hidden="1" x14ac:dyDescent="0.4">
      <c r="A128" s="2" t="str">
        <f>[1]!b_info_fullname(B128)</f>
        <v>上证380指数</v>
      </c>
      <c r="B128" s="2" t="s">
        <v>69</v>
      </c>
      <c r="C128" s="2" t="s">
        <v>1633</v>
      </c>
      <c r="D128" s="3" t="s">
        <v>1487</v>
      </c>
      <c r="E128" s="38" t="s">
        <v>2383</v>
      </c>
      <c r="F128" s="38" t="s">
        <v>2379</v>
      </c>
      <c r="G128" s="19">
        <f>COUNTIF('ETF-info'!$I$2:$I$2000,ETF指数!$B128)</f>
        <v>1</v>
      </c>
      <c r="H128" s="20">
        <f ca="1">SUMIF('ETF-info'!$I$2:$I$2000,ETF指数!B128,'ETF-info'!$M$2:$M$1008)</f>
        <v>1.7066689032</v>
      </c>
      <c r="I128" s="25">
        <f ca="1">[1]!i_pq_pctchange($B128,TODAY()-30,"")</f>
        <v>-4.8171342620103141</v>
      </c>
      <c r="J128" s="25">
        <f ca="1">[1]!i_pq_pctchange($B128,TODAY()-180,"")</f>
        <v>-1.4682247490973355</v>
      </c>
      <c r="K128" s="25">
        <f ca="1">[1]!i_pq_pctchange($B128,TODAY()-365,"")</f>
        <v>4.5141860772853537</v>
      </c>
      <c r="L128" s="25">
        <f ca="1">IFERROR([1]!i_risk_returnyearly($B128,TODAY()-180,"",1)/N128,"")</f>
        <v>-0.14218654589159846</v>
      </c>
      <c r="M128" s="25">
        <f ca="1">IFERROR([1]!i_risk_returnyearly($B128,TODAY()-365,"",1)/O128,"")</f>
        <v>0.19413820766057263</v>
      </c>
      <c r="N128" s="26">
        <f ca="1">[2]!thsiFinD("ths_annual_volatility_index",$B128,TODAY()-180,TODAY(),100,101)</f>
        <v>21.34157772971</v>
      </c>
      <c r="O128" s="26">
        <f ca="1">[2]!thsiFinD("ths_annual_volatility_index",$B128,TODAY()-365,TODAY(),100,101)</f>
        <v>24.038778781583002</v>
      </c>
      <c r="P128" s="27">
        <f ca="1">[2]!thsiFinD("ths_fore_np_compound_growth_2y_index",$B128,TODAY())</f>
        <v>11.992592503785</v>
      </c>
      <c r="Q128" s="27">
        <f ca="1">$P128-[2]!thsiFinD("ths_fore_np_compound_growth_2y_index",$B128,TODAY()-30)</f>
        <v>2.3484700661514992</v>
      </c>
      <c r="R128" s="27">
        <f ca="1">$P128-[2]!thsiFinD("ths_fore_np_compound_growth_2y_index",$B128,TODAY()-180)</f>
        <v>1.7037436979649989</v>
      </c>
      <c r="S128" s="26">
        <f ca="1">[2]!thsiFinD("ths_pe_ttm_index",B128,[2]!thsiFinD("ths_new_forward_nearest_trade_date_func",TODAY()),100,100)</f>
        <v>17.199684971577</v>
      </c>
      <c r="T128" s="26">
        <f ca="1">[2]!thsiFinD("ths_fore_pe_index",B128,[2]!thsiFinD("ths_new_forward_nearest_trade_date_func",TODAY()),2025,100)</f>
        <v>13.812318994424</v>
      </c>
      <c r="U128" s="26">
        <f ca="1">[2]!thsiFinD("ths_pb_quantile_sr_index",$B128,[2]!thsiFinD("ths_new_forward_nearest_trade_date_func",TODAY()),TODAY()-365*5,TODAY(),107,100)</f>
        <v>62.983425414364632</v>
      </c>
      <c r="V128" s="26">
        <f ca="1">[2]!thsiFinD("ths_pe_ttm_quantile_index",$B128,[2]!thsiFinD("ths_new_forward_nearest_trade_date_func",TODAY()),TODAY()-365*5,TODAY(),100,100)</f>
        <v>0</v>
      </c>
      <c r="W128" s="27">
        <f ca="1">[2]!thsiFinD("ths_pb_quantile_sr_index",$B128,"2024-09-20",TODAY()-365*5,TODAY(),107,100)</f>
        <v>0.73664825046040516</v>
      </c>
      <c r="X128" s="27">
        <f ca="1">[2]!thsiFinD("ths_pe_ttm_quantile_index",$B128,"2024-09-20",TODAY()-365*5,TODAY(),100,100)</f>
        <v>1.0482180293501</v>
      </c>
      <c r="Y128" s="27">
        <f ca="1">[2]!thsiFinD("ths_pb_quantile_sr_index",$B128,"2024-12-31",TODAY()-365*5,TODAY(),107,100)</f>
        <v>66.728054020871696</v>
      </c>
      <c r="Z128" s="27">
        <f ca="1">[2]!thsiFinD("ths_pe_ttm_quantile_index",$B128,"2024-12-31",TODAY()-365*5,TODAY(),100,100)</f>
        <v>72.327044025156994</v>
      </c>
      <c r="AA128" s="27">
        <f ca="1">[2]!thsiFinD("ths_pb_lessthan1_num_ratio_index",$B128,[2]!thsiFinD("ths_new_forward_nearest_trade_date_func",TODAY()))</f>
        <v>13.157894736842</v>
      </c>
      <c r="AB128" s="29">
        <f ca="1">IF(L128="","",(([2]!thsiFinD("close_int",$B128,TODAY()-365*3,TODAY(),100)-[2]!thsiFinD("low_int",$B128,TODAY()-365*3,TODAY(),100)-1)/([2]!thsiFinD("high_int",$B128,TODAY()-365*3,TODAY(),100)-[2]!thsiFinD("low_int",$B128,TODAY()-365*3,TODAY(),100)-1)))</f>
        <v>0.54577182951203007</v>
      </c>
      <c r="AC128" s="29">
        <f ca="1">IF($L128="","",(([2]!thsiFinD("close_int",$B128,TODAY()-365,TODAY(),100)-[2]!thsiFinD("low_int",$B128,TODAY()-365,TODAY(),100)-1)/([2]!thsiFinD("high_int",$B128,TODAY()-365,TODAY(),100)-[2]!thsiFinD("low_int",$B128,TODAY()-365,TODAY(),100)-1)))</f>
        <v>0.58134040735031967</v>
      </c>
      <c r="AD128" s="29">
        <f ca="1">IF($L128="","",(([2]!thsiFinD("close_int",$B128,TODAY()-90,TODAY(),100)-[2]!thsiFinD("low_int",$B128,TODAY()-90,TODAY(),100)-1)/([2]!thsiFinD("high_int",$B128,TODAY()-90,TODAY(),100)-[2]!thsiFinD("low_int",$B128,TODAY()-90,TODAY(),100)-1)))</f>
        <v>0.54408676463116301</v>
      </c>
    </row>
    <row r="129" spans="1:30" ht="16.5" hidden="1" x14ac:dyDescent="0.4">
      <c r="A129" s="2" t="str">
        <f>[1]!b_info_fullname(B129)</f>
        <v>深证100指数</v>
      </c>
      <c r="B129" s="2" t="s">
        <v>18</v>
      </c>
      <c r="C129" s="2" t="s">
        <v>1634</v>
      </c>
      <c r="D129" s="3" t="s">
        <v>1487</v>
      </c>
      <c r="E129" s="38" t="s">
        <v>2383</v>
      </c>
      <c r="F129" s="38" t="s">
        <v>2380</v>
      </c>
      <c r="G129" s="19">
        <f>COUNTIF('ETF-info'!$I$2:$I$2000,ETF指数!$B129)</f>
        <v>7</v>
      </c>
      <c r="H129" s="20">
        <f ca="1">SUMIF('ETF-info'!$I$2:$I$2000,ETF指数!B129,'ETF-info'!$M$2:$M$1008)</f>
        <v>72.109892548500014</v>
      </c>
      <c r="I129" s="25">
        <f ca="1">[1]!i_pq_pctchange($B129,TODAY()-30,"")</f>
        <v>-6.6130530056204844</v>
      </c>
      <c r="J129" s="25">
        <f ca="1">[1]!i_pq_pctchange($B129,TODAY()-180,"")</f>
        <v>-8.6336013273742633</v>
      </c>
      <c r="K129" s="25">
        <f ca="1">[1]!i_pq_pctchange($B129,TODAY()-365,"")</f>
        <v>5.3608978298551824</v>
      </c>
      <c r="L129" s="25">
        <f ca="1">IFERROR([1]!i_risk_returnyearly($B129,TODAY()-180,"",1)/N129,"")</f>
        <v>-0.73415435023273046</v>
      </c>
      <c r="M129" s="25">
        <f ca="1">IFERROR([1]!i_risk_returnyearly($B129,TODAY()-365,"",1)/O129,"")</f>
        <v>0.19515292580056229</v>
      </c>
      <c r="N129" s="26">
        <f ca="1">[2]!thsiFinD("ths_annual_volatility_index",$B129,TODAY()-180,TODAY(),100,101)</f>
        <v>23.356907534175999</v>
      </c>
      <c r="O129" s="26">
        <f ca="1">[2]!thsiFinD("ths_annual_volatility_index",$B129,TODAY()-365,TODAY(),100,101)</f>
        <v>28.403070376230001</v>
      </c>
      <c r="P129" s="27">
        <f ca="1">[2]!thsiFinD("ths_fore_np_compound_growth_2y_index",$B129,TODAY())</f>
        <v>15.800838288062998</v>
      </c>
      <c r="Q129" s="27">
        <f ca="1">$P129-[2]!thsiFinD("ths_fore_np_compound_growth_2y_index",$B129,TODAY()-30)</f>
        <v>-1.0414389376280013</v>
      </c>
      <c r="R129" s="27">
        <f ca="1">$P129-[2]!thsiFinD("ths_fore_np_compound_growth_2y_index",$B129,TODAY()-180)</f>
        <v>-0.57777930252100163</v>
      </c>
      <c r="S129" s="26">
        <f ca="1">[2]!thsiFinD("ths_pe_ttm_index",B129,[2]!thsiFinD("ths_new_forward_nearest_trade_date_func",TODAY()),100,100)</f>
        <v>20.895890973282999</v>
      </c>
      <c r="T129" s="26">
        <f ca="1">[2]!thsiFinD("ths_fore_pe_index",B129,[2]!thsiFinD("ths_new_forward_nearest_trade_date_func",TODAY()),2025,100)</f>
        <v>15.779291207433999</v>
      </c>
      <c r="U129" s="26">
        <f ca="1">[2]!thsiFinD("ths_pb_quantile_sr_index",$B129,[2]!thsiFinD("ths_new_forward_nearest_trade_date_func",TODAY()),TODAY()-365*5,TODAY(),107,100)</f>
        <v>21.455696202531644</v>
      </c>
      <c r="V129" s="26">
        <f ca="1">[2]!thsiFinD("ths_pe_ttm_quantile_index",$B129,[2]!thsiFinD("ths_new_forward_nearest_trade_date_func",TODAY()),TODAY()-365*5,TODAY(),100,100)</f>
        <v>0</v>
      </c>
      <c r="W129" s="27">
        <f ca="1">[2]!thsiFinD("ths_pb_quantile_sr_index",$B129,"2024-09-20",TODAY()-365*5,TODAY(),107,100)</f>
        <v>0.88607594936708867</v>
      </c>
      <c r="X129" s="27">
        <f ca="1">[2]!thsiFinD("ths_pe_ttm_quantile_index",$B129,"2024-09-20",TODAY()-365*5,TODAY(),100,100)</f>
        <v>6.6517189835575001</v>
      </c>
      <c r="Y129" s="27">
        <f ca="1">[2]!thsiFinD("ths_pb_quantile_sr_index",$B129,"2024-12-31",TODAY()-365*5,TODAY(),107,100)</f>
        <v>26.772151898734176</v>
      </c>
      <c r="Z129" s="27">
        <f ca="1">[2]!thsiFinD("ths_pe_ttm_quantile_index",$B129,"2024-12-31",TODAY()-365*5,TODAY(),100,100)</f>
        <v>34.379671150972001</v>
      </c>
      <c r="AA129" s="27">
        <f ca="1">[2]!thsiFinD("ths_pb_lessthan1_num_ratio_index",$B129,[2]!thsiFinD("ths_new_forward_nearest_trade_date_func",TODAY()))</f>
        <v>9</v>
      </c>
      <c r="AB129" s="29">
        <f ca="1">IF(L129="","",(([2]!thsiFinD("close_int",$B129,TODAY()-365*3,TODAY(),100)-[2]!thsiFinD("low_int",$B129,TODAY()-365*3,TODAY(),100)-1)/([2]!thsiFinD("high_int",$B129,TODAY()-365*3,TODAY(),100)-[2]!thsiFinD("low_int",$B129,TODAY()-365*3,TODAY(),100)-1)))</f>
        <v>0.30562300839495871</v>
      </c>
      <c r="AC129" s="29">
        <f ca="1">IF($L129="","",(([2]!thsiFinD("close_int",$B129,TODAY()-365,TODAY(),100)-[2]!thsiFinD("low_int",$B129,TODAY()-365,TODAY(),100)-1)/([2]!thsiFinD("high_int",$B129,TODAY()-365,TODAY(),100)-[2]!thsiFinD("low_int",$B129,TODAY()-365,TODAY(),100)-1)))</f>
        <v>0.40789764741589607</v>
      </c>
      <c r="AD129" s="29">
        <f ca="1">IF($L129="","",(([2]!thsiFinD("close_int",$B129,TODAY()-90,TODAY(),100)-[2]!thsiFinD("low_int",$B129,TODAY()-90,TODAY(),100)-1)/([2]!thsiFinD("high_int",$B129,TODAY()-90,TODAY(),100)-[2]!thsiFinD("low_int",$B129,TODAY()-90,TODAY(),100)-1)))</f>
        <v>0.38636652656153997</v>
      </c>
    </row>
    <row r="130" spans="1:30" ht="16.5" hidden="1" x14ac:dyDescent="0.4">
      <c r="A130" s="2" t="str">
        <f>[1]!b_info_fullname(B130)</f>
        <v>深证成份指数</v>
      </c>
      <c r="B130" s="2" t="s">
        <v>32</v>
      </c>
      <c r="C130" s="2" t="s">
        <v>1636</v>
      </c>
      <c r="D130" s="3" t="s">
        <v>1487</v>
      </c>
      <c r="E130" s="38" t="s">
        <v>2383</v>
      </c>
      <c r="F130" s="38" t="s">
        <v>2380</v>
      </c>
      <c r="G130" s="19">
        <f>COUNTIF('ETF-info'!$I$2:$I$2000,ETF指数!$B130)</f>
        <v>2</v>
      </c>
      <c r="H130" s="20">
        <f ca="1">SUMIF('ETF-info'!$I$2:$I$2000,ETF指数!B130,'ETF-info'!$M$2:$M$1008)</f>
        <v>6.9047320019999994</v>
      </c>
      <c r="I130" s="25">
        <f ca="1">[1]!i_pq_pctchange($B130,TODAY()-30,"")</f>
        <v>-7.102910190754363</v>
      </c>
      <c r="J130" s="25">
        <f ca="1">[1]!i_pq_pctchange($B130,TODAY()-180,"")</f>
        <v>-6.441259193045024</v>
      </c>
      <c r="K130" s="25">
        <f ca="1">[1]!i_pq_pctchange($B130,TODAY()-365,"")</f>
        <v>8.1960639414778047</v>
      </c>
      <c r="L130" s="25">
        <f ca="1">IFERROR([1]!i_risk_returnyearly($B130,TODAY()-180,"",1)/N130,"")</f>
        <v>-0.52298585557878507</v>
      </c>
      <c r="M130" s="25">
        <f ca="1">IFERROR([1]!i_risk_returnyearly($B130,TODAY()-365,"",1)/O130,"")</f>
        <v>0.29147832725262646</v>
      </c>
      <c r="N130" s="26">
        <f ca="1">[2]!thsiFinD("ths_annual_volatility_index",$B130,TODAY()-180,TODAY(),100,101)</f>
        <v>24.76537206171</v>
      </c>
      <c r="O130" s="26">
        <f ca="1">[2]!thsiFinD("ths_annual_volatility_index",$B130,TODAY()-365,TODAY(),100,101)</f>
        <v>29.086853056976</v>
      </c>
      <c r="P130" s="27">
        <f ca="1">[2]!thsiFinD("ths_fore_np_compound_growth_2y_index",$B130,TODAY())</f>
        <v>17.462101515181001</v>
      </c>
      <c r="Q130" s="27">
        <f ca="1">$P130-[2]!thsiFinD("ths_fore_np_compound_growth_2y_index",$B130,TODAY()-30)</f>
        <v>-3.6840582839001712E-2</v>
      </c>
      <c r="R130" s="27">
        <f ca="1">$P130-[2]!thsiFinD("ths_fore_np_compound_growth_2y_index",$B130,TODAY()-180)</f>
        <v>-1.5503771633269992</v>
      </c>
      <c r="S130" s="26">
        <f ca="1">[2]!thsiFinD("ths_pe_ttm_index",B130,[2]!thsiFinD("ths_new_forward_nearest_trade_date_func",TODAY()),100,100)</f>
        <v>24.446962304587998</v>
      </c>
      <c r="T130" s="26">
        <f ca="1">[2]!thsiFinD("ths_fore_pe_index",B130,[2]!thsiFinD("ths_new_forward_nearest_trade_date_func",TODAY()),2025,100)</f>
        <v>16.969246429921</v>
      </c>
      <c r="U130" s="26">
        <f ca="1">[2]!thsiFinD("ths_pb_quantile_sr_index",$B130,[2]!thsiFinD("ths_new_forward_nearest_trade_date_func",TODAY()),TODAY()-365*5,TODAY(),107,100)</f>
        <v>25.338253382533825</v>
      </c>
      <c r="V130" s="26">
        <f ca="1">[2]!thsiFinD("ths_pe_ttm_quantile_index",$B130,[2]!thsiFinD("ths_new_forward_nearest_trade_date_func",TODAY()),TODAY()-365*5,TODAY(),100,100)</f>
        <v>0</v>
      </c>
      <c r="W130" s="27">
        <f ca="1">[2]!thsiFinD("ths_pb_quantile_sr_index",$B130,"2024-09-20",TODAY()-365*5,TODAY(),107,100)</f>
        <v>0.67650676506765073</v>
      </c>
      <c r="X130" s="27">
        <f ca="1">[2]!thsiFinD("ths_pe_ttm_quantile_index",$B130,"2024-09-20",TODAY()-365*5,TODAY(),100,100)</f>
        <v>3.2899246058944001</v>
      </c>
      <c r="Y130" s="27">
        <f ca="1">[2]!thsiFinD("ths_pb_quantile_sr_index",$B130,"2024-12-31",TODAY()-365*5,TODAY(),107,100)</f>
        <v>28.044280442804425</v>
      </c>
      <c r="Z130" s="27">
        <f ca="1">[2]!thsiFinD("ths_pe_ttm_quantile_index",$B130,"2024-12-31",TODAY()-365*5,TODAY(),100,100)</f>
        <v>32.076764907471002</v>
      </c>
      <c r="AA130" s="27">
        <f ca="1">[2]!thsiFinD("ths_pb_lessthan1_num_ratio_index",$B130,[2]!thsiFinD("ths_new_forward_nearest_trade_date_func",TODAY()))</f>
        <v>11.200000000000001</v>
      </c>
      <c r="AB130" s="29">
        <f ca="1">IF(L130="","",(([2]!thsiFinD("close_int",$B130,TODAY()-365*3,TODAY(),100)-[2]!thsiFinD("low_int",$B130,TODAY()-365*3,TODAY(),100)-1)/([2]!thsiFinD("high_int",$B130,TODAY()-365*3,TODAY(),100)-[2]!thsiFinD("low_int",$B130,TODAY()-365*3,TODAY(),100)-1)))</f>
        <v>0.41406417924948274</v>
      </c>
      <c r="AC130" s="29">
        <f ca="1">IF($L130="","",(([2]!thsiFinD("close_int",$B130,TODAY()-365,TODAY(),100)-[2]!thsiFinD("low_int",$B130,TODAY()-365,TODAY(),100)-1)/([2]!thsiFinD("high_int",$B130,TODAY()-365,TODAY(),100)-[2]!thsiFinD("low_int",$B130,TODAY()-365,TODAY(),100)-1)))</f>
        <v>0.51238574532092662</v>
      </c>
      <c r="AD130" s="29">
        <f ca="1">IF($L130="","",(([2]!thsiFinD("close_int",$B130,TODAY()-90,TODAY(),100)-[2]!thsiFinD("low_int",$B130,TODAY()-90,TODAY(),100)-1)/([2]!thsiFinD("high_int",$B130,TODAY()-90,TODAY(),100)-[2]!thsiFinD("low_int",$B130,TODAY()-90,TODAY(),100)-1)))</f>
        <v>0.42340034777983959</v>
      </c>
    </row>
    <row r="131" spans="1:30" ht="16.5" hidden="1" x14ac:dyDescent="0.4">
      <c r="A131" s="2" t="str">
        <f>[1]!b_info_fullname(B131)</f>
        <v>深证50指数</v>
      </c>
      <c r="B131" s="2" t="s">
        <v>1216</v>
      </c>
      <c r="C131" s="2" t="s">
        <v>1635</v>
      </c>
      <c r="D131" s="3" t="s">
        <v>1487</v>
      </c>
      <c r="E131" s="38" t="s">
        <v>2383</v>
      </c>
      <c r="F131" s="38" t="s">
        <v>2380</v>
      </c>
      <c r="G131" s="19">
        <f>COUNTIF('ETF-info'!$I$2:$I$2000,ETF指数!$B131)</f>
        <v>2</v>
      </c>
      <c r="H131" s="20">
        <f ca="1">SUMIF('ETF-info'!$I$2:$I$2000,ETF指数!B131,'ETF-info'!$M$2:$M$1008)</f>
        <v>4.8603803373000005</v>
      </c>
      <c r="I131" s="25">
        <f ca="1">[1]!i_pq_pctchange($B131,TODAY()-30,"")</f>
        <v>-6.3596665754795945</v>
      </c>
      <c r="J131" s="25">
        <f ca="1">[1]!i_pq_pctchange($B131,TODAY()-180,"")</f>
        <v>-9.1224458574251202</v>
      </c>
      <c r="K131" s="25">
        <f ca="1">[1]!i_pq_pctchange($B131,TODAY()-365,"")</f>
        <v>5.1611361486210594</v>
      </c>
      <c r="L131" s="25">
        <f ca="1">IFERROR([1]!i_risk_returnyearly($B131,TODAY()-180,"",1)/N131,"")</f>
        <v>-0.77133806353306522</v>
      </c>
      <c r="M131" s="25">
        <f ca="1">IFERROR([1]!i_risk_returnyearly($B131,TODAY()-365,"",1)/O131,"")</f>
        <v>0.18799037518468031</v>
      </c>
      <c r="N131" s="26">
        <f ca="1">[2]!thsiFinD("ths_annual_volatility_index",$B131,TODAY()-180,TODAY(),100,101)</f>
        <v>23.424778517194</v>
      </c>
      <c r="O131" s="26">
        <f ca="1">[2]!thsiFinD("ths_annual_volatility_index",$B131,TODAY()-365,TODAY(),100,101)</f>
        <v>28.385638507936001</v>
      </c>
      <c r="P131" s="27">
        <f ca="1">[2]!thsiFinD("ths_fore_np_compound_growth_2y_index",$B131,TODAY())</f>
        <v>22.053987051821</v>
      </c>
      <c r="Q131" s="27">
        <f ca="1">$P131-[2]!thsiFinD("ths_fore_np_compound_growth_2y_index",$B131,TODAY()-30)</f>
        <v>-2.1025736749259991</v>
      </c>
      <c r="R131" s="27">
        <f ca="1">$P131-[2]!thsiFinD("ths_fore_np_compound_growth_2y_index",$B131,TODAY()-180)</f>
        <v>1.3301425078300007</v>
      </c>
      <c r="S131" s="26">
        <f ca="1">[2]!thsiFinD("ths_pe_ttm_index",B131,[2]!thsiFinD("ths_new_forward_nearest_trade_date_func",TODAY()),100,100)</f>
        <v>22.323582875107</v>
      </c>
      <c r="T131" s="26">
        <f ca="1">[2]!thsiFinD("ths_fore_pe_index",B131,[2]!thsiFinD("ths_new_forward_nearest_trade_date_func",TODAY()),2025,100)</f>
        <v>16.691906252190002</v>
      </c>
      <c r="U131" s="26">
        <f ca="1">[2]!thsiFinD("ths_pb_quantile_sr_index",$B131,[2]!thsiFinD("ths_new_forward_nearest_trade_date_func",TODAY()),TODAY()-365*5,TODAY(),107,100)</f>
        <v>68.257261410788388</v>
      </c>
      <c r="V131" s="26">
        <f ca="1">[2]!thsiFinD("ths_pe_ttm_quantile_index",$B131,[2]!thsiFinD("ths_new_forward_nearest_trade_date_func",TODAY()),TODAY()-365*5,TODAY(),100,100)</f>
        <v>0</v>
      </c>
      <c r="W131" s="27">
        <f ca="1">[2]!thsiFinD("ths_pb_quantile_sr_index",$B131,"2024-09-20",TODAY()-365*5,TODAY(),107,100)</f>
        <v>7.2614107883817436</v>
      </c>
      <c r="X131" s="27">
        <f ca="1">[2]!thsiFinD("ths_pe_ttm_quantile_index",$B131,"2024-09-20",TODAY()-365*5,TODAY(),100,100)</f>
        <v>26</v>
      </c>
      <c r="Y131" s="27">
        <f ca="1">[2]!thsiFinD("ths_pb_quantile_sr_index",$B131,"2024-12-31",TODAY()-365*5,TODAY(),107,100)</f>
        <v>83.609958506224075</v>
      </c>
      <c r="Z131" s="27">
        <f ca="1">[2]!thsiFinD("ths_pe_ttm_quantile_index",$B131,"2024-12-31",TODAY()-365*5,TODAY(),100,100)</f>
        <v>81.5</v>
      </c>
      <c r="AA131" s="27">
        <f ca="1">[2]!thsiFinD("ths_pb_lessthan1_num_ratio_index",$B131,[2]!thsiFinD("ths_new_forward_nearest_trade_date_func",TODAY()))</f>
        <v>4</v>
      </c>
      <c r="AB131" s="29">
        <f ca="1">IF(L131="","",(([2]!thsiFinD("close_int",$B131,TODAY()-365*3,TODAY(),100)-[2]!thsiFinD("low_int",$B131,TODAY()-365*3,TODAY(),100)-1)/([2]!thsiFinD("high_int",$B131,TODAY()-365*3,TODAY(),100)-[2]!thsiFinD("low_int",$B131,TODAY()-365*3,TODAY(),100)-1)))</f>
        <v>0.42178939368449264</v>
      </c>
      <c r="AC131" s="29">
        <f ca="1">IF($L131="","",(([2]!thsiFinD("close_int",$B131,TODAY()-365,TODAY(),100)-[2]!thsiFinD("low_int",$B131,TODAY()-365,TODAY(),100)-1)/([2]!thsiFinD("high_int",$B131,TODAY()-365,TODAY(),100)-[2]!thsiFinD("low_int",$B131,TODAY()-365,TODAY(),100)-1)))</f>
        <v>0.38525111932700012</v>
      </c>
      <c r="AD131" s="29">
        <f ca="1">IF($L131="","",(([2]!thsiFinD("close_int",$B131,TODAY()-90,TODAY(),100)-[2]!thsiFinD("low_int",$B131,TODAY()-90,TODAY(),100)-1)/([2]!thsiFinD("high_int",$B131,TODAY()-90,TODAY(),100)-[2]!thsiFinD("low_int",$B131,TODAY()-90,TODAY(),100)-1)))</f>
        <v>0.3940662582838666</v>
      </c>
    </row>
    <row r="132" spans="1:30" ht="16.5" hidden="1" x14ac:dyDescent="0.4">
      <c r="A132" s="2" t="str">
        <f>[1]!b_info_fullname(B132)</f>
        <v>中小企业100指数</v>
      </c>
      <c r="B132" s="2" t="s">
        <v>22</v>
      </c>
      <c r="C132" s="2" t="s">
        <v>1637</v>
      </c>
      <c r="D132" s="3" t="s">
        <v>1487</v>
      </c>
      <c r="E132" s="38" t="s">
        <v>2383</v>
      </c>
      <c r="F132" s="38" t="s">
        <v>2380</v>
      </c>
      <c r="G132" s="19">
        <f>COUNTIF('ETF-info'!$I$2:$I$2000,ETF指数!$B132)</f>
        <v>1</v>
      </c>
      <c r="H132" s="20">
        <f ca="1">SUMIF('ETF-info'!$I$2:$I$2000,ETF指数!B132,'ETF-info'!$M$2:$M$1008)</f>
        <v>6.1848201155999991</v>
      </c>
      <c r="I132" s="25">
        <f ca="1">[1]!i_pq_pctchange($B132,TODAY()-30,"")</f>
        <v>-6.4797151483746429</v>
      </c>
      <c r="J132" s="25">
        <f ca="1">[1]!i_pq_pctchange($B132,TODAY()-180,"")</f>
        <v>-5.0693727190643472</v>
      </c>
      <c r="K132" s="25">
        <f ca="1">[1]!i_pq_pctchange($B132,TODAY()-365,"")</f>
        <v>10.596043302574953</v>
      </c>
      <c r="L132" s="25">
        <f ca="1">IFERROR([1]!i_risk_returnyearly($B132,TODAY()-180,"",1)/N132,"")</f>
        <v>-0.44785703549590483</v>
      </c>
      <c r="M132" s="25">
        <f ca="1">IFERROR([1]!i_risk_returnyearly($B132,TODAY()-365,"",1)/O132,"")</f>
        <v>0.42626701282291624</v>
      </c>
      <c r="N132" s="26">
        <f ca="1">[2]!thsiFinD("ths_annual_volatility_index",$B132,TODAY()-180,TODAY(),100,101)</f>
        <v>22.935009777441</v>
      </c>
      <c r="O132" s="26">
        <f ca="1">[2]!thsiFinD("ths_annual_volatility_index",$B132,TODAY()-365,TODAY(),100,101)</f>
        <v>25.723019322812</v>
      </c>
      <c r="P132" s="27">
        <f ca="1">[2]!thsiFinD("ths_fore_np_compound_growth_2y_index",$B132,TODAY())</f>
        <v>17.945330295729001</v>
      </c>
      <c r="Q132" s="27">
        <f ca="1">$P132-[2]!thsiFinD("ths_fore_np_compound_growth_2y_index",$B132,TODAY()-30)</f>
        <v>-1.3798624242960003</v>
      </c>
      <c r="R132" s="27">
        <f ca="1">$P132-[2]!thsiFinD("ths_fore_np_compound_growth_2y_index",$B132,TODAY()-180)</f>
        <v>-3.3087086730839985</v>
      </c>
      <c r="S132" s="26">
        <f ca="1">[2]!thsiFinD("ths_pe_ttm_index",B132,[2]!thsiFinD("ths_new_forward_nearest_trade_date_func",TODAY()),100,100)</f>
        <v>22.848441949986999</v>
      </c>
      <c r="T132" s="26">
        <f ca="1">[2]!thsiFinD("ths_fore_pe_index",B132,[2]!thsiFinD("ths_new_forward_nearest_trade_date_func",TODAY()),2025,100)</f>
        <v>16.848693037017</v>
      </c>
      <c r="U132" s="26">
        <f ca="1">[2]!thsiFinD("ths_pb_quantile_sr_index",$B132,[2]!thsiFinD("ths_new_forward_nearest_trade_date_func",TODAY()),TODAY()-365*5,TODAY(),107,100)</f>
        <v>25.619834710743799</v>
      </c>
      <c r="V132" s="26">
        <f ca="1">[2]!thsiFinD("ths_pe_ttm_quantile_index",$B132,[2]!thsiFinD("ths_new_forward_nearest_trade_date_func",TODAY()),TODAY()-365*5,TODAY(),100,100)</f>
        <v>0</v>
      </c>
      <c r="W132" s="27">
        <f ca="1">[2]!thsiFinD("ths_pb_quantile_sr_index",$B132,"2024-09-20",TODAY()-365*5,TODAY(),107,100)</f>
        <v>1.080737444373808</v>
      </c>
      <c r="X132" s="27">
        <f ca="1">[2]!thsiFinD("ths_pe_ttm_quantile_index",$B132,"2024-09-20",TODAY()-365*5,TODAY(),100,100)</f>
        <v>20.537714712471999</v>
      </c>
      <c r="Y132" s="27">
        <f ca="1">[2]!thsiFinD("ths_pb_quantile_sr_index",$B132,"2024-12-31",TODAY()-365*5,TODAY(),107,100)</f>
        <v>24.729815638906551</v>
      </c>
      <c r="Z132" s="27">
        <f ca="1">[2]!thsiFinD("ths_pe_ttm_quantile_index",$B132,"2024-12-31",TODAY()-365*5,TODAY(),100,100)</f>
        <v>36.967886482449998</v>
      </c>
      <c r="AA132" s="27">
        <f ca="1">[2]!thsiFinD("ths_pb_lessthan1_num_ratio_index",$B132,[2]!thsiFinD("ths_new_forward_nearest_trade_date_func",TODAY()))</f>
        <v>5</v>
      </c>
      <c r="AB132" s="29">
        <f ca="1">IF(L132="","",(([2]!thsiFinD("close_int",$B132,TODAY()-365*3,TODAY(),100)-[2]!thsiFinD("low_int",$B132,TODAY()-365*3,TODAY(),100)-1)/([2]!thsiFinD("high_int",$B132,TODAY()-365*3,TODAY(),100)-[2]!thsiFinD("low_int",$B132,TODAY()-365*3,TODAY(),100)-1)))</f>
        <v>0.3449929475975802</v>
      </c>
      <c r="AC132" s="29">
        <f ca="1">IF($L132="","",(([2]!thsiFinD("close_int",$B132,TODAY()-365,TODAY(),100)-[2]!thsiFinD("low_int",$B132,TODAY()-365,TODAY(),100)-1)/([2]!thsiFinD("high_int",$B132,TODAY()-365,TODAY(),100)-[2]!thsiFinD("low_int",$B132,TODAY()-365,TODAY(),100)-1)))</f>
        <v>0.55013766336812364</v>
      </c>
      <c r="AD132" s="29">
        <f ca="1">IF($L132="","",(([2]!thsiFinD("close_int",$B132,TODAY()-90,TODAY(),100)-[2]!thsiFinD("low_int",$B132,TODAY()-90,TODAY(),100)-1)/([2]!thsiFinD("high_int",$B132,TODAY()-90,TODAY(),100)-[2]!thsiFinD("low_int",$B132,TODAY()-90,TODAY(),100)-1)))</f>
        <v>0.43172759005401362</v>
      </c>
    </row>
    <row r="133" spans="1:30" ht="16.5" hidden="1" x14ac:dyDescent="0.4">
      <c r="A133" s="2" t="str">
        <f>[1]!b_info_fullname(B133)</f>
        <v>深证主板50指数</v>
      </c>
      <c r="B133" s="2" t="s">
        <v>1330</v>
      </c>
      <c r="C133" s="2" t="s">
        <v>1639</v>
      </c>
      <c r="D133" s="3" t="s">
        <v>1487</v>
      </c>
      <c r="E133" s="38" t="s">
        <v>2383</v>
      </c>
      <c r="F133" s="38" t="s">
        <v>2380</v>
      </c>
      <c r="G133" s="19">
        <f>COUNTIF('ETF-info'!$I$2:$I$2000,ETF指数!$B133)</f>
        <v>2</v>
      </c>
      <c r="H133" s="20">
        <f ca="1">SUMIF('ETF-info'!$I$2:$I$2000,ETF指数!B133,'ETF-info'!$M$2:$M$1008)</f>
        <v>1.0323632026</v>
      </c>
      <c r="I133" s="25">
        <f ca="1">[1]!i_pq_pctchange($B133,TODAY()-30,"")</f>
        <v>-4.5752791886366833</v>
      </c>
      <c r="J133" s="25">
        <f ca="1">[1]!i_pq_pctchange($B133,TODAY()-180,"")</f>
        <v>-4.0995054550761356</v>
      </c>
      <c r="K133" s="25">
        <f ca="1">[1]!i_pq_pctchange($B133,TODAY()-365,"")</f>
        <v>3.6383344984931787</v>
      </c>
      <c r="L133" s="25">
        <f ca="1">IFERROR([1]!i_risk_returnyearly($B133,TODAY()-180,"",1)/N133,"")</f>
        <v>-0.43403959969641537</v>
      </c>
      <c r="M133" s="25">
        <f ca="1">IFERROR([1]!i_risk_returnyearly($B133,TODAY()-365,"",1)/O133,"")</f>
        <v>0.16389786924533761</v>
      </c>
      <c r="N133" s="26">
        <f ca="1">[2]!thsiFinD("ths_annual_volatility_index",$B133,TODAY()-180,TODAY(),100,101)</f>
        <v>19.240649876201999</v>
      </c>
      <c r="O133" s="26">
        <f ca="1">[2]!thsiFinD("ths_annual_volatility_index",$B133,TODAY()-365,TODAY(),100,101)</f>
        <v>22.946267317537998</v>
      </c>
      <c r="P133" s="27">
        <f ca="1">[2]!thsiFinD("ths_fore_np_compound_growth_2y_index",$B133,TODAY())</f>
        <v>9.7999989438351012</v>
      </c>
      <c r="Q133" s="27">
        <f ca="1">$P133-[2]!thsiFinD("ths_fore_np_compound_growth_2y_index",$B133,TODAY()-30)</f>
        <v>-2.2624468117488998</v>
      </c>
      <c r="R133" s="27">
        <f ca="1">$P133-[2]!thsiFinD("ths_fore_np_compound_growth_2y_index",$B133,TODAY()-180)</f>
        <v>-3.4939549122758979</v>
      </c>
      <c r="S133" s="26">
        <f ca="1">[2]!thsiFinD("ths_pe_ttm_index",B133,[2]!thsiFinD("ths_new_forward_nearest_trade_date_func",TODAY()),100,100)</f>
        <v>18.180875102617001</v>
      </c>
      <c r="T133" s="26">
        <f ca="1">[2]!thsiFinD("ths_fore_pe_index",B133,[2]!thsiFinD("ths_new_forward_nearest_trade_date_func",TODAY()),2025,100)</f>
        <v>13.895879978281</v>
      </c>
      <c r="U133" s="26">
        <f ca="1">[2]!thsiFinD("ths_pb_quantile_sr_index",$B133,[2]!thsiFinD("ths_new_forward_nearest_trade_date_func",TODAY()),TODAY()-365*5,TODAY(),107,100)</f>
        <v>65.747126436781613</v>
      </c>
      <c r="V133" s="26">
        <f ca="1">[2]!thsiFinD("ths_pe_ttm_quantile_index",$B133,[2]!thsiFinD("ths_new_forward_nearest_trade_date_func",TODAY()),TODAY()-365*5,TODAY(),100,100)</f>
        <v>0</v>
      </c>
      <c r="W133" s="27">
        <f ca="1">[2]!thsiFinD("ths_pb_quantile_sr_index",$B133,"2024-09-20",TODAY()-365*5,TODAY(),107,100)</f>
        <v>4.3678160919540225</v>
      </c>
      <c r="X133" s="27">
        <f ca="1">[2]!thsiFinD("ths_pe_ttm_quantile_index",$B133,"2024-09-20",TODAY()-365*5,TODAY(),100,100)</f>
        <v>32</v>
      </c>
      <c r="Y133" s="27">
        <f ca="1">[2]!thsiFinD("ths_pb_quantile_sr_index",$B133,"2024-12-31",TODAY()-365*5,TODAY(),107,100)</f>
        <v>64.137931034482747</v>
      </c>
      <c r="Z133" s="27">
        <f ca="1">[2]!thsiFinD("ths_pe_ttm_quantile_index",$B133,"2024-12-31",TODAY()-365*5,TODAY(),100,100)</f>
        <v>64.533333333333005</v>
      </c>
      <c r="AA133" s="27">
        <f ca="1">[2]!thsiFinD("ths_pb_lessthan1_num_ratio_index",$B133,[2]!thsiFinD("ths_new_forward_nearest_trade_date_func",TODAY()))</f>
        <v>14.000000000000002</v>
      </c>
      <c r="AB133" s="29">
        <f ca="1">IF(L133="","",(([2]!thsiFinD("close_int",$B133,TODAY()-365*3,TODAY(),100)-[2]!thsiFinD("low_int",$B133,TODAY()-365*3,TODAY(),100)-1)/([2]!thsiFinD("high_int",$B133,TODAY()-365*3,TODAY(),100)-[2]!thsiFinD("low_int",$B133,TODAY()-365*3,TODAY(),100)-1)))</f>
        <v>0.48424836158696044</v>
      </c>
      <c r="AC133" s="29">
        <f ca="1">IF($L133="","",(([2]!thsiFinD("close_int",$B133,TODAY()-365,TODAY(),100)-[2]!thsiFinD("low_int",$B133,TODAY()-365,TODAY(),100)-1)/([2]!thsiFinD("high_int",$B133,TODAY()-365,TODAY(),100)-[2]!thsiFinD("low_int",$B133,TODAY()-365,TODAY(),100)-1)))</f>
        <v>0.45981024860937153</v>
      </c>
      <c r="AD133" s="29">
        <f ca="1">IF($L133="","",(([2]!thsiFinD("close_int",$B133,TODAY()-90,TODAY(),100)-[2]!thsiFinD("low_int",$B133,TODAY()-90,TODAY(),100)-1)/([2]!thsiFinD("high_int",$B133,TODAY()-90,TODAY(),100)-[2]!thsiFinD("low_int",$B133,TODAY()-90,TODAY(),100)-1)))</f>
        <v>0.46554690557021422</v>
      </c>
    </row>
    <row r="134" spans="1:30" ht="16.5" hidden="1" x14ac:dyDescent="0.4">
      <c r="A134" s="2" t="str">
        <f>[1]!b_info_fullname(B134)</f>
        <v>深证300指数</v>
      </c>
      <c r="B134" s="2" t="s">
        <v>71</v>
      </c>
      <c r="C134" s="2" t="s">
        <v>1638</v>
      </c>
      <c r="D134" s="3" t="s">
        <v>1487</v>
      </c>
      <c r="E134" s="38" t="s">
        <v>2383</v>
      </c>
      <c r="F134" s="38" t="s">
        <v>2380</v>
      </c>
      <c r="G134" s="19">
        <f>COUNTIF('ETF-info'!$I$2:$I$2000,ETF指数!$B134)</f>
        <v>1</v>
      </c>
      <c r="H134" s="20">
        <f ca="1">SUMIF('ETF-info'!$I$2:$I$2000,ETF指数!B134,'ETF-info'!$M$2:$M$1008)</f>
        <v>1.2185068826999998</v>
      </c>
      <c r="I134" s="25">
        <f ca="1">[1]!i_pq_pctchange($B134,TODAY()-30,"")</f>
        <v>-6.8504059360286256</v>
      </c>
      <c r="J134" s="25">
        <f ca="1">[1]!i_pq_pctchange($B134,TODAY()-180,"")</f>
        <v>-7.2370330213960443</v>
      </c>
      <c r="K134" s="25">
        <f ca="1">[1]!i_pq_pctchange($B134,TODAY()-365,"")</f>
        <v>6.73479362816789</v>
      </c>
      <c r="L134" s="25">
        <f ca="1">IFERROR([1]!i_risk_returnyearly($B134,TODAY()-180,"",1)/N134,"")</f>
        <v>-0.60777002719013362</v>
      </c>
      <c r="M134" s="25">
        <f ca="1">IFERROR([1]!i_risk_returnyearly($B134,TODAY()-365,"",1)/O134,"")</f>
        <v>0.24374615050281009</v>
      </c>
      <c r="N134" s="26">
        <f ca="1">[2]!thsiFinD("ths_annual_volatility_index",$B134,TODAY()-180,TODAY(),100,101)</f>
        <v>23.836856962355</v>
      </c>
      <c r="O134" s="26">
        <f ca="1">[2]!thsiFinD("ths_annual_volatility_index",$B134,TODAY()-365,TODAY(),100,101)</f>
        <v>28.574866064268001</v>
      </c>
      <c r="P134" s="27">
        <f ca="1">[2]!thsiFinD("ths_fore_np_compound_growth_2y_index",$B134,TODAY())</f>
        <v>16.500235072982999</v>
      </c>
      <c r="Q134" s="27">
        <f ca="1">$P134-[2]!thsiFinD("ths_fore_np_compound_growth_2y_index",$B134,TODAY()-30)</f>
        <v>-0.24135963860599929</v>
      </c>
      <c r="R134" s="27">
        <f ca="1">$P134-[2]!thsiFinD("ths_fore_np_compound_growth_2y_index",$B134,TODAY()-180)</f>
        <v>-1.5821685096790006</v>
      </c>
      <c r="S134" s="26">
        <f ca="1">[2]!thsiFinD("ths_pe_ttm_index",B134,[2]!thsiFinD("ths_new_forward_nearest_trade_date_func",TODAY()),100,100)</f>
        <v>23.110035498714002</v>
      </c>
      <c r="T134" s="26">
        <f ca="1">[2]!thsiFinD("ths_fore_pe_index",B134,[2]!thsiFinD("ths_new_forward_nearest_trade_date_func",TODAY()),2025,100)</f>
        <v>16.712542942315</v>
      </c>
      <c r="U134" s="26">
        <f ca="1">[2]!thsiFinD("ths_pb_quantile_sr_index",$B134,[2]!thsiFinD("ths_new_forward_nearest_trade_date_func",TODAY()),TODAY()-365*5,TODAY(),107,100)</f>
        <v>24.274243360098826</v>
      </c>
      <c r="V134" s="26">
        <f ca="1">[2]!thsiFinD("ths_pe_ttm_quantile_index",$B134,[2]!thsiFinD("ths_new_forward_nearest_trade_date_func",TODAY()),TODAY()-365*5,TODAY(),100,100)</f>
        <v>0</v>
      </c>
      <c r="W134" s="27">
        <f ca="1">[2]!thsiFinD("ths_pb_quantile_sr_index",$B134,"2024-09-20",TODAY()-365*5,TODAY(),107,100)</f>
        <v>0.80296479308214952</v>
      </c>
      <c r="X134" s="27">
        <f ca="1">[2]!thsiFinD("ths_pe_ttm_quantile_index",$B134,"2024-09-20",TODAY()-365*5,TODAY(),100,100)</f>
        <v>3.6016949152542002</v>
      </c>
      <c r="Y134" s="27">
        <f ca="1">[2]!thsiFinD("ths_pb_quantile_sr_index",$B134,"2024-12-31",TODAY()-365*5,TODAY(),107,100)</f>
        <v>26.868437306979615</v>
      </c>
      <c r="Z134" s="27">
        <f ca="1">[2]!thsiFinD("ths_pe_ttm_quantile_index",$B134,"2024-12-31",TODAY()-365*5,TODAY(),100,100)</f>
        <v>36.581920903955002</v>
      </c>
      <c r="AA134" s="27">
        <f ca="1">[2]!thsiFinD("ths_pb_lessthan1_num_ratio_index",$B134,[2]!thsiFinD("ths_new_forward_nearest_trade_date_func",TODAY()))</f>
        <v>9.6666666666666998</v>
      </c>
      <c r="AB134" s="29">
        <f ca="1">IF(L134="","",(([2]!thsiFinD("close_int",$B134,TODAY()-365*3,TODAY(),100)-[2]!thsiFinD("low_int",$B134,TODAY()-365*3,TODAY(),100)-1)/([2]!thsiFinD("high_int",$B134,TODAY()-365*3,TODAY(),100)-[2]!thsiFinD("low_int",$B134,TODAY()-365*3,TODAY(),100)-1)))</f>
        <v>0.3662197573080167</v>
      </c>
      <c r="AC134" s="29">
        <f ca="1">IF($L134="","",(([2]!thsiFinD("close_int",$B134,TODAY()-365,TODAY(),100)-[2]!thsiFinD("low_int",$B134,TODAY()-365,TODAY(),100)-1)/([2]!thsiFinD("high_int",$B134,TODAY()-365,TODAY(),100)-[2]!thsiFinD("low_int",$B134,TODAY()-365,TODAY(),100)-1)))</f>
        <v>0.47061169882336978</v>
      </c>
      <c r="AD134" s="29">
        <f ca="1">IF($L134="","",(([2]!thsiFinD("close_int",$B134,TODAY()-90,TODAY(),100)-[2]!thsiFinD("low_int",$B134,TODAY()-90,TODAY(),100)-1)/([2]!thsiFinD("high_int",$B134,TODAY()-90,TODAY(),100)-[2]!thsiFinD("low_int",$B134,TODAY()-90,TODAY(),100)-1)))</f>
        <v>0.40243250912641576</v>
      </c>
    </row>
    <row r="135" spans="1:30" ht="16.5" hidden="1" x14ac:dyDescent="0.4">
      <c r="A135" s="2" t="str">
        <f>[1]!b_info_fullname(B135)</f>
        <v>中小创业企业400指数</v>
      </c>
      <c r="B135" s="21" t="s">
        <v>76</v>
      </c>
      <c r="C135" s="2" t="str">
        <f>[1]!s_info_name(B135)</f>
        <v>中创400</v>
      </c>
      <c r="D135" s="3" t="s">
        <v>1487</v>
      </c>
      <c r="E135" s="38" t="s">
        <v>2383</v>
      </c>
      <c r="F135" s="38" t="s">
        <v>2380</v>
      </c>
      <c r="G135" s="19">
        <f>COUNTIF('ETF-info'!$I$2:$I$2000,ETF指数!$B135)</f>
        <v>1</v>
      </c>
      <c r="H135" s="20">
        <f ca="1">SUMIF('ETF-info'!$I$2:$I$2000,ETF指数!B135,'ETF-info'!$M$2:$M$1008)</f>
        <v>0.66861934010000001</v>
      </c>
      <c r="I135" s="25">
        <f ca="1">[1]!i_pq_pctchange($B135,TODAY()-30,"")</f>
        <v>-7.6030787753029188</v>
      </c>
      <c r="J135" s="25">
        <f ca="1">[1]!i_pq_pctchange($B135,TODAY()-180,"")</f>
        <v>-1.6900991307358448</v>
      </c>
      <c r="K135" s="25">
        <f ca="1">[1]!i_pq_pctchange($B135,TODAY()-365,"")</f>
        <v>17.689331406021736</v>
      </c>
      <c r="L135" s="25">
        <f ca="1">IFERROR([1]!i_risk_returnyearly($B135,TODAY()-180,"",1)/N135,"")</f>
        <v>-0.11088841288059212</v>
      </c>
      <c r="M135" s="25">
        <f ca="1">IFERROR([1]!i_risk_returnyearly($B135,TODAY()-365,"",1)/O135,"")</f>
        <v>0.53762408809388662</v>
      </c>
      <c r="N135" s="26">
        <f ca="1">[2]!thsiFinD("ths_annual_volatility_index",$B135,TODAY()-180,TODAY(),100,101)</f>
        <v>31.462448426575001</v>
      </c>
      <c r="O135" s="26">
        <f ca="1">[2]!thsiFinD("ths_annual_volatility_index",$B135,TODAY()-365,TODAY(),100,101)</f>
        <v>34.084646958634004</v>
      </c>
      <c r="P135" s="27">
        <f ca="1">[2]!thsiFinD("ths_fore_np_compound_growth_2y_index",$B135,TODAY())</f>
        <v>24.914166098783998</v>
      </c>
      <c r="Q135" s="27">
        <f ca="1">$P135-[2]!thsiFinD("ths_fore_np_compound_growth_2y_index",$B135,TODAY()-30)</f>
        <v>2.8014801043619997</v>
      </c>
      <c r="R135" s="27">
        <f ca="1">$P135-[2]!thsiFinD("ths_fore_np_compound_growth_2y_index",$B135,TODAY()-180)</f>
        <v>-5.7903242315750028</v>
      </c>
      <c r="S135" s="26">
        <f ca="1">[2]!thsiFinD("ths_pe_ttm_index",B135,[2]!thsiFinD("ths_new_forward_nearest_trade_date_func",TODAY()),100,100)</f>
        <v>37.113582510557997</v>
      </c>
      <c r="T135" s="26">
        <f ca="1">[2]!thsiFinD("ths_fore_pe_index",B135,[2]!thsiFinD("ths_new_forward_nearest_trade_date_func",TODAY()),2025,100)</f>
        <v>21.306195454200999</v>
      </c>
      <c r="U135" s="26">
        <f ca="1">[2]!thsiFinD("ths_pb_quantile_sr_index",$B135,[2]!thsiFinD("ths_new_forward_nearest_trade_date_func",TODAY()),TODAY()-365*5,TODAY(),107,100)</f>
        <v>41.516469857054069</v>
      </c>
      <c r="V135" s="26">
        <f ca="1">[2]!thsiFinD("ths_pe_ttm_quantile_index",$B135,[2]!thsiFinD("ths_new_forward_nearest_trade_date_func",TODAY()),TODAY()-365*5,TODAY(),100,100)</f>
        <v>0</v>
      </c>
      <c r="W135" s="27">
        <f ca="1">[2]!thsiFinD("ths_pb_quantile_sr_index",$B135,"2024-09-20",TODAY()-365*5,TODAY(),107,100)</f>
        <v>0.6836544437538844</v>
      </c>
      <c r="X135" s="27">
        <f ca="1">[2]!thsiFinD("ths_pe_ttm_quantile_index",$B135,"2024-09-20",TODAY()-365*5,TODAY(),100,100)</f>
        <v>2.9329608938547</v>
      </c>
      <c r="Y135" s="27">
        <f ca="1">[2]!thsiFinD("ths_pb_quantile_sr_index",$B135,"2024-12-31",TODAY()-365*5,TODAY(),107,100)</f>
        <v>29.956494717215659</v>
      </c>
      <c r="Z135" s="27">
        <f ca="1">[2]!thsiFinD("ths_pe_ttm_quantile_index",$B135,"2024-12-31",TODAY()-365*5,TODAY(),100,100)</f>
        <v>44.064245810056001</v>
      </c>
      <c r="AA135" s="27">
        <f ca="1">[2]!thsiFinD("ths_pb_lessthan1_num_ratio_index",$B135,[2]!thsiFinD("ths_new_forward_nearest_trade_date_func",TODAY()))</f>
        <v>7.0000000000000009</v>
      </c>
      <c r="AB135" s="29">
        <f ca="1">IF(L135="","",(([2]!thsiFinD("close_int",$B135,TODAY()-365*3,TODAY(),100)-[2]!thsiFinD("low_int",$B135,TODAY()-365*3,TODAY(),100)-1)/([2]!thsiFinD("high_int",$B135,TODAY()-365*3,TODAY(),100)-[2]!thsiFinD("low_int",$B135,TODAY()-365*3,TODAY(),100)-1)))</f>
        <v>0.67591132063396142</v>
      </c>
      <c r="AC135" s="29">
        <f ca="1">IF($L135="","",(([2]!thsiFinD("close_int",$B135,TODAY()-365,TODAY(),100)-[2]!thsiFinD("low_int",$B135,TODAY()-365,TODAY(),100)-1)/([2]!thsiFinD("high_int",$B135,TODAY()-365,TODAY(),100)-[2]!thsiFinD("low_int",$B135,TODAY()-365,TODAY(),100)-1)))</f>
        <v>0.66394337866558573</v>
      </c>
      <c r="AD135" s="29">
        <f ca="1">IF($L135="","",(([2]!thsiFinD("close_int",$B135,TODAY()-90,TODAY(),100)-[2]!thsiFinD("low_int",$B135,TODAY()-90,TODAY(),100)-1)/([2]!thsiFinD("high_int",$B135,TODAY()-90,TODAY(),100)-[2]!thsiFinD("low_int",$B135,TODAY()-90,TODAY(),100)-1)))</f>
        <v>0.45876122207530101</v>
      </c>
    </row>
    <row r="136" spans="1:30" ht="16.5" hidden="1" x14ac:dyDescent="0.4">
      <c r="A136" s="2" t="str">
        <f>[1]!b_info_fullname(B136)</f>
        <v>中证沪港深300指数</v>
      </c>
      <c r="B136" s="2" t="s">
        <v>514</v>
      </c>
      <c r="C136" s="2" t="s">
        <v>1646</v>
      </c>
      <c r="D136" s="3" t="s">
        <v>1487</v>
      </c>
      <c r="E136" s="38" t="s">
        <v>2383</v>
      </c>
      <c r="F136" s="38" t="s">
        <v>2381</v>
      </c>
      <c r="G136" s="19">
        <f>COUNTIF('ETF-info'!$I$2:$I$2000,ETF指数!$B136)</f>
        <v>2</v>
      </c>
      <c r="H136" s="20">
        <f ca="1">SUMIF('ETF-info'!$I$2:$I$2000,ETF指数!B136,'ETF-info'!$M$2:$M$1008)</f>
        <v>27.009611342900001</v>
      </c>
      <c r="I136" s="25">
        <f ca="1">[1]!i_pq_pctchange($B136,TODAY()-30,"")</f>
        <v>-4.3929772981147419</v>
      </c>
      <c r="J136" s="25">
        <f ca="1">[1]!i_pq_pctchange($B136,TODAY()-180,"")</f>
        <v>0.40344168949213444</v>
      </c>
      <c r="K136" s="25">
        <f ca="1">[1]!i_pq_pctchange($B136,TODAY()-365,"")</f>
        <v>14.995606610122604</v>
      </c>
      <c r="L136" s="25">
        <f ca="1">IFERROR([1]!i_risk_returnyearly($B136,TODAY()-180,"",1)/N136,"")</f>
        <v>4.1104350415223777E-2</v>
      </c>
      <c r="M136" s="25">
        <f ca="1">IFERROR([1]!i_risk_returnyearly($B136,TODAY()-365,"",1)/O136,"")</f>
        <v>0.73024768807248697</v>
      </c>
      <c r="N136" s="26">
        <f ca="1">[2]!thsiFinD("ths_annual_volatility_index",$B136,TODAY()-180,TODAY(),100,101)</f>
        <v>19.990862537687001</v>
      </c>
      <c r="O136" s="26">
        <f ca="1">[2]!thsiFinD("ths_annual_volatility_index",$B136,TODAY()-365,TODAY(),100,101)</f>
        <v>20.274270640965</v>
      </c>
      <c r="P136" s="27">
        <f ca="1">[2]!thsiFinD("ths_fore_np_compound_growth_2y_index",$B136,TODAY())</f>
        <v>9.5109368056706991</v>
      </c>
      <c r="Q136" s="27">
        <f ca="1">$P136-[2]!thsiFinD("ths_fore_np_compound_growth_2y_index",$B136,TODAY()-30)</f>
        <v>1.067618097311998</v>
      </c>
      <c r="R136" s="27">
        <f ca="1">$P136-[2]!thsiFinD("ths_fore_np_compound_growth_2y_index",$B136,TODAY()-180)</f>
        <v>1.7181964036752992</v>
      </c>
      <c r="S136" s="26">
        <f ca="1">[2]!thsiFinD("ths_pe_ttm_index",B136,[2]!thsiFinD("ths_new_forward_nearest_trade_date_func",TODAY()),100,100)</f>
        <v>10.682407391274999</v>
      </c>
      <c r="T136" s="26">
        <f ca="1">[2]!thsiFinD("ths_fore_pe_index",B136,[2]!thsiFinD("ths_new_forward_nearest_trade_date_func",TODAY()),2025,100)</f>
        <v>10.592608376496999</v>
      </c>
      <c r="U136" s="26">
        <f ca="1">[2]!thsiFinD("ths_pb_quantile_sr_index",$B136,[2]!thsiFinD("ths_new_forward_nearest_trade_date_func",TODAY()),TODAY()-365*5,TODAY(),107,100)</f>
        <v>63.701923076923073</v>
      </c>
      <c r="V136" s="26">
        <f ca="1">[2]!thsiFinD("ths_pe_ttm_quantile_index",$B136,[2]!thsiFinD("ths_new_forward_nearest_trade_date_func",TODAY()),TODAY()-365*5,TODAY(),100,100)</f>
        <v>0</v>
      </c>
      <c r="W136" s="27">
        <f ca="1">[2]!thsiFinD("ths_pb_quantile_sr_index",$B136,"2024-09-20",TODAY()-365*5,TODAY(),107,100)</f>
        <v>8.1730769230769234</v>
      </c>
      <c r="X136" s="27">
        <f ca="1">[2]!thsiFinD("ths_pe_ttm_quantile_index",$B136,"2024-09-20",TODAY()-365*5,TODAY(),100,100)</f>
        <v>6.8153655514249998</v>
      </c>
      <c r="Y136" s="27">
        <f ca="1">[2]!thsiFinD("ths_pb_quantile_sr_index",$B136,"2024-12-31",TODAY()-365*5,TODAY(),107,100)</f>
        <v>61.959134615384613</v>
      </c>
      <c r="Z136" s="27">
        <f ca="1">[2]!thsiFinD("ths_pe_ttm_quantile_index",$B136,"2024-12-31",TODAY()-365*5,TODAY(),100,100)</f>
        <v>57.585139318884998</v>
      </c>
      <c r="AA136" s="27">
        <f ca="1">[2]!thsiFinD("ths_pb_lessthan1_num_ratio_index",$B136,[2]!thsiFinD("ths_new_forward_nearest_trade_date_func",TODAY()))</f>
        <v>26.666666666666998</v>
      </c>
      <c r="AB136" s="29">
        <f ca="1">IF(L136="","",(([2]!thsiFinD("close_int",$B136,TODAY()-365*3,TODAY(),100)-[2]!thsiFinD("low_int",$B136,TODAY()-365*3,TODAY(),100)-1)/([2]!thsiFinD("high_int",$B136,TODAY()-365*3,TODAY(),100)-[2]!thsiFinD("low_int",$B136,TODAY()-365*3,TODAY(),100)-1)))</f>
        <v>0.66848001856050343</v>
      </c>
      <c r="AC136" s="29">
        <f ca="1">IF($L136="","",(([2]!thsiFinD("close_int",$B136,TODAY()-365,TODAY(),100)-[2]!thsiFinD("low_int",$B136,TODAY()-365,TODAY(),100)-1)/([2]!thsiFinD("high_int",$B136,TODAY()-365,TODAY(),100)-[2]!thsiFinD("low_int",$B136,TODAY()-365,TODAY(),100)-1)))</f>
        <v>0.63391568730049808</v>
      </c>
      <c r="AD136" s="29">
        <f ca="1">IF($L136="","",(([2]!thsiFinD("close_int",$B136,TODAY()-90,TODAY(),100)-[2]!thsiFinD("low_int",$B136,TODAY()-90,TODAY(),100)-1)/([2]!thsiFinD("high_int",$B136,TODAY()-90,TODAY(),100)-[2]!thsiFinD("low_int",$B136,TODAY()-90,TODAY(),100)-1)))</f>
        <v>0.5172267811935144</v>
      </c>
    </row>
    <row r="137" spans="1:30" ht="16.5" hidden="1" x14ac:dyDescent="0.4">
      <c r="A137" s="2" t="str">
        <f>[1]!b_info_fullname(B137)</f>
        <v>中证沪港深500指数</v>
      </c>
      <c r="B137" s="2" t="s">
        <v>507</v>
      </c>
      <c r="C137" s="2" t="s">
        <v>1647</v>
      </c>
      <c r="D137" s="3" t="s">
        <v>1487</v>
      </c>
      <c r="E137" s="38" t="s">
        <v>2383</v>
      </c>
      <c r="F137" s="38" t="s">
        <v>2381</v>
      </c>
      <c r="G137" s="19">
        <f>COUNTIF('ETF-info'!$I$2:$I$2000,ETF指数!$B137)</f>
        <v>5</v>
      </c>
      <c r="H137" s="20">
        <f ca="1">SUMIF('ETF-info'!$I$2:$I$2000,ETF指数!B137,'ETF-info'!$M$2:$M$1008)</f>
        <v>11.656387731900001</v>
      </c>
      <c r="I137" s="25">
        <f ca="1">[1]!i_pq_pctchange($B137,TODAY()-30,"")</f>
        <v>-5.0899429887114263</v>
      </c>
      <c r="J137" s="25">
        <f ca="1">[1]!i_pq_pctchange($B137,TODAY()-180,"")</f>
        <v>2.7418349635694117</v>
      </c>
      <c r="K137" s="25">
        <f ca="1">[1]!i_pq_pctchange($B137,TODAY()-365,"")</f>
        <v>18.969792838939536</v>
      </c>
      <c r="L137" s="25">
        <f ca="1">IFERROR([1]!i_risk_returnyearly($B137,TODAY()-180,"",1)/N137,"")</f>
        <v>0.25569811917347163</v>
      </c>
      <c r="M137" s="25">
        <f ca="1">IFERROR([1]!i_risk_returnyearly($B137,TODAY()-365,"",1)/O137,"")</f>
        <v>0.89017721783637582</v>
      </c>
      <c r="N137" s="26">
        <f ca="1">[2]!thsiFinD("ths_annual_volatility_index",$B137,TODAY()-180,TODAY(),100,101)</f>
        <v>22.103182043476</v>
      </c>
      <c r="O137" s="26">
        <f ca="1">[2]!thsiFinD("ths_annual_volatility_index",$B137,TODAY()-365,TODAY(),100,101)</f>
        <v>21.03514366217</v>
      </c>
      <c r="P137" s="27">
        <f ca="1">[2]!thsiFinD("ths_fore_np_compound_growth_2y_index",$B137,TODAY())</f>
        <v>10.187178555211</v>
      </c>
      <c r="Q137" s="27">
        <f ca="1">$P137-[2]!thsiFinD("ths_fore_np_compound_growth_2y_index",$B137,TODAY()-30)</f>
        <v>1.2034848417985007</v>
      </c>
      <c r="R137" s="27">
        <f ca="1">$P137-[2]!thsiFinD("ths_fore_np_compound_growth_2y_index",$B137,TODAY()-180)</f>
        <v>1.2687575710000001</v>
      </c>
      <c r="S137" s="26">
        <f ca="1">[2]!thsiFinD("ths_pe_ttm_index",B137,[2]!thsiFinD("ths_new_forward_nearest_trade_date_func",TODAY()),100,100)</f>
        <v>11.18968105387</v>
      </c>
      <c r="T137" s="26">
        <f ca="1">[2]!thsiFinD("ths_fore_pe_index",B137,[2]!thsiFinD("ths_new_forward_nearest_trade_date_func",TODAY()),2025,100)</f>
        <v>10.889019138747001</v>
      </c>
      <c r="U137" s="26">
        <f ca="1">[2]!thsiFinD("ths_pb_quantile_sr_index",$B137,[2]!thsiFinD("ths_new_forward_nearest_trade_date_func",TODAY()),TODAY()-365*5,TODAY(),107,100)</f>
        <v>61.794414735591211</v>
      </c>
      <c r="V137" s="26">
        <f ca="1">[2]!thsiFinD("ths_pe_ttm_quantile_index",$B137,[2]!thsiFinD("ths_new_forward_nearest_trade_date_func",TODAY()),TODAY()-365*5,TODAY(),100,100)</f>
        <v>0</v>
      </c>
      <c r="W137" s="27">
        <f ca="1">[2]!thsiFinD("ths_pb_quantile_sr_index",$B137,"2024-09-20",TODAY()-365*5,TODAY(),107,100)</f>
        <v>6.0606060606060606</v>
      </c>
      <c r="X137" s="27">
        <f ca="1">[2]!thsiFinD("ths_pe_ttm_quantile_index",$B137,"2024-09-20",TODAY()-365*5,TODAY(),100,100)</f>
        <v>9.0303030303029992</v>
      </c>
      <c r="Y137" s="27">
        <f ca="1">[2]!thsiFinD("ths_pb_quantile_sr_index",$B137,"2024-12-31",TODAY()-365*5,TODAY(),107,100)</f>
        <v>61.31907308377896</v>
      </c>
      <c r="Z137" s="27">
        <f ca="1">[2]!thsiFinD("ths_pe_ttm_quantile_index",$B137,"2024-12-31",TODAY()-365*5,TODAY(),100,100)</f>
        <v>61.939393939394002</v>
      </c>
      <c r="AA137" s="27">
        <f ca="1">[2]!thsiFinD("ths_pb_lessthan1_num_ratio_index",$B137,[2]!thsiFinD("ths_new_forward_nearest_trade_date_func",TODAY()))</f>
        <v>23</v>
      </c>
      <c r="AB137" s="29">
        <f ca="1">IF(L137="","",(([2]!thsiFinD("close_int",$B137,TODAY()-365*3,TODAY(),100)-[2]!thsiFinD("low_int",$B137,TODAY()-365*3,TODAY(),100)-1)/([2]!thsiFinD("high_int",$B137,TODAY()-365*3,TODAY(),100)-[2]!thsiFinD("low_int",$B137,TODAY()-365*3,TODAY(),100)-1)))</f>
        <v>0.745470238087377</v>
      </c>
      <c r="AC137" s="29">
        <f ca="1">IF($L137="","",(([2]!thsiFinD("close_int",$B137,TODAY()-365,TODAY(),100)-[2]!thsiFinD("low_int",$B137,TODAY()-365,TODAY(),100)-1)/([2]!thsiFinD("high_int",$B137,TODAY()-365,TODAY(),100)-[2]!thsiFinD("low_int",$B137,TODAY()-365,TODAY(),100)-1)))</f>
        <v>0.70855569402926322</v>
      </c>
      <c r="AD137" s="29">
        <f ca="1">IF($L137="","",(([2]!thsiFinD("close_int",$B137,TODAY()-90,TODAY(),100)-[2]!thsiFinD("low_int",$B137,TODAY()-90,TODAY(),100)-1)/([2]!thsiFinD("high_int",$B137,TODAY()-90,TODAY(),100)-[2]!thsiFinD("low_int",$B137,TODAY()-90,TODAY(),100)-1)))</f>
        <v>0.50542044888497395</v>
      </c>
    </row>
    <row r="138" spans="1:30" ht="16.5" hidden="1" x14ac:dyDescent="0.4">
      <c r="A138" s="2" t="str">
        <f>[1]!b_info_fullname(B138)</f>
        <v>MSCI中国A股人民币指数</v>
      </c>
      <c r="B138" s="21" t="s">
        <v>249</v>
      </c>
      <c r="C138" s="2" t="str">
        <f>[1]!s_info_name(B138)</f>
        <v>MSCI中国A股人民币指数</v>
      </c>
      <c r="D138" s="3" t="s">
        <v>1487</v>
      </c>
      <c r="E138" s="38" t="s">
        <v>2383</v>
      </c>
      <c r="F138" s="39" t="s">
        <v>2382</v>
      </c>
      <c r="G138" s="19">
        <f>COUNTIF('ETF-info'!$I$2:$I$2000,ETF指数!$B138)</f>
        <v>3</v>
      </c>
      <c r="H138" s="20">
        <f ca="1">SUMIF('ETF-info'!$I$2:$I$2000,ETF指数!B138,'ETF-info'!$M$2:$M$1008)</f>
        <v>2.1555465530999998</v>
      </c>
      <c r="I138" s="25">
        <f ca="1">[1]!i_pq_pctchange($B138,TODAY()-30,"")</f>
        <v>-3.704432915733701</v>
      </c>
      <c r="J138" s="25">
        <f ca="1">[1]!i_pq_pctchange($B138,TODAY()-180,"")</f>
        <v>-4.0638632117062334</v>
      </c>
      <c r="K138" s="25">
        <f ca="1">[1]!i_pq_pctchange($B138,TODAY()-365,"")</f>
        <v>6.1580838680120777</v>
      </c>
      <c r="L138" s="25" t="str">
        <f ca="1">IFERROR([1]!i_risk_returnyearly($B138,TODAY()-180,"",1)/N138,"")</f>
        <v/>
      </c>
      <c r="M138" s="25" t="str">
        <f ca="1">IFERROR([1]!i_risk_returnyearly($B138,TODAY()-365,"",1)/O138,"")</f>
        <v/>
      </c>
      <c r="N138" s="26">
        <f ca="1">[2]!thsiFinD("ths_annual_volatility_index",$B138,TODAY()-180,TODAY(),100,101)</f>
        <v>0</v>
      </c>
      <c r="O138" s="26">
        <f ca="1">[2]!thsiFinD("ths_annual_volatility_index",$B138,TODAY()-365,TODAY(),100,101)</f>
        <v>0</v>
      </c>
      <c r="P138" s="27">
        <f ca="1">[2]!thsiFinD("ths_fore_np_compound_growth_2y_index",$B138,TODAY())</f>
        <v>0</v>
      </c>
      <c r="Q138" s="27">
        <f ca="1">$P138-[2]!thsiFinD("ths_fore_np_compound_growth_2y_index",$B138,TODAY()-30)</f>
        <v>0</v>
      </c>
      <c r="R138" s="27">
        <f ca="1">$P138-[2]!thsiFinD("ths_fore_np_compound_growth_2y_index",$B138,TODAY()-180)</f>
        <v>0</v>
      </c>
      <c r="S138" s="26">
        <f ca="1">[2]!thsiFinD("ths_pe_ttm_index",B138,[2]!thsiFinD("ths_new_forward_nearest_trade_date_func",TODAY()),100,100)</f>
        <v>0</v>
      </c>
      <c r="T138" s="26">
        <f ca="1">[2]!thsiFinD("ths_fore_pe_index",B138,[2]!thsiFinD("ths_new_forward_nearest_trade_date_func",TODAY()),2025,100)</f>
        <v>0</v>
      </c>
      <c r="U138" s="26">
        <f ca="1">[2]!thsiFinD("ths_pb_quantile_sr_index",$B138,[2]!thsiFinD("ths_new_forward_nearest_trade_date_func",TODAY()),TODAY()-365*5,TODAY(),107,100)</f>
        <v>0</v>
      </c>
      <c r="V138" s="26">
        <f ca="1">[2]!thsiFinD("ths_pe_ttm_quantile_index",$B138,[2]!thsiFinD("ths_new_forward_nearest_trade_date_func",TODAY()),TODAY()-365*5,TODAY(),100,100)</f>
        <v>0</v>
      </c>
      <c r="W138" s="27">
        <f ca="1">[2]!thsiFinD("ths_pb_quantile_sr_index",$B138,"2024-09-20",TODAY()-365*5,TODAY(),107,100)</f>
        <v>0</v>
      </c>
      <c r="X138" s="27">
        <f ca="1">[2]!thsiFinD("ths_pe_ttm_quantile_index",$B138,"2024-09-20",TODAY()-365*5,TODAY(),100,100)</f>
        <v>0</v>
      </c>
      <c r="Y138" s="27">
        <f ca="1">[2]!thsiFinD("ths_pb_quantile_sr_index",$B138,"2024-12-31",TODAY()-365*5,TODAY(),107,100)</f>
        <v>0</v>
      </c>
      <c r="Z138" s="27">
        <f ca="1">[2]!thsiFinD("ths_pe_ttm_quantile_index",$B138,"2024-12-31",TODAY()-365*5,TODAY(),100,100)</f>
        <v>0</v>
      </c>
      <c r="AA138" s="27">
        <f ca="1">[2]!thsiFinD("ths_pb_lessthan1_num_ratio_index",$B138,[2]!thsiFinD("ths_new_forward_nearest_trade_date_func",TODAY()))</f>
        <v>0</v>
      </c>
      <c r="AB138" s="29" t="str">
        <f ca="1">IF(L138="","",(([2]!thsiFinD("close_int",$B138,TODAY()-365*3,TODAY(),100)-[2]!thsiFinD("low_int",$B138,TODAY()-365*3,TODAY(),100)-1)/([2]!thsiFinD("high_int",$B138,TODAY()-365*3,TODAY(),100)-[2]!thsiFinD("low_int",$B138,TODAY()-365*3,TODAY(),100)-1)))</f>
        <v/>
      </c>
      <c r="AC138" s="29" t="str">
        <f ca="1">IF($L138="","",(([2]!thsiFinD("close_int",$B138,TODAY()-365,TODAY(),100)-[2]!thsiFinD("low_int",$B138,TODAY()-365,TODAY(),100)-1)/([2]!thsiFinD("high_int",$B138,TODAY()-365,TODAY(),100)-[2]!thsiFinD("low_int",$B138,TODAY()-365,TODAY(),100)-1)))</f>
        <v/>
      </c>
      <c r="AD138" s="29" t="str">
        <f ca="1">IF($L138="","",(([2]!thsiFinD("close_int",$B138,TODAY()-90,TODAY(),100)-[2]!thsiFinD("low_int",$B138,TODAY()-90,TODAY(),100)-1)/([2]!thsiFinD("high_int",$B138,TODAY()-90,TODAY(),100)-[2]!thsiFinD("low_int",$B138,TODAY()-90,TODAY(),100)-1)))</f>
        <v/>
      </c>
    </row>
    <row r="139" spans="1:30" ht="16.5" hidden="1" x14ac:dyDescent="0.4">
      <c r="A139" s="2" t="str">
        <f>[1]!b_info_fullname(B139)</f>
        <v>中证A股指数</v>
      </c>
      <c r="B139" s="2" t="s">
        <v>1189</v>
      </c>
      <c r="C139" s="2" t="s">
        <v>1648</v>
      </c>
      <c r="D139" s="3" t="s">
        <v>1487</v>
      </c>
      <c r="E139" s="38" t="s">
        <v>2383</v>
      </c>
      <c r="F139" s="39" t="s">
        <v>2382</v>
      </c>
      <c r="G139" s="19">
        <f>COUNTIF('ETF-info'!$I$2:$I$2000,ETF指数!$B139)</f>
        <v>1</v>
      </c>
      <c r="H139" s="20">
        <f ca="1">SUMIF('ETF-info'!$I$2:$I$2000,ETF指数!B139,'ETF-info'!$M$2:$M$1008)</f>
        <v>1.1509940590999999</v>
      </c>
      <c r="I139" s="25">
        <f ca="1">[1]!i_pq_pctchange($B139,TODAY()-30,"")</f>
        <v>-4.8012147170695467</v>
      </c>
      <c r="J139" s="25">
        <f ca="1">[1]!i_pq_pctchange($B139,TODAY()-180,"")</f>
        <v>-1.6003449073884957</v>
      </c>
      <c r="K139" s="25">
        <f ca="1">[1]!i_pq_pctchange($B139,TODAY()-365,"")</f>
        <v>12.235221604402447</v>
      </c>
      <c r="L139" s="25">
        <f ca="1">IFERROR([1]!i_risk_returnyearly($B139,TODAY()-180,"",1)/N139,"")</f>
        <v>-0.14295143078286732</v>
      </c>
      <c r="M139" s="25">
        <f ca="1">IFERROR([1]!i_risk_returnyearly($B139,TODAY()-365,"",1)/O139,"")</f>
        <v>0.49233688705273493</v>
      </c>
      <c r="N139" s="26">
        <f ca="1">[2]!thsiFinD("ths_annual_volatility_index",$B139,TODAY()-180,TODAY(),100,101)</f>
        <v>23.120883941441999</v>
      </c>
      <c r="O139" s="26">
        <f ca="1">[2]!thsiFinD("ths_annual_volatility_index",$B139,TODAY()-365,TODAY(),100,101)</f>
        <v>25.722838328493999</v>
      </c>
      <c r="P139" s="27">
        <f ca="1">[2]!thsiFinD("ths_fore_np_compound_growth_2y_index",$B139,TODAY())</f>
        <v>13.173721248239001</v>
      </c>
      <c r="Q139" s="27">
        <f ca="1">$P139-[2]!thsiFinD("ths_fore_np_compound_growth_2y_index",$B139,TODAY()-30)</f>
        <v>1.5448315687910021</v>
      </c>
      <c r="R139" s="27">
        <f ca="1">$P139-[2]!thsiFinD("ths_fore_np_compound_growth_2y_index",$B139,TODAY()-180)</f>
        <v>0.56496247704100178</v>
      </c>
      <c r="S139" s="26">
        <f ca="1">[2]!thsiFinD("ths_pe_ttm_index",B139,[2]!thsiFinD("ths_new_forward_nearest_trade_date_func",TODAY()),100,100)</f>
        <v>17.769981571669</v>
      </c>
      <c r="T139" s="26">
        <f ca="1">[2]!thsiFinD("ths_fore_pe_index",B139,[2]!thsiFinD("ths_new_forward_nearest_trade_date_func",TODAY()),2025,100)</f>
        <v>13.113091888656999</v>
      </c>
      <c r="U139" s="26">
        <f ca="1">[2]!thsiFinD("ths_pb_quantile_sr_index",$B139,[2]!thsiFinD("ths_new_forward_nearest_trade_date_func",TODAY()),TODAY()-365*5,TODAY(),107,100)</f>
        <v>57.419745608721982</v>
      </c>
      <c r="V139" s="26">
        <f ca="1">[2]!thsiFinD("ths_pe_ttm_quantile_index",$B139,[2]!thsiFinD("ths_new_forward_nearest_trade_date_func",TODAY()),TODAY()-365*5,TODAY(),100,100)</f>
        <v>0</v>
      </c>
      <c r="W139" s="27">
        <f ca="1">[2]!thsiFinD("ths_pb_quantile_sr_index",$B139,"2024-09-20",TODAY()-365*5,TODAY(),107,100)</f>
        <v>0.78740157480314954</v>
      </c>
      <c r="X139" s="27">
        <f ca="1">[2]!thsiFinD("ths_pe_ttm_quantile_index",$B139,"2024-09-20",TODAY()-365*5,TODAY(),100,100)</f>
        <v>0.98643649815043</v>
      </c>
      <c r="Y139" s="27">
        <f ca="1">[2]!thsiFinD("ths_pb_quantile_sr_index",$B139,"2024-12-31",TODAY()-365*5,TODAY(),107,100)</f>
        <v>58.933979406420356</v>
      </c>
      <c r="Z139" s="27">
        <f ca="1">[2]!thsiFinD("ths_pe_ttm_quantile_index",$B139,"2024-12-31",TODAY()-365*5,TODAY(),100,100)</f>
        <v>69.524984577420994</v>
      </c>
      <c r="AA139" s="27">
        <f ca="1">[2]!thsiFinD("ths_pb_lessthan1_num_ratio_index",$B139,[2]!thsiFinD("ths_new_forward_nearest_trade_date_func",TODAY()))</f>
        <v>8.2318840579710013</v>
      </c>
      <c r="AB139" s="29">
        <f ca="1">IF(L139="","",(([2]!thsiFinD("close_int",$B139,TODAY()-365*3,TODAY(),100)-[2]!thsiFinD("low_int",$B139,TODAY()-365*3,TODAY(),100)-1)/([2]!thsiFinD("high_int",$B139,TODAY()-365*3,TODAY(),100)-[2]!thsiFinD("low_int",$B139,TODAY()-365*3,TODAY(),100)-1)))</f>
        <v>0.61428471968805609</v>
      </c>
      <c r="AC139" s="29">
        <f ca="1">IF($L139="","",(([2]!thsiFinD("close_int",$B139,TODAY()-365,TODAY(),100)-[2]!thsiFinD("low_int",$B139,TODAY()-365,TODAY(),100)-1)/([2]!thsiFinD("high_int",$B139,TODAY()-365,TODAY(),100)-[2]!thsiFinD("low_int",$B139,TODAY()-365,TODAY(),100)-1)))</f>
        <v>0.65305925355502126</v>
      </c>
      <c r="AD139" s="29">
        <f ca="1">IF($L139="","",(([2]!thsiFinD("close_int",$B139,TODAY()-90,TODAY(),100)-[2]!thsiFinD("low_int",$B139,TODAY()-90,TODAY(),100)-1)/([2]!thsiFinD("high_int",$B139,TODAY()-90,TODAY(),100)-[2]!thsiFinD("low_int",$B139,TODAY()-90,TODAY(),100)-1)))</f>
        <v>0.52202356999951516</v>
      </c>
    </row>
    <row r="140" spans="1:30" ht="16.5" hidden="1" x14ac:dyDescent="0.4">
      <c r="A140" s="2" t="str">
        <f>[1]!b_info_fullname(B140)</f>
        <v>MSCI中国A股国际指数(美元)</v>
      </c>
      <c r="B140" s="21" t="s">
        <v>217</v>
      </c>
      <c r="C140" s="2" t="str">
        <f>[1]!s_info_name(B140)</f>
        <v>MSCI中国A股国际(美元)</v>
      </c>
      <c r="D140" s="3" t="s">
        <v>1487</v>
      </c>
      <c r="E140" s="38" t="s">
        <v>2383</v>
      </c>
      <c r="F140" s="39" t="s">
        <v>2382</v>
      </c>
      <c r="G140" s="19">
        <f>COUNTIF('ETF-info'!$I$2:$I$2000,ETF指数!$B140)</f>
        <v>1</v>
      </c>
      <c r="H140" s="20">
        <f ca="1">SUMIF('ETF-info'!$I$2:$I$2000,ETF指数!B140,'ETF-info'!$M$2:$M$1008)</f>
        <v>0.62867620810000002</v>
      </c>
      <c r="I140" s="25">
        <f ca="1">[1]!i_pq_pctchange($B140,TODAY()-30,"")</f>
        <v>-4.2983367167800779</v>
      </c>
      <c r="J140" s="25">
        <f ca="1">[1]!i_pq_pctchange($B140,TODAY()-180,"")</f>
        <v>-6.3540399687828337</v>
      </c>
      <c r="K140" s="25">
        <f ca="1">[1]!i_pq_pctchange($B140,TODAY()-365,"")</f>
        <v>5.4350536748167464</v>
      </c>
      <c r="L140" s="25" t="str">
        <f ca="1">IFERROR([1]!i_risk_returnyearly($B140,TODAY()-180,"",1)/N140,"")</f>
        <v/>
      </c>
      <c r="M140" s="25">
        <f ca="1">IFERROR([1]!i_risk_returnyearly($B140,TODAY()-365,"",1)/O140,"")</f>
        <v>0.42238655413832205</v>
      </c>
      <c r="N140" s="26">
        <f ca="1">[2]!thsiFinD("ths_annual_volatility_index",$B140,TODAY()-180,TODAY(),100,101)</f>
        <v>0</v>
      </c>
      <c r="O140" s="26">
        <f ca="1">[2]!thsiFinD("ths_annual_volatility_index",$B140,TODAY()-365,TODAY(),100,101)</f>
        <v>12.311322641048999</v>
      </c>
      <c r="P140" s="27">
        <f ca="1">[2]!thsiFinD("ths_fore_np_compound_growth_2y_index",$B140,TODAY())</f>
        <v>0</v>
      </c>
      <c r="Q140" s="27">
        <f ca="1">$P140-[2]!thsiFinD("ths_fore_np_compound_growth_2y_index",$B140,TODAY()-30)</f>
        <v>0</v>
      </c>
      <c r="R140" s="27">
        <f ca="1">$P140-[2]!thsiFinD("ths_fore_np_compound_growth_2y_index",$B140,TODAY()-180)</f>
        <v>0</v>
      </c>
      <c r="S140" s="26">
        <f ca="1">[2]!thsiFinD("ths_pe_ttm_index",B140,[2]!thsiFinD("ths_new_forward_nearest_trade_date_func",TODAY()),100,100)</f>
        <v>0</v>
      </c>
      <c r="T140" s="26">
        <f ca="1">[2]!thsiFinD("ths_fore_pe_index",B140,[2]!thsiFinD("ths_new_forward_nearest_trade_date_func",TODAY()),2025,100)</f>
        <v>0</v>
      </c>
      <c r="U140" s="26">
        <f ca="1">[2]!thsiFinD("ths_pb_quantile_sr_index",$B140,[2]!thsiFinD("ths_new_forward_nearest_trade_date_func",TODAY()),TODAY()-365*5,TODAY(),107,100)</f>
        <v>0</v>
      </c>
      <c r="V140" s="26">
        <f ca="1">[2]!thsiFinD("ths_pe_ttm_quantile_index",$B140,[2]!thsiFinD("ths_new_forward_nearest_trade_date_func",TODAY()),TODAY()-365*5,TODAY(),100,100)</f>
        <v>0</v>
      </c>
      <c r="W140" s="27">
        <f ca="1">[2]!thsiFinD("ths_pb_quantile_sr_index",$B140,"2024-09-20",TODAY()-365*5,TODAY(),107,100)</f>
        <v>0</v>
      </c>
      <c r="X140" s="27">
        <f ca="1">[2]!thsiFinD("ths_pe_ttm_quantile_index",$B140,"2024-09-20",TODAY()-365*5,TODAY(),100,100)</f>
        <v>0</v>
      </c>
      <c r="Y140" s="27">
        <f ca="1">[2]!thsiFinD("ths_pb_quantile_sr_index",$B140,"2024-12-31",TODAY()-365*5,TODAY(),107,100)</f>
        <v>0</v>
      </c>
      <c r="Z140" s="27">
        <f ca="1">[2]!thsiFinD("ths_pe_ttm_quantile_index",$B140,"2024-12-31",TODAY()-365*5,TODAY(),100,100)</f>
        <v>0</v>
      </c>
      <c r="AA140" s="27">
        <f ca="1">[2]!thsiFinD("ths_pb_lessthan1_num_ratio_index",$B140,[2]!thsiFinD("ths_new_forward_nearest_trade_date_func",TODAY()))</f>
        <v>0</v>
      </c>
      <c r="AB140" s="29" t="str">
        <f ca="1">IF(L140="","",(([2]!thsiFinD("close_int",$B140,TODAY()-365*3,TODAY(),100)-[2]!thsiFinD("low_int",$B140,TODAY()-365*3,TODAY(),100)-1)/([2]!thsiFinD("high_int",$B140,TODAY()-365*3,TODAY(),100)-[2]!thsiFinD("low_int",$B140,TODAY()-365*3,TODAY(),100)-1)))</f>
        <v/>
      </c>
      <c r="AC140" s="29" t="str">
        <f ca="1">IF($L140="","",(([2]!thsiFinD("close_int",$B140,TODAY()-365,TODAY(),100)-[2]!thsiFinD("low_int",$B140,TODAY()-365,TODAY(),100)-1)/([2]!thsiFinD("high_int",$B140,TODAY()-365,TODAY(),100)-[2]!thsiFinD("low_int",$B140,TODAY()-365,TODAY(),100)-1)))</f>
        <v/>
      </c>
      <c r="AD140" s="29" t="str">
        <f ca="1">IF($L140="","",(([2]!thsiFinD("close_int",$B140,TODAY()-90,TODAY(),100)-[2]!thsiFinD("low_int",$B140,TODAY()-90,TODAY(),100)-1)/([2]!thsiFinD("high_int",$B140,TODAY()-90,TODAY(),100)-[2]!thsiFinD("low_int",$B140,TODAY()-90,TODAY(),100)-1)))</f>
        <v/>
      </c>
    </row>
    <row r="141" spans="1:30" ht="16.5" hidden="1" x14ac:dyDescent="0.4">
      <c r="A141" s="2" t="str">
        <f>[1]!b_info_fullname(B141)</f>
        <v>中证小盘500指数</v>
      </c>
      <c r="B141" s="2" t="s">
        <v>28</v>
      </c>
      <c r="C141" s="2" t="s">
        <v>1641</v>
      </c>
      <c r="D141" s="3" t="s">
        <v>1487</v>
      </c>
      <c r="E141" s="3" t="s">
        <v>1495</v>
      </c>
      <c r="F141" s="3" t="s">
        <v>1540</v>
      </c>
      <c r="G141" s="19">
        <f>COUNTIF('ETF-info'!$I$2:$I$2000,ETF指数!$B141)</f>
        <v>28</v>
      </c>
      <c r="H141" s="20">
        <f ca="1">SUMIF('ETF-info'!$I$2:$I$2000,ETF指数!B141,'ETF-info'!$M$2:$M$1008)</f>
        <v>1403.1195007028</v>
      </c>
      <c r="I141" s="25">
        <f ca="1">[1]!i_pq_pctchange($B141,TODAY()-30,"")</f>
        <v>-5.5976844266541814</v>
      </c>
      <c r="J141" s="25">
        <f ca="1">[1]!i_pq_pctchange($B141,TODAY()-180,"")</f>
        <v>-3.0077209483146294</v>
      </c>
      <c r="K141" s="25">
        <f ca="1">[1]!i_pq_pctchange($B141,TODAY()-365,"")</f>
        <v>8.192305730930439</v>
      </c>
      <c r="L141" s="25">
        <f ca="1">IFERROR([1]!i_risk_returnyearly($B141,TODAY()-180,"",1)/N141,"")</f>
        <v>-0.25155932332582914</v>
      </c>
      <c r="M141" s="25">
        <f ca="1">IFERROR([1]!i_risk_returnyearly($B141,TODAY()-365,"",1)/O141,"")</f>
        <v>0.30637859185806304</v>
      </c>
      <c r="N141" s="26">
        <f ca="1">[2]!thsiFinD("ths_annual_volatility_index",$B141,TODAY()-180,TODAY(),100,101)</f>
        <v>24.503505445799998</v>
      </c>
      <c r="O141" s="26">
        <f ca="1">[2]!thsiFinD("ths_annual_volatility_index",$B141,TODAY()-365,TODAY(),100,101)</f>
        <v>27.65955236121</v>
      </c>
      <c r="P141" s="27">
        <f ca="1">[2]!thsiFinD("ths_fore_np_compound_growth_2y_index",$B141,TODAY())</f>
        <v>19.868072289243997</v>
      </c>
      <c r="Q141" s="27">
        <f ca="1">$P141-[2]!thsiFinD("ths_fore_np_compound_growth_2y_index",$B141,TODAY()-30)</f>
        <v>2.8991698280769995</v>
      </c>
      <c r="R141" s="27">
        <f ca="1">$P141-[2]!thsiFinD("ths_fore_np_compound_growth_2y_index",$B141,TODAY()-180)</f>
        <v>0.18275916993099628</v>
      </c>
      <c r="S141" s="26">
        <f ca="1">[2]!thsiFinD("ths_pe_ttm_index",B141,[2]!thsiFinD("ths_new_forward_nearest_trade_date_func",TODAY()),100,100)</f>
        <v>28.021517440730001</v>
      </c>
      <c r="T141" s="26">
        <f ca="1">[2]!thsiFinD("ths_fore_pe_index",B141,[2]!thsiFinD("ths_new_forward_nearest_trade_date_func",TODAY()),2025,100)</f>
        <v>18.280466455574</v>
      </c>
      <c r="U141" s="26">
        <f ca="1">[2]!thsiFinD("ths_pb_quantile_sr_index",$B141,[2]!thsiFinD("ths_new_forward_nearest_trade_date_func",TODAY()),TODAY()-365*5,TODAY(),107,100)</f>
        <v>71.876885938442967</v>
      </c>
      <c r="V141" s="26">
        <f ca="1">[2]!thsiFinD("ths_pe_ttm_quantile_index",$B141,[2]!thsiFinD("ths_new_forward_nearest_trade_date_func",TODAY()),TODAY()-365*5,TODAY(),100,100)</f>
        <v>0</v>
      </c>
      <c r="W141" s="27">
        <f ca="1">[2]!thsiFinD("ths_pb_quantile_sr_index",$B141,"2024-09-20",TODAY()-365*5,TODAY(),107,100)</f>
        <v>0.66385033192516596</v>
      </c>
      <c r="X141" s="27">
        <f ca="1">[2]!thsiFinD("ths_pe_ttm_quantile_index",$B141,"2024-09-20",TODAY()-365*5,TODAY(),100,100)</f>
        <v>3.0555555555556002</v>
      </c>
      <c r="Y141" s="27">
        <f ca="1">[2]!thsiFinD("ths_pb_quantile_sr_index",$B141,"2024-12-31",TODAY()-365*5,TODAY(),107,100)</f>
        <v>68.799034399517197</v>
      </c>
      <c r="Z141" s="27">
        <f ca="1">[2]!thsiFinD("ths_pe_ttm_quantile_index",$B141,"2024-12-31",TODAY()-365*5,TODAY(),100,100)</f>
        <v>78.402777777777999</v>
      </c>
      <c r="AA141" s="27">
        <f ca="1">[2]!thsiFinD("ths_pb_lessthan1_num_ratio_index",$B141,[2]!thsiFinD("ths_new_forward_nearest_trade_date_func",TODAY()))</f>
        <v>15.4</v>
      </c>
      <c r="AB141" s="29">
        <f ca="1">IF(L141="","",(([2]!thsiFinD("close_int",$B141,TODAY()-365*3,TODAY(),100)-[2]!thsiFinD("low_int",$B141,TODAY()-365*3,TODAY(),100)-1)/([2]!thsiFinD("high_int",$B141,TODAY()-365*3,TODAY(),100)-[2]!thsiFinD("low_int",$B141,TODAY()-365*3,TODAY(),100)-1)))</f>
        <v>0.59694256366077203</v>
      </c>
      <c r="AC141" s="29">
        <f ca="1">IF($L141="","",(([2]!thsiFinD("close_int",$B141,TODAY()-365,TODAY(),100)-[2]!thsiFinD("low_int",$B141,TODAY()-365,TODAY(),100)-1)/([2]!thsiFinD("high_int",$B141,TODAY()-365,TODAY(),100)-[2]!thsiFinD("low_int",$B141,TODAY()-365,TODAY(),100)-1)))</f>
        <v>0.61237627331266575</v>
      </c>
      <c r="AD141" s="29">
        <f ca="1">IF($L141="","",(([2]!thsiFinD("close_int",$B141,TODAY()-90,TODAY(),100)-[2]!thsiFinD("low_int",$B141,TODAY()-90,TODAY(),100)-1)/([2]!thsiFinD("high_int",$B141,TODAY()-90,TODAY(),100)-[2]!thsiFinD("low_int",$B141,TODAY()-90,TODAY(),100)-1)))</f>
        <v>0.48618703836301319</v>
      </c>
    </row>
    <row r="142" spans="1:30" ht="16.5" hidden="1" x14ac:dyDescent="0.4">
      <c r="A142" s="2" t="str">
        <f>[1]!b_info_fullname(B142)</f>
        <v>中证1000指数</v>
      </c>
      <c r="B142" s="2" t="s">
        <v>176</v>
      </c>
      <c r="C142" s="2" t="s">
        <v>1642</v>
      </c>
      <c r="D142" s="3" t="s">
        <v>1487</v>
      </c>
      <c r="E142" s="3" t="s">
        <v>1495</v>
      </c>
      <c r="F142" s="3" t="s">
        <v>1540</v>
      </c>
      <c r="G142" s="19">
        <f>COUNTIF('ETF-info'!$I$2:$I$2000,ETF指数!$B142)</f>
        <v>15</v>
      </c>
      <c r="H142" s="20">
        <f ca="1">SUMIF('ETF-info'!$I$2:$I$2000,ETF指数!B142,'ETF-info'!$M$2:$M$1008)</f>
        <v>1155.4593222368999</v>
      </c>
      <c r="I142" s="25">
        <f ca="1">[1]!i_pq_pctchange($B142,TODAY()-30,"")</f>
        <v>-5.9078261398932463</v>
      </c>
      <c r="J142" s="25">
        <f ca="1">[1]!i_pq_pctchange($B142,TODAY()-180,"")</f>
        <v>0.16192214220649426</v>
      </c>
      <c r="K142" s="25">
        <f ca="1">[1]!i_pq_pctchange($B142,TODAY()-365,"")</f>
        <v>14.681732583935192</v>
      </c>
      <c r="L142" s="25">
        <f ca="1">IFERROR([1]!i_risk_returnyearly($B142,TODAY()-180,"",1)/N142,"")</f>
        <v>1.1396566271688469E-2</v>
      </c>
      <c r="M142" s="25">
        <f ca="1">IFERROR([1]!i_risk_returnyearly($B142,TODAY()-365,"",1)/O142,"")</f>
        <v>0.47741532352285615</v>
      </c>
      <c r="N142" s="26">
        <f ca="1">[2]!thsiFinD("ths_annual_volatility_index",$B142,TODAY()-180,TODAY(),100,101)</f>
        <v>29.625913031016999</v>
      </c>
      <c r="O142" s="26">
        <f ca="1">[2]!thsiFinD("ths_annual_volatility_index",$B142,TODAY()-365,TODAY(),100,101)</f>
        <v>31.842839636031002</v>
      </c>
      <c r="P142" s="27">
        <f ca="1">[2]!thsiFinD("ths_fore_np_compound_growth_2y_index",$B142,TODAY())</f>
        <v>27.350724622032001</v>
      </c>
      <c r="Q142" s="27">
        <f ca="1">$P142-[2]!thsiFinD("ths_fore_np_compound_growth_2y_index",$B142,TODAY()-30)</f>
        <v>2.9935139153600012</v>
      </c>
      <c r="R142" s="27">
        <f ca="1">$P142-[2]!thsiFinD("ths_fore_np_compound_growth_2y_index",$B142,TODAY()-180)</f>
        <v>-2.5841979455329955</v>
      </c>
      <c r="S142" s="26">
        <f ca="1">[2]!thsiFinD("ths_pe_ttm_index",B142,[2]!thsiFinD("ths_new_forward_nearest_trade_date_func",TODAY()),100,100)</f>
        <v>37.238213113876</v>
      </c>
      <c r="T142" s="26">
        <f ca="1">[2]!thsiFinD("ths_fore_pe_index",B142,[2]!thsiFinD("ths_new_forward_nearest_trade_date_func",TODAY()),2025,100)</f>
        <v>20.881978045851</v>
      </c>
      <c r="U142" s="26">
        <f ca="1">[2]!thsiFinD("ths_pb_quantile_sr_index",$B142,[2]!thsiFinD("ths_new_forward_nearest_trade_date_func",TODAY()),TODAY()-365*5,TODAY(),107,100)</f>
        <v>28.615196078431371</v>
      </c>
      <c r="V142" s="26">
        <f ca="1">[2]!thsiFinD("ths_pe_ttm_quantile_index",$B142,[2]!thsiFinD("ths_new_forward_nearest_trade_date_func",TODAY()),TODAY()-365*5,TODAY(),100,100)</f>
        <v>0</v>
      </c>
      <c r="W142" s="27">
        <f ca="1">[2]!thsiFinD("ths_pb_quantile_sr_index",$B142,"2024-09-20",TODAY()-365*5,TODAY(),107,100)</f>
        <v>0.85784313725490202</v>
      </c>
      <c r="X142" s="27">
        <f ca="1">[2]!thsiFinD("ths_pe_ttm_quantile_index",$B142,"2024-09-20",TODAY()-365*5,TODAY(),100,100)</f>
        <v>5.9800664451827004</v>
      </c>
      <c r="Y142" s="27">
        <f ca="1">[2]!thsiFinD("ths_pb_quantile_sr_index",$B142,"2024-12-31",TODAY()-365*5,TODAY(),107,100)</f>
        <v>23.590686274509803</v>
      </c>
      <c r="Z142" s="27">
        <f ca="1">[2]!thsiFinD("ths_pe_ttm_quantile_index",$B142,"2024-12-31",TODAY()-365*5,TODAY(),100,100)</f>
        <v>58.073089700997002</v>
      </c>
      <c r="AA142" s="27">
        <f ca="1">[2]!thsiFinD("ths_pb_lessthan1_num_ratio_index",$B142,[2]!thsiFinD("ths_new_forward_nearest_trade_date_func",TODAY()))</f>
        <v>10.5</v>
      </c>
      <c r="AB142" s="29">
        <f ca="1">IF(L142="","",(([2]!thsiFinD("close_int",$B142,TODAY()-365*3,TODAY(),100)-[2]!thsiFinD("low_int",$B142,TODAY()-365*3,TODAY(),100)-1)/([2]!thsiFinD("high_int",$B142,TODAY()-365*3,TODAY(),100)-[2]!thsiFinD("low_int",$B142,TODAY()-365*3,TODAY(),100)-1)))</f>
        <v>0.56589161061939375</v>
      </c>
      <c r="AC142" s="29">
        <f ca="1">IF($L142="","",(([2]!thsiFinD("close_int",$B142,TODAY()-365,TODAY(),100)-[2]!thsiFinD("low_int",$B142,TODAY()-365,TODAY(),100)-1)/([2]!thsiFinD("high_int",$B142,TODAY()-365,TODAY(),100)-[2]!thsiFinD("low_int",$B142,TODAY()-365,TODAY(),100)-1)))</f>
        <v>0.71375042734804883</v>
      </c>
      <c r="AD142" s="29">
        <f ca="1">IF($L142="","",(([2]!thsiFinD("close_int",$B142,TODAY()-90,TODAY(),100)-[2]!thsiFinD("low_int",$B142,TODAY()-90,TODAY(),100)-1)/([2]!thsiFinD("high_int",$B142,TODAY()-90,TODAY(),100)-[2]!thsiFinD("low_int",$B142,TODAY()-90,TODAY(),100)-1)))</f>
        <v>0.53540754350164832</v>
      </c>
    </row>
    <row r="143" spans="1:30" ht="16.5" hidden="1" x14ac:dyDescent="0.4">
      <c r="A143" s="2" t="str">
        <f>[1]!b_info_fullname(B143)</f>
        <v>中证500等权重指数</v>
      </c>
      <c r="B143" s="2" t="s">
        <v>341</v>
      </c>
      <c r="C143" s="2" t="s">
        <v>1644</v>
      </c>
      <c r="D143" s="3" t="s">
        <v>1487</v>
      </c>
      <c r="E143" s="3" t="s">
        <v>1495</v>
      </c>
      <c r="F143" s="3"/>
      <c r="G143" s="19">
        <f>COUNTIF('ETF-info'!$I$2:$I$2000,ETF指数!$B143)</f>
        <v>1</v>
      </c>
      <c r="H143" s="20">
        <f ca="1">SUMIF('ETF-info'!$I$2:$I$2000,ETF指数!B143,'ETF-info'!$M$2:$M$1008)</f>
        <v>0.5267263955</v>
      </c>
      <c r="I143" s="25">
        <f ca="1">[1]!i_pq_pctchange($B143,TODAY()-30,"")</f>
        <v>-5.1489010673702147</v>
      </c>
      <c r="J143" s="25">
        <f ca="1">[1]!i_pq_pctchange($B143,TODAY()-180,"")</f>
        <v>-1.8320852540025911</v>
      </c>
      <c r="K143" s="25">
        <f ca="1">[1]!i_pq_pctchange($B143,TODAY()-365,"")</f>
        <v>8.6433707560105599</v>
      </c>
      <c r="L143" s="25">
        <f ca="1">IFERROR([1]!i_risk_returnyearly($B143,TODAY()-180,"",1)/N143,"")</f>
        <v>-0.15753696314626889</v>
      </c>
      <c r="M143" s="25">
        <f ca="1">IFERROR([1]!i_risk_returnyearly($B143,TODAY()-365,"",1)/O143,"")</f>
        <v>0.32215777788137501</v>
      </c>
      <c r="N143" s="26">
        <f ca="1">[2]!thsiFinD("ths_annual_volatility_index",$B143,TODAY()-180,TODAY(),100,101)</f>
        <v>23.987932615487001</v>
      </c>
      <c r="O143" s="26">
        <f ca="1">[2]!thsiFinD("ths_annual_volatility_index",$B143,TODAY()-365,TODAY(),100,101)</f>
        <v>27.755088470084001</v>
      </c>
      <c r="P143" s="27">
        <f ca="1">[2]!thsiFinD("ths_fore_np_compound_growth_2y_index",$B143,TODAY())</f>
        <v>19.868072289243997</v>
      </c>
      <c r="Q143" s="27">
        <f ca="1">$P143-[2]!thsiFinD("ths_fore_np_compound_growth_2y_index",$B143,TODAY()-30)</f>
        <v>2.8991698280769995</v>
      </c>
      <c r="R143" s="27">
        <f ca="1">$P143-[2]!thsiFinD("ths_fore_np_compound_growth_2y_index",$B143,TODAY()-180)</f>
        <v>0.18275916993099628</v>
      </c>
      <c r="S143" s="26">
        <f ca="1">[2]!thsiFinD("ths_pe_ttm_index",B143,[2]!thsiFinD("ths_new_forward_nearest_trade_date_func",TODAY()),100,100)</f>
        <v>28.021517440730001</v>
      </c>
      <c r="T143" s="26">
        <f ca="1">[2]!thsiFinD("ths_fore_pe_index",B143,[2]!thsiFinD("ths_new_forward_nearest_trade_date_func",TODAY()),2025,100)</f>
        <v>18.280466455574</v>
      </c>
      <c r="U143" s="26">
        <f ca="1">[2]!thsiFinD("ths_pb_quantile_sr_index",$B143,[2]!thsiFinD("ths_new_forward_nearest_trade_date_func",TODAY()),TODAY()-365*5,TODAY(),107,100)</f>
        <v>71.462829736211035</v>
      </c>
      <c r="V143" s="26">
        <f ca="1">[2]!thsiFinD("ths_pe_ttm_quantile_index",$B143,[2]!thsiFinD("ths_new_forward_nearest_trade_date_func",TODAY()),TODAY()-365*5,TODAY(),100,100)</f>
        <v>0</v>
      </c>
      <c r="W143" s="27">
        <f ca="1">[2]!thsiFinD("ths_pb_quantile_sr_index",$B143,"2024-09-20",TODAY()-365*5,TODAY(),107,100)</f>
        <v>0.83932853717026379</v>
      </c>
      <c r="X143" s="27">
        <f ca="1">[2]!thsiFinD("ths_pe_ttm_quantile_index",$B143,"2024-09-20",TODAY()-365*5,TODAY(),100,100)</f>
        <v>3.0555555555556002</v>
      </c>
      <c r="Y143" s="27">
        <f ca="1">[2]!thsiFinD("ths_pb_quantile_sr_index",$B143,"2024-12-31",TODAY()-365*5,TODAY(),107,100)</f>
        <v>68.465227817745799</v>
      </c>
      <c r="Z143" s="27">
        <f ca="1">[2]!thsiFinD("ths_pe_ttm_quantile_index",$B143,"2024-12-31",TODAY()-365*5,TODAY(),100,100)</f>
        <v>78.402777777777999</v>
      </c>
      <c r="AA143" s="27">
        <f ca="1">[2]!thsiFinD("ths_pb_lessthan1_num_ratio_index",$B143,[2]!thsiFinD("ths_new_forward_nearest_trade_date_func",TODAY()))</f>
        <v>15.4</v>
      </c>
      <c r="AB143" s="29">
        <f ca="1">IF(L143="","",(([2]!thsiFinD("close_int",$B143,TODAY()-365*3,TODAY(),100)-[2]!thsiFinD("low_int",$B143,TODAY()-365*3,TODAY(),100)-1)/([2]!thsiFinD("high_int",$B143,TODAY()-365*3,TODAY(),100)-[2]!thsiFinD("low_int",$B143,TODAY()-365*3,TODAY(),100)-1)))</f>
        <v>0.65029215673320384</v>
      </c>
      <c r="AC143" s="29">
        <f ca="1">IF($L143="","",(([2]!thsiFinD("close_int",$B143,TODAY()-365,TODAY(),100)-[2]!thsiFinD("low_int",$B143,TODAY()-365,TODAY(),100)-1)/([2]!thsiFinD("high_int",$B143,TODAY()-365,TODAY(),100)-[2]!thsiFinD("low_int",$B143,TODAY()-365,TODAY(),100)-1)))</f>
        <v>0.64387034454246816</v>
      </c>
      <c r="AD143" s="29">
        <f ca="1">IF($L143="","",(([2]!thsiFinD("close_int",$B143,TODAY()-90,TODAY(),100)-[2]!thsiFinD("low_int",$B143,TODAY()-90,TODAY(),100)-1)/([2]!thsiFinD("high_int",$B143,TODAY()-90,TODAY(),100)-[2]!thsiFinD("low_int",$B143,TODAY()-90,TODAY(),100)-1)))</f>
        <v>0.49595246714856478</v>
      </c>
    </row>
    <row r="144" spans="1:30" ht="16.5" hidden="1" x14ac:dyDescent="0.4">
      <c r="A144" s="2" t="str">
        <f>[1]!b_info_fullname(B144)</f>
        <v>中证2000指数</v>
      </c>
      <c r="B144" s="2" t="s">
        <v>1149</v>
      </c>
      <c r="C144" s="2" t="s">
        <v>1640</v>
      </c>
      <c r="D144" s="3" t="s">
        <v>1487</v>
      </c>
      <c r="E144" s="3" t="s">
        <v>1494</v>
      </c>
      <c r="F144" s="3" t="s">
        <v>1540</v>
      </c>
      <c r="G144" s="19">
        <f>COUNTIF('ETF-info'!$I$2:$I$2000,ETF指数!$B144)</f>
        <v>14</v>
      </c>
      <c r="H144" s="20">
        <f ca="1">SUMIF('ETF-info'!$I$2:$I$2000,ETF指数!B144,'ETF-info'!$M$2:$M$1008)</f>
        <v>28.073573362799991</v>
      </c>
      <c r="I144" s="25">
        <f ca="1">[1]!i_pq_pctchange($B144,TODAY()-30,"")</f>
        <v>-6.071478973966304</v>
      </c>
      <c r="J144" s="25">
        <f ca="1">[1]!i_pq_pctchange($B144,TODAY()-180,"")</f>
        <v>6.1932081200697375</v>
      </c>
      <c r="K144" s="25">
        <f ca="1">[1]!i_pq_pctchange($B144,TODAY()-365,"")</f>
        <v>25.189261866282607</v>
      </c>
      <c r="L144" s="25">
        <f ca="1">IFERROR([1]!i_risk_returnyearly($B144,TODAY()-180,"",1)/N144,"")</f>
        <v>0.38119893838920677</v>
      </c>
      <c r="M144" s="25">
        <f ca="1">IFERROR([1]!i_risk_returnyearly($B144,TODAY()-365,"",1)/O144,"")</f>
        <v>0.74312021998385336</v>
      </c>
      <c r="N144" s="26">
        <f ca="1">[2]!thsiFinD("ths_annual_volatility_index",$B144,TODAY()-180,TODAY(),100,101)</f>
        <v>34.984583432926001</v>
      </c>
      <c r="O144" s="26">
        <f ca="1">[2]!thsiFinD("ths_annual_volatility_index",$B144,TODAY()-365,TODAY(),100,101)</f>
        <v>35.152402511680997</v>
      </c>
      <c r="P144" s="27">
        <f ca="1">[2]!thsiFinD("ths_fore_np_compound_growth_2y_index",$B144,TODAY())</f>
        <v>40.668623892722998</v>
      </c>
      <c r="Q144" s="27">
        <f ca="1">$P144-[2]!thsiFinD("ths_fore_np_compound_growth_2y_index",$B144,TODAY()-30)</f>
        <v>4.9559438736279944</v>
      </c>
      <c r="R144" s="27">
        <f ca="1">$P144-[2]!thsiFinD("ths_fore_np_compound_growth_2y_index",$B144,TODAY()-180)</f>
        <v>3.079362318283998</v>
      </c>
      <c r="S144" s="26">
        <f ca="1">[2]!thsiFinD("ths_pe_ttm_index",B144,[2]!thsiFinD("ths_new_forward_nearest_trade_date_func",TODAY()),100,100)</f>
        <v>92.514601090536999</v>
      </c>
      <c r="T144" s="26">
        <f ca="1">[2]!thsiFinD("ths_fore_pe_index",B144,[2]!thsiFinD("ths_new_forward_nearest_trade_date_func",TODAY()),2025,100)</f>
        <v>25.358741335325998</v>
      </c>
      <c r="U144" s="26">
        <f ca="1">[2]!thsiFinD("ths_pb_quantile_sr_index",$B144,[2]!thsiFinD("ths_new_forward_nearest_trade_date_func",TODAY()),TODAY()-365*5,TODAY(),107,100)</f>
        <v>81.521739130434781</v>
      </c>
      <c r="V144" s="26">
        <f ca="1">[2]!thsiFinD("ths_pe_ttm_quantile_index",$B144,[2]!thsiFinD("ths_new_forward_nearest_trade_date_func",TODAY()),TODAY()-365*5,TODAY(),100,100)</f>
        <v>0</v>
      </c>
      <c r="W144" s="27">
        <f ca="1">[2]!thsiFinD("ths_pb_quantile_sr_index",$B144,"2024-09-20",TODAY()-365*5,TODAY(),107,100)</f>
        <v>3.0797101449275366</v>
      </c>
      <c r="X144" s="27">
        <f ca="1">[2]!thsiFinD("ths_pe_ttm_quantile_index",$B144,"2024-09-20",TODAY()-365*5,TODAY(),100,100)</f>
        <v>14.905660377358</v>
      </c>
      <c r="Y144" s="27">
        <f ca="1">[2]!thsiFinD("ths_pb_quantile_sr_index",$B144,"2024-12-31",TODAY()-365*5,TODAY(),107,100)</f>
        <v>59.239130434782602</v>
      </c>
      <c r="Z144" s="27">
        <f ca="1">[2]!thsiFinD("ths_pe_ttm_quantile_index",$B144,"2024-12-31",TODAY()-365*5,TODAY(),100,100)</f>
        <v>82.641509433962</v>
      </c>
      <c r="AA144" s="27">
        <f ca="1">[2]!thsiFinD("ths_pb_lessthan1_num_ratio_index",$B144,[2]!thsiFinD("ths_new_forward_nearest_trade_date_func",TODAY()))</f>
        <v>5.45</v>
      </c>
      <c r="AB144" s="29">
        <f ca="1">IF(L144="","",(([2]!thsiFinD("close_int",$B144,TODAY()-365*3,TODAY(),100)-[2]!thsiFinD("low_int",$B144,TODAY()-365*3,TODAY(),100)-1)/([2]!thsiFinD("high_int",$B144,TODAY()-365*3,TODAY(),100)-[2]!thsiFinD("low_int",$B144,TODAY()-365*3,TODAY(),100)-1)))</f>
        <v>0.76359101174477695</v>
      </c>
      <c r="AC144" s="29">
        <f ca="1">IF($L144="","",(([2]!thsiFinD("close_int",$B144,TODAY()-365,TODAY(),100)-[2]!thsiFinD("low_int",$B144,TODAY()-365,TODAY(),100)-1)/([2]!thsiFinD("high_int",$B144,TODAY()-365,TODAY(),100)-[2]!thsiFinD("low_int",$B144,TODAY()-365,TODAY(),100)-1)))</f>
        <v>0.72934779279494633</v>
      </c>
      <c r="AD144" s="29">
        <f ca="1">IF($L144="","",(([2]!thsiFinD("close_int",$B144,TODAY()-90,TODAY(),100)-[2]!thsiFinD("low_int",$B144,TODAY()-90,TODAY(),100)-1)/([2]!thsiFinD("high_int",$B144,TODAY()-90,TODAY(),100)-[2]!thsiFinD("low_int",$B144,TODAY()-90,TODAY(),100)-1)))</f>
        <v>0.58737361658025178</v>
      </c>
    </row>
    <row r="145" spans="1:30" ht="16.5" hidden="1" x14ac:dyDescent="0.4">
      <c r="A145" s="2" t="str">
        <f>[1]!b_info_fullname(B145)</f>
        <v>国证2000指数</v>
      </c>
      <c r="B145" s="2" t="s">
        <v>57</v>
      </c>
      <c r="C145" s="2" t="s">
        <v>1643</v>
      </c>
      <c r="D145" s="3" t="s">
        <v>1487</v>
      </c>
      <c r="E145" s="38" t="s">
        <v>2377</v>
      </c>
      <c r="F145" s="3"/>
      <c r="G145" s="19">
        <f>COUNTIF('ETF-info'!$I$2:$I$2000,ETF指数!$B145)</f>
        <v>5</v>
      </c>
      <c r="H145" s="20">
        <f ca="1">SUMIF('ETF-info'!$I$2:$I$2000,ETF指数!B145,'ETF-info'!$M$2:$M$1008)</f>
        <v>7.9395298722000005</v>
      </c>
      <c r="I145" s="25">
        <f ca="1">[1]!i_pq_pctchange($B145,TODAY()-30,"")</f>
        <v>-6.1181208658793622</v>
      </c>
      <c r="J145" s="25">
        <f ca="1">[1]!i_pq_pctchange($B145,TODAY()-180,"")</f>
        <v>3.1780289536073925</v>
      </c>
      <c r="K145" s="25">
        <f ca="1">[1]!i_pq_pctchange($B145,TODAY()-365,"")</f>
        <v>18.546965305191044</v>
      </c>
      <c r="L145" s="25">
        <f ca="1">IFERROR([1]!i_risk_returnyearly($B145,TODAY()-180,"",1)/N145,"")</f>
        <v>0.20895336612641707</v>
      </c>
      <c r="M145" s="25">
        <f ca="1">IFERROR([1]!i_risk_returnyearly($B145,TODAY()-365,"",1)/O145,"")</f>
        <v>0.5729240089005917</v>
      </c>
      <c r="N145" s="26">
        <f ca="1">[2]!thsiFinD("ths_annual_volatility_index",$B145,TODAY()-180,TODAY(),100,101)</f>
        <v>32.231917935703997</v>
      </c>
      <c r="O145" s="26">
        <f ca="1">[2]!thsiFinD("ths_annual_volatility_index",$B145,TODAY()-365,TODAY(),100,101)</f>
        <v>33.539531918527999</v>
      </c>
      <c r="P145" s="27">
        <f ca="1">[2]!thsiFinD("ths_fore_np_compound_growth_2y_index",$B145,TODAY())</f>
        <v>30.802872280803999</v>
      </c>
      <c r="Q145" s="27">
        <f ca="1">$P145-[2]!thsiFinD("ths_fore_np_compound_growth_2y_index",$B145,TODAY()-30)</f>
        <v>3.7218445955629988</v>
      </c>
      <c r="R145" s="27">
        <f ca="1">$P145-[2]!thsiFinD("ths_fore_np_compound_growth_2y_index",$B145,TODAY()-180)</f>
        <v>3.2013160672999419E-2</v>
      </c>
      <c r="S145" s="26">
        <f ca="1">[2]!thsiFinD("ths_pe_ttm_index",B145,[2]!thsiFinD("ths_new_forward_nearest_trade_date_func",TODAY()),100,100)</f>
        <v>43.650646340576003</v>
      </c>
      <c r="T145" s="26">
        <f ca="1">[2]!thsiFinD("ths_fore_pe_index",B145,[2]!thsiFinD("ths_new_forward_nearest_trade_date_func",TODAY()),2025,100)</f>
        <v>22.278810180636</v>
      </c>
      <c r="U145" s="26">
        <f ca="1">[2]!thsiFinD("ths_pb_quantile_sr_index",$B145,[2]!thsiFinD("ths_new_forward_nearest_trade_date_func",TODAY()),TODAY()-365*5,TODAY(),107,100)</f>
        <v>62.477007970570199</v>
      </c>
      <c r="V145" s="26">
        <f ca="1">[2]!thsiFinD("ths_pe_ttm_quantile_index",$B145,[2]!thsiFinD("ths_new_forward_nearest_trade_date_func",TODAY()),TODAY()-365*5,TODAY(),100,100)</f>
        <v>0</v>
      </c>
      <c r="W145" s="27">
        <f ca="1">[2]!thsiFinD("ths_pb_quantile_sr_index",$B145,"2024-09-20",TODAY()-365*5,TODAY(),107,100)</f>
        <v>0.67443286327406493</v>
      </c>
      <c r="X145" s="27">
        <f ca="1">[2]!thsiFinD("ths_pe_ttm_quantile_index",$B145,"2024-09-20",TODAY()-365*5,TODAY(),100,100)</f>
        <v>1.3734466971877</v>
      </c>
      <c r="Y145" s="27">
        <f ca="1">[2]!thsiFinD("ths_pb_quantile_sr_index",$B145,"2024-12-31",TODAY()-365*5,TODAY(),107,100)</f>
        <v>48.436541998773755</v>
      </c>
      <c r="Z145" s="27">
        <f ca="1">[2]!thsiFinD("ths_pe_ttm_quantile_index",$B145,"2024-12-31",TODAY()-365*5,TODAY(),100,100)</f>
        <v>41.857423152387</v>
      </c>
      <c r="AA145" s="27">
        <f ca="1">[2]!thsiFinD("ths_pb_lessthan1_num_ratio_index",$B145,[2]!thsiFinD("ths_new_forward_nearest_trade_date_func",TODAY()))</f>
        <v>7.9</v>
      </c>
      <c r="AB145" s="29">
        <f ca="1">IF(L145="","",(([2]!thsiFinD("close_int",$B145,TODAY()-365*3,TODAY(),100)-[2]!thsiFinD("low_int",$B145,TODAY()-365*3,TODAY(),100)-1)/([2]!thsiFinD("high_int",$B145,TODAY()-365*3,TODAY(),100)-[2]!thsiFinD("low_int",$B145,TODAY()-365*3,TODAY(),100)-1)))</f>
        <v>0.68838319122701774</v>
      </c>
      <c r="AC145" s="29">
        <f ca="1">IF($L145="","",(([2]!thsiFinD("close_int",$B145,TODAY()-365,TODAY(),100)-[2]!thsiFinD("low_int",$B145,TODAY()-365,TODAY(),100)-1)/([2]!thsiFinD("high_int",$B145,TODAY()-365,TODAY(),100)-[2]!thsiFinD("low_int",$B145,TODAY()-365,TODAY(),100)-1)))</f>
        <v>0.72687634563814463</v>
      </c>
      <c r="AD145" s="29">
        <f ca="1">IF($L145="","",(([2]!thsiFinD("close_int",$B145,TODAY()-90,TODAY(),100)-[2]!thsiFinD("low_int",$B145,TODAY()-90,TODAY(),100)-1)/([2]!thsiFinD("high_int",$B145,TODAY()-90,TODAY(),100)-[2]!thsiFinD("low_int",$B145,TODAY()-90,TODAY(),100)-1)))</f>
        <v>0.56877632987205107</v>
      </c>
    </row>
    <row r="146" spans="1:30" ht="16.5" hidden="1" x14ac:dyDescent="0.4">
      <c r="A146" s="2" t="str">
        <f>[1]!b_info_fullname(B146)</f>
        <v>中证科创创业50指数</v>
      </c>
      <c r="B146" s="2" t="s">
        <v>667</v>
      </c>
      <c r="C146" s="2" t="s">
        <v>1626</v>
      </c>
      <c r="D146" s="3" t="s">
        <v>1487</v>
      </c>
      <c r="E146" s="38" t="s">
        <v>2311</v>
      </c>
      <c r="F146" s="3"/>
      <c r="G146" s="19">
        <f>COUNTIF('ETF-info'!$I$2:$I$2000,ETF指数!$B146)</f>
        <v>14</v>
      </c>
      <c r="H146" s="20">
        <f ca="1">SUMIF('ETF-info'!$I$2:$I$2000,ETF指数!B146,'ETF-info'!$M$2:$M$1008)</f>
        <v>301.90236775679995</v>
      </c>
      <c r="I146" s="25">
        <f ca="1">[1]!i_pq_pctchange($B146,TODAY()-30,"")</f>
        <v>-7.1864502108047628</v>
      </c>
      <c r="J146" s="25">
        <f ca="1">[1]!i_pq_pctchange($B146,TODAY()-180,"")</f>
        <v>-11.325719322055283</v>
      </c>
      <c r="K146" s="25">
        <f ca="1">[1]!i_pq_pctchange($B146,TODAY()-365,"")</f>
        <v>14.722590574792438</v>
      </c>
      <c r="L146" s="25">
        <f ca="1">IFERROR([1]!i_risk_returnyearly($B146,TODAY()-180,"",1)/N146,"")</f>
        <v>-0.73324167419959241</v>
      </c>
      <c r="M146" s="25">
        <f ca="1">IFERROR([1]!i_risk_returnyearly($B146,TODAY()-365,"",1)/O146,"")</f>
        <v>0.38741732426024433</v>
      </c>
      <c r="N146" s="26">
        <f ca="1">[2]!thsiFinD("ths_annual_volatility_index",$B146,TODAY()-180,TODAY(),100,101)</f>
        <v>30.211612289405998</v>
      </c>
      <c r="O146" s="26">
        <f ca="1">[2]!thsiFinD("ths_annual_volatility_index",$B146,TODAY()-365,TODAY(),100,101)</f>
        <v>39.349453754941003</v>
      </c>
      <c r="P146" s="27">
        <f ca="1">[2]!thsiFinD("ths_fore_np_compound_growth_2y_index",$B146,TODAY())</f>
        <v>23.289484802922999</v>
      </c>
      <c r="Q146" s="27">
        <f ca="1">$P146-[2]!thsiFinD("ths_fore_np_compound_growth_2y_index",$B146,TODAY()-30)</f>
        <v>3.2497827535319992</v>
      </c>
      <c r="R146" s="27">
        <f ca="1">$P146-[2]!thsiFinD("ths_fore_np_compound_growth_2y_index",$B146,TODAY()-180)</f>
        <v>5.6073129478609971</v>
      </c>
      <c r="S146" s="26">
        <f ca="1">[2]!thsiFinD("ths_pe_ttm_index",B146,[2]!thsiFinD("ths_new_forward_nearest_trade_date_func",TODAY()),100,100)</f>
        <v>34.318812568943997</v>
      </c>
      <c r="T146" s="26">
        <f ca="1">[2]!thsiFinD("ths_fore_pe_index",B146,[2]!thsiFinD("ths_new_forward_nearest_trade_date_func",TODAY()),2025,100)</f>
        <v>25.38497755154</v>
      </c>
      <c r="U146" s="26">
        <f ca="1">[2]!thsiFinD("ths_pb_quantile_sr_index",$B146,[2]!thsiFinD("ths_new_forward_nearest_trade_date_func",TODAY()),TODAY()-365*5,TODAY(),107,100)</f>
        <v>52.966466036113502</v>
      </c>
      <c r="V146" s="26">
        <f ca="1">[2]!thsiFinD("ths_pe_ttm_quantile_index",$B146,[2]!thsiFinD("ths_new_forward_nearest_trade_date_func",TODAY()),TODAY()-365*5,TODAY(),100,100)</f>
        <v>0</v>
      </c>
      <c r="W146" s="27">
        <f ca="1">[2]!thsiFinD("ths_pb_quantile_sr_index",$B146,"2024-09-20",TODAY()-365*5,TODAY(),107,100)</f>
        <v>4.1272570937231299</v>
      </c>
      <c r="X146" s="27">
        <f ca="1">[2]!thsiFinD("ths_pe_ttm_quantile_index",$B146,"2024-09-20",TODAY()-365*5,TODAY(),100,100)</f>
        <v>3.8797284190107</v>
      </c>
      <c r="Y146" s="27">
        <f ca="1">[2]!thsiFinD("ths_pb_quantile_sr_index",$B146,"2024-12-31",TODAY()-365*5,TODAY(),107,100)</f>
        <v>68.271711092003443</v>
      </c>
      <c r="Z146" s="27">
        <f ca="1">[2]!thsiFinD("ths_pe_ttm_quantile_index",$B146,"2024-12-31",TODAY()-365*5,TODAY(),100,100)</f>
        <v>49.951503394762</v>
      </c>
      <c r="AA146" s="27">
        <f ca="1">[2]!thsiFinD("ths_pb_lessthan1_num_ratio_index",$B146,[2]!thsiFinD("ths_new_forward_nearest_trade_date_func",TODAY()))</f>
        <v>2</v>
      </c>
      <c r="AB146" s="29">
        <f ca="1">IF(L146="","",(([2]!thsiFinD("close_int",$B146,TODAY()-365*3,TODAY(),100)-[2]!thsiFinD("low_int",$B146,TODAY()-365*3,TODAY(),100)-1)/([2]!thsiFinD("high_int",$B146,TODAY()-365*3,TODAY(),100)-[2]!thsiFinD("low_int",$B146,TODAY()-365*3,TODAY(),100)-1)))</f>
        <v>0.39725259674943542</v>
      </c>
      <c r="AC146" s="29">
        <f ca="1">IF($L146="","",(([2]!thsiFinD("close_int",$B146,TODAY()-365,TODAY(),100)-[2]!thsiFinD("low_int",$B146,TODAY()-365,TODAY(),100)-1)/([2]!thsiFinD("high_int",$B146,TODAY()-365,TODAY(),100)-[2]!thsiFinD("low_int",$B146,TODAY()-365,TODAY(),100)-1)))</f>
        <v>0.4771719758604952</v>
      </c>
      <c r="AD146" s="29">
        <f ca="1">IF($L146="","",(([2]!thsiFinD("close_int",$B146,TODAY()-90,TODAY(),100)-[2]!thsiFinD("low_int",$B146,TODAY()-90,TODAY(),100)-1)/([2]!thsiFinD("high_int",$B146,TODAY()-90,TODAY(),100)-[2]!thsiFinD("low_int",$B146,TODAY()-90,TODAY(),100)-1)))</f>
        <v>0.37222896796613036</v>
      </c>
    </row>
    <row r="147" spans="1:30" ht="16.5" hidden="1" x14ac:dyDescent="0.4">
      <c r="A147" s="2" t="str">
        <f>[1]!b_info_fullname(B147)</f>
        <v>上证科创板50成份指数</v>
      </c>
      <c r="B147" s="2" t="s">
        <v>453</v>
      </c>
      <c r="C147" s="2" t="s">
        <v>1625</v>
      </c>
      <c r="D147" s="3" t="s">
        <v>1487</v>
      </c>
      <c r="E147" s="3" t="s">
        <v>1491</v>
      </c>
      <c r="F147" s="3" t="s">
        <v>1540</v>
      </c>
      <c r="G147" s="19">
        <f>COUNTIF('ETF-info'!$I$2:$I$2000,ETF指数!$B147)</f>
        <v>13</v>
      </c>
      <c r="H147" s="20">
        <f ca="1">SUMIF('ETF-info'!$I$2:$I$2000,ETF指数!B147,'ETF-info'!$M$2:$M$1008)</f>
        <v>1675.3359640573999</v>
      </c>
      <c r="I147" s="25">
        <f ca="1">[1]!i_pq_pctchange($B147,TODAY()-30,"")</f>
        <v>-3.1831700737402602</v>
      </c>
      <c r="J147" s="25">
        <f ca="1">[1]!i_pq_pctchange($B147,TODAY()-180,"")</f>
        <v>2.1621834846021537</v>
      </c>
      <c r="K147" s="25">
        <f ca="1">[1]!i_pq_pctchange($B147,TODAY()-365,"")</f>
        <v>39.127967132937378</v>
      </c>
      <c r="L147" s="25">
        <f ca="1">IFERROR([1]!i_risk_returnyearly($B147,TODAY()-180,"",1)/N147,"")</f>
        <v>0.14218222080262397</v>
      </c>
      <c r="M147" s="25">
        <f ca="1">IFERROR([1]!i_risk_returnyearly($B147,TODAY()-365,"",1)/O147,"")</f>
        <v>0.99823667713271758</v>
      </c>
      <c r="N147" s="26">
        <f ca="1">[2]!thsiFinD("ths_annual_volatility_index",$B147,TODAY()-180,TODAY(),100,101)</f>
        <v>32.052790632928001</v>
      </c>
      <c r="O147" s="26">
        <f ca="1">[2]!thsiFinD("ths_annual_volatility_index",$B147,TODAY()-365,TODAY(),100,101)</f>
        <v>40.726891620182002</v>
      </c>
      <c r="P147" s="27">
        <f ca="1">[2]!thsiFinD("ths_fore_np_compound_growth_2y_index",$B147,TODAY())</f>
        <v>24.679273181530998</v>
      </c>
      <c r="Q147" s="27">
        <f ca="1">$P147-[2]!thsiFinD("ths_fore_np_compound_growth_2y_index",$B147,TODAY()-30)</f>
        <v>8.9277794634889975</v>
      </c>
      <c r="R147" s="27">
        <f ca="1">$P147-[2]!thsiFinD("ths_fore_np_compound_growth_2y_index",$B147,TODAY()-180)</f>
        <v>6.4079780731420009</v>
      </c>
      <c r="S147" s="26">
        <f ca="1">[2]!thsiFinD("ths_pe_ttm_index",B147,[2]!thsiFinD("ths_new_forward_nearest_trade_date_func",TODAY()),100,100)</f>
        <v>78.199252256226998</v>
      </c>
      <c r="T147" s="26">
        <f ca="1">[2]!thsiFinD("ths_fore_pe_index",B147,[2]!thsiFinD("ths_new_forward_nearest_trade_date_func",TODAY()),2025,100)</f>
        <v>47.114819569399003</v>
      </c>
      <c r="U147" s="26">
        <f ca="1">[2]!thsiFinD("ths_pb_quantile_sr_index",$B147,[2]!thsiFinD("ths_new_forward_nearest_trade_date_func",TODAY()),TODAY()-365*5,TODAY(),107,100)</f>
        <v>63.434343434343432</v>
      </c>
      <c r="V147" s="26">
        <f ca="1">[2]!thsiFinD("ths_pe_ttm_quantile_index",$B147,[2]!thsiFinD("ths_new_forward_nearest_trade_date_func",TODAY()),TODAY()-365*5,TODAY(),100,100)</f>
        <v>0</v>
      </c>
      <c r="W147" s="27">
        <f ca="1">[2]!thsiFinD("ths_pb_quantile_sr_index",$B147,"2024-09-20",TODAY()-365*5,TODAY(),107,100)</f>
        <v>0.87542087542087543</v>
      </c>
      <c r="X147" s="27">
        <f ca="1">[2]!thsiFinD("ths_pe_ttm_quantile_index",$B147,"2024-09-20",TODAY()-365*5,TODAY(),100,100)</f>
        <v>52.361889511609</v>
      </c>
      <c r="Y147" s="27">
        <f ca="1">[2]!thsiFinD("ths_pb_quantile_sr_index",$B147,"2024-12-31",TODAY()-365*5,TODAY(),107,100)</f>
        <v>60.26936026936027</v>
      </c>
      <c r="Z147" s="27">
        <f ca="1">[2]!thsiFinD("ths_pe_ttm_quantile_index",$B147,"2024-12-31",TODAY()-365*5,TODAY(),100,100)</f>
        <v>84.787830264210996</v>
      </c>
      <c r="AA147" s="27">
        <f ca="1">[2]!thsiFinD("ths_pb_lessthan1_num_ratio_index",$B147,[2]!thsiFinD("ths_new_forward_nearest_trade_date_func",TODAY()))</f>
        <v>2</v>
      </c>
      <c r="AB147" s="29">
        <f ca="1">IF(L147="","",(([2]!thsiFinD("close_int",$B147,TODAY()-365*3,TODAY(),100)-[2]!thsiFinD("low_int",$B147,TODAY()-365*3,TODAY(),100)-1)/([2]!thsiFinD("high_int",$B147,TODAY()-365*3,TODAY(),100)-[2]!thsiFinD("low_int",$B147,TODAY()-365*3,TODAY(),100)-1)))</f>
        <v>0.69700311725645836</v>
      </c>
      <c r="AC147" s="29">
        <f ca="1">IF($L147="","",(([2]!thsiFinD("close_int",$B147,TODAY()-365,TODAY(),100)-[2]!thsiFinD("low_int",$B147,TODAY()-365,TODAY(),100)-1)/([2]!thsiFinD("high_int",$B147,TODAY()-365,TODAY(),100)-[2]!thsiFinD("low_int",$B147,TODAY()-365,TODAY(),100)-1)))</f>
        <v>0.74405445749611188</v>
      </c>
      <c r="AD147" s="29">
        <f ca="1">IF($L147="","",(([2]!thsiFinD("close_int",$B147,TODAY()-90,TODAY(),100)-[2]!thsiFinD("low_int",$B147,TODAY()-90,TODAY(),100)-1)/([2]!thsiFinD("high_int",$B147,TODAY()-90,TODAY(),100)-[2]!thsiFinD("low_int",$B147,TODAY()-90,TODAY(),100)-1)))</f>
        <v>0.51187156202430162</v>
      </c>
    </row>
    <row r="148" spans="1:30" ht="16.5" hidden="1" x14ac:dyDescent="0.4">
      <c r="A148" s="2" t="str">
        <f>[1]!b_info_fullname(B148)</f>
        <v>上证科创板100指数</v>
      </c>
      <c r="B148" s="2" t="s">
        <v>1153</v>
      </c>
      <c r="C148" s="2" t="s">
        <v>1627</v>
      </c>
      <c r="D148" s="3" t="s">
        <v>1487</v>
      </c>
      <c r="E148" s="3" t="s">
        <v>1491</v>
      </c>
      <c r="F148" s="3"/>
      <c r="G148" s="19">
        <f>COUNTIF('ETF-info'!$I$2:$I$2000,ETF指数!$B148)</f>
        <v>10</v>
      </c>
      <c r="H148" s="20">
        <f ca="1">SUMIF('ETF-info'!$I$2:$I$2000,ETF指数!B148,'ETF-info'!$M$2:$M$1008)</f>
        <v>201.04466413540001</v>
      </c>
      <c r="I148" s="25">
        <f ca="1">[1]!i_pq_pctchange($B148,TODAY()-30,"")</f>
        <v>-2.6555709406355099</v>
      </c>
      <c r="J148" s="25">
        <f ca="1">[1]!i_pq_pctchange($B148,TODAY()-180,"")</f>
        <v>6.2631123908189368</v>
      </c>
      <c r="K148" s="25">
        <f ca="1">[1]!i_pq_pctchange($B148,TODAY()-365,"")</f>
        <v>25.572694330616329</v>
      </c>
      <c r="L148" s="25">
        <f ca="1">IFERROR([1]!i_risk_returnyearly($B148,TODAY()-180,"",1)/N148,"")</f>
        <v>0.36483614213952476</v>
      </c>
      <c r="M148" s="25">
        <f ca="1">IFERROR([1]!i_risk_returnyearly($B148,TODAY()-365,"",1)/O148,"")</f>
        <v>0.61605838492197418</v>
      </c>
      <c r="N148" s="26">
        <f ca="1">[2]!thsiFinD("ths_annual_volatility_index",$B148,TODAY()-180,TODAY(),100,101)</f>
        <v>36.97980984921</v>
      </c>
      <c r="O148" s="26">
        <f ca="1">[2]!thsiFinD("ths_annual_volatility_index",$B148,TODAY()-365,TODAY(),100,101)</f>
        <v>43.050370787851001</v>
      </c>
      <c r="P148" s="27">
        <f ca="1">[2]!thsiFinD("ths_fore_np_compound_growth_2y_index",$B148,TODAY())</f>
        <v>111.21442889490001</v>
      </c>
      <c r="Q148" s="27">
        <f ca="1">$P148-[2]!thsiFinD("ths_fore_np_compound_growth_2y_index",$B148,TODAY()-30)</f>
        <v>13.323548667034018</v>
      </c>
      <c r="R148" s="27">
        <f ca="1">$P148-[2]!thsiFinD("ths_fore_np_compound_growth_2y_index",$B148,TODAY()-180)</f>
        <v>1.7723881397600252</v>
      </c>
      <c r="S148" s="26">
        <f ca="1">[2]!thsiFinD("ths_pe_ttm_index",B148,[2]!thsiFinD("ths_new_forward_nearest_trade_date_func",TODAY()),100,100)</f>
        <v>325.19230237693</v>
      </c>
      <c r="T148" s="26">
        <f ca="1">[2]!thsiFinD("ths_fore_pe_index",B148,[2]!thsiFinD("ths_new_forward_nearest_trade_date_func",TODAY()),2025,100)</f>
        <v>58.514638136949998</v>
      </c>
      <c r="U148" s="26">
        <f ca="1">[2]!thsiFinD("ths_pb_quantile_sr_index",$B148,[2]!thsiFinD("ths_new_forward_nearest_trade_date_func",TODAY()),TODAY()-365*5,TODAY(),107,100)</f>
        <v>93.173431734317347</v>
      </c>
      <c r="V148" s="26">
        <f ca="1">[2]!thsiFinD("ths_pe_ttm_quantile_index",$B148,[2]!thsiFinD("ths_new_forward_nearest_trade_date_func",TODAY()),TODAY()-365*5,TODAY(),100,100)</f>
        <v>0</v>
      </c>
      <c r="W148" s="27">
        <f ca="1">[2]!thsiFinD("ths_pb_quantile_sr_index",$B148,"2024-09-20",TODAY()-365*5,TODAY(),107,100)</f>
        <v>0.36900369003690031</v>
      </c>
      <c r="X148" s="27">
        <f ca="1">[2]!thsiFinD("ths_pe_ttm_quantile_index",$B148,"2024-09-20",TODAY()-365*5,TODAY(),100,100)</f>
        <v>35.761589403974</v>
      </c>
      <c r="Y148" s="27">
        <f ca="1">[2]!thsiFinD("ths_pb_quantile_sr_index",$B148,"2024-12-31",TODAY()-365*5,TODAY(),107,100)</f>
        <v>56.826568265682653</v>
      </c>
      <c r="Z148" s="27">
        <f ca="1">[2]!thsiFinD("ths_pe_ttm_quantile_index",$B148,"2024-12-31",TODAY()-365*5,TODAY(),100,100)</f>
        <v>54.525386313466001</v>
      </c>
      <c r="AA148" s="27">
        <f ca="1">[2]!thsiFinD("ths_pb_lessthan1_num_ratio_index",$B148,[2]!thsiFinD("ths_new_forward_nearest_trade_date_func",TODAY()))</f>
        <v>0</v>
      </c>
      <c r="AB148" s="29">
        <f ca="1">IF(L148="","",(([2]!thsiFinD("close_int",$B148,TODAY()-365*3,TODAY(),100)-[2]!thsiFinD("low_int",$B148,TODAY()-365*3,TODAY(),100)-1)/([2]!thsiFinD("high_int",$B148,TODAY()-365*3,TODAY(),100)-[2]!thsiFinD("low_int",$B148,TODAY()-365*3,TODAY(),100)-1)))</f>
        <v>0.76200092845544831</v>
      </c>
      <c r="AC148" s="29">
        <f ca="1">IF($L148="","",(([2]!thsiFinD("close_int",$B148,TODAY()-365,TODAY(),100)-[2]!thsiFinD("low_int",$B148,TODAY()-365,TODAY(),100)-1)/([2]!thsiFinD("high_int",$B148,TODAY()-365,TODAY(),100)-[2]!thsiFinD("low_int",$B148,TODAY()-365,TODAY(),100)-1)))</f>
        <v>0.76673228452390818</v>
      </c>
      <c r="AD148" s="29">
        <f ca="1">IF($L148="","",(([2]!thsiFinD("close_int",$B148,TODAY()-90,TODAY(),100)-[2]!thsiFinD("low_int",$B148,TODAY()-90,TODAY(),100)-1)/([2]!thsiFinD("high_int",$B148,TODAY()-90,TODAY(),100)-[2]!thsiFinD("low_int",$B148,TODAY()-90,TODAY(),100)-1)))</f>
        <v>0.58341550350227533</v>
      </c>
    </row>
    <row r="149" spans="1:30" ht="16.5" hidden="1" x14ac:dyDescent="0.4">
      <c r="A149" s="2" t="str">
        <f>[1]!b_info_fullname(B149)</f>
        <v>上证科创板200指数</v>
      </c>
      <c r="B149" s="2" t="s">
        <v>1431</v>
      </c>
      <c r="C149" s="2" t="str">
        <f>[1]!s_info_name(B149)</f>
        <v>科创200</v>
      </c>
      <c r="D149" s="3" t="s">
        <v>1487</v>
      </c>
      <c r="E149" s="3" t="s">
        <v>1491</v>
      </c>
      <c r="F149" s="3"/>
      <c r="G149" s="19">
        <f>COUNTIF('ETF-info'!$I$2:$I$2000,ETF指数!$B149)</f>
        <v>2</v>
      </c>
      <c r="H149" s="20">
        <f ca="1">SUMIF('ETF-info'!$I$2:$I$2000,ETF指数!B149,'ETF-info'!$M$2:$M$1008)</f>
        <v>2.523667541</v>
      </c>
      <c r="I149" s="25">
        <f ca="1">[1]!i_pq_pctchange($B149,TODAY()-30,"")</f>
        <v>-3.4390744947269236</v>
      </c>
      <c r="J149" s="25">
        <f ca="1">[1]!i_pq_pctchange($B149,TODAY()-180,"")</f>
        <v>9.0229666106390383</v>
      </c>
      <c r="K149" s="25">
        <f ca="1">[1]!i_pq_pctchange($B149,TODAY()-365,"")</f>
        <v>29.152815371511554</v>
      </c>
      <c r="L149" s="25">
        <f ca="1">IFERROR([1]!i_risk_returnyearly($B149,TODAY()-180,"",1)/N149,"")</f>
        <v>0.46345632541847998</v>
      </c>
      <c r="M149" s="25">
        <f ca="1">IFERROR([1]!i_risk_returnyearly($B149,TODAY()-365,"",1)/O149,"")</f>
        <v>0.658476942381649</v>
      </c>
      <c r="N149" s="26">
        <f ca="1">[2]!thsiFinD("ths_annual_volatility_index",$B149,TODAY()-180,TODAY(),100,101)</f>
        <v>42.547347458535</v>
      </c>
      <c r="O149" s="26">
        <f ca="1">[2]!thsiFinD("ths_annual_volatility_index",$B149,TODAY()-365,TODAY(),100,101)</f>
        <v>45.938890941794</v>
      </c>
      <c r="P149" s="27">
        <f ca="1">[2]!thsiFinD("ths_fore_np_compound_growth_2y_index",$B149,TODAY())</f>
        <v>87.502408902603008</v>
      </c>
      <c r="Q149" s="27">
        <f ca="1">$P149-[2]!thsiFinD("ths_fore_np_compound_growth_2y_index",$B149,TODAY()-30)</f>
        <v>17.850695583880011</v>
      </c>
      <c r="R149" s="27">
        <f ca="1">$P149-[2]!thsiFinD("ths_fore_np_compound_growth_2y_index",$B149,TODAY()-180)</f>
        <v>-0.8074707239109955</v>
      </c>
      <c r="S149" s="26">
        <f ca="1">[2]!thsiFinD("ths_pe_ttm_index",B149,[2]!thsiFinD("ths_new_forward_nearest_trade_date_func",TODAY()),100,100)</f>
        <v>158.43838216958</v>
      </c>
      <c r="T149" s="26">
        <f ca="1">[2]!thsiFinD("ths_fore_pe_index",B149,[2]!thsiFinD("ths_new_forward_nearest_trade_date_func",TODAY()),2025,100)</f>
        <v>38.733330134488</v>
      </c>
      <c r="U149" s="26">
        <f ca="1">[2]!thsiFinD("ths_pb_quantile_sr_index",$B149,[2]!thsiFinD("ths_new_forward_nearest_trade_date_func",TODAY()),TODAY()-365*5,TODAY(),107,100)</f>
        <v>58.064516129032263</v>
      </c>
      <c r="V149" s="26">
        <f ca="1">[2]!thsiFinD("ths_pe_ttm_quantile_index",$B149,[2]!thsiFinD("ths_new_forward_nearest_trade_date_func",TODAY()),TODAY()-365*5,TODAY(),100,100)</f>
        <v>0</v>
      </c>
      <c r="W149" s="27">
        <f ca="1">[2]!thsiFinD("ths_pb_quantile_sr_index",$B149,"2024-09-20",TODAY()-365*5,TODAY(),107,100)</f>
        <v>1.3824884792626728</v>
      </c>
      <c r="X149" s="27">
        <f ca="1">[2]!thsiFinD("ths_pe_ttm_quantile_index",$B149,"2024-09-20",TODAY()-365*5,TODAY(),100,100)</f>
        <v>1.6304347826087</v>
      </c>
      <c r="Y149" s="27">
        <f ca="1">[2]!thsiFinD("ths_pb_quantile_sr_index",$B149,"2024-12-31",TODAY()-365*5,TODAY(),107,100)</f>
        <v>32.718894009216591</v>
      </c>
      <c r="Z149" s="27">
        <f ca="1">[2]!thsiFinD("ths_pe_ttm_quantile_index",$B149,"2024-12-31",TODAY()-365*5,TODAY(),100,100)</f>
        <v>27.717391304347998</v>
      </c>
      <c r="AA149" s="27">
        <f ca="1">[2]!thsiFinD("ths_pb_lessthan1_num_ratio_index",$B149,[2]!thsiFinD("ths_new_forward_nearest_trade_date_func",TODAY()))</f>
        <v>2.5</v>
      </c>
      <c r="AB149" s="29">
        <f ca="1">IF(L149="","",(([2]!thsiFinD("close_int",$B149,TODAY()-365*3,TODAY(),100)-[2]!thsiFinD("low_int",$B149,TODAY()-365*3,TODAY(),100)-1)/([2]!thsiFinD("high_int",$B149,TODAY()-365*3,TODAY(),100)-[2]!thsiFinD("low_int",$B149,TODAY()-365*3,TODAY(),100)-1)))</f>
        <v>0.76695930521679934</v>
      </c>
      <c r="AC149" s="29">
        <f ca="1">IF($L149="","",(([2]!thsiFinD("close_int",$B149,TODAY()-365,TODAY(),100)-[2]!thsiFinD("low_int",$B149,TODAY()-365,TODAY(),100)-1)/([2]!thsiFinD("high_int",$B149,TODAY()-365,TODAY(),100)-[2]!thsiFinD("low_int",$B149,TODAY()-365,TODAY(),100)-1)))</f>
        <v>0.76695930521679934</v>
      </c>
      <c r="AD149" s="29">
        <f ca="1">IF($L149="","",(([2]!thsiFinD("close_int",$B149,TODAY()-90,TODAY(),100)-[2]!thsiFinD("low_int",$B149,TODAY()-90,TODAY(),100)-1)/([2]!thsiFinD("high_int",$B149,TODAY()-90,TODAY(),100)-[2]!thsiFinD("low_int",$B149,TODAY()-90,TODAY(),100)-1)))</f>
        <v>0.60213779881431562</v>
      </c>
    </row>
    <row r="150" spans="1:30" ht="16.5" hidden="1" x14ac:dyDescent="0.4">
      <c r="A150" s="2" t="str">
        <f>[1]!b_info_fullname(B150)</f>
        <v>沪深300指数</v>
      </c>
      <c r="B150" s="2" t="s">
        <v>80</v>
      </c>
      <c r="C150" s="2" t="s">
        <v>1623</v>
      </c>
      <c r="D150" s="3" t="s">
        <v>1487</v>
      </c>
      <c r="E150" s="3" t="s">
        <v>1490</v>
      </c>
      <c r="F150" s="3" t="s">
        <v>1540</v>
      </c>
      <c r="G150" s="19">
        <f>COUNTIF('ETF-info'!$I$2:$I$2000,ETF指数!$B150)</f>
        <v>26</v>
      </c>
      <c r="H150" s="20">
        <f ca="1">SUMIF('ETF-info'!$I$2:$I$2000,ETF指数!B150,'ETF-info'!$M$2:$M$1008)</f>
        <v>9322.2546483891037</v>
      </c>
      <c r="I150" s="25">
        <f ca="1">[1]!i_pq_pctchange($B150,TODAY()-30,"")</f>
        <v>-3.760403894574238</v>
      </c>
      <c r="J150" s="25">
        <f ca="1">[1]!i_pq_pctchange($B150,TODAY()-180,"")</f>
        <v>-4.2851506449894998</v>
      </c>
      <c r="K150" s="25">
        <f ca="1">[1]!i_pq_pctchange($B150,TODAY()-365,"")</f>
        <v>8.0045492803385123</v>
      </c>
      <c r="L150" s="25">
        <f ca="1">IFERROR([1]!i_risk_returnyearly($B150,TODAY()-180,"",1)/N150,"")</f>
        <v>-0.46902740099467161</v>
      </c>
      <c r="M150" s="25">
        <f ca="1">IFERROR([1]!i_risk_returnyearly($B150,TODAY()-365,"",1)/O150,"")</f>
        <v>0.37606013593266224</v>
      </c>
      <c r="N150" s="26">
        <f ca="1">[2]!thsiFinD("ths_annual_volatility_index",$B150,TODAY()-180,TODAY(),100,101)</f>
        <v>18.592581971944</v>
      </c>
      <c r="O150" s="26">
        <f ca="1">[2]!thsiFinD("ths_annual_volatility_index",$B150,TODAY()-365,TODAY(),100,101)</f>
        <v>22.017307018015</v>
      </c>
      <c r="P150" s="27">
        <f ca="1">[2]!thsiFinD("ths_fore_np_compound_growth_2y_index",$B150,TODAY())</f>
        <v>10.094822659718</v>
      </c>
      <c r="Q150" s="27">
        <f ca="1">$P150-[2]!thsiFinD("ths_fore_np_compound_growth_2y_index",$B150,TODAY()-30)</f>
        <v>1.1891684869659986</v>
      </c>
      <c r="R150" s="27">
        <f ca="1">$P150-[2]!thsiFinD("ths_fore_np_compound_growth_2y_index",$B150,TODAY()-180)</f>
        <v>1.6242258152805</v>
      </c>
      <c r="S150" s="26">
        <f ca="1">[2]!thsiFinD("ths_pe_ttm_index",B150,[2]!thsiFinD("ths_new_forward_nearest_trade_date_func",TODAY()),100,100)</f>
        <v>12.235488658409</v>
      </c>
      <c r="T150" s="26">
        <f ca="1">[2]!thsiFinD("ths_fore_pe_index",B150,[2]!thsiFinD("ths_new_forward_nearest_trade_date_func",TODAY()),2025,100)</f>
        <v>11.078274083859</v>
      </c>
      <c r="U150" s="26">
        <f ca="1">[2]!thsiFinD("ths_pb_quantile_sr_index",$B150,[2]!thsiFinD("ths_new_forward_nearest_trade_date_func",TODAY()),TODAY()-365*5,TODAY(),107,100)</f>
        <v>58.348851644941035</v>
      </c>
      <c r="V150" s="26">
        <f ca="1">[2]!thsiFinD("ths_pe_ttm_quantile_index",$B150,[2]!thsiFinD("ths_new_forward_nearest_trade_date_func",TODAY()),TODAY()-365*5,TODAY(),100,100)</f>
        <v>0</v>
      </c>
      <c r="W150" s="27">
        <f ca="1">[2]!thsiFinD("ths_pb_quantile_sr_index",$B150,"2024-09-20",TODAY()-365*5,TODAY(),107,100)</f>
        <v>5.152079453755432</v>
      </c>
      <c r="X150" s="27">
        <f ca="1">[2]!thsiFinD("ths_pe_ttm_quantile_index",$B150,"2024-09-20",TODAY()-365*5,TODAY(),100,100)</f>
        <v>5.8657243816253999</v>
      </c>
      <c r="Y150" s="27">
        <f ca="1">[2]!thsiFinD("ths_pb_quantile_sr_index",$B150,"2024-12-31",TODAY()-365*5,TODAY(),107,100)</f>
        <v>67.10117939168218</v>
      </c>
      <c r="Z150" s="27">
        <f ca="1">[2]!thsiFinD("ths_pe_ttm_quantile_index",$B150,"2024-12-31",TODAY()-365*5,TODAY(),100,100)</f>
        <v>67.420494699646994</v>
      </c>
      <c r="AA150" s="27">
        <f ca="1">[2]!thsiFinD("ths_pb_lessthan1_num_ratio_index",$B150,[2]!thsiFinD("ths_new_forward_nearest_trade_date_func",TODAY()))</f>
        <v>18.666666666667002</v>
      </c>
      <c r="AB150" s="29">
        <f ca="1">IF(L150="","",(([2]!thsiFinD("close_int",$B150,TODAY()-365*3,TODAY(),100)-[2]!thsiFinD("low_int",$B150,TODAY()-365*3,TODAY(),100)-1)/([2]!thsiFinD("high_int",$B150,TODAY()-365*3,TODAY(),100)-[2]!thsiFinD("low_int",$B150,TODAY()-365*3,TODAY(),100)-1)))</f>
        <v>0.47680772259571436</v>
      </c>
      <c r="AC150" s="29">
        <f ca="1">IF($L150="","",(([2]!thsiFinD("close_int",$B150,TODAY()-365,TODAY(),100)-[2]!thsiFinD("low_int",$B150,TODAY()-365,TODAY(),100)-1)/([2]!thsiFinD("high_int",$B150,TODAY()-365,TODAY(),100)-[2]!thsiFinD("low_int",$B150,TODAY()-365,TODAY(),100)-1)))</f>
        <v>0.4910271869695122</v>
      </c>
      <c r="AD150" s="29">
        <f ca="1">IF($L150="","",(([2]!thsiFinD("close_int",$B150,TODAY()-90,TODAY(),100)-[2]!thsiFinD("low_int",$B150,TODAY()-90,TODAY(),100)-1)/([2]!thsiFinD("high_int",$B150,TODAY()-90,TODAY(),100)-[2]!thsiFinD("low_int",$B150,TODAY()-90,TODAY(),100)-1)))</f>
        <v>0.53268369652036263</v>
      </c>
    </row>
    <row r="151" spans="1:30" ht="16.5" hidden="1" x14ac:dyDescent="0.4">
      <c r="A151" s="2" t="str">
        <f>[1]!b_info_fullname(B151)</f>
        <v>中证A500指数</v>
      </c>
      <c r="B151" s="2" t="s">
        <v>1383</v>
      </c>
      <c r="C151" s="2" t="str">
        <f>[1]!s_info_name(B151)</f>
        <v>中证A500</v>
      </c>
      <c r="D151" s="3" t="s">
        <v>1487</v>
      </c>
      <c r="E151" s="38" t="s">
        <v>2376</v>
      </c>
      <c r="F151" s="3" t="s">
        <v>1540</v>
      </c>
      <c r="G151" s="19">
        <f>COUNTIF('ETF-info'!$I$2:$I$2000,ETF指数!$B151)</f>
        <v>29</v>
      </c>
      <c r="H151" s="20">
        <f ca="1">SUMIF('ETF-info'!$I$2:$I$2000,ETF指数!B151,'ETF-info'!$M$2:$M$1008)</f>
        <v>2378.9496464599983</v>
      </c>
      <c r="I151" s="25">
        <f ca="1">[1]!i_pq_pctchange($B151,TODAY()-30,"")</f>
        <v>-4.6503840141913884</v>
      </c>
      <c r="J151" s="25">
        <f ca="1">[1]!i_pq_pctchange($B151,TODAY()-180,"")</f>
        <v>-4.5307647233503445</v>
      </c>
      <c r="K151" s="25">
        <f ca="1">[1]!i_pq_pctchange($B151,TODAY()-365,"")</f>
        <v>8.3633829737391974</v>
      </c>
      <c r="L151" s="25" t="str">
        <f ca="1">IFERROR([1]!i_risk_returnyearly($B151,TODAY()-180,"",1)/N151,"")</f>
        <v/>
      </c>
      <c r="M151" s="25" t="str">
        <f ca="1">IFERROR([1]!i_risk_returnyearly($B151,TODAY()-365,"",1)/O151,"")</f>
        <v/>
      </c>
      <c r="N151" s="26">
        <f ca="1">[2]!thsiFinD("ths_annual_volatility_index",$B151,TODAY()-180,TODAY(),100,101)</f>
        <v>0</v>
      </c>
      <c r="O151" s="26">
        <f ca="1">[2]!thsiFinD("ths_annual_volatility_index",$B151,TODAY()-365,TODAY(),100,101)</f>
        <v>0</v>
      </c>
      <c r="P151" s="27">
        <f ca="1">[2]!thsiFinD("ths_fore_np_compound_growth_2y_index",$B151,TODAY())</f>
        <v>0</v>
      </c>
      <c r="Q151" s="27">
        <f ca="1">$P151-[2]!thsiFinD("ths_fore_np_compound_growth_2y_index",$B151,TODAY()-30)</f>
        <v>0</v>
      </c>
      <c r="R151" s="27">
        <f ca="1">$P151-[2]!thsiFinD("ths_fore_np_compound_growth_2y_index",$B151,TODAY()-180)</f>
        <v>0</v>
      </c>
      <c r="S151" s="26">
        <f ca="1">[2]!thsiFinD("ths_pe_ttm_index",B151,[2]!thsiFinD("ths_new_forward_nearest_trade_date_func",TODAY()),100,100)</f>
        <v>0</v>
      </c>
      <c r="T151" s="26">
        <f ca="1">[2]!thsiFinD("ths_fore_pe_index",B151,[2]!thsiFinD("ths_new_forward_nearest_trade_date_func",TODAY()),2025,100)</f>
        <v>0</v>
      </c>
      <c r="U151" s="26">
        <f ca="1">[2]!thsiFinD("ths_pb_quantile_sr_index",$B151,[2]!thsiFinD("ths_new_forward_nearest_trade_date_func",TODAY()),TODAY()-365*5,TODAY(),107,100)</f>
        <v>0</v>
      </c>
      <c r="V151" s="26">
        <f ca="1">[2]!thsiFinD("ths_pe_ttm_quantile_index",$B151,[2]!thsiFinD("ths_new_forward_nearest_trade_date_func",TODAY()),TODAY()-365*5,TODAY(),100,100)</f>
        <v>0</v>
      </c>
      <c r="W151" s="27">
        <f ca="1">[2]!thsiFinD("ths_pb_quantile_sr_index",$B151,"2024-09-20",TODAY()-365*5,TODAY(),107,100)</f>
        <v>0</v>
      </c>
      <c r="X151" s="27">
        <f ca="1">[2]!thsiFinD("ths_pe_ttm_quantile_index",$B151,"2024-09-20",TODAY()-365*5,TODAY(),100,100)</f>
        <v>0</v>
      </c>
      <c r="Y151" s="27">
        <f ca="1">[2]!thsiFinD("ths_pb_quantile_sr_index",$B151,"2024-12-31",TODAY()-365*5,TODAY(),107,100)</f>
        <v>0</v>
      </c>
      <c r="Z151" s="27">
        <f ca="1">[2]!thsiFinD("ths_pe_ttm_quantile_index",$B151,"2024-12-31",TODAY()-365*5,TODAY(),100,100)</f>
        <v>0</v>
      </c>
      <c r="AA151" s="27">
        <f ca="1">[2]!thsiFinD("ths_pb_lessthan1_num_ratio_index",$B151,[2]!thsiFinD("ths_new_forward_nearest_trade_date_func",TODAY()))</f>
        <v>0</v>
      </c>
      <c r="AB151" s="29" t="str">
        <f ca="1">IF(L151="","",(([2]!thsiFinD("close_int",$B151,TODAY()-365*3,TODAY(),100)-[2]!thsiFinD("low_int",$B151,TODAY()-365*3,TODAY(),100)-1)/([2]!thsiFinD("high_int",$B151,TODAY()-365*3,TODAY(),100)-[2]!thsiFinD("low_int",$B151,TODAY()-365*3,TODAY(),100)-1)))</f>
        <v/>
      </c>
      <c r="AC151" s="29" t="str">
        <f ca="1">IF($L151="","",(([2]!thsiFinD("close_int",$B151,TODAY()-365,TODAY(),100)-[2]!thsiFinD("low_int",$B151,TODAY()-365,TODAY(),100)-1)/([2]!thsiFinD("high_int",$B151,TODAY()-365,TODAY(),100)-[2]!thsiFinD("low_int",$B151,TODAY()-365,TODAY(),100)-1)))</f>
        <v/>
      </c>
      <c r="AD151" s="29" t="str">
        <f ca="1">IF($L151="","",(([2]!thsiFinD("close_int",$B151,TODAY()-90,TODAY(),100)-[2]!thsiFinD("low_int",$B151,TODAY()-90,TODAY(),100)-1)/([2]!thsiFinD("high_int",$B151,TODAY()-90,TODAY(),100)-[2]!thsiFinD("low_int",$B151,TODAY()-90,TODAY(),100)-1)))</f>
        <v/>
      </c>
    </row>
    <row r="152" spans="1:30" ht="16.5" hidden="1" x14ac:dyDescent="0.4">
      <c r="A152" s="2" t="str">
        <f>[1]!b_info_fullname(B152)</f>
        <v>中证800指数</v>
      </c>
      <c r="B152" s="2" t="s">
        <v>321</v>
      </c>
      <c r="C152" s="2" t="s">
        <v>1645</v>
      </c>
      <c r="D152" s="3" t="s">
        <v>1487</v>
      </c>
      <c r="E152" s="38" t="s">
        <v>2376</v>
      </c>
      <c r="F152" s="3"/>
      <c r="G152" s="19">
        <f>COUNTIF('ETF-info'!$I$2:$I$2000,ETF指数!$B152)</f>
        <v>4</v>
      </c>
      <c r="H152" s="20">
        <f ca="1">SUMIF('ETF-info'!$I$2:$I$2000,ETF指数!B152,'ETF-info'!$M$2:$M$1008)</f>
        <v>52.024948937699996</v>
      </c>
      <c r="I152" s="25">
        <f ca="1">[1]!i_pq_pctchange($B152,TODAY()-30,"")</f>
        <v>-4.2413288776487645</v>
      </c>
      <c r="J152" s="25">
        <f ca="1">[1]!i_pq_pctchange($B152,TODAY()-180,"")</f>
        <v>-3.9568028879965245</v>
      </c>
      <c r="K152" s="25">
        <f ca="1">[1]!i_pq_pctchange($B152,TODAY()-365,"")</f>
        <v>8.0568953979084146</v>
      </c>
      <c r="L152" s="25">
        <f ca="1">IFERROR([1]!i_risk_returnyearly($B152,TODAY()-180,"",1)/N152,"")</f>
        <v>-0.40886390268906525</v>
      </c>
      <c r="M152" s="25">
        <f ca="1">IFERROR([1]!i_risk_returnyearly($B152,TODAY()-365,"",1)/O152,"")</f>
        <v>0.36057296568090191</v>
      </c>
      <c r="N152" s="26">
        <f ca="1">[2]!thsiFinD("ths_annual_volatility_index",$B152,TODAY()-180,TODAY(),100,101)</f>
        <v>19.729935558497001</v>
      </c>
      <c r="O152" s="26">
        <f ca="1">[2]!thsiFinD("ths_annual_volatility_index",$B152,TODAY()-365,TODAY(),100,101)</f>
        <v>23.113342085319001</v>
      </c>
      <c r="P152" s="27">
        <f ca="1">[2]!thsiFinD("ths_fore_np_compound_growth_2y_index",$B152,TODAY())</f>
        <v>11.112267818134999</v>
      </c>
      <c r="Q152" s="27">
        <f ca="1">$P152-[2]!thsiFinD("ths_fore_np_compound_growth_2y_index",$B152,TODAY()-30)</f>
        <v>1.3642634974748979</v>
      </c>
      <c r="R152" s="27">
        <f ca="1">$P152-[2]!thsiFinD("ths_fore_np_compound_growth_2y_index",$B152,TODAY()-180)</f>
        <v>1.403509489820399</v>
      </c>
      <c r="S152" s="26">
        <f ca="1">[2]!thsiFinD("ths_pe_ttm_index",B152,[2]!thsiFinD("ths_new_forward_nearest_trade_date_func",TODAY()),100,100)</f>
        <v>13.689474842278999</v>
      </c>
      <c r="T152" s="26">
        <f ca="1">[2]!thsiFinD("ths_fore_pe_index",B152,[2]!thsiFinD("ths_new_forward_nearest_trade_date_func",TODAY()),2025,100)</f>
        <v>11.89400739021</v>
      </c>
      <c r="U152" s="26">
        <f ca="1">[2]!thsiFinD("ths_pb_quantile_sr_index",$B152,[2]!thsiFinD("ths_new_forward_nearest_trade_date_func",TODAY()),TODAY()-365*5,TODAY(),107,100)</f>
        <v>60.073037127206334</v>
      </c>
      <c r="V152" s="26">
        <f ca="1">[2]!thsiFinD("ths_pe_ttm_quantile_index",$B152,[2]!thsiFinD("ths_new_forward_nearest_trade_date_func",TODAY()),TODAY()-365*5,TODAY(),100,100)</f>
        <v>0</v>
      </c>
      <c r="W152" s="27">
        <f ca="1">[2]!thsiFinD("ths_pb_quantile_sr_index",$B152,"2024-09-20",TODAY()-365*5,TODAY(),107,100)</f>
        <v>2.3737066342057211</v>
      </c>
      <c r="X152" s="27">
        <f ca="1">[2]!thsiFinD("ths_pe_ttm_quantile_index",$B152,"2024-09-20",TODAY()-365*5,TODAY(),100,100)</f>
        <v>2.6507620941021002</v>
      </c>
      <c r="Y152" s="27">
        <f ca="1">[2]!thsiFinD("ths_pb_quantile_sr_index",$B152,"2024-12-31",TODAY()-365*5,TODAY(),107,100)</f>
        <v>65.976871576384667</v>
      </c>
      <c r="Z152" s="27">
        <f ca="1">[2]!thsiFinD("ths_pe_ttm_quantile_index",$B152,"2024-12-31",TODAY()-365*5,TODAY(),100,100)</f>
        <v>72.432074221338993</v>
      </c>
      <c r="AA152" s="27">
        <f ca="1">[2]!thsiFinD("ths_pb_lessthan1_num_ratio_index",$B152,[2]!thsiFinD("ths_new_forward_nearest_trade_date_func",TODAY()))</f>
        <v>16.625</v>
      </c>
      <c r="AB152" s="29">
        <f ca="1">IF(L152="","",(([2]!thsiFinD("close_int",$B152,TODAY()-365*3,TODAY(),100)-[2]!thsiFinD("low_int",$B152,TODAY()-365*3,TODAY(),100)-1)/([2]!thsiFinD("high_int",$B152,TODAY()-365*3,TODAY(),100)-[2]!thsiFinD("low_int",$B152,TODAY()-365*3,TODAY(),100)-1)))</f>
        <v>0.50708903193902555</v>
      </c>
      <c r="AC152" s="29">
        <f ca="1">IF($L152="","",(([2]!thsiFinD("close_int",$B152,TODAY()-365,TODAY(),100)-[2]!thsiFinD("low_int",$B152,TODAY()-365,TODAY(),100)-1)/([2]!thsiFinD("high_int",$B152,TODAY()-365,TODAY(),100)-[2]!thsiFinD("low_int",$B152,TODAY()-365,TODAY(),100)-1)))</f>
        <v>0.52321457880033173</v>
      </c>
      <c r="AD152" s="29">
        <f ca="1">IF($L152="","",(([2]!thsiFinD("close_int",$B152,TODAY()-90,TODAY(),100)-[2]!thsiFinD("low_int",$B152,TODAY()-90,TODAY(),100)-1)/([2]!thsiFinD("high_int",$B152,TODAY()-90,TODAY(),100)-[2]!thsiFinD("low_int",$B152,TODAY()-90,TODAY(),100)-1)))</f>
        <v>0.51103332534660684</v>
      </c>
    </row>
    <row r="153" spans="1:30" ht="16.5" hidden="1" x14ac:dyDescent="0.4">
      <c r="A153" s="2" t="str">
        <f>[1]!b_info_fullname(B153)</f>
        <v>中证A100指数</v>
      </c>
      <c r="B153" s="2" t="s">
        <v>90</v>
      </c>
      <c r="C153" s="2" t="s">
        <v>1624</v>
      </c>
      <c r="D153" s="3" t="s">
        <v>1487</v>
      </c>
      <c r="E153" s="3" t="s">
        <v>1490</v>
      </c>
      <c r="F153" s="3"/>
      <c r="G153" s="19">
        <f>COUNTIF('ETF-info'!$I$2:$I$2000,ETF指数!$B153)</f>
        <v>12</v>
      </c>
      <c r="H153" s="20">
        <f ca="1">SUMIF('ETF-info'!$I$2:$I$2000,ETF指数!B153,'ETF-info'!$M$2:$M$1008)</f>
        <v>40.036636161000004</v>
      </c>
      <c r="I153" s="25">
        <f ca="1">[1]!i_pq_pctchange($B153,TODAY()-30,"")</f>
        <v>-3.9973978955068046</v>
      </c>
      <c r="J153" s="25">
        <f ca="1">[1]!i_pq_pctchange($B153,TODAY()-180,"")</f>
        <v>-4.1887118800165712</v>
      </c>
      <c r="K153" s="25">
        <f ca="1">[1]!i_pq_pctchange($B153,TODAY()-365,"")</f>
        <v>8.2696744331112413</v>
      </c>
      <c r="L153" s="25">
        <f ca="1">IFERROR([1]!i_risk_returnyearly($B153,TODAY()-180,"",1)/N153,"")</f>
        <v>-0.46739480095326752</v>
      </c>
      <c r="M153" s="25">
        <f ca="1">IFERROR([1]!i_risk_returnyearly($B153,TODAY()-365,"",1)/O153,"")</f>
        <v>0.38513871020579998</v>
      </c>
      <c r="N153" s="26">
        <f ca="1">[2]!thsiFinD("ths_annual_volatility_index",$B153,TODAY()-180,TODAY(),100,101)</f>
        <v>18.24736126174</v>
      </c>
      <c r="O153" s="26">
        <f ca="1">[2]!thsiFinD("ths_annual_volatility_index",$B153,TODAY()-365,TODAY(),100,101)</f>
        <v>22.211297090727001</v>
      </c>
      <c r="P153" s="27">
        <f ca="1">[2]!thsiFinD("ths_fore_np_compound_growth_2y_index",$B153,TODAY())</f>
        <v>9.6153229792660007</v>
      </c>
      <c r="Q153" s="27">
        <f ca="1">$P153-[2]!thsiFinD("ths_fore_np_compound_growth_2y_index",$B153,TODAY()-30)</f>
        <v>0.29242065583230037</v>
      </c>
      <c r="R153" s="27">
        <f ca="1">$P153-[2]!thsiFinD("ths_fore_np_compound_growth_2y_index",$B153,TODAY()-180)</f>
        <v>3.0103052749300474E-2</v>
      </c>
      <c r="S153" s="26">
        <f ca="1">[2]!thsiFinD("ths_pe_ttm_index",B153,[2]!thsiFinD("ths_new_forward_nearest_trade_date_func",TODAY()),100,100)</f>
        <v>14.610092178245999</v>
      </c>
      <c r="T153" s="26">
        <f ca="1">[2]!thsiFinD("ths_fore_pe_index",B153,[2]!thsiFinD("ths_new_forward_nearest_trade_date_func",TODAY()),2025,100)</f>
        <v>12.858617983638</v>
      </c>
      <c r="U153" s="26">
        <f ca="1">[2]!thsiFinD("ths_pb_quantile_sr_index",$B153,[2]!thsiFinD("ths_new_forward_nearest_trade_date_func",TODAY()),TODAY()-365*5,TODAY(),107,100)</f>
        <v>86.163522012578625</v>
      </c>
      <c r="V153" s="26">
        <f ca="1">[2]!thsiFinD("ths_pe_ttm_quantile_index",$B153,[2]!thsiFinD("ths_new_forward_nearest_trade_date_func",TODAY()),TODAY()-365*5,TODAY(),100,100)</f>
        <v>0</v>
      </c>
      <c r="W153" s="27">
        <f ca="1">[2]!thsiFinD("ths_pb_quantile_sr_index",$B153,"2024-09-20",TODAY()-365*5,TODAY(),107,100)</f>
        <v>36.477987421383645</v>
      </c>
      <c r="X153" s="27">
        <f ca="1">[2]!thsiFinD("ths_pe_ttm_quantile_index",$B153,"2024-09-20",TODAY()-365*5,TODAY(),100,100)</f>
        <v>52.585579024034999</v>
      </c>
      <c r="Y153" s="27">
        <f ca="1">[2]!thsiFinD("ths_pb_quantile_sr_index",$B153,"2024-12-31",TODAY()-365*5,TODAY(),107,100)</f>
        <v>95.157232704402517</v>
      </c>
      <c r="Z153" s="27">
        <f ca="1">[2]!thsiFinD("ths_pe_ttm_quantile_index",$B153,"2024-12-31",TODAY()-365*5,TODAY(),100,100)</f>
        <v>97.669337217771002</v>
      </c>
      <c r="AA153" s="27">
        <f ca="1">[2]!thsiFinD("ths_pb_lessthan1_num_ratio_index",$B153,[2]!thsiFinD("ths_new_forward_nearest_trade_date_func",TODAY()))</f>
        <v>18</v>
      </c>
      <c r="AB153" s="29">
        <f ca="1">IF(L153="","",(([2]!thsiFinD("close_int",$B153,TODAY()-365*3,TODAY(),100)-[2]!thsiFinD("low_int",$B153,TODAY()-365*3,TODAY(),100)-1)/([2]!thsiFinD("high_int",$B153,TODAY()-365*3,TODAY(),100)-[2]!thsiFinD("low_int",$B153,TODAY()-365*3,TODAY(),100)-1)))</f>
        <v>0.44736905749306566</v>
      </c>
      <c r="AC153" s="29">
        <f ca="1">IF($L153="","",(([2]!thsiFinD("close_int",$B153,TODAY()-365,TODAY(),100)-[2]!thsiFinD("low_int",$B153,TODAY()-365,TODAY(),100)-1)/([2]!thsiFinD("high_int",$B153,TODAY()-365,TODAY(),100)-[2]!thsiFinD("low_int",$B153,TODAY()-365,TODAY(),100)-1)))</f>
        <v>0.47244862648849817</v>
      </c>
      <c r="AD153" s="29">
        <f ca="1">IF($L153="","",(([2]!thsiFinD("close_int",$B153,TODAY()-90,TODAY(),100)-[2]!thsiFinD("low_int",$B153,TODAY()-90,TODAY(),100)-1)/([2]!thsiFinD("high_int",$B153,TODAY()-90,TODAY(),100)-[2]!thsiFinD("low_int",$B153,TODAY()-90,TODAY(),100)-1)))</f>
        <v>0.51532274183990734</v>
      </c>
    </row>
    <row r="154" spans="1:30" ht="16.5" hidden="1" x14ac:dyDescent="0.4">
      <c r="A154" s="2" t="str">
        <f>[1]!b_info_fullname(B154)</f>
        <v>MSCI中国A股国际通实时指数(人民币)</v>
      </c>
      <c r="B154" s="2" t="s">
        <v>146</v>
      </c>
      <c r="C154" s="2" t="str">
        <f>[1]!s_info_name(B154)</f>
        <v>MSCI中国A股国际通实时(人民币)</v>
      </c>
      <c r="D154" s="3" t="s">
        <v>1487</v>
      </c>
      <c r="E154" s="3" t="s">
        <v>1490</v>
      </c>
      <c r="F154" s="3"/>
      <c r="G154" s="19">
        <f>COUNTIF('ETF-info'!$I$2:$I$2000,ETF指数!$B154)</f>
        <v>6</v>
      </c>
      <c r="H154" s="20">
        <f ca="1">SUMIF('ETF-info'!$I$2:$I$2000,ETF指数!B154,'ETF-info'!$M$2:$M$1008)</f>
        <v>15.7804183079</v>
      </c>
      <c r="I154" s="25">
        <f ca="1">[1]!i_pq_pctchange($B154,TODAY()-30,"")</f>
        <v>-3.7047500659208366</v>
      </c>
      <c r="J154" s="25">
        <f ca="1">[1]!i_pq_pctchange($B154,TODAY()-180,"")</f>
        <v>-4.0643236447563407</v>
      </c>
      <c r="K154" s="25">
        <f ca="1">[1]!i_pq_pctchange($B154,TODAY()-365,"")</f>
        <v>6.1574078880433536</v>
      </c>
      <c r="L154" s="25" t="str">
        <f ca="1">IFERROR([1]!i_risk_returnyearly($B154,TODAY()-180,"",1)/N154,"")</f>
        <v/>
      </c>
      <c r="M154" s="25" t="str">
        <f ca="1">IFERROR([1]!i_risk_returnyearly($B154,TODAY()-365,"",1)/O154,"")</f>
        <v/>
      </c>
      <c r="N154" s="26">
        <f ca="1">[2]!thsiFinD("ths_annual_volatility_index",$B154,TODAY()-180,TODAY(),100,101)</f>
        <v>0</v>
      </c>
      <c r="O154" s="26">
        <f ca="1">[2]!thsiFinD("ths_annual_volatility_index",$B154,TODAY()-365,TODAY(),100,101)</f>
        <v>0</v>
      </c>
      <c r="P154" s="27">
        <f ca="1">[2]!thsiFinD("ths_fore_np_compound_growth_2y_index",$B154,TODAY())</f>
        <v>0</v>
      </c>
      <c r="Q154" s="27">
        <f ca="1">$P154-[2]!thsiFinD("ths_fore_np_compound_growth_2y_index",$B154,TODAY()-30)</f>
        <v>0</v>
      </c>
      <c r="R154" s="27">
        <f ca="1">$P154-[2]!thsiFinD("ths_fore_np_compound_growth_2y_index",$B154,TODAY()-180)</f>
        <v>0</v>
      </c>
      <c r="S154" s="26">
        <f ca="1">[2]!thsiFinD("ths_pe_ttm_index",B154,[2]!thsiFinD("ths_new_forward_nearest_trade_date_func",TODAY()),100,100)</f>
        <v>0</v>
      </c>
      <c r="T154" s="26">
        <f ca="1">[2]!thsiFinD("ths_fore_pe_index",B154,[2]!thsiFinD("ths_new_forward_nearest_trade_date_func",TODAY()),2025,100)</f>
        <v>0</v>
      </c>
      <c r="U154" s="26">
        <f ca="1">[2]!thsiFinD("ths_pb_quantile_sr_index",$B154,[2]!thsiFinD("ths_new_forward_nearest_trade_date_func",TODAY()),TODAY()-365*5,TODAY(),107,100)</f>
        <v>0</v>
      </c>
      <c r="V154" s="26">
        <f ca="1">[2]!thsiFinD("ths_pe_ttm_quantile_index",$B154,[2]!thsiFinD("ths_new_forward_nearest_trade_date_func",TODAY()),TODAY()-365*5,TODAY(),100,100)</f>
        <v>0</v>
      </c>
      <c r="W154" s="27">
        <f ca="1">[2]!thsiFinD("ths_pb_quantile_sr_index",$B154,"2024-09-20",TODAY()-365*5,TODAY(),107,100)</f>
        <v>0</v>
      </c>
      <c r="X154" s="27">
        <f ca="1">[2]!thsiFinD("ths_pe_ttm_quantile_index",$B154,"2024-09-20",TODAY()-365*5,TODAY(),100,100)</f>
        <v>0</v>
      </c>
      <c r="Y154" s="27">
        <f ca="1">[2]!thsiFinD("ths_pb_quantile_sr_index",$B154,"2024-12-31",TODAY()-365*5,TODAY(),107,100)</f>
        <v>0</v>
      </c>
      <c r="Z154" s="27">
        <f ca="1">[2]!thsiFinD("ths_pe_ttm_quantile_index",$B154,"2024-12-31",TODAY()-365*5,TODAY(),100,100)</f>
        <v>0</v>
      </c>
      <c r="AA154" s="27">
        <f ca="1">[2]!thsiFinD("ths_pb_lessthan1_num_ratio_index",$B154,[2]!thsiFinD("ths_new_forward_nearest_trade_date_func",TODAY()))</f>
        <v>0</v>
      </c>
      <c r="AB154" s="29" t="str">
        <f ca="1">IF(L154="","",(([2]!thsiFinD("close_int",$B154,TODAY()-365*3,TODAY(),100)-[2]!thsiFinD("low_int",$B154,TODAY()-365*3,TODAY(),100)-1)/([2]!thsiFinD("high_int",$B154,TODAY()-365*3,TODAY(),100)-[2]!thsiFinD("low_int",$B154,TODAY()-365*3,TODAY(),100)-1)))</f>
        <v/>
      </c>
      <c r="AC154" s="29" t="str">
        <f ca="1">IF($L154="","",(([2]!thsiFinD("close_int",$B154,TODAY()-365,TODAY(),100)-[2]!thsiFinD("low_int",$B154,TODAY()-365,TODAY(),100)-1)/([2]!thsiFinD("high_int",$B154,TODAY()-365,TODAY(),100)-[2]!thsiFinD("low_int",$B154,TODAY()-365,TODAY(),100)-1)))</f>
        <v/>
      </c>
      <c r="AD154" s="29" t="str">
        <f ca="1">IF($L154="","",(([2]!thsiFinD("close_int",$B154,TODAY()-90,TODAY(),100)-[2]!thsiFinD("low_int",$B154,TODAY()-90,TODAY(),100)-1)/([2]!thsiFinD("high_int",$B154,TODAY()-90,TODAY(),100)-[2]!thsiFinD("low_int",$B154,TODAY()-90,TODAY(),100)-1)))</f>
        <v/>
      </c>
    </row>
    <row r="155" spans="1:30" ht="16.5" hidden="1" x14ac:dyDescent="0.4">
      <c r="A155" s="2" t="str">
        <f>[1]!b_info_fullname(B155)</f>
        <v>MSCI中国A股国际通指数(美元)</v>
      </c>
      <c r="B155" s="2" t="s">
        <v>209</v>
      </c>
      <c r="C155" s="2" t="str">
        <f>[1]!s_info_name(B155)</f>
        <v>MSCI中国A股国际通(美元)</v>
      </c>
      <c r="D155" s="3" t="s">
        <v>1487</v>
      </c>
      <c r="E155" s="3" t="s">
        <v>1490</v>
      </c>
      <c r="F155" s="3"/>
      <c r="G155" s="19">
        <f>COUNTIF('ETF-info'!$I$2:$I$2000,ETF指数!$B155)</f>
        <v>1</v>
      </c>
      <c r="H155" s="20">
        <f ca="1">SUMIF('ETF-info'!$I$2:$I$2000,ETF指数!B155,'ETF-info'!$M$2:$M$1008)</f>
        <v>0.74470347000000003</v>
      </c>
      <c r="I155" s="25">
        <f ca="1">[1]!i_pq_pctchange($B155,TODAY()-30,"")</f>
        <v>-4.2983367290133172</v>
      </c>
      <c r="J155" s="25">
        <f ca="1">[1]!i_pq_pctchange($B155,TODAY()-180,"")</f>
        <v>-6.3596088875948951</v>
      </c>
      <c r="K155" s="25">
        <f ca="1">[1]!i_pq_pctchange($B155,TODAY()-365,"")</f>
        <v>5.4349699567627034</v>
      </c>
      <c r="L155" s="25" t="str">
        <f ca="1">IFERROR([1]!i_risk_returnyearly($B155,TODAY()-180,"",1)/N155,"")</f>
        <v/>
      </c>
      <c r="M155" s="25">
        <f ca="1">IFERROR([1]!i_risk_returnyearly($B155,TODAY()-365,"",1)/O155,"")</f>
        <v>0.42267649672214419</v>
      </c>
      <c r="N155" s="26">
        <f ca="1">[2]!thsiFinD("ths_annual_volatility_index",$B155,TODAY()-180,TODAY(),100,101)</f>
        <v>0</v>
      </c>
      <c r="O155" s="26">
        <f ca="1">[2]!thsiFinD("ths_annual_volatility_index",$B155,TODAY()-365,TODAY(),100,101)</f>
        <v>12.302688170561</v>
      </c>
      <c r="P155" s="27">
        <f ca="1">[2]!thsiFinD("ths_fore_np_compound_growth_2y_index",$B155,TODAY())</f>
        <v>0</v>
      </c>
      <c r="Q155" s="27">
        <f ca="1">$P155-[2]!thsiFinD("ths_fore_np_compound_growth_2y_index",$B155,TODAY()-30)</f>
        <v>0</v>
      </c>
      <c r="R155" s="27">
        <f ca="1">$P155-[2]!thsiFinD("ths_fore_np_compound_growth_2y_index",$B155,TODAY()-180)</f>
        <v>0</v>
      </c>
      <c r="S155" s="26">
        <f ca="1">[2]!thsiFinD("ths_pe_ttm_index",B155,[2]!thsiFinD("ths_new_forward_nearest_trade_date_func",TODAY()),100,100)</f>
        <v>0</v>
      </c>
      <c r="T155" s="26">
        <f ca="1">[2]!thsiFinD("ths_fore_pe_index",B155,[2]!thsiFinD("ths_new_forward_nearest_trade_date_func",TODAY()),2025,100)</f>
        <v>0</v>
      </c>
      <c r="U155" s="26">
        <f ca="1">[2]!thsiFinD("ths_pb_quantile_sr_index",$B155,[2]!thsiFinD("ths_new_forward_nearest_trade_date_func",TODAY()),TODAY()-365*5,TODAY(),107,100)</f>
        <v>0</v>
      </c>
      <c r="V155" s="26">
        <f ca="1">[2]!thsiFinD("ths_pe_ttm_quantile_index",$B155,[2]!thsiFinD("ths_new_forward_nearest_trade_date_func",TODAY()),TODAY()-365*5,TODAY(),100,100)</f>
        <v>0</v>
      </c>
      <c r="W155" s="27">
        <f ca="1">[2]!thsiFinD("ths_pb_quantile_sr_index",$B155,"2024-09-20",TODAY()-365*5,TODAY(),107,100)</f>
        <v>0</v>
      </c>
      <c r="X155" s="27">
        <f ca="1">[2]!thsiFinD("ths_pe_ttm_quantile_index",$B155,"2024-09-20",TODAY()-365*5,TODAY(),100,100)</f>
        <v>0</v>
      </c>
      <c r="Y155" s="27">
        <f ca="1">[2]!thsiFinD("ths_pb_quantile_sr_index",$B155,"2024-12-31",TODAY()-365*5,TODAY(),107,100)</f>
        <v>0</v>
      </c>
      <c r="Z155" s="27">
        <f ca="1">[2]!thsiFinD("ths_pe_ttm_quantile_index",$B155,"2024-12-31",TODAY()-365*5,TODAY(),100,100)</f>
        <v>0</v>
      </c>
      <c r="AA155" s="27">
        <f ca="1">[2]!thsiFinD("ths_pb_lessthan1_num_ratio_index",$B155,[2]!thsiFinD("ths_new_forward_nearest_trade_date_func",TODAY()))</f>
        <v>0</v>
      </c>
      <c r="AB155" s="29" t="str">
        <f ca="1">IF(L155="","",(([2]!thsiFinD("close_int",$B155,TODAY()-365*3,TODAY(),100)-[2]!thsiFinD("low_int",$B155,TODAY()-365*3,TODAY(),100)-1)/([2]!thsiFinD("high_int",$B155,TODAY()-365*3,TODAY(),100)-[2]!thsiFinD("low_int",$B155,TODAY()-365*3,TODAY(),100)-1)))</f>
        <v/>
      </c>
      <c r="AC155" s="29" t="str">
        <f ca="1">IF($L155="","",(([2]!thsiFinD("close_int",$B155,TODAY()-365,TODAY(),100)-[2]!thsiFinD("low_int",$B155,TODAY()-365,TODAY(),100)-1)/([2]!thsiFinD("high_int",$B155,TODAY()-365,TODAY(),100)-[2]!thsiFinD("low_int",$B155,TODAY()-365,TODAY(),100)-1)))</f>
        <v/>
      </c>
      <c r="AD155" s="29" t="str">
        <f ca="1">IF($L155="","",(([2]!thsiFinD("close_int",$B155,TODAY()-90,TODAY(),100)-[2]!thsiFinD("low_int",$B155,TODAY()-90,TODAY(),100)-1)/([2]!thsiFinD("high_int",$B155,TODAY()-90,TODAY(),100)-[2]!thsiFinD("low_int",$B155,TODAY()-90,TODAY(),100)-1)))</f>
        <v/>
      </c>
    </row>
    <row r="156" spans="1:30" ht="16.5" hidden="1" x14ac:dyDescent="0.4">
      <c r="A156" s="2" t="str">
        <f>[1]!b_info_fullname(B156)</f>
        <v>创业板指数</v>
      </c>
      <c r="B156" s="2" t="s">
        <v>59</v>
      </c>
      <c r="C156" s="2" t="s">
        <v>1616</v>
      </c>
      <c r="D156" s="3" t="s">
        <v>1487</v>
      </c>
      <c r="E156" s="3" t="s">
        <v>1489</v>
      </c>
      <c r="F156" s="3" t="s">
        <v>1540</v>
      </c>
      <c r="G156" s="19">
        <f>COUNTIF('ETF-info'!$I$2:$I$2000,ETF指数!$B156)</f>
        <v>15</v>
      </c>
      <c r="H156" s="20">
        <f ca="1">SUMIF('ETF-info'!$I$2:$I$2000,ETF指数!B156,'ETF-info'!$M$2:$M$1008)</f>
        <v>1164.5779173885999</v>
      </c>
      <c r="I156" s="25">
        <f ca="1">[1]!i_pq_pctchange($B156,TODAY()-30,"")</f>
        <v>-9.4488790715107402</v>
      </c>
      <c r="J156" s="25">
        <f ca="1">[1]!i_pq_pctchange($B156,TODAY()-180,"")</f>
        <v>-12.940948154381381</v>
      </c>
      <c r="K156" s="25">
        <f ca="1">[1]!i_pq_pctchange($B156,TODAY()-365,"")</f>
        <v>11.179878952374711</v>
      </c>
      <c r="L156" s="25">
        <f ca="1">IFERROR([1]!i_risk_returnyearly($B156,TODAY()-180,"",1)/N156,"")</f>
        <v>-0.77535600511897274</v>
      </c>
      <c r="M156" s="25">
        <f ca="1">IFERROR([1]!i_risk_returnyearly($B156,TODAY()-365,"",1)/O156,"")</f>
        <v>0.28532334980857144</v>
      </c>
      <c r="N156" s="26">
        <f ca="1">[2]!thsiFinD("ths_annual_volatility_index",$B156,TODAY()-180,TODAY(),100,101)</f>
        <v>32.343185052435999</v>
      </c>
      <c r="O156" s="26">
        <f ca="1">[2]!thsiFinD("ths_annual_volatility_index",$B156,TODAY()-365,TODAY(),100,101)</f>
        <v>40.550746209305998</v>
      </c>
      <c r="P156" s="27">
        <f ca="1">[2]!thsiFinD("ths_fore_np_compound_growth_2y_index",$B156,TODAY())</f>
        <v>32.863563653931998</v>
      </c>
      <c r="Q156" s="27">
        <f ca="1">$P156-[2]!thsiFinD("ths_fore_np_compound_growth_2y_index",$B156,TODAY()-30)</f>
        <v>2.2652530185689947</v>
      </c>
      <c r="R156" s="27">
        <f ca="1">$P156-[2]!thsiFinD("ths_fore_np_compound_growth_2y_index",$B156,TODAY()-180)</f>
        <v>5.372489420724996</v>
      </c>
      <c r="S156" s="26">
        <f ca="1">[2]!thsiFinD("ths_pe_ttm_index",B156,[2]!thsiFinD("ths_new_forward_nearest_trade_date_func",TODAY()),100,100)</f>
        <v>29.193404267169001</v>
      </c>
      <c r="T156" s="26">
        <f ca="1">[2]!thsiFinD("ths_fore_pe_index",B156,[2]!thsiFinD("ths_new_forward_nearest_trade_date_func",TODAY()),2025,100)</f>
        <v>21.108348748221999</v>
      </c>
      <c r="U156" s="26">
        <f ca="1">[2]!thsiFinD("ths_pb_quantile_sr_index",$B156,[2]!thsiFinD("ths_new_forward_nearest_trade_date_func",TODAY()),TODAY()-365*5,TODAY(),107,100)</f>
        <v>30.049875311720697</v>
      </c>
      <c r="V156" s="26">
        <f ca="1">[2]!thsiFinD("ths_pe_ttm_quantile_index",$B156,[2]!thsiFinD("ths_new_forward_nearest_trade_date_func",TODAY()),TODAY()-365*5,TODAY(),100,100)</f>
        <v>0</v>
      </c>
      <c r="W156" s="27">
        <f ca="1">[2]!thsiFinD("ths_pb_quantile_sr_index",$B156,"2024-09-20",TODAY()-365*5,TODAY(),107,100)</f>
        <v>0.81047381546134667</v>
      </c>
      <c r="X156" s="27">
        <f ca="1">[2]!thsiFinD("ths_pe_ttm_quantile_index",$B156,"2024-09-20",TODAY()-365*5,TODAY(),100,100)</f>
        <v>0.93023255813952999</v>
      </c>
      <c r="Y156" s="27">
        <f ca="1">[2]!thsiFinD("ths_pb_quantile_sr_index",$B156,"2024-12-31",TODAY()-365*5,TODAY(),107,100)</f>
        <v>34.788029925187033</v>
      </c>
      <c r="Z156" s="27">
        <f ca="1">[2]!thsiFinD("ths_pe_ttm_quantile_index",$B156,"2024-12-31",TODAY()-365*5,TODAY(),100,100)</f>
        <v>32.790697674419</v>
      </c>
      <c r="AA156" s="27">
        <f ca="1">[2]!thsiFinD("ths_pb_lessthan1_num_ratio_index",$B156,[2]!thsiFinD("ths_new_forward_nearest_trade_date_func",TODAY()))</f>
        <v>3</v>
      </c>
      <c r="AB156" s="29">
        <f ca="1">IF(L156="","",(([2]!thsiFinD("close_int",$B156,TODAY()-365*3,TODAY(),100)-[2]!thsiFinD("low_int",$B156,TODAY()-365*3,TODAY(),100)-1)/([2]!thsiFinD("high_int",$B156,TODAY()-365*3,TODAY(),100)-[2]!thsiFinD("low_int",$B156,TODAY()-365*3,TODAY(),100)-1)))</f>
        <v>0.33138562103329811</v>
      </c>
      <c r="AC156" s="29">
        <f ca="1">IF($L156="","",(([2]!thsiFinD("close_int",$B156,TODAY()-365,TODAY(),100)-[2]!thsiFinD("low_int",$B156,TODAY()-365,TODAY(),100)-1)/([2]!thsiFinD("high_int",$B156,TODAY()-365,TODAY(),100)-[2]!thsiFinD("low_int",$B156,TODAY()-365,TODAY(),100)-1)))</f>
        <v>0.41013418045879468</v>
      </c>
      <c r="AD156" s="29">
        <f ca="1">IF($L156="","",(([2]!thsiFinD("close_int",$B156,TODAY()-90,TODAY(),100)-[2]!thsiFinD("low_int",$B156,TODAY()-90,TODAY(),100)-1)/([2]!thsiFinD("high_int",$B156,TODAY()-90,TODAY(),100)-[2]!thsiFinD("low_int",$B156,TODAY()-90,TODAY(),100)-1)))</f>
        <v>0.3638351589481722</v>
      </c>
    </row>
    <row r="157" spans="1:30" ht="16.5" hidden="1" x14ac:dyDescent="0.4">
      <c r="A157" s="2" t="str">
        <f>[1]!b_info_fullname(B157)</f>
        <v>创业板50指数</v>
      </c>
      <c r="B157" s="2" t="s">
        <v>165</v>
      </c>
      <c r="C157" s="2" t="s">
        <v>1617</v>
      </c>
      <c r="D157" s="3" t="s">
        <v>1487</v>
      </c>
      <c r="E157" s="3" t="s">
        <v>1489</v>
      </c>
      <c r="F157" s="3"/>
      <c r="G157" s="19">
        <f>COUNTIF('ETF-info'!$I$2:$I$2000,ETF指数!$B157)</f>
        <v>9</v>
      </c>
      <c r="H157" s="20">
        <f ca="1">SUMIF('ETF-info'!$I$2:$I$2000,ETF指数!B157,'ETF-info'!$M$2:$M$1008)</f>
        <v>328.23524545920009</v>
      </c>
      <c r="I157" s="25">
        <f ca="1">[1]!i_pq_pctchange($B157,TODAY()-30,"")</f>
        <v>-10.880661457226992</v>
      </c>
      <c r="J157" s="25">
        <f ca="1">[1]!i_pq_pctchange($B157,TODAY()-180,"")</f>
        <v>-15.358631553739531</v>
      </c>
      <c r="K157" s="25">
        <f ca="1">[1]!i_pq_pctchange($B157,TODAY()-365,"")</f>
        <v>13.118112279052841</v>
      </c>
      <c r="L157" s="25">
        <f ca="1">IFERROR([1]!i_risk_returnyearly($B157,TODAY()-180,"",1)/N157,"")</f>
        <v>-0.85880501580230306</v>
      </c>
      <c r="M157" s="25">
        <f ca="1">IFERROR([1]!i_risk_returnyearly($B157,TODAY()-365,"",1)/O157,"")</f>
        <v>0.31895308807901701</v>
      </c>
      <c r="N157" s="26">
        <f ca="1">[2]!thsiFinD("ths_annual_volatility_index",$B157,TODAY()-180,TODAY(),100,101)</f>
        <v>34.171907025195999</v>
      </c>
      <c r="O157" s="26">
        <f ca="1">[2]!thsiFinD("ths_annual_volatility_index",$B157,TODAY()-365,TODAY(),100,101)</f>
        <v>42.576747044770997</v>
      </c>
      <c r="P157" s="27">
        <f ca="1">[2]!thsiFinD("ths_fore_np_compound_growth_2y_index",$B157,TODAY())</f>
        <v>27.778477460661001</v>
      </c>
      <c r="Q157" s="27">
        <f ca="1">$P157-[2]!thsiFinD("ths_fore_np_compound_growth_2y_index",$B157,TODAY()-30)</f>
        <v>2.6586914098880001</v>
      </c>
      <c r="R157" s="27">
        <f ca="1">$P157-[2]!thsiFinD("ths_fore_np_compound_growth_2y_index",$B157,TODAY()-180)</f>
        <v>6.425192526022002</v>
      </c>
      <c r="S157" s="26">
        <f ca="1">[2]!thsiFinD("ths_pe_ttm_index",B157,[2]!thsiFinD("ths_new_forward_nearest_trade_date_func",TODAY()),100,100)</f>
        <v>27.44494004313</v>
      </c>
      <c r="T157" s="26">
        <f ca="1">[2]!thsiFinD("ths_fore_pe_index",B157,[2]!thsiFinD("ths_new_forward_nearest_trade_date_func",TODAY()),2025,100)</f>
        <v>20.206346904438</v>
      </c>
      <c r="U157" s="26">
        <f ca="1">[2]!thsiFinD("ths_pb_quantile_sr_index",$B157,[2]!thsiFinD("ths_new_forward_nearest_trade_date_func",TODAY()),TODAY()-365*5,TODAY(),107,100)</f>
        <v>33.591731266149871</v>
      </c>
      <c r="V157" s="26">
        <f ca="1">[2]!thsiFinD("ths_pe_ttm_quantile_index",$B157,[2]!thsiFinD("ths_new_forward_nearest_trade_date_func",TODAY()),TODAY()-365*5,TODAY(),100,100)</f>
        <v>0</v>
      </c>
      <c r="W157" s="27">
        <f ca="1">[2]!thsiFinD("ths_pb_quantile_sr_index",$B157,"2024-09-20",TODAY()-365*5,TODAY(),107,100)</f>
        <v>1.227390180878553</v>
      </c>
      <c r="X157" s="27">
        <f ca="1">[2]!thsiFinD("ths_pe_ttm_quantile_index",$B157,"2024-09-20",TODAY()-365*5,TODAY(),100,100)</f>
        <v>1.5748031496063</v>
      </c>
      <c r="Y157" s="27">
        <f ca="1">[2]!thsiFinD("ths_pb_quantile_sr_index",$B157,"2024-12-31",TODAY()-365*5,TODAY(),107,100)</f>
        <v>40.310077519379846</v>
      </c>
      <c r="Z157" s="27">
        <f ca="1">[2]!thsiFinD("ths_pe_ttm_quantile_index",$B157,"2024-12-31",TODAY()-365*5,TODAY(),100,100)</f>
        <v>29.921259842520001</v>
      </c>
      <c r="AA157" s="27">
        <f ca="1">[2]!thsiFinD("ths_pb_lessthan1_num_ratio_index",$B157,[2]!thsiFinD("ths_new_forward_nearest_trade_date_func",TODAY()))</f>
        <v>2</v>
      </c>
      <c r="AB157" s="29">
        <f ca="1">IF(L157="","",(([2]!thsiFinD("close_int",$B157,TODAY()-365*3,TODAY(),100)-[2]!thsiFinD("low_int",$B157,TODAY()-365*3,TODAY(),100)-1)/([2]!thsiFinD("high_int",$B157,TODAY()-365*3,TODAY(),100)-[2]!thsiFinD("low_int",$B157,TODAY()-365*3,TODAY(),100)-1)))</f>
        <v>0.32463926269599097</v>
      </c>
      <c r="AC157" s="29">
        <f ca="1">IF($L157="","",(([2]!thsiFinD("close_int",$B157,TODAY()-365,TODAY(),100)-[2]!thsiFinD("low_int",$B157,TODAY()-365,TODAY(),100)-1)/([2]!thsiFinD("high_int",$B157,TODAY()-365,TODAY(),100)-[2]!thsiFinD("low_int",$B157,TODAY()-365,TODAY(),100)-1)))</f>
        <v>0.39782246031516399</v>
      </c>
      <c r="AD157" s="29">
        <f ca="1">IF($L157="","",(([2]!thsiFinD("close_int",$B157,TODAY()-90,TODAY(),100)-[2]!thsiFinD("low_int",$B157,TODAY()-90,TODAY(),100)-1)/([2]!thsiFinD("high_int",$B157,TODAY()-90,TODAY(),100)-[2]!thsiFinD("low_int",$B157,TODAY()-90,TODAY(),100)-1)))</f>
        <v>0.33893595619718964</v>
      </c>
    </row>
    <row r="158" spans="1:30" ht="16.5" hidden="1" x14ac:dyDescent="0.4">
      <c r="A158" s="2" t="str">
        <f>[1]!b_info_fullname(B158)</f>
        <v>创业板中盘200指数</v>
      </c>
      <c r="B158" s="2" t="s">
        <v>1230</v>
      </c>
      <c r="C158" s="2" t="s">
        <v>1619</v>
      </c>
      <c r="D158" s="3" t="s">
        <v>1487</v>
      </c>
      <c r="E158" s="3" t="s">
        <v>1489</v>
      </c>
      <c r="F158" s="3"/>
      <c r="G158" s="19">
        <f>COUNTIF('ETF-info'!$I$2:$I$2000,ETF指数!$B158)</f>
        <v>4</v>
      </c>
      <c r="H158" s="20">
        <f ca="1">SUMIF('ETF-info'!$I$2:$I$2000,ETF指数!B158,'ETF-info'!$M$2:$M$1008)</f>
        <v>10.750591011400001</v>
      </c>
      <c r="I158" s="25">
        <f ca="1">[1]!i_pq_pctchange($B158,TODAY()-30,"")</f>
        <v>-9.7266864973646339</v>
      </c>
      <c r="J158" s="25">
        <f ca="1">[1]!i_pq_pctchange($B158,TODAY()-180,"")</f>
        <v>-4.2771411570863727</v>
      </c>
      <c r="K158" s="25">
        <f ca="1">[1]!i_pq_pctchange($B158,TODAY()-365,"")</f>
        <v>30.831475859210776</v>
      </c>
      <c r="L158" s="25">
        <f ca="1">IFERROR([1]!i_risk_returnyearly($B158,TODAY()-180,"",1)/N158,"")</f>
        <v>-0.20283787678752699</v>
      </c>
      <c r="M158" s="25">
        <f ca="1">IFERROR([1]!i_risk_returnyearly($B158,TODAY()-365,"",1)/O158,"")</f>
        <v>0.70963120580013006</v>
      </c>
      <c r="N158" s="26">
        <f ca="1">[2]!thsiFinD("ths_annual_volatility_index",$B158,TODAY()-180,TODAY(),100,101)</f>
        <v>42.913663894057002</v>
      </c>
      <c r="O158" s="26">
        <f ca="1">[2]!thsiFinD("ths_annual_volatility_index",$B158,TODAY()-365,TODAY(),100,101)</f>
        <v>45.092374415984999</v>
      </c>
      <c r="P158" s="27">
        <f ca="1">[2]!thsiFinD("ths_fore_np_compound_growth_2y_index",$B158,TODAY())</f>
        <v>38.035197819400004</v>
      </c>
      <c r="Q158" s="27">
        <f ca="1">$P158-[2]!thsiFinD("ths_fore_np_compound_growth_2y_index",$B158,TODAY()-30)</f>
        <v>10.276005920073004</v>
      </c>
      <c r="R158" s="27">
        <f ca="1">$P158-[2]!thsiFinD("ths_fore_np_compound_growth_2y_index",$B158,TODAY()-180)</f>
        <v>-3.2641755792949922</v>
      </c>
      <c r="S158" s="26">
        <f ca="1">[2]!thsiFinD("ths_pe_ttm_index",B158,[2]!thsiFinD("ths_new_forward_nearest_trade_date_func",TODAY()),100,100)</f>
        <v>83.639191050590995</v>
      </c>
      <c r="T158" s="26">
        <f ca="1">[2]!thsiFinD("ths_fore_pe_index",B158,[2]!thsiFinD("ths_new_forward_nearest_trade_date_func",TODAY()),2025,100)</f>
        <v>28.031108530196001</v>
      </c>
      <c r="U158" s="26">
        <f ca="1">[2]!thsiFinD("ths_pb_quantile_sr_index",$B158,[2]!thsiFinD("ths_new_forward_nearest_trade_date_func",TODAY()),TODAY()-365*5,TODAY(),107,100)</f>
        <v>72.839506172839506</v>
      </c>
      <c r="V158" s="26">
        <f ca="1">[2]!thsiFinD("ths_pe_ttm_quantile_index",$B158,[2]!thsiFinD("ths_new_forward_nearest_trade_date_func",TODAY()),TODAY()-365*5,TODAY(),100,100)</f>
        <v>0</v>
      </c>
      <c r="W158" s="27">
        <f ca="1">[2]!thsiFinD("ths_pb_quantile_sr_index",$B158,"2024-09-20",TODAY()-365*5,TODAY(),107,100)</f>
        <v>1.8518518518518516</v>
      </c>
      <c r="X158" s="27">
        <f ca="1">[2]!thsiFinD("ths_pe_ttm_quantile_index",$B158,"2024-09-20",TODAY()-365*5,TODAY(),100,100)</f>
        <v>8.9709762532982005</v>
      </c>
      <c r="Y158" s="27">
        <f ca="1">[2]!thsiFinD("ths_pb_quantile_sr_index",$B158,"2024-12-31",TODAY()-365*5,TODAY(),107,100)</f>
        <v>74.897119341563794</v>
      </c>
      <c r="Z158" s="27">
        <f ca="1">[2]!thsiFinD("ths_pe_ttm_quantile_index",$B158,"2024-12-31",TODAY()-365*5,TODAY(),100,100)</f>
        <v>65.699208443271999</v>
      </c>
      <c r="AA158" s="27">
        <f ca="1">[2]!thsiFinD("ths_pb_lessthan1_num_ratio_index",$B158,[2]!thsiFinD("ths_new_forward_nearest_trade_date_func",TODAY()))</f>
        <v>1</v>
      </c>
      <c r="AB158" s="29">
        <f ca="1">IF(L158="","",(([2]!thsiFinD("close_int",$B158,TODAY()-365*3,TODAY(),100)-[2]!thsiFinD("low_int",$B158,TODAY()-365*3,TODAY(),100)-1)/([2]!thsiFinD("high_int",$B158,TODAY()-365*3,TODAY(),100)-[2]!thsiFinD("low_int",$B158,TODAY()-365*3,TODAY(),100)-1)))</f>
        <v>0.6893385638226619</v>
      </c>
      <c r="AC158" s="29">
        <f ca="1">IF($L158="","",(([2]!thsiFinD("close_int",$B158,TODAY()-365,TODAY(),100)-[2]!thsiFinD("low_int",$B158,TODAY()-365,TODAY(),100)-1)/([2]!thsiFinD("high_int",$B158,TODAY()-365,TODAY(),100)-[2]!thsiFinD("low_int",$B158,TODAY()-365,TODAY(),100)-1)))</f>
        <v>0.65626647320594345</v>
      </c>
      <c r="AD158" s="29">
        <f ca="1">IF($L158="","",(([2]!thsiFinD("close_int",$B158,TODAY()-90,TODAY(),100)-[2]!thsiFinD("low_int",$B158,TODAY()-90,TODAY(),100)-1)/([2]!thsiFinD("high_int",$B158,TODAY()-90,TODAY(),100)-[2]!thsiFinD("low_int",$B158,TODAY()-90,TODAY(),100)-1)))</f>
        <v>0.45423602533317803</v>
      </c>
    </row>
    <row r="159" spans="1:30" ht="16.5" hidden="1" x14ac:dyDescent="0.4">
      <c r="A159" s="2" t="str">
        <f>[1]!b_info_fullname(B159)</f>
        <v>创业板大盘指数</v>
      </c>
      <c r="B159" s="2" t="s">
        <v>406</v>
      </c>
      <c r="C159" s="2" t="s">
        <v>1618</v>
      </c>
      <c r="D159" s="3" t="s">
        <v>1487</v>
      </c>
      <c r="E159" s="3" t="s">
        <v>1489</v>
      </c>
      <c r="F159" s="3"/>
      <c r="G159" s="19">
        <f>COUNTIF('ETF-info'!$I$2:$I$2000,ETF指数!$B159)</f>
        <v>2</v>
      </c>
      <c r="H159" s="20">
        <f ca="1">SUMIF('ETF-info'!$I$2:$I$2000,ETF指数!B159,'ETF-info'!$M$2:$M$1008)</f>
        <v>8.1309831391999996</v>
      </c>
      <c r="I159" s="25">
        <f ca="1">[1]!i_pq_pctchange($B159,TODAY()-30,"")</f>
        <v>-10.52641608136865</v>
      </c>
      <c r="J159" s="25">
        <f ca="1">[1]!i_pq_pctchange($B159,TODAY()-180,"")</f>
        <v>-14.554228921895495</v>
      </c>
      <c r="K159" s="25">
        <f ca="1">[1]!i_pq_pctchange($B159,TODAY()-365,"")</f>
        <v>11.561756819509927</v>
      </c>
      <c r="L159" s="25">
        <f ca="1">IFERROR([1]!i_risk_returnyearly($B159,TODAY()-180,"",1)/N159,"")</f>
        <v>-0.82848562976610829</v>
      </c>
      <c r="M159" s="25">
        <f ca="1">IFERROR([1]!i_risk_returnyearly($B159,TODAY()-365,"",1)/O159,"")</f>
        <v>0.28506347417505712</v>
      </c>
      <c r="N159" s="26">
        <f ca="1">[2]!thsiFinD("ths_annual_volatility_index",$B159,TODAY()-180,TODAY(),100,101)</f>
        <v>33.725296011002001</v>
      </c>
      <c r="O159" s="26">
        <f ca="1">[2]!thsiFinD("ths_annual_volatility_index",$B159,TODAY()-365,TODAY(),100,101)</f>
        <v>41.976558729849003</v>
      </c>
      <c r="P159" s="27">
        <f ca="1">[2]!thsiFinD("ths_fore_np_compound_growth_2y_index",$B159,TODAY())</f>
        <v>26.725850391722002</v>
      </c>
      <c r="Q159" s="27">
        <f ca="1">$P159-[2]!thsiFinD("ths_fore_np_compound_growth_2y_index",$B159,TODAY()-30)</f>
        <v>2.3430247309900025</v>
      </c>
      <c r="R159" s="27">
        <f ca="1">$P159-[2]!thsiFinD("ths_fore_np_compound_growth_2y_index",$B159,TODAY()-180)</f>
        <v>6.7517402185890028</v>
      </c>
      <c r="S159" s="26">
        <f ca="1">[2]!thsiFinD("ths_pe_ttm_index",B159,[2]!thsiFinD("ths_new_forward_nearest_trade_date_func",TODAY()),100,100)</f>
        <v>26.938044896011</v>
      </c>
      <c r="T159" s="26">
        <f ca="1">[2]!thsiFinD("ths_fore_pe_index",B159,[2]!thsiFinD("ths_new_forward_nearest_trade_date_func",TODAY()),2025,100)</f>
        <v>20.310611517616</v>
      </c>
      <c r="U159" s="26">
        <f ca="1">[2]!thsiFinD("ths_pb_quantile_sr_index",$B159,[2]!thsiFinD("ths_new_forward_nearest_trade_date_func",TODAY()),TODAY()-365*5,TODAY(),107,100)</f>
        <v>31.48028442146089</v>
      </c>
      <c r="V159" s="26">
        <f ca="1">[2]!thsiFinD("ths_pe_ttm_quantile_index",$B159,[2]!thsiFinD("ths_new_forward_nearest_trade_date_func",TODAY()),TODAY()-365*5,TODAY(),100,100)</f>
        <v>0</v>
      </c>
      <c r="W159" s="27">
        <f ca="1">[2]!thsiFinD("ths_pb_quantile_sr_index",$B159,"2024-09-20",TODAY()-365*5,TODAY(),107,100)</f>
        <v>1.680672268907563</v>
      </c>
      <c r="X159" s="27">
        <f ca="1">[2]!thsiFinD("ths_pe_ttm_quantile_index",$B159,"2024-09-20",TODAY()-365*5,TODAY(),100,100)</f>
        <v>1.4342629482072</v>
      </c>
      <c r="Y159" s="27">
        <f ca="1">[2]!thsiFinD("ths_pb_quantile_sr_index",$B159,"2024-12-31",TODAY()-365*5,TODAY(),107,100)</f>
        <v>36.780866192630903</v>
      </c>
      <c r="Z159" s="27">
        <f ca="1">[2]!thsiFinD("ths_pe_ttm_quantile_index",$B159,"2024-12-31",TODAY()-365*5,TODAY(),100,100)</f>
        <v>28.366533864541999</v>
      </c>
      <c r="AA159" s="27">
        <f ca="1">[2]!thsiFinD("ths_pb_lessthan1_num_ratio_index",$B159,[2]!thsiFinD("ths_new_forward_nearest_trade_date_func",TODAY()))</f>
        <v>0</v>
      </c>
      <c r="AB159" s="29">
        <f ca="1">IF(L159="","",(([2]!thsiFinD("close_int",$B159,TODAY()-365*3,TODAY(),100)-[2]!thsiFinD("low_int",$B159,TODAY()-365*3,TODAY(),100)-1)/([2]!thsiFinD("high_int",$B159,TODAY()-365*3,TODAY(),100)-[2]!thsiFinD("low_int",$B159,TODAY()-365*3,TODAY(),100)-1)))</f>
        <v>0.30119133506866141</v>
      </c>
      <c r="AC159" s="29">
        <f ca="1">IF($L159="","",(([2]!thsiFinD("close_int",$B159,TODAY()-365,TODAY(),100)-[2]!thsiFinD("low_int",$B159,TODAY()-365,TODAY(),100)-1)/([2]!thsiFinD("high_int",$B159,TODAY()-365,TODAY(),100)-[2]!thsiFinD("low_int",$B159,TODAY()-365,TODAY(),100)-1)))</f>
        <v>0.39724080858919147</v>
      </c>
      <c r="AD159" s="29">
        <f ca="1">IF($L159="","",(([2]!thsiFinD("close_int",$B159,TODAY()-90,TODAY(),100)-[2]!thsiFinD("low_int",$B159,TODAY()-90,TODAY(),100)-1)/([2]!thsiFinD("high_int",$B159,TODAY()-90,TODAY(),100)-[2]!thsiFinD("low_int",$B159,TODAY()-90,TODAY(),100)-1)))</f>
        <v>0.34264606088717042</v>
      </c>
    </row>
    <row r="160" spans="1:30" ht="16.5" hidden="1" x14ac:dyDescent="0.4">
      <c r="A160" s="2" t="str">
        <f>[1]!b_info_fullname(B160)</f>
        <v>创业板综合指数</v>
      </c>
      <c r="B160" s="2" t="s">
        <v>1181</v>
      </c>
      <c r="C160" s="2" t="s">
        <v>1620</v>
      </c>
      <c r="D160" s="3" t="s">
        <v>1487</v>
      </c>
      <c r="E160" s="3" t="s">
        <v>1489</v>
      </c>
      <c r="F160" s="3"/>
      <c r="G160" s="19">
        <f>COUNTIF('ETF-info'!$I$2:$I$2000,ETF指数!$B160)</f>
        <v>2</v>
      </c>
      <c r="H160" s="20">
        <f ca="1">SUMIF('ETF-info'!$I$2:$I$2000,ETF指数!B160,'ETF-info'!$M$2:$M$1008)</f>
        <v>3.0340226130000003</v>
      </c>
      <c r="I160" s="25">
        <f ca="1">[1]!i_pq_pctchange($B160,TODAY()-30,"")</f>
        <v>-8.5898907653766958</v>
      </c>
      <c r="J160" s="25">
        <f ca="1">[1]!i_pq_pctchange($B160,TODAY()-180,"")</f>
        <v>-6.5637860267695576</v>
      </c>
      <c r="K160" s="25">
        <f ca="1">[1]!i_pq_pctchange($B160,TODAY()-365,"")</f>
        <v>22.643754661791515</v>
      </c>
      <c r="L160" s="25">
        <f ca="1">IFERROR([1]!i_risk_returnyearly($B160,TODAY()-180,"",1)/N160,"")</f>
        <v>-0.36810908313514557</v>
      </c>
      <c r="M160" s="25">
        <f ca="1">IFERROR([1]!i_risk_returnyearly($B160,TODAY()-365,"",1)/O160,"")</f>
        <v>0.57943337355254765</v>
      </c>
      <c r="N160" s="26">
        <f ca="1">[2]!thsiFinD("ths_annual_volatility_index",$B160,TODAY()-180,TODAY(),100,101)</f>
        <v>35.829790748409003</v>
      </c>
      <c r="O160" s="26">
        <f ca="1">[2]!thsiFinD("ths_annual_volatility_index",$B160,TODAY()-365,TODAY(),100,101)</f>
        <v>40.512162341074998</v>
      </c>
      <c r="P160" s="27">
        <f ca="1">[2]!thsiFinD("ths_fore_np_compound_growth_2y_index",$B160,TODAY())</f>
        <v>36.961234080232003</v>
      </c>
      <c r="Q160" s="27">
        <f ca="1">$P160-[2]!thsiFinD("ths_fore_np_compound_growth_2y_index",$B160,TODAY()-30)</f>
        <v>5.0987773164070056</v>
      </c>
      <c r="R160" s="27">
        <f ca="1">$P160-[2]!thsiFinD("ths_fore_np_compound_growth_2y_index",$B160,TODAY()-180)</f>
        <v>3.2232422278800001</v>
      </c>
      <c r="S160" s="26">
        <f ca="1">[2]!thsiFinD("ths_pe_ttm_index",B160,[2]!thsiFinD("ths_new_forward_nearest_trade_date_func",TODAY()),100,100)</f>
        <v>54.610959227612</v>
      </c>
      <c r="T160" s="26">
        <f ca="1">[2]!thsiFinD("ths_fore_pe_index",B160,[2]!thsiFinD("ths_new_forward_nearest_trade_date_func",TODAY()),2025,100)</f>
        <v>23.693019246555</v>
      </c>
      <c r="U160" s="26">
        <f ca="1">[2]!thsiFinD("ths_pb_quantile_sr_index",$B160,[2]!thsiFinD("ths_new_forward_nearest_trade_date_func",TODAY()),TODAY()-365*5,TODAY(),107,100)</f>
        <v>28.326180257510732</v>
      </c>
      <c r="V160" s="26">
        <f ca="1">[2]!thsiFinD("ths_pe_ttm_quantile_index",$B160,[2]!thsiFinD("ths_new_forward_nearest_trade_date_func",TODAY()),TODAY()-365*5,TODAY(),100,100)</f>
        <v>0</v>
      </c>
      <c r="W160" s="27">
        <f ca="1">[2]!thsiFinD("ths_pb_quantile_sr_index",$B160,"2024-09-20",TODAY()-365*5,TODAY(),107,100)</f>
        <v>0.67443286327406493</v>
      </c>
      <c r="X160" s="27">
        <f ca="1">[2]!thsiFinD("ths_pe_ttm_quantile_index",$B160,"2024-09-20",TODAY()-365*5,TODAY(),100,100)</f>
        <v>1.8232819074333999</v>
      </c>
      <c r="Y160" s="27">
        <f ca="1">[2]!thsiFinD("ths_pb_quantile_sr_index",$B160,"2024-12-31",TODAY()-365*5,TODAY(),107,100)</f>
        <v>28.571428571428569</v>
      </c>
      <c r="Z160" s="27">
        <f ca="1">[2]!thsiFinD("ths_pe_ttm_quantile_index",$B160,"2024-12-31",TODAY()-365*5,TODAY(),100,100)</f>
        <v>47.545582047685997</v>
      </c>
      <c r="AA160" s="27">
        <f ca="1">[2]!thsiFinD("ths_pb_lessthan1_num_ratio_index",$B160,[2]!thsiFinD("ths_new_forward_nearest_trade_date_func",TODAY()))</f>
        <v>1.5942028985507</v>
      </c>
      <c r="AB160" s="29">
        <f ca="1">IF(L160="","",(([2]!thsiFinD("close_int",$B160,TODAY()-365*3,TODAY(),100)-[2]!thsiFinD("low_int",$B160,TODAY()-365*3,TODAY(),100)-1)/([2]!thsiFinD("high_int",$B160,TODAY()-365*3,TODAY(),100)-[2]!thsiFinD("low_int",$B160,TODAY()-365*3,TODAY(),100)-1)))</f>
        <v>0.64331024009687265</v>
      </c>
      <c r="AC160" s="29">
        <f ca="1">IF($L160="","",(([2]!thsiFinD("close_int",$B160,TODAY()-365,TODAY(),100)-[2]!thsiFinD("low_int",$B160,TODAY()-365,TODAY(),100)-1)/([2]!thsiFinD("high_int",$B160,TODAY()-365,TODAY(),100)-[2]!thsiFinD("low_int",$B160,TODAY()-365,TODAY(),100)-1)))</f>
        <v>0.60255781629366678</v>
      </c>
      <c r="AD160" s="29">
        <f ca="1">IF($L160="","",(([2]!thsiFinD("close_int",$B160,TODAY()-90,TODAY(),100)-[2]!thsiFinD("low_int",$B160,TODAY()-90,TODAY(),100)-1)/([2]!thsiFinD("high_int",$B160,TODAY()-90,TODAY(),100)-[2]!thsiFinD("low_int",$B160,TODAY()-90,TODAY(),100)-1)))</f>
        <v>0.47190819075282203</v>
      </c>
    </row>
    <row r="161" spans="1:30" ht="16.5" hidden="1" x14ac:dyDescent="0.4">
      <c r="A161" s="2" t="str">
        <f>[1]!b_info_fullname(B161)</f>
        <v>创业板300指数</v>
      </c>
      <c r="B161" s="2" t="s">
        <v>599</v>
      </c>
      <c r="C161" s="2" t="s">
        <v>1621</v>
      </c>
      <c r="D161" s="3" t="s">
        <v>1487</v>
      </c>
      <c r="E161" s="3" t="s">
        <v>1489</v>
      </c>
      <c r="F161" s="3"/>
      <c r="G161" s="19">
        <f>COUNTIF('ETF-info'!$I$2:$I$2000,ETF指数!$B161)</f>
        <v>1</v>
      </c>
      <c r="H161" s="20">
        <f ca="1">SUMIF('ETF-info'!$I$2:$I$2000,ETF指数!B161,'ETF-info'!$M$2:$M$1008)</f>
        <v>1.7155830927000002</v>
      </c>
      <c r="I161" s="25">
        <f ca="1">[1]!i_pq_pctchange($B161,TODAY()-30,"")</f>
        <v>-9.2666268185122913</v>
      </c>
      <c r="J161" s="25">
        <f ca="1">[1]!i_pq_pctchange($B161,TODAY()-180,"")</f>
        <v>-10.562603759052248</v>
      </c>
      <c r="K161" s="25">
        <f ca="1">[1]!i_pq_pctchange($B161,TODAY()-365,"")</f>
        <v>16.713477698412159</v>
      </c>
      <c r="L161" s="25">
        <f ca="1">IFERROR([1]!i_risk_returnyearly($B161,TODAY()-180,"",1)/N161,"")</f>
        <v>-0.60065888238896903</v>
      </c>
      <c r="M161" s="25">
        <f ca="1">IFERROR([1]!i_risk_returnyearly($B161,TODAY()-365,"",1)/O161,"")</f>
        <v>0.42229174589517321</v>
      </c>
      <c r="N161" s="26">
        <f ca="1">[2]!thsiFinD("ths_annual_volatility_index",$B161,TODAY()-180,TODAY(),100,101)</f>
        <v>34.545715948069997</v>
      </c>
      <c r="O161" s="26">
        <f ca="1">[2]!thsiFinD("ths_annual_volatility_index",$B161,TODAY()-365,TODAY(),100,101)</f>
        <v>40.993722065419</v>
      </c>
      <c r="P161" s="27">
        <f ca="1">[2]!thsiFinD("ths_fore_np_compound_growth_2y_index",$B161,TODAY())</f>
        <v>35.113641980992</v>
      </c>
      <c r="Q161" s="27">
        <f ca="1">$P161-[2]!thsiFinD("ths_fore_np_compound_growth_2y_index",$B161,TODAY()-30)</f>
        <v>3.9520282198840029</v>
      </c>
      <c r="R161" s="27">
        <f ca="1">$P161-[2]!thsiFinD("ths_fore_np_compound_growth_2y_index",$B161,TODAY()-180)</f>
        <v>3.9580035301809993</v>
      </c>
      <c r="S161" s="26">
        <f ca="1">[2]!thsiFinD("ths_pe_ttm_index",B161,[2]!thsiFinD("ths_new_forward_nearest_trade_date_func",TODAY()),100,100)</f>
        <v>36.091548172442003</v>
      </c>
      <c r="T161" s="26">
        <f ca="1">[2]!thsiFinD("ths_fore_pe_index",B161,[2]!thsiFinD("ths_new_forward_nearest_trade_date_func",TODAY()),2025,100)</f>
        <v>22.529096921354999</v>
      </c>
      <c r="U161" s="26">
        <f ca="1">[2]!thsiFinD("ths_pb_quantile_sr_index",$B161,[2]!thsiFinD("ths_new_forward_nearest_trade_date_func",TODAY()),TODAY()-365*5,TODAY(),107,100)</f>
        <v>29.495073891625616</v>
      </c>
      <c r="V161" s="26">
        <f ca="1">[2]!thsiFinD("ths_pe_ttm_quantile_index",$B161,[2]!thsiFinD("ths_new_forward_nearest_trade_date_func",TODAY()),TODAY()-365*5,TODAY(),100,100)</f>
        <v>0</v>
      </c>
      <c r="W161" s="27">
        <f ca="1">[2]!thsiFinD("ths_pb_quantile_sr_index",$B161,"2024-09-20",TODAY()-365*5,TODAY(),107,100)</f>
        <v>0.61576354679802958</v>
      </c>
      <c r="X161" s="27">
        <f ca="1">[2]!thsiFinD("ths_pe_ttm_quantile_index",$B161,"2024-09-20",TODAY()-365*5,TODAY(),100,100)</f>
        <v>0.88691796008868995</v>
      </c>
      <c r="Y161" s="27">
        <f ca="1">[2]!thsiFinD("ths_pb_quantile_sr_index",$B161,"2024-12-31",TODAY()-365*5,TODAY(),107,100)</f>
        <v>34.975369458128078</v>
      </c>
      <c r="Z161" s="27">
        <f ca="1">[2]!thsiFinD("ths_pe_ttm_quantile_index",$B161,"2024-12-31",TODAY()-365*5,TODAY(),100,100)</f>
        <v>32.668144863267003</v>
      </c>
      <c r="AA161" s="27">
        <f ca="1">[2]!thsiFinD("ths_pb_lessthan1_num_ratio_index",$B161,[2]!thsiFinD("ths_new_forward_nearest_trade_date_func",TODAY()))</f>
        <v>1</v>
      </c>
      <c r="AB161" s="29">
        <f ca="1">IF(L161="","",(([2]!thsiFinD("close_int",$B161,TODAY()-365*3,TODAY(),100)-[2]!thsiFinD("low_int",$B161,TODAY()-365*3,TODAY(),100)-1)/([2]!thsiFinD("high_int",$B161,TODAY()-365*3,TODAY(),100)-[2]!thsiFinD("low_int",$B161,TODAY()-365*3,TODAY(),100)-1)))</f>
        <v>0.48339694865525906</v>
      </c>
      <c r="AC161" s="29">
        <f ca="1">IF($L161="","",(([2]!thsiFinD("close_int",$B161,TODAY()-365,TODAY(),100)-[2]!thsiFinD("low_int",$B161,TODAY()-365,TODAY(),100)-1)/([2]!thsiFinD("high_int",$B161,TODAY()-365,TODAY(),100)-[2]!thsiFinD("low_int",$B161,TODAY()-365,TODAY(),100)-1)))</f>
        <v>0.50998812167295637</v>
      </c>
      <c r="AD161" s="29">
        <f ca="1">IF($L161="","",(([2]!thsiFinD("close_int",$B161,TODAY()-90,TODAY(),100)-[2]!thsiFinD("low_int",$B161,TODAY()-90,TODAY(),100)-1)/([2]!thsiFinD("high_int",$B161,TODAY()-90,TODAY(),100)-[2]!thsiFinD("low_int",$B161,TODAY()-90,TODAY(),100)-1)))</f>
        <v>0.40010410002436875</v>
      </c>
    </row>
    <row r="162" spans="1:30" ht="16.5" hidden="1" x14ac:dyDescent="0.4">
      <c r="A162" s="2" t="str">
        <f>[1]!b_info_fullname(B162)</f>
        <v>创精选88指数</v>
      </c>
      <c r="B162" s="2" t="s">
        <v>390</v>
      </c>
      <c r="C162" s="2" t="s">
        <v>1622</v>
      </c>
      <c r="D162" s="3" t="s">
        <v>1487</v>
      </c>
      <c r="E162" s="3" t="s">
        <v>1489</v>
      </c>
      <c r="F162" s="3"/>
      <c r="G162" s="19">
        <f>COUNTIF('ETF-info'!$I$2:$I$2000,ETF指数!$B162)</f>
        <v>1</v>
      </c>
      <c r="H162" s="20">
        <f ca="1">SUMIF('ETF-info'!$I$2:$I$2000,ETF指数!B162,'ETF-info'!$M$2:$M$1008)</f>
        <v>1.2395104258</v>
      </c>
      <c r="I162" s="25">
        <f ca="1">[1]!i_pq_pctchange($B162,TODAY()-30,"")</f>
        <v>-8.4080454945606462</v>
      </c>
      <c r="J162" s="25">
        <f ca="1">[1]!i_pq_pctchange($B162,TODAY()-180,"")</f>
        <v>-7.6971402934889133</v>
      </c>
      <c r="K162" s="25">
        <f ca="1">[1]!i_pq_pctchange($B162,TODAY()-365,"")</f>
        <v>19.78519809333217</v>
      </c>
      <c r="L162" s="25">
        <f ca="1">IFERROR([1]!i_risk_returnyearly($B162,TODAY()-180,"",1)/N162,"")</f>
        <v>-0.38095385622665012</v>
      </c>
      <c r="M162" s="25">
        <f ca="1">IFERROR([1]!i_risk_returnyearly($B162,TODAY()-365,"",1)/O162,"")</f>
        <v>0.46574793942960924</v>
      </c>
      <c r="N162" s="26">
        <f ca="1">[2]!thsiFinD("ths_annual_volatility_index",$B162,TODAY()-180,TODAY(),100,101)</f>
        <v>40.342392804459998</v>
      </c>
      <c r="O162" s="26">
        <f ca="1">[2]!thsiFinD("ths_annual_volatility_index",$B162,TODAY()-365,TODAY(),100,101)</f>
        <v>44.019959397728002</v>
      </c>
      <c r="P162" s="27">
        <f ca="1">[2]!thsiFinD("ths_fore_np_compound_growth_2y_index",$B162,TODAY())</f>
        <v>33.648089515055005</v>
      </c>
      <c r="Q162" s="27">
        <f ca="1">$P162-[2]!thsiFinD("ths_fore_np_compound_growth_2y_index",$B162,TODAY()-30)</f>
        <v>7.7067907365890065</v>
      </c>
      <c r="R162" s="27">
        <f ca="1">$P162-[2]!thsiFinD("ths_fore_np_compound_growth_2y_index",$B162,TODAY()-180)</f>
        <v>-0.93027125541298972</v>
      </c>
      <c r="S162" s="26">
        <f ca="1">[2]!thsiFinD("ths_pe_ttm_index",B162,[2]!thsiFinD("ths_new_forward_nearest_trade_date_func",TODAY()),100,100)</f>
        <v>60.603036787036999</v>
      </c>
      <c r="T162" s="26">
        <f ca="1">[2]!thsiFinD("ths_fore_pe_index",B162,[2]!thsiFinD("ths_new_forward_nearest_trade_date_func",TODAY()),2025,100)</f>
        <v>25.425680733646001</v>
      </c>
      <c r="U162" s="26">
        <f ca="1">[2]!thsiFinD("ths_pb_quantile_sr_index",$B162,[2]!thsiFinD("ths_new_forward_nearest_trade_date_func",TODAY()),TODAY()-365*5,TODAY(),107,100)</f>
        <v>30.644152595372109</v>
      </c>
      <c r="V162" s="26">
        <f ca="1">[2]!thsiFinD("ths_pe_ttm_quantile_index",$B162,[2]!thsiFinD("ths_new_forward_nearest_trade_date_func",TODAY()),TODAY()-365*5,TODAY(),100,100)</f>
        <v>0</v>
      </c>
      <c r="W162" s="27">
        <f ca="1">[2]!thsiFinD("ths_pb_quantile_sr_index",$B162,"2024-09-20",TODAY()-365*5,TODAY(),107,100)</f>
        <v>0.43777360850531583</v>
      </c>
      <c r="X162" s="27">
        <f ca="1">[2]!thsiFinD("ths_pe_ttm_quantile_index",$B162,"2024-09-20",TODAY()-365*5,TODAY(),100,100)</f>
        <v>7.9315707620528997</v>
      </c>
      <c r="Y162" s="27">
        <f ca="1">[2]!thsiFinD("ths_pb_quantile_sr_index",$B162,"2024-12-31",TODAY()-365*5,TODAY(),107,100)</f>
        <v>32.33270794246404</v>
      </c>
      <c r="Z162" s="27">
        <f ca="1">[2]!thsiFinD("ths_pe_ttm_quantile_index",$B162,"2024-12-31",TODAY()-365*5,TODAY(),100,100)</f>
        <v>37.169517884914001</v>
      </c>
      <c r="AA162" s="27">
        <f ca="1">[2]!thsiFinD("ths_pb_lessthan1_num_ratio_index",$B162,[2]!thsiFinD("ths_new_forward_nearest_trade_date_func",TODAY()))</f>
        <v>0</v>
      </c>
      <c r="AB162" s="29">
        <f ca="1">IF(L162="","",(([2]!thsiFinD("close_int",$B162,TODAY()-365*3,TODAY(),100)-[2]!thsiFinD("low_int",$B162,TODAY()-365*3,TODAY(),100)-1)/([2]!thsiFinD("high_int",$B162,TODAY()-365*3,TODAY(),100)-[2]!thsiFinD("low_int",$B162,TODAY()-365*3,TODAY(),100)-1)))</f>
        <v>0.60893688739328489</v>
      </c>
      <c r="AC162" s="29">
        <f ca="1">IF($L162="","",(([2]!thsiFinD("close_int",$B162,TODAY()-365,TODAY(),100)-[2]!thsiFinD("low_int",$B162,TODAY()-365,TODAY(),100)-1)/([2]!thsiFinD("high_int",$B162,TODAY()-365,TODAY(),100)-[2]!thsiFinD("low_int",$B162,TODAY()-365,TODAY(),100)-1)))</f>
        <v>0.60020925082345222</v>
      </c>
      <c r="AD162" s="29">
        <f ca="1">IF($L162="","",(([2]!thsiFinD("close_int",$B162,TODAY()-90,TODAY(),100)-[2]!thsiFinD("low_int",$B162,TODAY()-90,TODAY(),100)-1)/([2]!thsiFinD("high_int",$B162,TODAY()-90,TODAY(),100)-[2]!thsiFinD("low_int",$B162,TODAY()-90,TODAY(),100)-1)))</f>
        <v>0.44854386271897362</v>
      </c>
    </row>
    <row r="163" spans="1:30" ht="16.5" hidden="1" x14ac:dyDescent="0.4">
      <c r="A163" s="2" t="str">
        <f>[1]!b_info_fullname(B163)</f>
        <v>上证50指数</v>
      </c>
      <c r="B163" s="2" t="s">
        <v>16</v>
      </c>
      <c r="C163" s="2" t="s">
        <v>1628</v>
      </c>
      <c r="D163" s="3" t="s">
        <v>1487</v>
      </c>
      <c r="E163" s="38" t="s">
        <v>2378</v>
      </c>
      <c r="F163" s="3" t="s">
        <v>1540</v>
      </c>
      <c r="G163" s="19">
        <f>COUNTIF('ETF-info'!$I$2:$I$2000,ETF指数!$B163)</f>
        <v>12</v>
      </c>
      <c r="H163" s="20">
        <f ca="1">SUMIF('ETF-info'!$I$2:$I$2000,ETF指数!B163,'ETF-info'!$M$2:$M$1008)</f>
        <v>1536.5419756495</v>
      </c>
      <c r="I163" s="25">
        <f ca="1">[1]!i_pq_pctchange($B163,TODAY()-30,"")</f>
        <v>-1.6522883761088014</v>
      </c>
      <c r="J163" s="25">
        <f ca="1">[1]!i_pq_pctchange($B163,TODAY()-180,"")</f>
        <v>-1.2855284075583007</v>
      </c>
      <c r="K163" s="25">
        <f ca="1">[1]!i_pq_pctchange($B163,TODAY()-365,"")</f>
        <v>9.739681072420737</v>
      </c>
      <c r="L163" s="25">
        <f ca="1">IFERROR([1]!i_risk_returnyearly($B163,TODAY()-180,"",1)/N163,"")</f>
        <v>-0.15833626328660022</v>
      </c>
      <c r="M163" s="25">
        <f ca="1">IFERROR([1]!i_risk_returnyearly($B163,TODAY()-365,"",1)/O163,"")</f>
        <v>0.52064618617163261</v>
      </c>
      <c r="N163" s="26">
        <f ca="1">[2]!thsiFinD("ths_annual_volatility_index",$B163,TODAY()-180,TODAY(),100,101)</f>
        <v>16.796796027389998</v>
      </c>
      <c r="O163" s="26">
        <f ca="1">[2]!thsiFinD("ths_annual_volatility_index",$B163,TODAY()-365,TODAY(),100,101)</f>
        <v>19.355498435249999</v>
      </c>
      <c r="P163" s="27">
        <f ca="1">[2]!thsiFinD("ths_fore_np_compound_growth_2y_index",$B163,TODAY())</f>
        <v>8.2037811527551003</v>
      </c>
      <c r="Q163" s="27">
        <f ca="1">$P163-[2]!thsiFinD("ths_fore_np_compound_growth_2y_index",$B163,TODAY()-30)</f>
        <v>1.5372854095840003</v>
      </c>
      <c r="R163" s="27">
        <f ca="1">$P163-[2]!thsiFinD("ths_fore_np_compound_growth_2y_index",$B163,TODAY()-180)</f>
        <v>2.5175126096889002</v>
      </c>
      <c r="S163" s="26">
        <f ca="1">[2]!thsiFinD("ths_pe_ttm_index",B163,[2]!thsiFinD("ths_new_forward_nearest_trade_date_func",TODAY()),100,100)</f>
        <v>10.697509300787001</v>
      </c>
      <c r="T163" s="26">
        <f ca="1">[2]!thsiFinD("ths_fore_pe_index",B163,[2]!thsiFinD("ths_new_forward_nearest_trade_date_func",TODAY()),2025,100)</f>
        <v>10.235138013812</v>
      </c>
      <c r="U163" s="26">
        <f ca="1">[2]!thsiFinD("ths_pb_quantile_sr_index",$B163,[2]!thsiFinD("ths_new_forward_nearest_trade_date_func",TODAY()),TODAY()-365*5,TODAY(),107,100)</f>
        <v>77.770360480640861</v>
      </c>
      <c r="V163" s="26">
        <f ca="1">[2]!thsiFinD("ths_pe_ttm_quantile_index",$B163,[2]!thsiFinD("ths_new_forward_nearest_trade_date_func",TODAY()),TODAY()-365*5,TODAY(),100,100)</f>
        <v>0</v>
      </c>
      <c r="W163" s="27">
        <f ca="1">[2]!thsiFinD("ths_pb_quantile_sr_index",$B163,"2024-09-20",TODAY()-365*5,TODAY(),107,100)</f>
        <v>6.9425901201602134</v>
      </c>
      <c r="X163" s="27">
        <f ca="1">[2]!thsiFinD("ths_pe_ttm_quantile_index",$B163,"2024-09-20",TODAY()-365*5,TODAY(),100,100)</f>
        <v>20.900076277650999</v>
      </c>
      <c r="Y163" s="27">
        <f ca="1">[2]!thsiFinD("ths_pb_quantile_sr_index",$B163,"2024-12-31",TODAY()-365*5,TODAY(),107,100)</f>
        <v>85.78104138851802</v>
      </c>
      <c r="Z163" s="27">
        <f ca="1">[2]!thsiFinD("ths_pe_ttm_quantile_index",$B163,"2024-12-31",TODAY()-365*5,TODAY(),100,100)</f>
        <v>78.565980167811006</v>
      </c>
      <c r="AA163" s="27">
        <f ca="1">[2]!thsiFinD("ths_pb_lessthan1_num_ratio_index",$B163,[2]!thsiFinD("ths_new_forward_nearest_trade_date_func",TODAY()))</f>
        <v>28.000000000000004</v>
      </c>
      <c r="AB163" s="29">
        <f ca="1">IF(L163="","",(([2]!thsiFinD("close_int",$B163,TODAY()-365*3,TODAY(),100)-[2]!thsiFinD("low_int",$B163,TODAY()-365*3,TODAY(),100)-1)/([2]!thsiFinD("high_int",$B163,TODAY()-365*3,TODAY(),100)-[2]!thsiFinD("low_int",$B163,TODAY()-365*3,TODAY(),100)-1)))</f>
        <v>0.52584317348566012</v>
      </c>
      <c r="AC163" s="29">
        <f ca="1">IF($L163="","",(([2]!thsiFinD("close_int",$B163,TODAY()-365,TODAY(),100)-[2]!thsiFinD("low_int",$B163,TODAY()-365,TODAY(),100)-1)/([2]!thsiFinD("high_int",$B163,TODAY()-365,TODAY(),100)-[2]!thsiFinD("low_int",$B163,TODAY()-365,TODAY(),100)-1)))</f>
        <v>0.54920012929529261</v>
      </c>
      <c r="AD163" s="29">
        <f ca="1">IF($L163="","",(([2]!thsiFinD("close_int",$B163,TODAY()-90,TODAY(),100)-[2]!thsiFinD("low_int",$B163,TODAY()-90,TODAY(),100)-1)/([2]!thsiFinD("high_int",$B163,TODAY()-90,TODAY(),100)-[2]!thsiFinD("low_int",$B163,TODAY()-90,TODAY(),100)-1)))</f>
        <v>0.63681342069023061</v>
      </c>
    </row>
    <row r="164" spans="1:30" ht="16.5" hidden="1" x14ac:dyDescent="0.4">
      <c r="A164" s="2" t="str">
        <f>[1]!b_info_fullname(B164)</f>
        <v>中证A50指数</v>
      </c>
      <c r="B164" s="2" t="s">
        <v>1264</v>
      </c>
      <c r="C164" s="2" t="s">
        <v>1615</v>
      </c>
      <c r="D164" s="3" t="s">
        <v>1487</v>
      </c>
      <c r="E164" s="3" t="s">
        <v>1488</v>
      </c>
      <c r="F164" s="3" t="s">
        <v>1540</v>
      </c>
      <c r="G164" s="19">
        <f>COUNTIF('ETF-info'!$I$2:$I$2000,ETF指数!$B164)</f>
        <v>10</v>
      </c>
      <c r="H164" s="20">
        <f ca="1">SUMIF('ETF-info'!$I$2:$I$2000,ETF指数!B164,'ETF-info'!$M$2:$M$1008)</f>
        <v>302.24183468929999</v>
      </c>
      <c r="I164" s="25">
        <f ca="1">[1]!i_pq_pctchange($B164,TODAY()-30,"")</f>
        <v>-3.9061558451785605</v>
      </c>
      <c r="J164" s="25">
        <f ca="1">[1]!i_pq_pctchange($B164,TODAY()-180,"")</f>
        <v>-4.2812788588276636</v>
      </c>
      <c r="K164" s="25">
        <f ca="1">[1]!i_pq_pctchange($B164,TODAY()-365,"")</f>
        <v>9.0666469313981359</v>
      </c>
      <c r="L164" s="25">
        <f ca="1">IFERROR([1]!i_risk_returnyearly($B164,TODAY()-180,"",1)/N164,"")</f>
        <v>-0.47145810421683965</v>
      </c>
      <c r="M164" s="25">
        <f ca="1">IFERROR([1]!i_risk_returnyearly($B164,TODAY()-365,"",1)/O164,"")</f>
        <v>0.42140330288031486</v>
      </c>
      <c r="N164" s="26">
        <f ca="1">[2]!thsiFinD("ths_annual_volatility_index",$B164,TODAY()-180,TODAY(),100,101)</f>
        <v>18.480407291308001</v>
      </c>
      <c r="O164" s="26">
        <f ca="1">[2]!thsiFinD("ths_annual_volatility_index",$B164,TODAY()-365,TODAY(),100,101)</f>
        <v>22.258996365929001</v>
      </c>
      <c r="P164" s="27">
        <f ca="1">[2]!thsiFinD("ths_fore_np_compound_growth_2y_index",$B164,TODAY())</f>
        <v>13.666066826813999</v>
      </c>
      <c r="Q164" s="27">
        <f ca="1">$P164-[2]!thsiFinD("ths_fore_np_compound_growth_2y_index",$B164,TODAY()-30)</f>
        <v>4.8465339268000562E-2</v>
      </c>
      <c r="R164" s="27">
        <f ca="1">$P164-[2]!thsiFinD("ths_fore_np_compound_growth_2y_index",$B164,TODAY()-180)</f>
        <v>0.44705502347199833</v>
      </c>
      <c r="S164" s="26">
        <f ca="1">[2]!thsiFinD("ths_pe_ttm_index",B164,[2]!thsiFinD("ths_new_forward_nearest_trade_date_func",TODAY()),100,100)</f>
        <v>17.130546791387999</v>
      </c>
      <c r="T164" s="26">
        <f ca="1">[2]!thsiFinD("ths_fore_pe_index",B164,[2]!thsiFinD("ths_new_forward_nearest_trade_date_func",TODAY()),2025,100)</f>
        <v>14.698496387417</v>
      </c>
      <c r="U164" s="26">
        <f ca="1">[2]!thsiFinD("ths_pb_quantile_sr_index",$B164,[2]!thsiFinD("ths_new_forward_nearest_trade_date_func",TODAY()),TODAY()-365*5,TODAY(),107,100)</f>
        <v>67.75</v>
      </c>
      <c r="V164" s="26">
        <f ca="1">[2]!thsiFinD("ths_pe_ttm_quantile_index",$B164,[2]!thsiFinD("ths_new_forward_nearest_trade_date_func",TODAY()),TODAY()-365*5,TODAY(),100,100)</f>
        <v>0</v>
      </c>
      <c r="W164" s="27">
        <f ca="1">[2]!thsiFinD("ths_pb_quantile_sr_index",$B164,"2024-09-20",TODAY()-365*5,TODAY(),107,100)</f>
        <v>8</v>
      </c>
      <c r="X164" s="27">
        <f ca="1">[2]!thsiFinD("ths_pe_ttm_quantile_index",$B164,"2024-09-20",TODAY()-365*5,TODAY(),100,100)</f>
        <v>12.607449856734</v>
      </c>
      <c r="Y164" s="27">
        <f ca="1">[2]!thsiFinD("ths_pb_quantile_sr_index",$B164,"2024-12-31",TODAY()-365*5,TODAY(),107,100)</f>
        <v>85.75</v>
      </c>
      <c r="Z164" s="27">
        <f ca="1">[2]!thsiFinD("ths_pe_ttm_quantile_index",$B164,"2024-12-31",TODAY()-365*5,TODAY(),100,100)</f>
        <v>84.770114942529005</v>
      </c>
      <c r="AA164" s="27">
        <f ca="1">[2]!thsiFinD("ths_pb_lessthan1_num_ratio_index",$B164,[2]!thsiFinD("ths_new_forward_nearest_trade_date_func",TODAY()))</f>
        <v>12</v>
      </c>
      <c r="AB164" s="29">
        <f ca="1">IF(L164="","",(([2]!thsiFinD("close_int",$B164,TODAY()-365*3,TODAY(),100)-[2]!thsiFinD("low_int",$B164,TODAY()-365*3,TODAY(),100)-1)/([2]!thsiFinD("high_int",$B164,TODAY()-365*3,TODAY(),100)-[2]!thsiFinD("low_int",$B164,TODAY()-365*3,TODAY(),100)-1)))</f>
        <v>0.50847812960775185</v>
      </c>
      <c r="AC164" s="29">
        <f ca="1">IF($L164="","",(([2]!thsiFinD("close_int",$B164,TODAY()-365,TODAY(),100)-[2]!thsiFinD("low_int",$B164,TODAY()-365,TODAY(),100)-1)/([2]!thsiFinD("high_int",$B164,TODAY()-365,TODAY(),100)-[2]!thsiFinD("low_int",$B164,TODAY()-365,TODAY(),100)-1)))</f>
        <v>0.47932548495286459</v>
      </c>
      <c r="AD164" s="29">
        <f ca="1">IF($L164="","",(([2]!thsiFinD("close_int",$B164,TODAY()-90,TODAY(),100)-[2]!thsiFinD("low_int",$B164,TODAY()-90,TODAY(),100)-1)/([2]!thsiFinD("high_int",$B164,TODAY()-90,TODAY(),100)-[2]!thsiFinD("low_int",$B164,TODAY()-90,TODAY(),100)-1)))</f>
        <v>0.50651244496508385</v>
      </c>
    </row>
    <row r="165" spans="1:30" ht="16.5" hidden="1" x14ac:dyDescent="0.4">
      <c r="A165" s="2" t="str">
        <f>[1]!b_info_fullname(B165)</f>
        <v>MSCI中国A50互联互通指数</v>
      </c>
      <c r="B165" s="2" t="s">
        <v>784</v>
      </c>
      <c r="C165" s="2" t="str">
        <f>[1]!s_info_name(B165)</f>
        <v>MSCI中国A50互联互通</v>
      </c>
      <c r="D165" s="3" t="s">
        <v>1487</v>
      </c>
      <c r="E165" s="3" t="s">
        <v>1488</v>
      </c>
      <c r="F165" s="3"/>
      <c r="G165" s="19">
        <f>COUNTIF('ETF-info'!$I$2:$I$2000,ETF指数!$B165)</f>
        <v>5</v>
      </c>
      <c r="H165" s="20">
        <f ca="1">SUMIF('ETF-info'!$I$2:$I$2000,ETF指数!B165,'ETF-info'!$M$2:$M$1008)</f>
        <v>139.28556619830002</v>
      </c>
      <c r="I165" s="25">
        <f ca="1">[1]!i_pq_pctchange($B165,TODAY()-30,"")</f>
        <v>-2.9599826423096012</v>
      </c>
      <c r="J165" s="25">
        <f ca="1">[1]!i_pq_pctchange($B165,TODAY()-180,"")</f>
        <v>-4.446160075641302</v>
      </c>
      <c r="K165" s="25">
        <f ca="1">[1]!i_pq_pctchange($B165,TODAY()-365,"")</f>
        <v>8.4226712057188227</v>
      </c>
      <c r="L165" s="25" t="str">
        <f ca="1">IFERROR([1]!i_risk_returnyearly($B165,TODAY()-180,"",1)/N165,"")</f>
        <v/>
      </c>
      <c r="M165" s="25" t="str">
        <f ca="1">IFERROR([1]!i_risk_returnyearly($B165,TODAY()-365,"",1)/O165,"")</f>
        <v/>
      </c>
      <c r="N165" s="26">
        <f ca="1">[2]!thsiFinD("ths_annual_volatility_index",$B165,TODAY()-180,TODAY(),100,101)</f>
        <v>0</v>
      </c>
      <c r="O165" s="26">
        <f ca="1">[2]!thsiFinD("ths_annual_volatility_index",$B165,TODAY()-365,TODAY(),100,101)</f>
        <v>0</v>
      </c>
      <c r="P165" s="27">
        <f ca="1">[2]!thsiFinD("ths_fore_np_compound_growth_2y_index",$B165,TODAY())</f>
        <v>0</v>
      </c>
      <c r="Q165" s="27">
        <f ca="1">$P165-[2]!thsiFinD("ths_fore_np_compound_growth_2y_index",$B165,TODAY()-30)</f>
        <v>0</v>
      </c>
      <c r="R165" s="27">
        <f ca="1">$P165-[2]!thsiFinD("ths_fore_np_compound_growth_2y_index",$B165,TODAY()-180)</f>
        <v>0</v>
      </c>
      <c r="S165" s="26">
        <f ca="1">[2]!thsiFinD("ths_pe_ttm_index",B165,[2]!thsiFinD("ths_new_forward_nearest_trade_date_func",TODAY()),100,100)</f>
        <v>0</v>
      </c>
      <c r="T165" s="26">
        <f ca="1">[2]!thsiFinD("ths_fore_pe_index",B165,[2]!thsiFinD("ths_new_forward_nearest_trade_date_func",TODAY()),2025,100)</f>
        <v>0</v>
      </c>
      <c r="U165" s="26">
        <f ca="1">[2]!thsiFinD("ths_pb_quantile_sr_index",$B165,[2]!thsiFinD("ths_new_forward_nearest_trade_date_func",TODAY()),TODAY()-365*5,TODAY(),107,100)</f>
        <v>0</v>
      </c>
      <c r="V165" s="26">
        <f ca="1">[2]!thsiFinD("ths_pe_ttm_quantile_index",$B165,[2]!thsiFinD("ths_new_forward_nearest_trade_date_func",TODAY()),TODAY()-365*5,TODAY(),100,100)</f>
        <v>0</v>
      </c>
      <c r="W165" s="27">
        <f ca="1">[2]!thsiFinD("ths_pb_quantile_sr_index",$B165,"2024-09-20",TODAY()-365*5,TODAY(),107,100)</f>
        <v>0</v>
      </c>
      <c r="X165" s="27">
        <f ca="1">[2]!thsiFinD("ths_pe_ttm_quantile_index",$B165,"2024-09-20",TODAY()-365*5,TODAY(),100,100)</f>
        <v>0</v>
      </c>
      <c r="Y165" s="27">
        <f ca="1">[2]!thsiFinD("ths_pb_quantile_sr_index",$B165,"2024-12-31",TODAY()-365*5,TODAY(),107,100)</f>
        <v>0</v>
      </c>
      <c r="Z165" s="27">
        <f ca="1">[2]!thsiFinD("ths_pe_ttm_quantile_index",$B165,"2024-12-31",TODAY()-365*5,TODAY(),100,100)</f>
        <v>0</v>
      </c>
      <c r="AA165" s="27">
        <f ca="1">[2]!thsiFinD("ths_pb_lessthan1_num_ratio_index",$B165,[2]!thsiFinD("ths_new_forward_nearest_trade_date_func",TODAY()))</f>
        <v>0</v>
      </c>
      <c r="AB165" s="29" t="str">
        <f ca="1">IF(L165="","",(([2]!thsiFinD("close_int",$B165,TODAY()-365*3,TODAY(),100)-[2]!thsiFinD("low_int",$B165,TODAY()-365*3,TODAY(),100)-1)/([2]!thsiFinD("high_int",$B165,TODAY()-365*3,TODAY(),100)-[2]!thsiFinD("low_int",$B165,TODAY()-365*3,TODAY(),100)-1)))</f>
        <v/>
      </c>
      <c r="AC165" s="29" t="str">
        <f ca="1">IF($L165="","",(([2]!thsiFinD("close_int",$B165,TODAY()-365,TODAY(),100)-[2]!thsiFinD("low_int",$B165,TODAY()-365,TODAY(),100)-1)/([2]!thsiFinD("high_int",$B165,TODAY()-365,TODAY(),100)-[2]!thsiFinD("low_int",$B165,TODAY()-365,TODAY(),100)-1)))</f>
        <v/>
      </c>
      <c r="AD165" s="29" t="str">
        <f ca="1">IF($L165="","",(([2]!thsiFinD("close_int",$B165,TODAY()-90,TODAY(),100)-[2]!thsiFinD("low_int",$B165,TODAY()-90,TODAY(),100)-1)/([2]!thsiFinD("high_int",$B165,TODAY()-90,TODAY(),100)-[2]!thsiFinD("low_int",$B165,TODAY()-90,TODAY(),100)-1)))</f>
        <v/>
      </c>
    </row>
    <row r="166" spans="1:30" ht="16.5" hidden="1" x14ac:dyDescent="0.4">
      <c r="A166" s="2" t="str">
        <f>[1]!b_info_fullname(B166)</f>
        <v>富时中国A50指数</v>
      </c>
      <c r="B166" s="2" t="s">
        <v>186</v>
      </c>
      <c r="C166" s="2" t="str">
        <f>[1]!s_info_name(B166)</f>
        <v>富时中国A50</v>
      </c>
      <c r="D166" s="3" t="s">
        <v>1487</v>
      </c>
      <c r="E166" s="3" t="s">
        <v>1488</v>
      </c>
      <c r="F166" s="3"/>
      <c r="G166" s="19">
        <f>COUNTIF('ETF-info'!$I$2:$I$2000,ETF指数!$B166)</f>
        <v>2</v>
      </c>
      <c r="H166" s="20">
        <f ca="1">SUMIF('ETF-info'!$I$2:$I$2000,ETF指数!B166,'ETF-info'!$M$2:$M$1008)</f>
        <v>5.0244381653000003</v>
      </c>
      <c r="I166" s="25">
        <f ca="1">[1]!i_pq_pctchange($B166,TODAY()-30,"")</f>
        <v>-2.1378886994448565</v>
      </c>
      <c r="J166" s="25">
        <f ca="1">[1]!i_pq_pctchange($B166,TODAY()-180,"")</f>
        <v>-2.4752251869068043</v>
      </c>
      <c r="K166" s="25">
        <f ca="1">[1]!i_pq_pctchange($B166,TODAY()-365,"")</f>
        <v>8.1027784656205082</v>
      </c>
      <c r="L166" s="25" t="str">
        <f ca="1">IFERROR([1]!i_risk_returnyearly($B166,TODAY()-180,"",1)/N166,"")</f>
        <v/>
      </c>
      <c r="M166" s="25" t="str">
        <f ca="1">IFERROR([1]!i_risk_returnyearly($B166,TODAY()-365,"",1)/O166,"")</f>
        <v/>
      </c>
      <c r="N166" s="26">
        <f ca="1">[2]!thsiFinD("ths_annual_volatility_index",$B166,TODAY()-180,TODAY(),100,101)</f>
        <v>0</v>
      </c>
      <c r="O166" s="26">
        <f ca="1">[2]!thsiFinD("ths_annual_volatility_index",$B166,TODAY()-365,TODAY(),100,101)</f>
        <v>0</v>
      </c>
      <c r="P166" s="27">
        <f ca="1">[2]!thsiFinD("ths_fore_np_compound_growth_2y_index",$B166,TODAY())</f>
        <v>0</v>
      </c>
      <c r="Q166" s="27">
        <f ca="1">$P166-[2]!thsiFinD("ths_fore_np_compound_growth_2y_index",$B166,TODAY()-30)</f>
        <v>0</v>
      </c>
      <c r="R166" s="27">
        <f ca="1">$P166-[2]!thsiFinD("ths_fore_np_compound_growth_2y_index",$B166,TODAY()-180)</f>
        <v>0</v>
      </c>
      <c r="S166" s="26">
        <f ca="1">[2]!thsiFinD("ths_pe_ttm_index",B166,[2]!thsiFinD("ths_new_forward_nearest_trade_date_func",TODAY()),100,100)</f>
        <v>0</v>
      </c>
      <c r="T166" s="26">
        <f ca="1">[2]!thsiFinD("ths_fore_pe_index",B166,[2]!thsiFinD("ths_new_forward_nearest_trade_date_func",TODAY()),2025,100)</f>
        <v>0</v>
      </c>
      <c r="U166" s="26">
        <f ca="1">[2]!thsiFinD("ths_pb_quantile_sr_index",$B166,[2]!thsiFinD("ths_new_forward_nearest_trade_date_func",TODAY()),TODAY()-365*5,TODAY(),107,100)</f>
        <v>0</v>
      </c>
      <c r="V166" s="26">
        <f ca="1">[2]!thsiFinD("ths_pe_ttm_quantile_index",$B166,[2]!thsiFinD("ths_new_forward_nearest_trade_date_func",TODAY()),TODAY()-365*5,TODAY(),100,100)</f>
        <v>0</v>
      </c>
      <c r="W166" s="27">
        <f ca="1">[2]!thsiFinD("ths_pb_quantile_sr_index",$B166,"2024-09-20",TODAY()-365*5,TODAY(),107,100)</f>
        <v>0</v>
      </c>
      <c r="X166" s="27">
        <f ca="1">[2]!thsiFinD("ths_pe_ttm_quantile_index",$B166,"2024-09-20",TODAY()-365*5,TODAY(),100,100)</f>
        <v>0</v>
      </c>
      <c r="Y166" s="27">
        <f ca="1">[2]!thsiFinD("ths_pb_quantile_sr_index",$B166,"2024-12-31",TODAY()-365*5,TODAY(),107,100)</f>
        <v>0</v>
      </c>
      <c r="Z166" s="27">
        <f ca="1">[2]!thsiFinD("ths_pe_ttm_quantile_index",$B166,"2024-12-31",TODAY()-365*5,TODAY(),100,100)</f>
        <v>0</v>
      </c>
      <c r="AA166" s="27">
        <f ca="1">[2]!thsiFinD("ths_pb_lessthan1_num_ratio_index",$B166,[2]!thsiFinD("ths_new_forward_nearest_trade_date_func",TODAY()))</f>
        <v>0</v>
      </c>
      <c r="AB166" s="29" t="str">
        <f ca="1">IF(L166="","",(([2]!thsiFinD("close_int",$B166,TODAY()-365*3,TODAY(),100)-[2]!thsiFinD("low_int",$B166,TODAY()-365*3,TODAY(),100)-1)/([2]!thsiFinD("high_int",$B166,TODAY()-365*3,TODAY(),100)-[2]!thsiFinD("low_int",$B166,TODAY()-365*3,TODAY(),100)-1)))</f>
        <v/>
      </c>
      <c r="AC166" s="29" t="str">
        <f ca="1">IF($L166="","",(([2]!thsiFinD("close_int",$B166,TODAY()-365,TODAY(),100)-[2]!thsiFinD("low_int",$B166,TODAY()-365,TODAY(),100)-1)/([2]!thsiFinD("high_int",$B166,TODAY()-365,TODAY(),100)-[2]!thsiFinD("low_int",$B166,TODAY()-365,TODAY(),100)-1)))</f>
        <v/>
      </c>
      <c r="AD166" s="29" t="str">
        <f ca="1">IF($L166="","",(([2]!thsiFinD("close_int",$B166,TODAY()-90,TODAY(),100)-[2]!thsiFinD("low_int",$B166,TODAY()-90,TODAY(),100)-1)/([2]!thsiFinD("high_int",$B166,TODAY()-90,TODAY(),100)-[2]!thsiFinD("low_int",$B166,TODAY()-90,TODAY(),100)-1)))</f>
        <v/>
      </c>
    </row>
    <row r="167" spans="1:30" ht="16.5" hidden="1" x14ac:dyDescent="0.4">
      <c r="A167" s="2" t="str">
        <f>[1]!b_info_fullname(B167)</f>
        <v>上证超级大盘指数</v>
      </c>
      <c r="B167" s="2" t="s">
        <v>34</v>
      </c>
      <c r="C167" s="2" t="s">
        <v>1488</v>
      </c>
      <c r="D167" s="3" t="s">
        <v>1487</v>
      </c>
      <c r="E167" s="3" t="s">
        <v>1488</v>
      </c>
      <c r="F167" s="3"/>
      <c r="G167" s="19">
        <f>COUNTIF('ETF-info'!$I$2:$I$2000,ETF指数!$B167)</f>
        <v>1</v>
      </c>
      <c r="H167" s="20">
        <f ca="1">SUMIF('ETF-info'!$I$2:$I$2000,ETF指数!B167,'ETF-info'!$M$2:$M$1008)</f>
        <v>1.3294520833000001</v>
      </c>
      <c r="I167" s="25">
        <f ca="1">[1]!i_pq_pctchange($B167,TODAY()-30,"")</f>
        <v>-1.3510626320034413</v>
      </c>
      <c r="J167" s="25">
        <f ca="1">[1]!i_pq_pctchange($B167,TODAY()-180,"")</f>
        <v>1.5904849240024888</v>
      </c>
      <c r="K167" s="25">
        <f ca="1">[1]!i_pq_pctchange($B167,TODAY()-365,"")</f>
        <v>11.412531093001421</v>
      </c>
      <c r="L167" s="25">
        <f ca="1">IFERROR([1]!i_risk_returnyearly($B167,TODAY()-180,"",1)/N167,"")</f>
        <v>0.1958827420479177</v>
      </c>
      <c r="M167" s="25">
        <f ca="1">IFERROR([1]!i_risk_returnyearly($B167,TODAY()-365,"",1)/O167,"")</f>
        <v>0.60302479884732541</v>
      </c>
      <c r="N167" s="26">
        <f ca="1">[2]!thsiFinD("ths_annual_volatility_index",$B167,TODAY()-180,TODAY(),100,101)</f>
        <v>17.061580311314</v>
      </c>
      <c r="O167" s="26">
        <f ca="1">[2]!thsiFinD("ths_annual_volatility_index",$B167,TODAY()-365,TODAY(),100,101)</f>
        <v>19.586706435779998</v>
      </c>
      <c r="P167" s="27">
        <f ca="1">[2]!thsiFinD("ths_fore_np_compound_growth_2y_index",$B167,TODAY())</f>
        <v>8.2178696325691991</v>
      </c>
      <c r="Q167" s="27">
        <f ca="1">$P167-[2]!thsiFinD("ths_fore_np_compound_growth_2y_index",$B167,TODAY()-30)</f>
        <v>1.3228423725321994</v>
      </c>
      <c r="R167" s="27">
        <f ca="1">$P167-[2]!thsiFinD("ths_fore_np_compound_growth_2y_index",$B167,TODAY()-180)</f>
        <v>2.0234331736295994</v>
      </c>
      <c r="S167" s="26">
        <f ca="1">[2]!thsiFinD("ths_pe_ttm_index",B167,[2]!thsiFinD("ths_new_forward_nearest_trade_date_func",TODAY()),100,100)</f>
        <v>9.6885790203740001</v>
      </c>
      <c r="T167" s="26">
        <f ca="1">[2]!thsiFinD("ths_fore_pe_index",B167,[2]!thsiFinD("ths_new_forward_nearest_trade_date_func",TODAY()),2025,100)</f>
        <v>9.2607218021662003</v>
      </c>
      <c r="U167" s="26">
        <f ca="1">[2]!thsiFinD("ths_pb_quantile_sr_index",$B167,[2]!thsiFinD("ths_new_forward_nearest_trade_date_func",TODAY()),TODAY()-365*5,TODAY(),107,100)</f>
        <v>52.37762237762238</v>
      </c>
      <c r="V167" s="26">
        <f ca="1">[2]!thsiFinD("ths_pe_ttm_quantile_index",$B167,[2]!thsiFinD("ths_new_forward_nearest_trade_date_func",TODAY()),TODAY()-365*5,TODAY(),100,100)</f>
        <v>0</v>
      </c>
      <c r="W167" s="27">
        <f ca="1">[2]!thsiFinD("ths_pb_quantile_sr_index",$B167,"2024-09-20",TODAY()-365*5,TODAY(),107,100)</f>
        <v>4.0559440559440558</v>
      </c>
      <c r="X167" s="27">
        <f ca="1">[2]!thsiFinD("ths_pe_ttm_quantile_index",$B167,"2024-09-20",TODAY()-365*5,TODAY(),100,100)</f>
        <v>7.1942446043165003</v>
      </c>
      <c r="Y167" s="27">
        <f ca="1">[2]!thsiFinD("ths_pb_quantile_sr_index",$B167,"2024-12-31",TODAY()-365*5,TODAY(),107,100)</f>
        <v>54.475524475524473</v>
      </c>
      <c r="Z167" s="27">
        <f ca="1">[2]!thsiFinD("ths_pe_ttm_quantile_index",$B167,"2024-12-31",TODAY()-365*5,TODAY(),100,100)</f>
        <v>55.635491606715</v>
      </c>
      <c r="AA167" s="27">
        <f ca="1">[2]!thsiFinD("ths_pb_lessthan1_num_ratio_index",$B167,[2]!thsiFinD("ths_new_forward_nearest_trade_date_func",TODAY()))</f>
        <v>30</v>
      </c>
      <c r="AB167" s="29">
        <f ca="1">IF(L167="","",(([2]!thsiFinD("close_int",$B167,TODAY()-365*3,TODAY(),100)-[2]!thsiFinD("low_int",$B167,TODAY()-365*3,TODAY(),100)-1)/([2]!thsiFinD("high_int",$B167,TODAY()-365*3,TODAY(),100)-[2]!thsiFinD("low_int",$B167,TODAY()-365*3,TODAY(),100)-1)))</f>
        <v>0.577425676278713</v>
      </c>
      <c r="AC167" s="29">
        <f ca="1">IF($L167="","",(([2]!thsiFinD("close_int",$B167,TODAY()-365,TODAY(),100)-[2]!thsiFinD("low_int",$B167,TODAY()-365,TODAY(),100)-1)/([2]!thsiFinD("high_int",$B167,TODAY()-365,TODAY(),100)-[2]!thsiFinD("low_int",$B167,TODAY()-365,TODAY(),100)-1)))</f>
        <v>0.63664469111207089</v>
      </c>
      <c r="AD167" s="29">
        <f ca="1">IF($L167="","",(([2]!thsiFinD("close_int",$B167,TODAY()-90,TODAY(),100)-[2]!thsiFinD("low_int",$B167,TODAY()-90,TODAY(),100)-1)/([2]!thsiFinD("high_int",$B167,TODAY()-90,TODAY(),100)-[2]!thsiFinD("low_int",$B167,TODAY()-90,TODAY(),100)-1)))</f>
        <v>0.65282520836416713</v>
      </c>
    </row>
    <row r="168" spans="1:30" ht="16.5" hidden="1" x14ac:dyDescent="0.4">
      <c r="A168" s="2" t="str">
        <f>[1]!b_info_fullname(B168)</f>
        <v>中证全指证券公司指数</v>
      </c>
      <c r="B168" s="2" t="s">
        <v>169</v>
      </c>
      <c r="C168" s="2" t="s">
        <v>1649</v>
      </c>
      <c r="D168" s="3" t="s">
        <v>1497</v>
      </c>
      <c r="E168" s="3" t="s">
        <v>1498</v>
      </c>
      <c r="F168" s="38" t="s">
        <v>2384</v>
      </c>
      <c r="G168" s="19">
        <f>COUNTIF('ETF-info'!$I$2:$I$2000,ETF指数!$B168)</f>
        <v>12</v>
      </c>
      <c r="H168" s="20">
        <f ca="1">SUMIF('ETF-info'!$I$2:$I$2000,ETF指数!B168,'ETF-info'!$M$2:$M$1008)</f>
        <v>767.07791680029982</v>
      </c>
      <c r="I168" s="25">
        <f ca="1">[1]!i_pq_pctchange($B168,TODAY()-30,"")</f>
        <v>-6.648059325328493</v>
      </c>
      <c r="J168" s="25">
        <f ca="1">[1]!i_pq_pctchange($B168,TODAY()-180,"")</f>
        <v>-9.954617933850308</v>
      </c>
      <c r="K168" s="25">
        <f ca="1">[1]!i_pq_pctchange($B168,TODAY()-365,"")</f>
        <v>22.754461655060098</v>
      </c>
      <c r="L168" s="25">
        <f ca="1">IFERROR([1]!i_risk_returnyearly($B168,TODAY()-180,"",1)/N168,"")</f>
        <v>-0.6131617115937178</v>
      </c>
      <c r="M168" s="25">
        <f ca="1">IFERROR([1]!i_risk_returnyearly($B168,TODAY()-365,"",1)/O168,"")</f>
        <v>0.68061284287582502</v>
      </c>
      <c r="N168" s="26">
        <f ca="1">[2]!thsiFinD("ths_annual_volatility_index",$B168,TODAY()-180,TODAY(),100,101)</f>
        <v>32.004118227766</v>
      </c>
      <c r="O168" s="26">
        <f ca="1">[2]!thsiFinD("ths_annual_volatility_index",$B168,TODAY()-365,TODAY(),100,101)</f>
        <v>34.658825342165997</v>
      </c>
      <c r="P168" s="27">
        <f ca="1">[2]!thsiFinD("ths_fore_np_compound_growth_2y_index",$B168,TODAY())</f>
        <v>17.01885096038</v>
      </c>
      <c r="Q168" s="27">
        <f ca="1">$P168-[2]!thsiFinD("ths_fore_np_compound_growth_2y_index",$B168,TODAY()-30)</f>
        <v>5.2879999444149988</v>
      </c>
      <c r="R168" s="27">
        <f ca="1">$P168-[2]!thsiFinD("ths_fore_np_compound_growth_2y_index",$B168,TODAY()-180)</f>
        <v>12.509934224965601</v>
      </c>
      <c r="S168" s="26">
        <f ca="1">[2]!thsiFinD("ths_pe_ttm_index",B168,[2]!thsiFinD("ths_new_forward_nearest_trade_date_func",TODAY()),100,100)</f>
        <v>21.934097590638</v>
      </c>
      <c r="T168" s="26">
        <f ca="1">[2]!thsiFinD("ths_fore_pe_index",B168,[2]!thsiFinD("ths_new_forward_nearest_trade_date_func",TODAY()),2025,100)</f>
        <v>18.772607918363001</v>
      </c>
      <c r="U168" s="26">
        <f ca="1">[2]!thsiFinD("ths_pb_quantile_sr_index",$B168,[2]!thsiFinD("ths_new_forward_nearest_trade_date_func",TODAY()),TODAY()-365*5,TODAY(),107,100)</f>
        <v>60.366252452583389</v>
      </c>
      <c r="V168" s="26">
        <f ca="1">[2]!thsiFinD("ths_pe_ttm_quantile_index",$B168,[2]!thsiFinD("ths_new_forward_nearest_trade_date_func",TODAY()),TODAY()-365*5,TODAY(),100,100)</f>
        <v>0</v>
      </c>
      <c r="W168" s="27">
        <f ca="1">[2]!thsiFinD("ths_pb_quantile_sr_index",$B168,"2024-09-20",TODAY()-365*5,TODAY(),107,100)</f>
        <v>4.1203400915631132</v>
      </c>
      <c r="X168" s="27">
        <f ca="1">[2]!thsiFinD("ths_pe_ttm_quantile_index",$B168,"2024-09-20",TODAY()-365*5,TODAY(),100,100)</f>
        <v>69.880478087648996</v>
      </c>
      <c r="Y168" s="27">
        <f ca="1">[2]!thsiFinD("ths_pb_quantile_sr_index",$B168,"2024-12-31",TODAY()-365*5,TODAY(),107,100)</f>
        <v>65.271419228253762</v>
      </c>
      <c r="Z168" s="27">
        <f ca="1">[2]!thsiFinD("ths_pe_ttm_quantile_index",$B168,"2024-12-31",TODAY()-365*5,TODAY(),100,100)</f>
        <v>90.517928286853007</v>
      </c>
      <c r="AA168" s="27">
        <f ca="1">[2]!thsiFinD("ths_pb_lessthan1_num_ratio_index",$B168,[2]!thsiFinD("ths_new_forward_nearest_trade_date_func",TODAY()))</f>
        <v>22.448979591837002</v>
      </c>
      <c r="AB168" s="29">
        <f ca="1">IF(L168="","",(([2]!thsiFinD("close_int",$B168,TODAY()-365*3,TODAY(),100)-[2]!thsiFinD("low_int",$B168,TODAY()-365*3,TODAY(),100)-1)/([2]!thsiFinD("high_int",$B168,TODAY()-365*3,TODAY(),100)-[2]!thsiFinD("low_int",$B168,TODAY()-365*3,TODAY(),100)-1)))</f>
        <v>0.43453415298267312</v>
      </c>
      <c r="AC168" s="29">
        <f ca="1">IF($L168="","",(([2]!thsiFinD("close_int",$B168,TODAY()-365,TODAY(),100)-[2]!thsiFinD("low_int",$B168,TODAY()-365,TODAY(),100)-1)/([2]!thsiFinD("high_int",$B168,TODAY()-365,TODAY(),100)-[2]!thsiFinD("low_int",$B168,TODAY()-365,TODAY(),100)-1)))</f>
        <v>0.43453415298267312</v>
      </c>
      <c r="AD168" s="29">
        <f ca="1">IF($L168="","",(([2]!thsiFinD("close_int",$B168,TODAY()-90,TODAY(),100)-[2]!thsiFinD("low_int",$B168,TODAY()-90,TODAY(),100)-1)/([2]!thsiFinD("high_int",$B168,TODAY()-90,TODAY(),100)-[2]!thsiFinD("low_int",$B168,TODAY()-90,TODAY(),100)-1)))</f>
        <v>0.35344278183970146</v>
      </c>
    </row>
    <row r="169" spans="1:30" ht="16.5" hidden="1" x14ac:dyDescent="0.4">
      <c r="A169" s="2" t="str">
        <f>[1]!b_info_fullname(B169)</f>
        <v>中证银行指数</v>
      </c>
      <c r="B169" s="2" t="s">
        <v>184</v>
      </c>
      <c r="C169" s="2" t="s">
        <v>1651</v>
      </c>
      <c r="D169" s="3" t="s">
        <v>1497</v>
      </c>
      <c r="E169" s="3" t="s">
        <v>1498</v>
      </c>
      <c r="F169" s="3" t="s">
        <v>1652</v>
      </c>
      <c r="G169" s="19">
        <f>COUNTIF('ETF-info'!$I$2:$I$2000,ETF指数!$B169)</f>
        <v>8</v>
      </c>
      <c r="H169" s="20">
        <f ca="1">SUMIF('ETF-info'!$I$2:$I$2000,ETF指数!B169,'ETF-info'!$M$2:$M$1008)</f>
        <v>169.41573283650001</v>
      </c>
      <c r="I169" s="25">
        <f ca="1">[1]!i_pq_pctchange($B169,TODAY()-30,"")</f>
        <v>-0.1225325031238178</v>
      </c>
      <c r="J169" s="25">
        <f ca="1">[1]!i_pq_pctchange($B169,TODAY()-180,"")</f>
        <v>7.5534598504475303</v>
      </c>
      <c r="K169" s="25">
        <f ca="1">[1]!i_pq_pctchange($B169,TODAY()-365,"")</f>
        <v>19.908722024886227</v>
      </c>
      <c r="L169" s="25">
        <f ca="1">IFERROR([1]!i_risk_returnyearly($B169,TODAY()-180,"",1)/N169,"")</f>
        <v>0.98313459726221875</v>
      </c>
      <c r="M169" s="25">
        <f ca="1">IFERROR([1]!i_risk_returnyearly($B169,TODAY()-365,"",1)/O169,"")</f>
        <v>1.0455228274791422</v>
      </c>
      <c r="N169" s="26">
        <f ca="1">[2]!thsiFinD("ths_annual_volatility_index",$B169,TODAY()-180,TODAY(),100,101)</f>
        <v>16.662570905208</v>
      </c>
      <c r="O169" s="26">
        <f ca="1">[2]!thsiFinD("ths_annual_volatility_index",$B169,TODAY()-365,TODAY(),100,101)</f>
        <v>19.732308300425</v>
      </c>
      <c r="P169" s="27">
        <f ca="1">[2]!thsiFinD("ths_fore_np_compound_growth_2y_index",$B169,TODAY())</f>
        <v>3.8585262549096999</v>
      </c>
      <c r="Q169" s="27">
        <f ca="1">$P169-[2]!thsiFinD("ths_fore_np_compound_growth_2y_index",$B169,TODAY()-30)</f>
        <v>1.4054839948363997</v>
      </c>
      <c r="R169" s="27">
        <f ca="1">$P169-[2]!thsiFinD("ths_fore_np_compound_growth_2y_index",$B169,TODAY()-180)</f>
        <v>1.3093244390549001</v>
      </c>
      <c r="S169" s="26">
        <f ca="1">[2]!thsiFinD("ths_pe_ttm_index",B169,[2]!thsiFinD("ths_new_forward_nearest_trade_date_func",TODAY()),100,100)</f>
        <v>6.4990868792027996</v>
      </c>
      <c r="T169" s="26">
        <f ca="1">[2]!thsiFinD("ths_fore_pe_index",B169,[2]!thsiFinD("ths_new_forward_nearest_trade_date_func",TODAY()),2025,100)</f>
        <v>6.3523040831830002</v>
      </c>
      <c r="U169" s="26">
        <f ca="1">[2]!thsiFinD("ths_pb_quantile_sr_index",$B169,[2]!thsiFinD("ths_new_forward_nearest_trade_date_func",TODAY()),TODAY()-365*5,TODAY(),107,100)</f>
        <v>98.846153846153854</v>
      </c>
      <c r="V169" s="26">
        <f ca="1">[2]!thsiFinD("ths_pe_ttm_quantile_index",$B169,[2]!thsiFinD("ths_new_forward_nearest_trade_date_func",TODAY()),TODAY()-365*5,TODAY(),100,100)</f>
        <v>0</v>
      </c>
      <c r="W169" s="27">
        <f ca="1">[2]!thsiFinD("ths_pb_quantile_sr_index",$B169,"2024-09-20",TODAY()-365*5,TODAY(),107,100)</f>
        <v>42.615384615384613</v>
      </c>
      <c r="X169" s="27">
        <f ca="1">[2]!thsiFinD("ths_pe_ttm_quantile_index",$B169,"2024-09-20",TODAY()-365*5,TODAY(),100,100)</f>
        <v>43.956043956043999</v>
      </c>
      <c r="Y169" s="27">
        <f ca="1">[2]!thsiFinD("ths_pb_quantile_sr_index",$B169,"2024-12-31",TODAY()-365*5,TODAY(),107,100)</f>
        <v>94.230769230769226</v>
      </c>
      <c r="Z169" s="27">
        <f ca="1">[2]!thsiFinD("ths_pe_ttm_quantile_index",$B169,"2024-12-31",TODAY()-365*5,TODAY(),100,100)</f>
        <v>86.656200941915003</v>
      </c>
      <c r="AA169" s="27">
        <f ca="1">[2]!thsiFinD("ths_pb_lessthan1_num_ratio_index",$B169,[2]!thsiFinD("ths_new_forward_nearest_trade_date_func",TODAY()))</f>
        <v>95.238095238094999</v>
      </c>
      <c r="AB169" s="29">
        <f ca="1">IF(L169="","",(([2]!thsiFinD("close_int",$B169,TODAY()-365*3,TODAY(),100)-[2]!thsiFinD("low_int",$B169,TODAY()-365*3,TODAY(),100)-1)/([2]!thsiFinD("high_int",$B169,TODAY()-365*3,TODAY(),100)-[2]!thsiFinD("low_int",$B169,TODAY()-365*3,TODAY(),100)-1)))</f>
        <v>0.94144388540876178</v>
      </c>
      <c r="AC169" s="29">
        <f ca="1">IF($L169="","",(([2]!thsiFinD("close_int",$B169,TODAY()-365,TODAY(),100)-[2]!thsiFinD("low_int",$B169,TODAY()-365,TODAY(),100)-1)/([2]!thsiFinD("high_int",$B169,TODAY()-365,TODAY(),100)-[2]!thsiFinD("low_int",$B169,TODAY()-365,TODAY(),100)-1)))</f>
        <v>0.91841242241025212</v>
      </c>
      <c r="AD169" s="29">
        <f ca="1">IF($L169="","",(([2]!thsiFinD("close_int",$B169,TODAY()-90,TODAY(),100)-[2]!thsiFinD("low_int",$B169,TODAY()-90,TODAY(),100)-1)/([2]!thsiFinD("high_int",$B169,TODAY()-90,TODAY(),100)-[2]!thsiFinD("low_int",$B169,TODAY()-90,TODAY(),100)-1)))</f>
        <v>0.77241697781699759</v>
      </c>
    </row>
    <row r="170" spans="1:30" ht="16.5" hidden="1" x14ac:dyDescent="0.4">
      <c r="A170" s="2" t="str">
        <f>[1]!b_info_fullname(B170)</f>
        <v>中证香港证券投资主题指数</v>
      </c>
      <c r="B170" s="2" t="s">
        <v>396</v>
      </c>
      <c r="C170" s="2" t="s">
        <v>1654</v>
      </c>
      <c r="D170" s="3" t="s">
        <v>1566</v>
      </c>
      <c r="E170" s="3" t="s">
        <v>1498</v>
      </c>
      <c r="F170" s="38" t="s">
        <v>2384</v>
      </c>
      <c r="G170" s="19">
        <f>COUNTIF('ETF-info'!$I$2:$I$2000,ETF指数!$B170)</f>
        <v>1</v>
      </c>
      <c r="H170" s="20">
        <f ca="1">SUMIF('ETF-info'!$I$2:$I$2000,ETF指数!B170,'ETF-info'!$M$2:$M$1008)</f>
        <v>72.027269204199996</v>
      </c>
      <c r="I170" s="25">
        <f ca="1">[1]!i_pq_pctchange($B170,TODAY()-30,"")</f>
        <v>-10.572608355454493</v>
      </c>
      <c r="J170" s="25">
        <f ca="1">[1]!i_pq_pctchange($B170,TODAY()-180,"")</f>
        <v>-4.5610317019397879</v>
      </c>
      <c r="K170" s="25">
        <f ca="1">[1]!i_pq_pctchange($B170,TODAY()-365,"")</f>
        <v>56.791963860499806</v>
      </c>
      <c r="L170" s="25">
        <f ca="1">IFERROR([1]!i_risk_returnyearly($B170,TODAY()-180,"",1)/N170,"")</f>
        <v>-0.20622356923430932</v>
      </c>
      <c r="M170" s="25">
        <f ca="1">IFERROR([1]!i_risk_returnyearly($B170,TODAY()-365,"",1)/O170,"")</f>
        <v>0.96501112934409827</v>
      </c>
      <c r="N170" s="26">
        <f ca="1">[2]!thsiFinD("ths_annual_volatility_index",$B170,TODAY()-180,TODAY(),100,101)</f>
        <v>45.299465576202998</v>
      </c>
      <c r="O170" s="26">
        <f ca="1">[2]!thsiFinD("ths_annual_volatility_index",$B170,TODAY()-365,TODAY(),100,101)</f>
        <v>60.349266529175999</v>
      </c>
      <c r="P170" s="27">
        <f ca="1">[2]!thsiFinD("ths_fore_np_compound_growth_2y_index",$B170,TODAY())</f>
        <v>0</v>
      </c>
      <c r="Q170" s="27">
        <f ca="1">$P170-[2]!thsiFinD("ths_fore_np_compound_growth_2y_index",$B170,TODAY()-30)</f>
        <v>0</v>
      </c>
      <c r="R170" s="27">
        <f ca="1">$P170-[2]!thsiFinD("ths_fore_np_compound_growth_2y_index",$B170,TODAY()-180)</f>
        <v>0</v>
      </c>
      <c r="S170" s="26">
        <f ca="1">[2]!thsiFinD("ths_pe_ttm_index",B170,[2]!thsiFinD("ths_new_forward_nearest_trade_date_func",TODAY()),100,100)</f>
        <v>15.118963075733999</v>
      </c>
      <c r="T170" s="26">
        <f ca="1">[2]!thsiFinD("ths_fore_pe_index",B170,[2]!thsiFinD("ths_new_forward_nearest_trade_date_func",TODAY()),2025,100)</f>
        <v>12.970364967813</v>
      </c>
      <c r="U170" s="26">
        <f ca="1">[2]!thsiFinD("ths_pb_quantile_sr_index",$B170,[2]!thsiFinD("ths_new_forward_nearest_trade_date_func",TODAY()),TODAY()-365*5,TODAY(),107,100)</f>
        <v>69.092273068267062</v>
      </c>
      <c r="V170" s="26">
        <f ca="1">[2]!thsiFinD("ths_pe_ttm_quantile_index",$B170,[2]!thsiFinD("ths_new_forward_nearest_trade_date_func",TODAY()),TODAY()-365*5,TODAY(),100,100)</f>
        <v>0</v>
      </c>
      <c r="W170" s="27">
        <f ca="1">[2]!thsiFinD("ths_pb_quantile_sr_index",$B170,"2024-09-20",TODAY()-365*5,TODAY(),107,100)</f>
        <v>5.3263315828957243</v>
      </c>
      <c r="X170" s="27">
        <f ca="1">[2]!thsiFinD("ths_pe_ttm_quantile_index",$B170,"2024-09-20",TODAY()-365*5,TODAY(),100,100)</f>
        <v>58.764478764479001</v>
      </c>
      <c r="Y170" s="27">
        <f ca="1">[2]!thsiFinD("ths_pb_quantile_sr_index",$B170,"2024-12-31",TODAY()-365*5,TODAY(),107,100)</f>
        <v>60.240060015003749</v>
      </c>
      <c r="Z170" s="27">
        <f ca="1">[2]!thsiFinD("ths_pe_ttm_quantile_index",$B170,"2024-12-31",TODAY()-365*5,TODAY(),100,100)</f>
        <v>93.276661514682999</v>
      </c>
      <c r="AA170" s="27">
        <f ca="1">[2]!thsiFinD("ths_pb_lessthan1_num_ratio_index",$B170,[2]!thsiFinD("ths_new_forward_nearest_trade_date_func",TODAY()))</f>
        <v>75</v>
      </c>
      <c r="AB170" s="29">
        <f ca="1">IF(L170="","",(([2]!thsiFinD("close_int",$B170,TODAY()-365*3,TODAY(),100)-[2]!thsiFinD("low_int",$B170,TODAY()-365*3,TODAY(),100)-1)/([2]!thsiFinD("high_int",$B170,TODAY()-365*3,TODAY(),100)-[2]!thsiFinD("low_int",$B170,TODAY()-365*3,TODAY(),100)-1)))</f>
        <v>0.4401650911883585</v>
      </c>
      <c r="AC170" s="29">
        <f ca="1">IF($L170="","",(([2]!thsiFinD("close_int",$B170,TODAY()-365,TODAY(),100)-[2]!thsiFinD("low_int",$B170,TODAY()-365,TODAY(),100)-1)/([2]!thsiFinD("high_int",$B170,TODAY()-365,TODAY(),100)-[2]!thsiFinD("low_int",$B170,TODAY()-365,TODAY(),100)-1)))</f>
        <v>0.43912090344036819</v>
      </c>
      <c r="AD170" s="29">
        <f ca="1">IF($L170="","",(([2]!thsiFinD("close_int",$B170,TODAY()-90,TODAY(),100)-[2]!thsiFinD("low_int",$B170,TODAY()-90,TODAY(),100)-1)/([2]!thsiFinD("high_int",$B170,TODAY()-90,TODAY(),100)-[2]!thsiFinD("low_int",$B170,TODAY()-90,TODAY(),100)-1)))</f>
        <v>0.39826728688107305</v>
      </c>
    </row>
    <row r="171" spans="1:30" ht="16.5" hidden="1" x14ac:dyDescent="0.4">
      <c r="A171" s="2" t="str">
        <f>[1]!b_info_fullname(B171)</f>
        <v>沪深300非银行金融指数</v>
      </c>
      <c r="B171" s="2" t="s">
        <v>131</v>
      </c>
      <c r="C171" s="2" t="s">
        <v>1653</v>
      </c>
      <c r="D171" s="3" t="s">
        <v>1497</v>
      </c>
      <c r="E171" s="3" t="s">
        <v>1498</v>
      </c>
      <c r="F171" s="3" t="s">
        <v>1567</v>
      </c>
      <c r="G171" s="19">
        <f>COUNTIF('ETF-info'!$I$2:$I$2000,ETF指数!$B171)</f>
        <v>1</v>
      </c>
      <c r="H171" s="20">
        <f ca="1">SUMIF('ETF-info'!$I$2:$I$2000,ETF指数!B171,'ETF-info'!$M$2:$M$1008)</f>
        <v>72.251485766800002</v>
      </c>
      <c r="I171" s="25">
        <f ca="1">[1]!i_pq_pctchange($B171,TODAY()-30,"")</f>
        <v>-5.1793444865151139</v>
      </c>
      <c r="J171" s="25">
        <f ca="1">[1]!i_pq_pctchange($B171,TODAY()-180,"")</f>
        <v>-10.829264243099669</v>
      </c>
      <c r="K171" s="25">
        <f ca="1">[1]!i_pq_pctchange($B171,TODAY()-365,"")</f>
        <v>27.740306696485597</v>
      </c>
      <c r="L171" s="25">
        <f ca="1">IFERROR([1]!i_risk_returnyearly($B171,TODAY()-180,"",1)/N171,"")</f>
        <v>-0.7259359913273995</v>
      </c>
      <c r="M171" s="25">
        <f ca="1">IFERROR([1]!i_risk_returnyearly($B171,TODAY()-365,"",1)/O171,"")</f>
        <v>0.92964693516644148</v>
      </c>
      <c r="N171" s="26">
        <f ca="1">[2]!thsiFinD("ths_annual_volatility_index",$B171,TODAY()-180,TODAY(),100,101)</f>
        <v>29.261062498607</v>
      </c>
      <c r="O171" s="26">
        <f ca="1">[2]!thsiFinD("ths_annual_volatility_index",$B171,TODAY()-365,TODAY(),100,101)</f>
        <v>30.956237516737001</v>
      </c>
      <c r="P171" s="27">
        <f ca="1">[2]!thsiFinD("ths_fore_np_compound_growth_2y_index",$B171,TODAY())</f>
        <v>31.802330932112998</v>
      </c>
      <c r="Q171" s="27">
        <f ca="1">$P171-[2]!thsiFinD("ths_fore_np_compound_growth_2y_index",$B171,TODAY()-30)</f>
        <v>5.0233271617209958</v>
      </c>
      <c r="R171" s="27">
        <f ca="1">$P171-[2]!thsiFinD("ths_fore_np_compound_growth_2y_index",$B171,TODAY()-180)</f>
        <v>16.320544936706</v>
      </c>
      <c r="S171" s="26">
        <f ca="1">[2]!thsiFinD("ths_pe_ttm_index",B171,[2]!thsiFinD("ths_new_forward_nearest_trade_date_func",TODAY()),100,100)</f>
        <v>11.30271256278</v>
      </c>
      <c r="T171" s="26">
        <f ca="1">[2]!thsiFinD("ths_fore_pe_index",B171,[2]!thsiFinD("ths_new_forward_nearest_trade_date_func",TODAY()),2025,100)</f>
        <v>10.576253719516</v>
      </c>
      <c r="U171" s="26">
        <f ca="1">[2]!thsiFinD("ths_pb_quantile_sr_index",$B171,[2]!thsiFinD("ths_new_forward_nearest_trade_date_func",TODAY()),TODAY()-365*5,TODAY(),107,100)</f>
        <v>63.157894736842103</v>
      </c>
      <c r="V171" s="26">
        <f ca="1">[2]!thsiFinD("ths_pe_ttm_quantile_index",$B171,[2]!thsiFinD("ths_new_forward_nearest_trade_date_func",TODAY()),TODAY()-365*5,TODAY(),100,100)</f>
        <v>0</v>
      </c>
      <c r="W171" s="27">
        <f ca="1">[2]!thsiFinD("ths_pb_quantile_sr_index",$B171,"2024-09-20",TODAY()-365*5,TODAY(),107,100)</f>
        <v>20.78272604588394</v>
      </c>
      <c r="X171" s="27">
        <f ca="1">[2]!thsiFinD("ths_pe_ttm_quantile_index",$B171,"2024-09-20",TODAY()-365*5,TODAY(),100,100)</f>
        <v>65.569823434992003</v>
      </c>
      <c r="Y171" s="27">
        <f ca="1">[2]!thsiFinD("ths_pb_quantile_sr_index",$B171,"2024-12-31",TODAY()-365*5,TODAY(),107,100)</f>
        <v>75.573549257759794</v>
      </c>
      <c r="Z171" s="27">
        <f ca="1">[2]!thsiFinD("ths_pe_ttm_quantile_index",$B171,"2024-12-31",TODAY()-365*5,TODAY(),100,100)</f>
        <v>41.847389558232997</v>
      </c>
      <c r="AA171" s="27">
        <f ca="1">[2]!thsiFinD("ths_pb_lessthan1_num_ratio_index",$B171,[2]!thsiFinD("ths_new_forward_nearest_trade_date_func",TODAY()))</f>
        <v>22.222222222221998</v>
      </c>
      <c r="AB171" s="29">
        <f ca="1">IF(L171="","",(([2]!thsiFinD("close_int",$B171,TODAY()-365*3,TODAY(),100)-[2]!thsiFinD("low_int",$B171,TODAY()-365*3,TODAY(),100)-1)/([2]!thsiFinD("high_int",$B171,TODAY()-365*3,TODAY(),100)-[2]!thsiFinD("low_int",$B171,TODAY()-365*3,TODAY(),100)-1)))</f>
        <v>0.46650159712868272</v>
      </c>
      <c r="AC171" s="29">
        <f ca="1">IF($L171="","",(([2]!thsiFinD("close_int",$B171,TODAY()-365,TODAY(),100)-[2]!thsiFinD("low_int",$B171,TODAY()-365,TODAY(),100)-1)/([2]!thsiFinD("high_int",$B171,TODAY()-365,TODAY(),100)-[2]!thsiFinD("low_int",$B171,TODAY()-365,TODAY(),100)-1)))</f>
        <v>0.44981117827742384</v>
      </c>
      <c r="AD171" s="29">
        <f ca="1">IF($L171="","",(([2]!thsiFinD("close_int",$B171,TODAY()-90,TODAY(),100)-[2]!thsiFinD("low_int",$B171,TODAY()-90,TODAY(),100)-1)/([2]!thsiFinD("high_int",$B171,TODAY()-90,TODAY(),100)-[2]!thsiFinD("low_int",$B171,TODAY()-90,TODAY(),100)-1)))</f>
        <v>0.42931390452203472</v>
      </c>
    </row>
    <row r="172" spans="1:30" ht="16.5" hidden="1" x14ac:dyDescent="0.4">
      <c r="A172" s="2" t="str">
        <f>[1]!b_info_fullname(B172)</f>
        <v>上证180金融股指数</v>
      </c>
      <c r="B172" s="2" t="s">
        <v>55</v>
      </c>
      <c r="C172" s="2" t="s">
        <v>1655</v>
      </c>
      <c r="D172" s="3" t="s">
        <v>1497</v>
      </c>
      <c r="E172" s="3" t="s">
        <v>1498</v>
      </c>
      <c r="F172" s="3" t="s">
        <v>1569</v>
      </c>
      <c r="G172" s="19">
        <f>COUNTIF('ETF-info'!$I$2:$I$2000,ETF指数!$B172)</f>
        <v>1</v>
      </c>
      <c r="H172" s="20">
        <f ca="1">SUMIF('ETF-info'!$I$2:$I$2000,ETF指数!B172,'ETF-info'!$M$2:$M$1008)</f>
        <v>46.163917549700002</v>
      </c>
      <c r="I172" s="25">
        <f ca="1">[1]!i_pq_pctchange($B172,TODAY()-30,"")</f>
        <v>-1.9656905613901321</v>
      </c>
      <c r="J172" s="25">
        <f ca="1">[1]!i_pq_pctchange($B172,TODAY()-180,"")</f>
        <v>-0.33841408552677255</v>
      </c>
      <c r="K172" s="25">
        <f ca="1">[1]!i_pq_pctchange($B172,TODAY()-365,"")</f>
        <v>23.043066442302873</v>
      </c>
      <c r="L172" s="25">
        <f ca="1">IFERROR([1]!i_risk_returnyearly($B172,TODAY()-180,"",1)/N172,"")</f>
        <v>-3.7299623433404462E-2</v>
      </c>
      <c r="M172" s="25">
        <f ca="1">IFERROR([1]!i_risk_returnyearly($B172,TODAY()-365,"",1)/O172,"")</f>
        <v>1.1686940631785354</v>
      </c>
      <c r="N172" s="26">
        <f ca="1">[2]!thsiFinD("ths_annual_volatility_index",$B172,TODAY()-180,TODAY(),100,101)</f>
        <v>18.867136691229</v>
      </c>
      <c r="O172" s="26">
        <f ca="1">[2]!thsiFinD("ths_annual_volatility_index",$B172,TODAY()-365,TODAY(),100,101)</f>
        <v>20.441129125759002</v>
      </c>
      <c r="P172" s="27">
        <f ca="1">[2]!thsiFinD("ths_fore_np_compound_growth_2y_index",$B172,TODAY())</f>
        <v>8.0266826716535995</v>
      </c>
      <c r="Q172" s="27">
        <f ca="1">$P172-[2]!thsiFinD("ths_fore_np_compound_growth_2y_index",$B172,TODAY()-30)</f>
        <v>2.2371220034706001</v>
      </c>
      <c r="R172" s="27">
        <f ca="1">$P172-[2]!thsiFinD("ths_fore_np_compound_growth_2y_index",$B172,TODAY()-180)</f>
        <v>3.9681642118823994</v>
      </c>
      <c r="S172" s="26">
        <f ca="1">[2]!thsiFinD("ths_pe_ttm_index",B172,[2]!thsiFinD("ths_new_forward_nearest_trade_date_func",TODAY()),100,100)</f>
        <v>7.2856425431048004</v>
      </c>
      <c r="T172" s="26">
        <f ca="1">[2]!thsiFinD("ths_fore_pe_index",B172,[2]!thsiFinD("ths_new_forward_nearest_trade_date_func",TODAY()),2025,100)</f>
        <v>7.0809796899156003</v>
      </c>
      <c r="U172" s="26">
        <f ca="1">[2]!thsiFinD("ths_pb_quantile_sr_index",$B172,[2]!thsiFinD("ths_new_forward_nearest_trade_date_func",TODAY()),TODAY()-365*5,TODAY(),107,100)</f>
        <v>81.631254283755993</v>
      </c>
      <c r="V172" s="26">
        <f ca="1">[2]!thsiFinD("ths_pe_ttm_quantile_index",$B172,[2]!thsiFinD("ths_new_forward_nearest_trade_date_func",TODAY()),TODAY()-365*5,TODAY(),100,100)</f>
        <v>0</v>
      </c>
      <c r="W172" s="27">
        <f ca="1">[2]!thsiFinD("ths_pb_quantile_sr_index",$B172,"2024-09-20",TODAY()-365*5,TODAY(),107,100)</f>
        <v>44.825222755311856</v>
      </c>
      <c r="X172" s="27">
        <f ca="1">[2]!thsiFinD("ths_pe_ttm_quantile_index",$B172,"2024-09-20",TODAY()-365*5,TODAY(),100,100)</f>
        <v>53.753993610224001</v>
      </c>
      <c r="Y172" s="27">
        <f ca="1">[2]!thsiFinD("ths_pb_quantile_sr_index",$B172,"2024-12-31",TODAY()-365*5,TODAY(),107,100)</f>
        <v>80.466072652501722</v>
      </c>
      <c r="Z172" s="27">
        <f ca="1">[2]!thsiFinD("ths_pe_ttm_quantile_index",$B172,"2024-12-31",TODAY()-365*5,TODAY(),100,100)</f>
        <v>78.594249201278004</v>
      </c>
      <c r="AA172" s="27">
        <f ca="1">[2]!thsiFinD("ths_pb_lessthan1_num_ratio_index",$B172,[2]!thsiFinD("ths_new_forward_nearest_trade_date_func",TODAY()))</f>
        <v>55.000000000000007</v>
      </c>
      <c r="AB172" s="29">
        <f ca="1">IF(L172="","",(([2]!thsiFinD("close_int",$B172,TODAY()-365*3,TODAY(),100)-[2]!thsiFinD("low_int",$B172,TODAY()-365*3,TODAY(),100)-1)/([2]!thsiFinD("high_int",$B172,TODAY()-365*3,TODAY(),100)-[2]!thsiFinD("low_int",$B172,TODAY()-365*3,TODAY(),100)-1)))</f>
        <v>0.79528065449419072</v>
      </c>
      <c r="AC172" s="29">
        <f ca="1">IF($L172="","",(([2]!thsiFinD("close_int",$B172,TODAY()-365,TODAY(),100)-[2]!thsiFinD("low_int",$B172,TODAY()-365,TODAY(),100)-1)/([2]!thsiFinD("high_int",$B172,TODAY()-365,TODAY(),100)-[2]!thsiFinD("low_int",$B172,TODAY()-365,TODAY(),100)-1)))</f>
        <v>0.71809230262226864</v>
      </c>
      <c r="AD172" s="29">
        <f ca="1">IF($L172="","",(([2]!thsiFinD("close_int",$B172,TODAY()-90,TODAY(),100)-[2]!thsiFinD("low_int",$B172,TODAY()-90,TODAY(),100)-1)/([2]!thsiFinD("high_int",$B172,TODAY()-90,TODAY(),100)-[2]!thsiFinD("low_int",$B172,TODAY()-90,TODAY(),100)-1)))</f>
        <v>0.63582469890827897</v>
      </c>
    </row>
    <row r="173" spans="1:30" ht="16.5" hidden="1" x14ac:dyDescent="0.4">
      <c r="A173" s="2" t="str">
        <f>[1]!b_info_fullname(B173)</f>
        <v>国证证券龙头指数</v>
      </c>
      <c r="B173" s="2" t="s">
        <v>363</v>
      </c>
      <c r="C173" s="2" t="s">
        <v>1658</v>
      </c>
      <c r="D173" s="3" t="s">
        <v>1497</v>
      </c>
      <c r="E173" s="3" t="s">
        <v>1498</v>
      </c>
      <c r="F173" s="38" t="s">
        <v>2384</v>
      </c>
      <c r="G173" s="19">
        <f>COUNTIF('ETF-info'!$I$2:$I$2000,ETF指数!$B173)</f>
        <v>1</v>
      </c>
      <c r="H173" s="20">
        <f ca="1">SUMIF('ETF-info'!$I$2:$I$2000,ETF指数!B173,'ETF-info'!$M$2:$M$1008)</f>
        <v>16.361934282</v>
      </c>
      <c r="I173" s="25">
        <f ca="1">[1]!i_pq_pctchange($B173,TODAY()-30,"")</f>
        <v>-6.3881244618048445</v>
      </c>
      <c r="J173" s="25">
        <f ca="1">[1]!i_pq_pctchange($B173,TODAY()-180,"")</f>
        <v>-9.2067747137166691</v>
      </c>
      <c r="K173" s="25">
        <f ca="1">[1]!i_pq_pctchange($B173,TODAY()-365,"")</f>
        <v>23.382941309651951</v>
      </c>
      <c r="L173" s="25">
        <f ca="1">IFERROR([1]!i_risk_returnyearly($B173,TODAY()-180,"",1)/N173,"")</f>
        <v>-0.57401359687246301</v>
      </c>
      <c r="M173" s="25">
        <f ca="1">IFERROR([1]!i_risk_returnyearly($B173,TODAY()-365,"",1)/O173,"")</f>
        <v>0.70028998703128653</v>
      </c>
      <c r="N173" s="26">
        <f ca="1">[2]!thsiFinD("ths_annual_volatility_index",$B173,TODAY()-180,TODAY(),100,101)</f>
        <v>31.75314048429</v>
      </c>
      <c r="O173" s="26">
        <f ca="1">[2]!thsiFinD("ths_annual_volatility_index",$B173,TODAY()-365,TODAY(),100,101)</f>
        <v>34.618470013174999</v>
      </c>
      <c r="P173" s="27">
        <f ca="1">[2]!thsiFinD("ths_fore_np_compound_growth_2y_index",$B173,TODAY())</f>
        <v>17.120712980780002</v>
      </c>
      <c r="Q173" s="27">
        <f ca="1">$P173-[2]!thsiFinD("ths_fore_np_compound_growth_2y_index",$B173,TODAY()-30)</f>
        <v>5.4110283967880015</v>
      </c>
      <c r="R173" s="27">
        <f ca="1">$P173-[2]!thsiFinD("ths_fore_np_compound_growth_2y_index",$B173,TODAY()-180)</f>
        <v>12.641179758931402</v>
      </c>
      <c r="S173" s="26">
        <f ca="1">[2]!thsiFinD("ths_pe_ttm_index",B173,[2]!thsiFinD("ths_new_forward_nearest_trade_date_func",TODAY()),100,100)</f>
        <v>20.431619672983999</v>
      </c>
      <c r="T173" s="26">
        <f ca="1">[2]!thsiFinD("ths_fore_pe_index",B173,[2]!thsiFinD("ths_new_forward_nearest_trade_date_func",TODAY()),2025,100)</f>
        <v>17.945638323373998</v>
      </c>
      <c r="U173" s="26">
        <f ca="1">[2]!thsiFinD("ths_pb_quantile_sr_index",$B173,[2]!thsiFinD("ths_new_forward_nearest_trade_date_func",TODAY()),TODAY()-365*5,TODAY(),107,100)</f>
        <v>68.695652173913047</v>
      </c>
      <c r="V173" s="26">
        <f ca="1">[2]!thsiFinD("ths_pe_ttm_quantile_index",$B173,[2]!thsiFinD("ths_new_forward_nearest_trade_date_func",TODAY()),TODAY()-365*5,TODAY(),100,100)</f>
        <v>0</v>
      </c>
      <c r="W173" s="27">
        <f ca="1">[2]!thsiFinD("ths_pb_quantile_sr_index",$B173,"2024-09-20",TODAY()-365*5,TODAY(),107,100)</f>
        <v>3.6789297658862878</v>
      </c>
      <c r="X173" s="27">
        <f ca="1">[2]!thsiFinD("ths_pe_ttm_quantile_index",$B173,"2024-09-20",TODAY()-365*5,TODAY(),100,100)</f>
        <v>71.336553945250003</v>
      </c>
      <c r="Y173" s="27">
        <f ca="1">[2]!thsiFinD("ths_pb_quantile_sr_index",$B173,"2024-12-31",TODAY()-365*5,TODAY(),107,100)</f>
        <v>69.565217391304344</v>
      </c>
      <c r="Z173" s="27">
        <f ca="1">[2]!thsiFinD("ths_pe_ttm_quantile_index",$B173,"2024-12-31",TODAY()-365*5,TODAY(),100,100)</f>
        <v>92.351046698873006</v>
      </c>
      <c r="AA173" s="27">
        <f ca="1">[2]!thsiFinD("ths_pb_lessthan1_num_ratio_index",$B173,[2]!thsiFinD("ths_new_forward_nearest_trade_date_func",TODAY()))</f>
        <v>23.333333333333002</v>
      </c>
      <c r="AB173" s="29">
        <f ca="1">IF(L173="","",(([2]!thsiFinD("close_int",$B173,TODAY()-365*3,TODAY(),100)-[2]!thsiFinD("low_int",$B173,TODAY()-365*3,TODAY(),100)-1)/([2]!thsiFinD("high_int",$B173,TODAY()-365*3,TODAY(),100)-[2]!thsiFinD("low_int",$B173,TODAY()-365*3,TODAY(),100)-1)))</f>
        <v>0.45704268833904854</v>
      </c>
      <c r="AC173" s="29">
        <f ca="1">IF($L173="","",(([2]!thsiFinD("close_int",$B173,TODAY()-365,TODAY(),100)-[2]!thsiFinD("low_int",$B173,TODAY()-365,TODAY(),100)-1)/([2]!thsiFinD("high_int",$B173,TODAY()-365,TODAY(),100)-[2]!thsiFinD("low_int",$B173,TODAY()-365,TODAY(),100)-1)))</f>
        <v>0.45704268833904854</v>
      </c>
      <c r="AD173" s="29">
        <f ca="1">IF($L173="","",(([2]!thsiFinD("close_int",$B173,TODAY()-90,TODAY(),100)-[2]!thsiFinD("low_int",$B173,TODAY()-90,TODAY(),100)-1)/([2]!thsiFinD("high_int",$B173,TODAY()-90,TODAY(),100)-[2]!thsiFinD("low_int",$B173,TODAY()-90,TODAY(),100)-1)))</f>
        <v>0.39055754981531332</v>
      </c>
    </row>
    <row r="174" spans="1:30" ht="16.5" hidden="1" x14ac:dyDescent="0.4">
      <c r="A174" s="2" t="str">
        <f>[1]!b_info_fullname(B174)</f>
        <v>中证全指金融地产指数</v>
      </c>
      <c r="B174" s="2" t="s">
        <v>148</v>
      </c>
      <c r="C174" s="2" t="s">
        <v>1656</v>
      </c>
      <c r="D174" s="3" t="s">
        <v>1497</v>
      </c>
      <c r="E174" s="3" t="s">
        <v>1498</v>
      </c>
      <c r="F174" s="3" t="s">
        <v>1657</v>
      </c>
      <c r="G174" s="19">
        <f>COUNTIF('ETF-info'!$I$2:$I$2000,ETF指数!$B174)</f>
        <v>1</v>
      </c>
      <c r="H174" s="20">
        <f ca="1">SUMIF('ETF-info'!$I$2:$I$2000,ETF指数!B174,'ETF-info'!$M$2:$M$1008)</f>
        <v>10.2441921977</v>
      </c>
      <c r="I174" s="25">
        <f ca="1">[1]!i_pq_pctchange($B174,TODAY()-30,"")</f>
        <v>-2.334671449811121</v>
      </c>
      <c r="J174" s="25">
        <f ca="1">[1]!i_pq_pctchange($B174,TODAY()-180,"")</f>
        <v>-2.4325170074494751</v>
      </c>
      <c r="K174" s="25">
        <f ca="1">[1]!i_pq_pctchange($B174,TODAY()-365,"")</f>
        <v>21.738180585589429</v>
      </c>
      <c r="L174" s="25">
        <f ca="1">IFERROR([1]!i_risk_returnyearly($B174,TODAY()-180,"",1)/N174,"")</f>
        <v>-0.24358092394380762</v>
      </c>
      <c r="M174" s="25">
        <f ca="1">IFERROR([1]!i_risk_returnyearly($B174,TODAY()-365,"",1)/O174,"")</f>
        <v>1.0059051887581283</v>
      </c>
      <c r="N174" s="26">
        <f ca="1">[2]!thsiFinD("ths_annual_volatility_index",$B174,TODAY()-180,TODAY(),100,101)</f>
        <v>20.531229569253</v>
      </c>
      <c r="O174" s="26">
        <f ca="1">[2]!thsiFinD("ths_annual_volatility_index",$B174,TODAY()-365,TODAY(),100,101)</f>
        <v>22.400093173818998</v>
      </c>
      <c r="P174" s="27">
        <f ca="1">[2]!thsiFinD("ths_fore_np_compound_growth_2y_index",$B174,TODAY())</f>
        <v>7.5553871569385009</v>
      </c>
      <c r="Q174" s="27">
        <f ca="1">$P174-[2]!thsiFinD("ths_fore_np_compound_growth_2y_index",$B174,TODAY()-30)</f>
        <v>1.8545655256034008</v>
      </c>
      <c r="R174" s="27">
        <f ca="1">$P174-[2]!thsiFinD("ths_fore_np_compound_growth_2y_index",$B174,TODAY()-180)</f>
        <v>3.0017326158806013</v>
      </c>
      <c r="S174" s="26">
        <f ca="1">[2]!thsiFinD("ths_pe_ttm_index",B174,[2]!thsiFinD("ths_new_forward_nearest_trade_date_func",TODAY()),100,100)</f>
        <v>8.2484831998800008</v>
      </c>
      <c r="T174" s="26">
        <f ca="1">[2]!thsiFinD("ths_fore_pe_index",B174,[2]!thsiFinD("ths_new_forward_nearest_trade_date_func",TODAY()),2025,100)</f>
        <v>7.5408521580069996</v>
      </c>
      <c r="U174" s="26">
        <f ca="1">[2]!thsiFinD("ths_pb_quantile_sr_index",$B174,[2]!thsiFinD("ths_new_forward_nearest_trade_date_func",TODAY()),TODAY()-365*5,TODAY(),107,100)</f>
        <v>74.103831891223734</v>
      </c>
      <c r="V174" s="26">
        <f ca="1">[2]!thsiFinD("ths_pe_ttm_quantile_index",$B174,[2]!thsiFinD("ths_new_forward_nearest_trade_date_func",TODAY()),TODAY()-365*5,TODAY(),100,100)</f>
        <v>0</v>
      </c>
      <c r="W174" s="27">
        <f ca="1">[2]!thsiFinD("ths_pb_quantile_sr_index",$B174,"2024-09-20",TODAY()-365*5,TODAY(),107,100)</f>
        <v>33.930778739184177</v>
      </c>
      <c r="X174" s="27">
        <f ca="1">[2]!thsiFinD("ths_pe_ttm_quantile_index",$B174,"2024-09-20",TODAY()-365*5,TODAY(),100,100)</f>
        <v>52.461538461537998</v>
      </c>
      <c r="Y174" s="27">
        <f ca="1">[2]!thsiFinD("ths_pb_quantile_sr_index",$B174,"2024-12-31",TODAY()-365*5,TODAY(),107,100)</f>
        <v>75.587144622991346</v>
      </c>
      <c r="Z174" s="27">
        <f ca="1">[2]!thsiFinD("ths_pe_ttm_quantile_index",$B174,"2024-12-31",TODAY()-365*5,TODAY(),100,100)</f>
        <v>83.692307692308006</v>
      </c>
      <c r="AA174" s="27">
        <f ca="1">[2]!thsiFinD("ths_pb_lessthan1_num_ratio_index",$B174,[2]!thsiFinD("ths_new_forward_nearest_trade_date_func",TODAY()))</f>
        <v>51.633986928105003</v>
      </c>
      <c r="AB174" s="29">
        <f ca="1">IF(L174="","",(([2]!thsiFinD("close_int",$B174,TODAY()-365*3,TODAY(),100)-[2]!thsiFinD("low_int",$B174,TODAY()-365*3,TODAY(),100)-1)/([2]!thsiFinD("high_int",$B174,TODAY()-365*3,TODAY(),100)-[2]!thsiFinD("low_int",$B174,TODAY()-365*3,TODAY(),100)-1)))</f>
        <v>0.65312710565223864</v>
      </c>
      <c r="AC174" s="29">
        <f ca="1">IF($L174="","",(([2]!thsiFinD("close_int",$B174,TODAY()-365,TODAY(),100)-[2]!thsiFinD("low_int",$B174,TODAY()-365,TODAY(),100)-1)/([2]!thsiFinD("high_int",$B174,TODAY()-365,TODAY(),100)-[2]!thsiFinD("low_int",$B174,TODAY()-365,TODAY(),100)-1)))</f>
        <v>0.62043674270895199</v>
      </c>
      <c r="AD174" s="29">
        <f ca="1">IF($L174="","",(([2]!thsiFinD("close_int",$B174,TODAY()-90,TODAY(),100)-[2]!thsiFinD("low_int",$B174,TODAY()-90,TODAY(),100)-1)/([2]!thsiFinD("high_int",$B174,TODAY()-90,TODAY(),100)-[2]!thsiFinD("low_int",$B174,TODAY()-90,TODAY(),100)-1)))</f>
        <v>0.61010466008400854</v>
      </c>
    </row>
    <row r="175" spans="1:30" ht="16.5" hidden="1" x14ac:dyDescent="0.4">
      <c r="A175" s="2" t="str">
        <f>[1]!b_info_fullname(B175)</f>
        <v>中证证券公司30指数</v>
      </c>
      <c r="B175" s="2" t="s">
        <v>792</v>
      </c>
      <c r="C175" s="2" t="s">
        <v>1659</v>
      </c>
      <c r="D175" s="3" t="s">
        <v>1497</v>
      </c>
      <c r="E175" s="3" t="s">
        <v>1498</v>
      </c>
      <c r="F175" s="38" t="s">
        <v>2384</v>
      </c>
      <c r="G175" s="19">
        <f>COUNTIF('ETF-info'!$I$2:$I$2000,ETF指数!$B175)</f>
        <v>2</v>
      </c>
      <c r="H175" s="20">
        <f ca="1">SUMIF('ETF-info'!$I$2:$I$2000,ETF指数!B175,'ETF-info'!$M$2:$M$1008)</f>
        <v>4.8146813962000001</v>
      </c>
      <c r="I175" s="25">
        <f ca="1">[1]!i_pq_pctchange($B175,TODAY()-30,"")</f>
        <v>-6.4652151839263432</v>
      </c>
      <c r="J175" s="25">
        <f ca="1">[1]!i_pq_pctchange($B175,TODAY()-180,"")</f>
        <v>-9.0789106519324925</v>
      </c>
      <c r="K175" s="25">
        <f ca="1">[1]!i_pq_pctchange($B175,TODAY()-365,"")</f>
        <v>26.157582831360028</v>
      </c>
      <c r="L175" s="25">
        <f ca="1">IFERROR([1]!i_risk_returnyearly($B175,TODAY()-180,"",1)/N175,"")</f>
        <v>-0.56409927600784915</v>
      </c>
      <c r="M175" s="25">
        <f ca="1">IFERROR([1]!i_risk_returnyearly($B175,TODAY()-365,"",1)/O175,"")</f>
        <v>0.78560237942013944</v>
      </c>
      <c r="N175" s="26">
        <f ca="1">[2]!thsiFinD("ths_annual_volatility_index",$B175,TODAY()-180,TODAY(),100,101)</f>
        <v>31.885579077835001</v>
      </c>
      <c r="O175" s="26">
        <f ca="1">[2]!thsiFinD("ths_annual_volatility_index",$B175,TODAY()-365,TODAY(),100,101)</f>
        <v>34.53449057329</v>
      </c>
      <c r="P175" s="27">
        <f ca="1">[2]!thsiFinD("ths_fore_np_compound_growth_2y_index",$B175,TODAY())</f>
        <v>16.729249523747001</v>
      </c>
      <c r="Q175" s="27">
        <f ca="1">$P175-[2]!thsiFinD("ths_fore_np_compound_growth_2y_index",$B175,TODAY()-30)</f>
        <v>5.5073933553209997</v>
      </c>
      <c r="R175" s="27">
        <f ca="1">$P175-[2]!thsiFinD("ths_fore_np_compound_growth_2y_index",$B175,TODAY()-180)</f>
        <v>12.302584390035001</v>
      </c>
      <c r="S175" s="26">
        <f ca="1">[2]!thsiFinD("ths_pe_ttm_index",B175,[2]!thsiFinD("ths_new_forward_nearest_trade_date_func",TODAY()),100,100)</f>
        <v>19.751927222054</v>
      </c>
      <c r="T175" s="26">
        <f ca="1">[2]!thsiFinD("ths_fore_pe_index",B175,[2]!thsiFinD("ths_new_forward_nearest_trade_date_func",TODAY()),2025,100)</f>
        <v>17.354377356295998</v>
      </c>
      <c r="U175" s="26">
        <f ca="1">[2]!thsiFinD("ths_pb_quantile_sr_index",$B175,[2]!thsiFinD("ths_new_forward_nearest_trade_date_func",TODAY()),TODAY()-365*5,TODAY(),107,100)</f>
        <v>63.496316141995976</v>
      </c>
      <c r="V175" s="26">
        <f ca="1">[2]!thsiFinD("ths_pe_ttm_quantile_index",$B175,[2]!thsiFinD("ths_new_forward_nearest_trade_date_func",TODAY()),TODAY()-365*5,TODAY(),100,100)</f>
        <v>0</v>
      </c>
      <c r="W175" s="27">
        <f ca="1">[2]!thsiFinD("ths_pb_quantile_sr_index",$B175,"2024-09-20",TODAY()-365*5,TODAY(),107,100)</f>
        <v>4.2196918955123914</v>
      </c>
      <c r="X175" s="27">
        <f ca="1">[2]!thsiFinD("ths_pe_ttm_quantile_index",$B175,"2024-09-20",TODAY()-365*5,TODAY(),100,100)</f>
        <v>70.970328789093998</v>
      </c>
      <c r="Y175" s="27">
        <f ca="1">[2]!thsiFinD("ths_pb_quantile_sr_index",$B175,"2024-12-31",TODAY()-365*5,TODAY(),107,100)</f>
        <v>67.046215673141333</v>
      </c>
      <c r="Z175" s="27">
        <f ca="1">[2]!thsiFinD("ths_pe_ttm_quantile_index",$B175,"2024-12-31",TODAY()-365*5,TODAY(),100,100)</f>
        <v>89.414595028066998</v>
      </c>
      <c r="AA175" s="27">
        <f ca="1">[2]!thsiFinD("ths_pb_lessthan1_num_ratio_index",$B175,[2]!thsiFinD("ths_new_forward_nearest_trade_date_func",TODAY()))</f>
        <v>24.137931034483</v>
      </c>
      <c r="AB175" s="29">
        <f ca="1">IF(L175="","",(([2]!thsiFinD("close_int",$B175,TODAY()-365*3,TODAY(),100)-[2]!thsiFinD("low_int",$B175,TODAY()-365*3,TODAY(),100)-1)/([2]!thsiFinD("high_int",$B175,TODAY()-365*3,TODAY(),100)-[2]!thsiFinD("low_int",$B175,TODAY()-365*3,TODAY(),100)-1)))</f>
        <v>0.45578218792460284</v>
      </c>
      <c r="AC175" s="29">
        <f ca="1">IF($L175="","",(([2]!thsiFinD("close_int",$B175,TODAY()-365,TODAY(),100)-[2]!thsiFinD("low_int",$B175,TODAY()-365,TODAY(),100)-1)/([2]!thsiFinD("high_int",$B175,TODAY()-365,TODAY(),100)-[2]!thsiFinD("low_int",$B175,TODAY()-365,TODAY(),100)-1)))</f>
        <v>0.45578218792460284</v>
      </c>
      <c r="AD175" s="29">
        <f ca="1">IF($L175="","",(([2]!thsiFinD("close_int",$B175,TODAY()-90,TODAY(),100)-[2]!thsiFinD("low_int",$B175,TODAY()-90,TODAY(),100)-1)/([2]!thsiFinD("high_int",$B175,TODAY()-90,TODAY(),100)-[2]!thsiFinD("low_int",$B175,TODAY()-90,TODAY(),100)-1)))</f>
        <v>0.37295677826415474</v>
      </c>
    </row>
    <row r="176" spans="1:30" ht="16.5" hidden="1" x14ac:dyDescent="0.4">
      <c r="A176" s="2" t="str">
        <f>[1]!b_info_fullname(B176)</f>
        <v>中证800银行指数</v>
      </c>
      <c r="B176" s="2" t="s">
        <v>601</v>
      </c>
      <c r="C176" s="2" t="s">
        <v>1660</v>
      </c>
      <c r="D176" s="3" t="s">
        <v>1497</v>
      </c>
      <c r="E176" s="3" t="s">
        <v>1498</v>
      </c>
      <c r="F176" s="3" t="s">
        <v>1652</v>
      </c>
      <c r="G176" s="19">
        <f>COUNTIF('ETF-info'!$I$2:$I$2000,ETF指数!$B176)</f>
        <v>1</v>
      </c>
      <c r="H176" s="20">
        <f ca="1">SUMIF('ETF-info'!$I$2:$I$2000,ETF指数!B176,'ETF-info'!$M$2:$M$1008)</f>
        <v>4.5437542023999997</v>
      </c>
      <c r="I176" s="25">
        <f ca="1">[1]!i_pq_pctchange($B176,TODAY()-30,"")</f>
        <v>-0.19520598347293472</v>
      </c>
      <c r="J176" s="25">
        <f ca="1">[1]!i_pq_pctchange($B176,TODAY()-180,"")</f>
        <v>7.6791541475887293</v>
      </c>
      <c r="K176" s="25">
        <f ca="1">[1]!i_pq_pctchange($B176,TODAY()-365,"")</f>
        <v>20.082267672944944</v>
      </c>
      <c r="L176" s="25">
        <f ca="1">IFERROR([1]!i_risk_returnyearly($B176,TODAY()-180,"",1)/N176,"")</f>
        <v>1.0050677573965507</v>
      </c>
      <c r="M176" s="25">
        <f ca="1">IFERROR([1]!i_risk_returnyearly($B176,TODAY()-365,"",1)/O176,"")</f>
        <v>1.0582102817052914</v>
      </c>
      <c r="N176" s="26">
        <f ca="1">[2]!thsiFinD("ths_annual_volatility_index",$B176,TODAY()-180,TODAY(),100,101)</f>
        <v>16.581057630191999</v>
      </c>
      <c r="O176" s="26">
        <f ca="1">[2]!thsiFinD("ths_annual_volatility_index",$B176,TODAY()-365,TODAY(),100,101)</f>
        <v>19.666171671986</v>
      </c>
      <c r="P176" s="27">
        <f ca="1">[2]!thsiFinD("ths_fore_np_compound_growth_2y_index",$B176,TODAY())</f>
        <v>3.8231952913112002</v>
      </c>
      <c r="Q176" s="27">
        <f ca="1">$P176-[2]!thsiFinD("ths_fore_np_compound_growth_2y_index",$B176,TODAY()-30)</f>
        <v>1.4202561127324</v>
      </c>
      <c r="R176" s="27">
        <f ca="1">$P176-[2]!thsiFinD("ths_fore_np_compound_growth_2y_index",$B176,TODAY()-180)</f>
        <v>1.3379032844576</v>
      </c>
      <c r="S176" s="26">
        <f ca="1">[2]!thsiFinD("ths_pe_ttm_index",B176,[2]!thsiFinD("ths_new_forward_nearest_trade_date_func",TODAY()),100,100)</f>
        <v>6.5033165022421997</v>
      </c>
      <c r="T176" s="26">
        <f ca="1">[2]!thsiFinD("ths_fore_pe_index",B176,[2]!thsiFinD("ths_new_forward_nearest_trade_date_func",TODAY()),2025,100)</f>
        <v>6.3582384116488999</v>
      </c>
      <c r="U176" s="26">
        <f ca="1">[2]!thsiFinD("ths_pb_quantile_sr_index",$B176,[2]!thsiFinD("ths_new_forward_nearest_trade_date_func",TODAY()),TODAY()-365*5,TODAY(),107,100)</f>
        <v>98.994586233565357</v>
      </c>
      <c r="V176" s="26">
        <f ca="1">[2]!thsiFinD("ths_pe_ttm_quantile_index",$B176,[2]!thsiFinD("ths_new_forward_nearest_trade_date_func",TODAY()),TODAY()-365*5,TODAY(),100,100)</f>
        <v>0</v>
      </c>
      <c r="W176" s="27">
        <f ca="1">[2]!thsiFinD("ths_pb_quantile_sr_index",$B176,"2024-09-20",TODAY()-365*5,TODAY(),107,100)</f>
        <v>43.232791956689873</v>
      </c>
      <c r="X176" s="27">
        <f ca="1">[2]!thsiFinD("ths_pe_ttm_quantile_index",$B176,"2024-09-20",TODAY()-365*5,TODAY(),100,100)</f>
        <v>44.584980237153999</v>
      </c>
      <c r="Y176" s="27">
        <f ca="1">[2]!thsiFinD("ths_pb_quantile_sr_index",$B176,"2024-12-31",TODAY()-365*5,TODAY(),107,100)</f>
        <v>94.663573085846863</v>
      </c>
      <c r="Z176" s="27">
        <f ca="1">[2]!thsiFinD("ths_pe_ttm_quantile_index",$B176,"2024-12-31",TODAY()-365*5,TODAY(),100,100)</f>
        <v>86.708860759494002</v>
      </c>
      <c r="AA176" s="27">
        <f ca="1">[2]!thsiFinD("ths_pb_lessthan1_num_ratio_index",$B176,[2]!thsiFinD("ths_new_forward_nearest_trade_date_func",TODAY()))</f>
        <v>93.333333333333002</v>
      </c>
      <c r="AB176" s="29">
        <f ca="1">IF(L176="","",(([2]!thsiFinD("close_int",$B176,TODAY()-365*3,TODAY(),100)-[2]!thsiFinD("low_int",$B176,TODAY()-365*3,TODAY(),100)-1)/([2]!thsiFinD("high_int",$B176,TODAY()-365*3,TODAY(),100)-[2]!thsiFinD("low_int",$B176,TODAY()-365*3,TODAY(),100)-1)))</f>
        <v>0.94305954773797063</v>
      </c>
      <c r="AC176" s="29">
        <f ca="1">IF($L176="","",(([2]!thsiFinD("close_int",$B176,TODAY()-365,TODAY(),100)-[2]!thsiFinD("low_int",$B176,TODAY()-365,TODAY(),100)-1)/([2]!thsiFinD("high_int",$B176,TODAY()-365,TODAY(),100)-[2]!thsiFinD("low_int",$B176,TODAY()-365,TODAY(),100)-1)))</f>
        <v>0.92008486007969903</v>
      </c>
      <c r="AD176" s="29">
        <f ca="1">IF($L176="","",(([2]!thsiFinD("close_int",$B176,TODAY()-90,TODAY(),100)-[2]!thsiFinD("low_int",$B176,TODAY()-90,TODAY(),100)-1)/([2]!thsiFinD("high_int",$B176,TODAY()-90,TODAY(),100)-[2]!thsiFinD("low_int",$B176,TODAY()-90,TODAY(),100)-1)))</f>
        <v>0.77560056978064462</v>
      </c>
    </row>
    <row r="177" spans="1:30" ht="16.5" hidden="1" x14ac:dyDescent="0.4">
      <c r="A177" s="2" t="str">
        <f>[1]!b_info_fullname(B177)</f>
        <v>中证800证券保险指数</v>
      </c>
      <c r="B177" s="2" t="s">
        <v>388</v>
      </c>
      <c r="C177" s="2" t="s">
        <v>1662</v>
      </c>
      <c r="D177" s="3" t="s">
        <v>1497</v>
      </c>
      <c r="E177" s="3" t="s">
        <v>1498</v>
      </c>
      <c r="F177" s="3" t="s">
        <v>1567</v>
      </c>
      <c r="G177" s="19">
        <f>COUNTIF('ETF-info'!$I$2:$I$2000,ETF指数!$B177)</f>
        <v>1</v>
      </c>
      <c r="H177" s="20">
        <f ca="1">SUMIF('ETF-info'!$I$2:$I$2000,ETF指数!B177,'ETF-info'!$M$2:$M$1008)</f>
        <v>2.8586703148999999</v>
      </c>
      <c r="I177" s="25">
        <f ca="1">[1]!i_pq_pctchange($B177,TODAY()-30,"")</f>
        <v>-5.756916678813651</v>
      </c>
      <c r="J177" s="25">
        <f ca="1">[1]!i_pq_pctchange($B177,TODAY()-180,"")</f>
        <v>-10.704872448568592</v>
      </c>
      <c r="K177" s="25">
        <f ca="1">[1]!i_pq_pctchange($B177,TODAY()-365,"")</f>
        <v>25.060463146437996</v>
      </c>
      <c r="L177" s="25">
        <f ca="1">IFERROR([1]!i_risk_returnyearly($B177,TODAY()-180,"",1)/N177,"")</f>
        <v>-0.7039833004808641</v>
      </c>
      <c r="M177" s="25">
        <f ca="1">IFERROR([1]!i_risk_returnyearly($B177,TODAY()-365,"",1)/O177,"")</f>
        <v>0.81646984451064064</v>
      </c>
      <c r="N177" s="26">
        <f ca="1">[2]!thsiFinD("ths_annual_volatility_index",$B177,TODAY()-180,TODAY(),100,101)</f>
        <v>29.848146328719999</v>
      </c>
      <c r="O177" s="26">
        <f ca="1">[2]!thsiFinD("ths_annual_volatility_index",$B177,TODAY()-365,TODAY(),100,101)</f>
        <v>31.830220270194001</v>
      </c>
      <c r="P177" s="27">
        <f ca="1">[2]!thsiFinD("ths_fore_np_compound_growth_2y_index",$B177,TODAY())</f>
        <v>31.407046518587002</v>
      </c>
      <c r="Q177" s="27">
        <f ca="1">$P177-[2]!thsiFinD("ths_fore_np_compound_growth_2y_index",$B177,TODAY()-30)</f>
        <v>5.5434597441349993</v>
      </c>
      <c r="R177" s="27">
        <f ca="1">$P177-[2]!thsiFinD("ths_fore_np_compound_growth_2y_index",$B177,TODAY()-180)</f>
        <v>16.542346861421002</v>
      </c>
      <c r="S177" s="26">
        <f ca="1">[2]!thsiFinD("ths_pe_ttm_index",B177,[2]!thsiFinD("ths_new_forward_nearest_trade_date_func",TODAY()),100,100)</f>
        <v>12.137670796996</v>
      </c>
      <c r="T177" s="26">
        <f ca="1">[2]!thsiFinD("ths_fore_pe_index",B177,[2]!thsiFinD("ths_new_forward_nearest_trade_date_func",TODAY()),2025,100)</f>
        <v>11.091012419703</v>
      </c>
      <c r="U177" s="26">
        <f ca="1">[2]!thsiFinD("ths_pb_quantile_sr_index",$B177,[2]!thsiFinD("ths_new_forward_nearest_trade_date_func",TODAY()),TODAY()-365*5,TODAY(),107,100)</f>
        <v>63.335496430889037</v>
      </c>
      <c r="V177" s="26">
        <f ca="1">[2]!thsiFinD("ths_pe_ttm_quantile_index",$B177,[2]!thsiFinD("ths_new_forward_nearest_trade_date_func",TODAY()),TODAY()-365*5,TODAY(),100,100)</f>
        <v>0</v>
      </c>
      <c r="W177" s="27">
        <f ca="1">[2]!thsiFinD("ths_pb_quantile_sr_index",$B177,"2024-09-20",TODAY()-365*5,TODAY(),107,100)</f>
        <v>18.883841661258923</v>
      </c>
      <c r="X177" s="27">
        <f ca="1">[2]!thsiFinD("ths_pe_ttm_quantile_index",$B177,"2024-09-20",TODAY()-365*5,TODAY(),100,100)</f>
        <v>65.366242038216996</v>
      </c>
      <c r="Y177" s="27">
        <f ca="1">[2]!thsiFinD("ths_pb_quantile_sr_index",$B177,"2024-12-31",TODAY()-365*5,TODAY(),107,100)</f>
        <v>77.092796885139521</v>
      </c>
      <c r="Z177" s="27">
        <f ca="1">[2]!thsiFinD("ths_pe_ttm_quantile_index",$B177,"2024-12-31",TODAY()-365*5,TODAY(),100,100)</f>
        <v>43.312101910827998</v>
      </c>
      <c r="AA177" s="27">
        <f ca="1">[2]!thsiFinD("ths_pb_lessthan1_num_ratio_index",$B177,[2]!thsiFinD("ths_new_forward_nearest_trade_date_func",TODAY()))</f>
        <v>22</v>
      </c>
      <c r="AB177" s="29">
        <f ca="1">IF(L177="","",(([2]!thsiFinD("close_int",$B177,TODAY()-365*3,TODAY(),100)-[2]!thsiFinD("low_int",$B177,TODAY()-365*3,TODAY(),100)-1)/([2]!thsiFinD("high_int",$B177,TODAY()-365*3,TODAY(),100)-[2]!thsiFinD("low_int",$B177,TODAY()-365*3,TODAY(),100)-1)))</f>
        <v>0.44106605018180811</v>
      </c>
      <c r="AC177" s="29">
        <f ca="1">IF($L177="","",(([2]!thsiFinD("close_int",$B177,TODAY()-365,TODAY(),100)-[2]!thsiFinD("low_int",$B177,TODAY()-365,TODAY(),100)-1)/([2]!thsiFinD("high_int",$B177,TODAY()-365,TODAY(),100)-[2]!thsiFinD("low_int",$B177,TODAY()-365,TODAY(),100)-1)))</f>
        <v>0.44106605018180811</v>
      </c>
      <c r="AD177" s="29">
        <f ca="1">IF($L177="","",(([2]!thsiFinD("close_int",$B177,TODAY()-90,TODAY(),100)-[2]!thsiFinD("low_int",$B177,TODAY()-90,TODAY(),100)-1)/([2]!thsiFinD("high_int",$B177,TODAY()-90,TODAY(),100)-[2]!thsiFinD("low_int",$B177,TODAY()-90,TODAY(),100)-1)))</f>
        <v>0.3907939466190497</v>
      </c>
    </row>
    <row r="178" spans="1:30" ht="16.5" hidden="1" x14ac:dyDescent="0.4">
      <c r="A178" s="2" t="str">
        <f>[1]!b_info_fullname(B178)</f>
        <v>上证证券行业指数</v>
      </c>
      <c r="B178" s="21" t="s">
        <v>411</v>
      </c>
      <c r="C178" s="2" t="str">
        <f>[1]!s_info_name(B178)</f>
        <v>上证证券</v>
      </c>
      <c r="D178" s="3" t="s">
        <v>1497</v>
      </c>
      <c r="E178" s="3" t="s">
        <v>1498</v>
      </c>
      <c r="F178" s="38" t="s">
        <v>2384</v>
      </c>
      <c r="G178" s="19">
        <f>COUNTIF('ETF-info'!$I$2:$I$2000,ETF指数!$B178)</f>
        <v>1</v>
      </c>
      <c r="H178" s="20">
        <f ca="1">SUMIF('ETF-info'!$I$2:$I$2000,ETF指数!B178,'ETF-info'!$M$2:$M$1008)</f>
        <v>1.605806131</v>
      </c>
      <c r="I178" s="25">
        <f ca="1">[1]!i_pq_pctchange($B178,TODAY()-30,"")</f>
        <v>-5.9834720654798668</v>
      </c>
      <c r="J178" s="25">
        <f ca="1">[1]!i_pq_pctchange($B178,TODAY()-180,"")</f>
        <v>-10.557084357181933</v>
      </c>
      <c r="K178" s="25">
        <f ca="1">[1]!i_pq_pctchange($B178,TODAY()-365,"")</f>
        <v>17.31119166832551</v>
      </c>
      <c r="L178" s="25">
        <f ca="1">IFERROR([1]!i_risk_returnyearly($B178,TODAY()-180,"",1)/N178,"")</f>
        <v>-0.72058712184865314</v>
      </c>
      <c r="M178" s="25">
        <f ca="1">IFERROR([1]!i_risk_returnyearly($B178,TODAY()-365,"",1)/O178,"")</f>
        <v>0.58234568060845859</v>
      </c>
      <c r="N178" s="26">
        <f ca="1">[2]!thsiFinD("ths_annual_volatility_index",$B178,TODAY()-180,TODAY(),100,101)</f>
        <v>28.782087832685001</v>
      </c>
      <c r="O178" s="26">
        <f ca="1">[2]!thsiFinD("ths_annual_volatility_index",$B178,TODAY()-365,TODAY(),100,101)</f>
        <v>30.792705181782999</v>
      </c>
      <c r="P178" s="27">
        <f ca="1">[2]!thsiFinD("ths_fore_np_compound_growth_2y_index",$B178,TODAY())</f>
        <v>16.518416399941</v>
      </c>
      <c r="Q178" s="27">
        <f ca="1">$P178-[2]!thsiFinD("ths_fore_np_compound_growth_2y_index",$B178,TODAY()-30)</f>
        <v>5.8809156180439999</v>
      </c>
      <c r="R178" s="27">
        <f ca="1">$P178-[2]!thsiFinD("ths_fore_np_compound_growth_2y_index",$B178,TODAY()-180)</f>
        <v>12.319390186660499</v>
      </c>
      <c r="S178" s="26">
        <f ca="1">[2]!thsiFinD("ths_pe_ttm_index",B178,[2]!thsiFinD("ths_new_forward_nearest_trade_date_func",TODAY()),100,100)</f>
        <v>21.593733768945</v>
      </c>
      <c r="T178" s="26">
        <f ca="1">[2]!thsiFinD("ths_fore_pe_index",B178,[2]!thsiFinD("ths_new_forward_nearest_trade_date_func",TODAY()),2025,100)</f>
        <v>18.243895421516999</v>
      </c>
      <c r="U178" s="26">
        <f ca="1">[2]!thsiFinD("ths_pb_quantile_sr_index",$B178,[2]!thsiFinD("ths_new_forward_nearest_trade_date_func",TODAY()),TODAY()-365*5,TODAY(),107,100)</f>
        <v>64.266487213997308</v>
      </c>
      <c r="V178" s="26">
        <f ca="1">[2]!thsiFinD("ths_pe_ttm_quantile_index",$B178,[2]!thsiFinD("ths_new_forward_nearest_trade_date_func",TODAY()),TODAY()-365*5,TODAY(),100,100)</f>
        <v>0</v>
      </c>
      <c r="W178" s="27">
        <f ca="1">[2]!thsiFinD("ths_pb_quantile_sr_index",$B178,"2024-09-20",TODAY()-365*5,TODAY(),107,100)</f>
        <v>5.1816958277254379</v>
      </c>
      <c r="X178" s="27">
        <f ca="1">[2]!thsiFinD("ths_pe_ttm_quantile_index",$B178,"2024-09-20",TODAY()-365*5,TODAY(),100,100)</f>
        <v>72.647527910685994</v>
      </c>
      <c r="Y178" s="27">
        <f ca="1">[2]!thsiFinD("ths_pb_quantile_sr_index",$B178,"2024-12-31",TODAY()-365*5,TODAY(),107,100)</f>
        <v>58.815612382234185</v>
      </c>
      <c r="Z178" s="27">
        <f ca="1">[2]!thsiFinD("ths_pe_ttm_quantile_index",$B178,"2024-12-31",TODAY()-365*5,TODAY(),100,100)</f>
        <v>88.038277511961994</v>
      </c>
      <c r="AA178" s="27">
        <f ca="1">[2]!thsiFinD("ths_pb_lessthan1_num_ratio_index",$B178,[2]!thsiFinD("ths_new_forward_nearest_trade_date_func",TODAY()))</f>
        <v>23.529411764706001</v>
      </c>
      <c r="AB178" s="29">
        <f ca="1">IF(L178="","",(([2]!thsiFinD("close_int",$B178,TODAY()-365*3,TODAY(),100)-[2]!thsiFinD("low_int",$B178,TODAY()-365*3,TODAY(),100)-1)/([2]!thsiFinD("high_int",$B178,TODAY()-365*3,TODAY(),100)-[2]!thsiFinD("low_int",$B178,TODAY()-365*3,TODAY(),100)-1)))</f>
        <v>0.40132953178563047</v>
      </c>
      <c r="AC178" s="29">
        <f ca="1">IF($L178="","",(([2]!thsiFinD("close_int",$B178,TODAY()-365,TODAY(),100)-[2]!thsiFinD("low_int",$B178,TODAY()-365,TODAY(),100)-1)/([2]!thsiFinD("high_int",$B178,TODAY()-365,TODAY(),100)-[2]!thsiFinD("low_int",$B178,TODAY()-365,TODAY(),100)-1)))</f>
        <v>0.40132953178563047</v>
      </c>
      <c r="AD178" s="29">
        <f ca="1">IF($L178="","",(([2]!thsiFinD("close_int",$B178,TODAY()-90,TODAY(),100)-[2]!thsiFinD("low_int",$B178,TODAY()-90,TODAY(),100)-1)/([2]!thsiFinD("high_int",$B178,TODAY()-90,TODAY(),100)-[2]!thsiFinD("low_int",$B178,TODAY()-90,TODAY(),100)-1)))</f>
        <v>0.35641573872115728</v>
      </c>
    </row>
    <row r="179" spans="1:30" ht="16.5" hidden="1" x14ac:dyDescent="0.4">
      <c r="A179" s="2" t="str">
        <f>[1]!b_info_fullname(B179)</f>
        <v>中证金融地产指数</v>
      </c>
      <c r="B179" s="2" t="s">
        <v>114</v>
      </c>
      <c r="C179" s="2" t="s">
        <v>1661</v>
      </c>
      <c r="D179" s="3" t="s">
        <v>1497</v>
      </c>
      <c r="E179" s="3" t="s">
        <v>1498</v>
      </c>
      <c r="F179" s="3" t="s">
        <v>1657</v>
      </c>
      <c r="G179" s="19">
        <f>COUNTIF('ETF-info'!$I$2:$I$2000,ETF指数!$B179)</f>
        <v>2</v>
      </c>
      <c r="H179" s="20">
        <f ca="1">SUMIF('ETF-info'!$I$2:$I$2000,ETF指数!B179,'ETF-info'!$M$2:$M$1008)</f>
        <v>1.4033561253000002</v>
      </c>
      <c r="I179" s="25">
        <f ca="1">[1]!i_pq_pctchange($B179,TODAY()-30,"")</f>
        <v>-2.6029646855133315</v>
      </c>
      <c r="J179" s="25">
        <f ca="1">[1]!i_pq_pctchange($B179,TODAY()-180,"")</f>
        <v>-2.5620932656844619</v>
      </c>
      <c r="K179" s="25">
        <f ca="1">[1]!i_pq_pctchange($B179,TODAY()-365,"")</f>
        <v>21.699252427021953</v>
      </c>
      <c r="L179" s="25">
        <f ca="1">IFERROR([1]!i_risk_returnyearly($B179,TODAY()-180,"",1)/N179,"")</f>
        <v>-0.25772865749826723</v>
      </c>
      <c r="M179" s="25">
        <f ca="1">IFERROR([1]!i_risk_returnyearly($B179,TODAY()-365,"",1)/O179,"")</f>
        <v>1.0154934648086813</v>
      </c>
      <c r="N179" s="26">
        <f ca="1">[2]!thsiFinD("ths_annual_volatility_index",$B179,TODAY()-180,TODAY(),100,101)</f>
        <v>20.423304252276001</v>
      </c>
      <c r="O179" s="26">
        <f ca="1">[2]!thsiFinD("ths_annual_volatility_index",$B179,TODAY()-365,TODAY(),100,101)</f>
        <v>22.148732171045001</v>
      </c>
      <c r="P179" s="27">
        <f ca="1">[2]!thsiFinD("ths_fore_np_compound_growth_2y_index",$B179,TODAY())</f>
        <v>7.3779030366713005</v>
      </c>
      <c r="Q179" s="27">
        <f ca="1">$P179-[2]!thsiFinD("ths_fore_np_compound_growth_2y_index",$B179,TODAY()-30)</f>
        <v>1.9606633291134008</v>
      </c>
      <c r="R179" s="27">
        <f ca="1">$P179-[2]!thsiFinD("ths_fore_np_compound_growth_2y_index",$B179,TODAY()-180)</f>
        <v>3.2583407429617006</v>
      </c>
      <c r="S179" s="26">
        <f ca="1">[2]!thsiFinD("ths_pe_ttm_index",B179,[2]!thsiFinD("ths_new_forward_nearest_trade_date_func",TODAY()),100,100)</f>
        <v>8.0150485018201003</v>
      </c>
      <c r="T179" s="26">
        <f ca="1">[2]!thsiFinD("ths_fore_pe_index",B179,[2]!thsiFinD("ths_new_forward_nearest_trade_date_func",TODAY()),2025,100)</f>
        <v>7.4978904272638003</v>
      </c>
      <c r="U179" s="26">
        <f ca="1">[2]!thsiFinD("ths_pb_quantile_sr_index",$B179,[2]!thsiFinD("ths_new_forward_nearest_trade_date_func",TODAY()),TODAY()-365*5,TODAY(),107,100)</f>
        <v>75.763358778625957</v>
      </c>
      <c r="V179" s="26">
        <f ca="1">[2]!thsiFinD("ths_pe_ttm_quantile_index",$B179,[2]!thsiFinD("ths_new_forward_nearest_trade_date_func",TODAY()),TODAY()-365*5,TODAY(),100,100)</f>
        <v>0</v>
      </c>
      <c r="W179" s="27">
        <f ca="1">[2]!thsiFinD("ths_pb_quantile_sr_index",$B179,"2024-09-20",TODAY()-365*5,TODAY(),107,100)</f>
        <v>38.167938931297712</v>
      </c>
      <c r="X179" s="27">
        <f ca="1">[2]!thsiFinD("ths_pe_ttm_quantile_index",$B179,"2024-09-20",TODAY()-365*5,TODAY(),100,100)</f>
        <v>46.687451286048002</v>
      </c>
      <c r="Y179" s="27">
        <f ca="1">[2]!thsiFinD("ths_pb_quantile_sr_index",$B179,"2024-12-31",TODAY()-365*5,TODAY(),107,100)</f>
        <v>76.781170483460556</v>
      </c>
      <c r="Z179" s="27">
        <f ca="1">[2]!thsiFinD("ths_pe_ttm_quantile_index",$B179,"2024-12-31",TODAY()-365*5,TODAY(),100,100)</f>
        <v>83.398285268901006</v>
      </c>
      <c r="AA179" s="27">
        <f ca="1">[2]!thsiFinD("ths_pb_lessthan1_num_ratio_index",$B179,[2]!thsiFinD("ths_new_forward_nearest_trade_date_func",TODAY()))</f>
        <v>48.039215686275</v>
      </c>
      <c r="AB179" s="29">
        <f ca="1">IF(L179="","",(([2]!thsiFinD("close_int",$B179,TODAY()-365*3,TODAY(),100)-[2]!thsiFinD("low_int",$B179,TODAY()-365*3,TODAY(),100)-1)/([2]!thsiFinD("high_int",$B179,TODAY()-365*3,TODAY(),100)-[2]!thsiFinD("low_int",$B179,TODAY()-365*3,TODAY(),100)-1)))</f>
        <v>0.66945562993671948</v>
      </c>
      <c r="AC179" s="29">
        <f ca="1">IF($L179="","",(([2]!thsiFinD("close_int",$B179,TODAY()-365,TODAY(),100)-[2]!thsiFinD("low_int",$B179,TODAY()-365,TODAY(),100)-1)/([2]!thsiFinD("high_int",$B179,TODAY()-365,TODAY(),100)-[2]!thsiFinD("low_int",$B179,TODAY()-365,TODAY(),100)-1)))</f>
        <v>0.62772102636677107</v>
      </c>
      <c r="AD179" s="29">
        <f ca="1">IF($L179="","",(([2]!thsiFinD("close_int",$B179,TODAY()-90,TODAY(),100)-[2]!thsiFinD("low_int",$B179,TODAY()-90,TODAY(),100)-1)/([2]!thsiFinD("high_int",$B179,TODAY()-90,TODAY(),100)-[2]!thsiFinD("low_int",$B179,TODAY()-90,TODAY(),100)-1)))</f>
        <v>0.5901334259673805</v>
      </c>
    </row>
    <row r="180" spans="1:30" ht="16.5" hidden="1" x14ac:dyDescent="0.4">
      <c r="A180" s="2" t="str">
        <f>[1]!b_info_fullname(B180)</f>
        <v>沪深300金融地产指数</v>
      </c>
      <c r="B180" s="2" t="s">
        <v>116</v>
      </c>
      <c r="C180" s="2" t="s">
        <v>1663</v>
      </c>
      <c r="D180" s="3" t="s">
        <v>1497</v>
      </c>
      <c r="E180" s="3" t="s">
        <v>1498</v>
      </c>
      <c r="F180" s="3" t="s">
        <v>1657</v>
      </c>
      <c r="G180" s="19">
        <f>COUNTIF('ETF-info'!$I$2:$I$2000,ETF指数!$B180)</f>
        <v>1</v>
      </c>
      <c r="H180" s="20">
        <f ca="1">SUMIF('ETF-info'!$I$2:$I$2000,ETF指数!B180,'ETF-info'!$M$2:$M$1008)</f>
        <v>1.5003678937</v>
      </c>
      <c r="I180" s="25">
        <f ca="1">[1]!i_pq_pctchange($B180,TODAY()-30,"")</f>
        <v>-2.3954662143264582</v>
      </c>
      <c r="J180" s="25">
        <f ca="1">[1]!i_pq_pctchange($B180,TODAY()-180,"")</f>
        <v>-1.6348973674856992</v>
      </c>
      <c r="K180" s="25">
        <f ca="1">[1]!i_pq_pctchange($B180,TODAY()-365,"")</f>
        <v>22.945680593730302</v>
      </c>
      <c r="L180" s="25">
        <f ca="1">IFERROR([1]!i_risk_returnyearly($B180,TODAY()-180,"",1)/N180,"")</f>
        <v>-0.16838246267967752</v>
      </c>
      <c r="M180" s="25">
        <f ca="1">IFERROR([1]!i_risk_returnyearly($B180,TODAY()-365,"",1)/O180,"")</f>
        <v>1.0965647442887283</v>
      </c>
      <c r="N180" s="26">
        <f ca="1">[2]!thsiFinD("ths_annual_volatility_index",$B180,TODAY()-180,TODAY(),100,101)</f>
        <v>20.048923527031999</v>
      </c>
      <c r="O180" s="26">
        <f ca="1">[2]!thsiFinD("ths_annual_volatility_index",$B180,TODAY()-365,TODAY(),100,101)</f>
        <v>21.693320406592999</v>
      </c>
      <c r="P180" s="27">
        <f ca="1">[2]!thsiFinD("ths_fore_np_compound_growth_2y_index",$B180,TODAY())</f>
        <v>7.2890981435962994</v>
      </c>
      <c r="Q180" s="27">
        <f ca="1">$P180-[2]!thsiFinD("ths_fore_np_compound_growth_2y_index",$B180,TODAY()-30)</f>
        <v>1.9641365680456992</v>
      </c>
      <c r="R180" s="27">
        <f ca="1">$P180-[2]!thsiFinD("ths_fore_np_compound_growth_2y_index",$B180,TODAY()-180)</f>
        <v>3.3076613084096995</v>
      </c>
      <c r="S180" s="26">
        <f ca="1">[2]!thsiFinD("ths_pe_ttm_index",B180,[2]!thsiFinD("ths_new_forward_nearest_trade_date_func",TODAY()),100,100)</f>
        <v>7.6741806102267001</v>
      </c>
      <c r="T180" s="26">
        <f ca="1">[2]!thsiFinD("ths_fore_pe_index",B180,[2]!thsiFinD("ths_new_forward_nearest_trade_date_func",TODAY()),2025,100)</f>
        <v>7.2961885027667996</v>
      </c>
      <c r="U180" s="26">
        <f ca="1">[2]!thsiFinD("ths_pb_quantile_sr_index",$B180,[2]!thsiFinD("ths_new_forward_nearest_trade_date_func",TODAY()),TODAY()-365*5,TODAY(),107,100)</f>
        <v>75.309446254071659</v>
      </c>
      <c r="V180" s="26">
        <f ca="1">[2]!thsiFinD("ths_pe_ttm_quantile_index",$B180,[2]!thsiFinD("ths_new_forward_nearest_trade_date_func",TODAY()),TODAY()-365*5,TODAY(),100,100)</f>
        <v>0</v>
      </c>
      <c r="W180" s="27">
        <f ca="1">[2]!thsiFinD("ths_pb_quantile_sr_index",$B180,"2024-09-20",TODAY()-365*5,TODAY(),107,100)</f>
        <v>39.804560260586321</v>
      </c>
      <c r="X180" s="27">
        <f ca="1">[2]!thsiFinD("ths_pe_ttm_quantile_index",$B180,"2024-09-20",TODAY()-365*5,TODAY(),100,100)</f>
        <v>49.086576648132997</v>
      </c>
      <c r="Y180" s="27">
        <f ca="1">[2]!thsiFinD("ths_pb_quantile_sr_index",$B180,"2024-12-31",TODAY()-365*5,TODAY(),107,100)</f>
        <v>75.700325732899017</v>
      </c>
      <c r="Z180" s="27">
        <f ca="1">[2]!thsiFinD("ths_pe_ttm_quantile_index",$B180,"2024-12-31",TODAY()-365*5,TODAY(),100,100)</f>
        <v>81.254964257346998</v>
      </c>
      <c r="AA180" s="27">
        <f ca="1">[2]!thsiFinD("ths_pb_lessthan1_num_ratio_index",$B180,[2]!thsiFinD("ths_new_forward_nearest_trade_date_func",TODAY()))</f>
        <v>54.716981132075006</v>
      </c>
      <c r="AB180" s="29">
        <f ca="1">IF(L180="","",(([2]!thsiFinD("close_int",$B180,TODAY()-365*3,TODAY(),100)-[2]!thsiFinD("low_int",$B180,TODAY()-365*3,TODAY(),100)-1)/([2]!thsiFinD("high_int",$B180,TODAY()-365*3,TODAY(),100)-[2]!thsiFinD("low_int",$B180,TODAY()-365*3,TODAY(),100)-1)))</f>
        <v>0.72123851580869291</v>
      </c>
      <c r="AC180" s="29">
        <f ca="1">IF($L180="","",(([2]!thsiFinD("close_int",$B180,TODAY()-365,TODAY(),100)-[2]!thsiFinD("low_int",$B180,TODAY()-365,TODAY(),100)-1)/([2]!thsiFinD("high_int",$B180,TODAY()-365,TODAY(),100)-[2]!thsiFinD("low_int",$B180,TODAY()-365,TODAY(),100)-1)))</f>
        <v>0.67058204838962199</v>
      </c>
      <c r="AD180" s="29">
        <f ca="1">IF($L180="","",(([2]!thsiFinD("close_int",$B180,TODAY()-90,TODAY(),100)-[2]!thsiFinD("low_int",$B180,TODAY()-90,TODAY(),100)-1)/([2]!thsiFinD("high_int",$B180,TODAY()-90,TODAY(),100)-[2]!thsiFinD("low_int",$B180,TODAY()-90,TODAY(),100)-1)))</f>
        <v>0.61199203547577385</v>
      </c>
    </row>
    <row r="181" spans="1:30" ht="16.5" hidden="1" x14ac:dyDescent="0.4">
      <c r="A181" s="2" t="str">
        <f>[1]!b_info_fullname(B181)</f>
        <v>中证银行AH价格优选指数</v>
      </c>
      <c r="B181" s="2" t="s">
        <v>893</v>
      </c>
      <c r="C181" s="2" t="str">
        <f>[1]!s_info_name(B181)</f>
        <v>银行AH</v>
      </c>
      <c r="D181" s="3" t="s">
        <v>1497</v>
      </c>
      <c r="E181" s="3" t="s">
        <v>1498</v>
      </c>
      <c r="F181" s="3" t="s">
        <v>1652</v>
      </c>
      <c r="G181" s="19">
        <f>COUNTIF('ETF-info'!$I$2:$I$2000,ETF指数!$B181)</f>
        <v>1</v>
      </c>
      <c r="H181" s="20">
        <f ca="1">SUMIF('ETF-info'!$I$2:$I$2000,ETF指数!B181,'ETF-info'!$M$2:$M$1008)</f>
        <v>1.7103952118999999</v>
      </c>
      <c r="I181" s="25">
        <f ca="1">[1]!i_pq_pctchange($B181,TODAY()-30,"")</f>
        <v>-2.7832400383470124</v>
      </c>
      <c r="J181" s="25">
        <f ca="1">[1]!i_pq_pctchange($B181,TODAY()-180,"")</f>
        <v>11.961816709157326</v>
      </c>
      <c r="K181" s="25">
        <f ca="1">[1]!i_pq_pctchange($B181,TODAY()-365,"")</f>
        <v>28.509885219941665</v>
      </c>
      <c r="L181" s="25">
        <f ca="1">IFERROR([1]!i_risk_returnyearly($B181,TODAY()-180,"",1)/N181,"")</f>
        <v>1.4064613999547046</v>
      </c>
      <c r="M181" s="25">
        <f ca="1">IFERROR([1]!i_risk_returnyearly($B181,TODAY()-365,"",1)/O181,"")</f>
        <v>1.3460718805434744</v>
      </c>
      <c r="N181" s="26">
        <f ca="1">[2]!thsiFinD("ths_annual_volatility_index",$B181,TODAY()-180,TODAY(),100,101)</f>
        <v>18.355237756556999</v>
      </c>
      <c r="O181" s="26">
        <f ca="1">[2]!thsiFinD("ths_annual_volatility_index",$B181,TODAY()-365,TODAY(),100,101)</f>
        <v>20.896522665475999</v>
      </c>
      <c r="P181" s="27">
        <f ca="1">[2]!thsiFinD("ths_fore_np_compound_growth_2y_index",$B181,TODAY())</f>
        <v>6.4856134863528991</v>
      </c>
      <c r="Q181" s="27">
        <f ca="1">$P181-[2]!thsiFinD("ths_fore_np_compound_growth_2y_index",$B181,TODAY()-30)</f>
        <v>1.7445985152637995</v>
      </c>
      <c r="R181" s="27">
        <f ca="1">$P181-[2]!thsiFinD("ths_fore_np_compound_growth_2y_index",$B181,TODAY()-180)</f>
        <v>0.14561983620659902</v>
      </c>
      <c r="S181" s="26">
        <f ca="1">[2]!thsiFinD("ths_pe_ttm_index",B181,[2]!thsiFinD("ths_new_forward_nearest_trade_date_func",TODAY()),100,100)</f>
        <v>5.4455031079623</v>
      </c>
      <c r="T181" s="26">
        <f ca="1">[2]!thsiFinD("ths_fore_pe_index",B181,[2]!thsiFinD("ths_new_forward_nearest_trade_date_func",TODAY()),2025,100)</f>
        <v>5.4791622430169999</v>
      </c>
      <c r="U181" s="26">
        <f ca="1">[2]!thsiFinD("ths_pb_quantile_sr_index",$B181,[2]!thsiFinD("ths_new_forward_nearest_trade_date_func",TODAY()),TODAY()-365*5,TODAY(),107,100)</f>
        <v>85.138162808065715</v>
      </c>
      <c r="V181" s="26">
        <f ca="1">[2]!thsiFinD("ths_pe_ttm_quantile_index",$B181,[2]!thsiFinD("ths_new_forward_nearest_trade_date_func",TODAY()),TODAY()-365*5,TODAY(),100,100)</f>
        <v>0</v>
      </c>
      <c r="W181" s="27">
        <f ca="1">[2]!thsiFinD("ths_pb_quantile_sr_index",$B181,"2024-09-20",TODAY()-365*5,TODAY(),107,100)</f>
        <v>35.026138909634049</v>
      </c>
      <c r="X181" s="27">
        <f ca="1">[2]!thsiFinD("ths_pe_ttm_quantile_index",$B181,"2024-09-20",TODAY()-365*5,TODAY(),100,100)</f>
        <v>37.112622826909003</v>
      </c>
      <c r="Y181" s="27">
        <f ca="1">[2]!thsiFinD("ths_pb_quantile_sr_index",$B181,"2024-12-31",TODAY()-365*5,TODAY(),107,100)</f>
        <v>72.740851381628076</v>
      </c>
      <c r="Z181" s="27">
        <f ca="1">[2]!thsiFinD("ths_pe_ttm_quantile_index",$B181,"2024-12-31",TODAY()-365*5,TODAY(),100,100)</f>
        <v>76.24810892587</v>
      </c>
      <c r="AA181" s="27">
        <f ca="1">[2]!thsiFinD("ths_pb_lessthan1_num_ratio_index",$B181,[2]!thsiFinD("ths_new_forward_nearest_trade_date_func",TODAY()))</f>
        <v>95.238095238094999</v>
      </c>
      <c r="AB181" s="29">
        <f ca="1">IF(L181="","",(([2]!thsiFinD("close_int",$B181,TODAY()-365*3,TODAY(),100)-[2]!thsiFinD("low_int",$B181,TODAY()-365*3,TODAY(),100)-1)/([2]!thsiFinD("high_int",$B181,TODAY()-365*3,TODAY(),100)-[2]!thsiFinD("low_int",$B181,TODAY()-365*3,TODAY(),100)-1)))</f>
        <v>0.89817915266603454</v>
      </c>
      <c r="AC181" s="29">
        <f ca="1">IF($L181="","",(([2]!thsiFinD("close_int",$B181,TODAY()-365,TODAY(),100)-[2]!thsiFinD("low_int",$B181,TODAY()-365,TODAY(),100)-1)/([2]!thsiFinD("high_int",$B181,TODAY()-365,TODAY(),100)-[2]!thsiFinD("low_int",$B181,TODAY()-365,TODAY(),100)-1)))</f>
        <v>0.87177943870588526</v>
      </c>
      <c r="AD181" s="29">
        <f ca="1">IF($L181="","",(([2]!thsiFinD("close_int",$B181,TODAY()-90,TODAY(),100)-[2]!thsiFinD("low_int",$B181,TODAY()-90,TODAY(),100)-1)/([2]!thsiFinD("high_int",$B181,TODAY()-90,TODAY(),100)-[2]!thsiFinD("low_int",$B181,TODAY()-90,TODAY(),100)-1)))</f>
        <v>0.61742861436472818</v>
      </c>
    </row>
    <row r="182" spans="1:30" ht="16.5" hidden="1" x14ac:dyDescent="0.4">
      <c r="A182" s="2" t="str">
        <f>[1]!b_info_fullname(B182)</f>
        <v>上证金融地产行业指数</v>
      </c>
      <c r="B182" s="21" t="s">
        <v>98</v>
      </c>
      <c r="C182" s="2" t="str">
        <f>[1]!s_info_name(B182)</f>
        <v>上证金融</v>
      </c>
      <c r="D182" s="3" t="s">
        <v>1497</v>
      </c>
      <c r="E182" s="3" t="s">
        <v>1498</v>
      </c>
      <c r="F182" s="3" t="s">
        <v>1657</v>
      </c>
      <c r="G182" s="19">
        <f>COUNTIF('ETF-info'!$I$2:$I$2000,ETF指数!$B182)</f>
        <v>1</v>
      </c>
      <c r="H182" s="20">
        <f ca="1">SUMIF('ETF-info'!$I$2:$I$2000,ETF指数!B182,'ETF-info'!$M$2:$M$1008)</f>
        <v>0.49911296990000004</v>
      </c>
      <c r="I182" s="25">
        <f ca="1">[1]!i_pq_pctchange($B182,TODAY()-30,"")</f>
        <v>-1.701921212559987</v>
      </c>
      <c r="J182" s="25">
        <f ca="1">[1]!i_pq_pctchange($B182,TODAY()-180,"")</f>
        <v>0.24452716233924754</v>
      </c>
      <c r="K182" s="25">
        <f ca="1">[1]!i_pq_pctchange($B182,TODAY()-365,"")</f>
        <v>24.313722931413029</v>
      </c>
      <c r="L182" s="25">
        <f ca="1">IFERROR([1]!i_risk_returnyearly($B182,TODAY()-180,"",1)/N182,"")</f>
        <v>2.746431401529608E-2</v>
      </c>
      <c r="M182" s="25">
        <f ca="1">IFERROR([1]!i_risk_returnyearly($B182,TODAY()-365,"",1)/O182,"")</f>
        <v>1.2447240005200415</v>
      </c>
      <c r="N182" s="26">
        <f ca="1">[2]!thsiFinD("ths_annual_volatility_index",$B182,TODAY()-180,TODAY(),100,101)</f>
        <v>18.573425396354999</v>
      </c>
      <c r="O182" s="26">
        <f ca="1">[2]!thsiFinD("ths_annual_volatility_index",$B182,TODAY()-365,TODAY(),100,101)</f>
        <v>20.254564057058001</v>
      </c>
      <c r="P182" s="27">
        <f ca="1">[2]!thsiFinD("ths_fore_np_compound_growth_2y_index",$B182,TODAY())</f>
        <v>8.5020390720689996</v>
      </c>
      <c r="Q182" s="27">
        <f ca="1">$P182-[2]!thsiFinD("ths_fore_np_compound_growth_2y_index",$B182,TODAY()-30)</f>
        <v>2.3707480176050995</v>
      </c>
      <c r="R182" s="27">
        <f ca="1">$P182-[2]!thsiFinD("ths_fore_np_compound_growth_2y_index",$B182,TODAY()-180)</f>
        <v>3.8745246409721998</v>
      </c>
      <c r="S182" s="26">
        <f ca="1">[2]!thsiFinD("ths_pe_ttm_index",B182,[2]!thsiFinD("ths_new_forward_nearest_trade_date_func",TODAY()),100,100)</f>
        <v>7.2534362222641997</v>
      </c>
      <c r="T182" s="26">
        <f ca="1">[2]!thsiFinD("ths_fore_pe_index",B182,[2]!thsiFinD("ths_new_forward_nearest_trade_date_func",TODAY()),2025,100)</f>
        <v>7.0432440869969</v>
      </c>
      <c r="U182" s="26">
        <f ca="1">[2]!thsiFinD("ths_pb_quantile_sr_index",$B182,[2]!thsiFinD("ths_new_forward_nearest_trade_date_func",TODAY()),TODAY()-365*5,TODAY(),107,100)</f>
        <v>83.908045977011497</v>
      </c>
      <c r="V182" s="26">
        <f ca="1">[2]!thsiFinD("ths_pe_ttm_quantile_index",$B182,[2]!thsiFinD("ths_new_forward_nearest_trade_date_func",TODAY()),TODAY()-365*5,TODAY(),100,100)</f>
        <v>0</v>
      </c>
      <c r="W182" s="27">
        <f ca="1">[2]!thsiFinD("ths_pb_quantile_sr_index",$B182,"2024-09-20",TODAY()-365*5,TODAY(),107,100)</f>
        <v>46.551724137931032</v>
      </c>
      <c r="X182" s="27">
        <f ca="1">[2]!thsiFinD("ths_pe_ttm_quantile_index",$B182,"2024-09-20",TODAY()-365*5,TODAY(),100,100)</f>
        <v>58.380112269446997</v>
      </c>
      <c r="Y182" s="27">
        <f ca="1">[2]!thsiFinD("ths_pb_quantile_sr_index",$B182,"2024-12-31",TODAY()-365*5,TODAY(),107,100)</f>
        <v>82.758620689655174</v>
      </c>
      <c r="Z182" s="27">
        <f ca="1">[2]!thsiFinD("ths_pe_ttm_quantile_index",$B182,"2024-12-31",TODAY()-365*5,TODAY(),100,100)</f>
        <v>82.678428227747006</v>
      </c>
      <c r="AA182" s="27">
        <f ca="1">[2]!thsiFinD("ths_pb_lessthan1_num_ratio_index",$B182,[2]!thsiFinD("ths_new_forward_nearest_trade_date_func",TODAY()))</f>
        <v>65.517241379309993</v>
      </c>
      <c r="AB182" s="29">
        <f ca="1">IF(L182="","",(([2]!thsiFinD("close_int",$B182,TODAY()-365*3,TODAY(),100)-[2]!thsiFinD("low_int",$B182,TODAY()-365*3,TODAY(),100)-1)/([2]!thsiFinD("high_int",$B182,TODAY()-365*3,TODAY(),100)-[2]!thsiFinD("low_int",$B182,TODAY()-365*3,TODAY(),100)-1)))</f>
        <v>0.82290400233780714</v>
      </c>
      <c r="AC182" s="29">
        <f ca="1">IF($L182="","",(([2]!thsiFinD("close_int",$B182,TODAY()-365,TODAY(),100)-[2]!thsiFinD("low_int",$B182,TODAY()-365,TODAY(),100)-1)/([2]!thsiFinD("high_int",$B182,TODAY()-365,TODAY(),100)-[2]!thsiFinD("low_int",$B182,TODAY()-365,TODAY(),100)-1)))</f>
        <v>0.74981207840264774</v>
      </c>
      <c r="AD182" s="29">
        <f ca="1">IF($L182="","",(([2]!thsiFinD("close_int",$B182,TODAY()-90,TODAY(),100)-[2]!thsiFinD("low_int",$B182,TODAY()-90,TODAY(),100)-1)/([2]!thsiFinD("high_int",$B182,TODAY()-90,TODAY(),100)-[2]!thsiFinD("low_int",$B182,TODAY()-90,TODAY(),100)-1)))</f>
        <v>0.66205237706061149</v>
      </c>
    </row>
    <row r="183" spans="1:30" ht="16.5" hidden="1" x14ac:dyDescent="0.4">
      <c r="A183" s="2" t="str">
        <f>[1]!b_info_fullname(B183)</f>
        <v>中证证券公司先锋策略指数</v>
      </c>
      <c r="B183" s="21" t="s">
        <v>639</v>
      </c>
      <c r="C183" s="2" t="str">
        <f>[1]!s_info_name(B183)</f>
        <v>证券先锋</v>
      </c>
      <c r="D183" s="3" t="s">
        <v>1497</v>
      </c>
      <c r="E183" s="3" t="s">
        <v>1498</v>
      </c>
      <c r="F183" s="38" t="s">
        <v>2384</v>
      </c>
      <c r="G183" s="19">
        <f>COUNTIF('ETF-info'!$I$2:$I$2000,ETF指数!$B183)</f>
        <v>1</v>
      </c>
      <c r="H183" s="20">
        <f ca="1">SUMIF('ETF-info'!$I$2:$I$2000,ETF指数!B183,'ETF-info'!$M$2:$M$1008)</f>
        <v>0.36718111689999999</v>
      </c>
      <c r="I183" s="25">
        <f ca="1">[1]!i_pq_pctchange($B183,TODAY()-30,"")</f>
        <v>-6.5638916493493067</v>
      </c>
      <c r="J183" s="25">
        <f ca="1">[1]!i_pq_pctchange($B183,TODAY()-180,"")</f>
        <v>-9.0202494308622256</v>
      </c>
      <c r="K183" s="25">
        <f ca="1">[1]!i_pq_pctchange($B183,TODAY()-365,"")</f>
        <v>24.342977620636617</v>
      </c>
      <c r="L183" s="25">
        <f ca="1">IFERROR([1]!i_risk_returnyearly($B183,TODAY()-180,"",1)/N183,"")</f>
        <v>-0.56142281561117036</v>
      </c>
      <c r="M183" s="25">
        <f ca="1">IFERROR([1]!i_risk_returnyearly($B183,TODAY()-365,"",1)/O183,"")</f>
        <v>0.72248701337890775</v>
      </c>
      <c r="N183" s="26">
        <f ca="1">[2]!thsiFinD("ths_annual_volatility_index",$B183,TODAY()-180,TODAY(),100,101)</f>
        <v>31.841163944643</v>
      </c>
      <c r="O183" s="26">
        <f ca="1">[2]!thsiFinD("ths_annual_volatility_index",$B183,TODAY()-365,TODAY(),100,101)</f>
        <v>34.937350649264999</v>
      </c>
      <c r="P183" s="27">
        <f ca="1">[2]!thsiFinD("ths_fore_np_compound_growth_2y_index",$B183,TODAY())</f>
        <v>16.872492557334002</v>
      </c>
      <c r="Q183" s="27">
        <f ca="1">$P183-[2]!thsiFinD("ths_fore_np_compound_growth_2y_index",$B183,TODAY()-30)</f>
        <v>5.3264028193640023</v>
      </c>
      <c r="R183" s="27">
        <f ca="1">$P183-[2]!thsiFinD("ths_fore_np_compound_growth_2y_index",$B183,TODAY()-180)</f>
        <v>12.409084750750702</v>
      </c>
      <c r="S183" s="26">
        <f ca="1">[2]!thsiFinD("ths_pe_ttm_index",B183,[2]!thsiFinD("ths_new_forward_nearest_trade_date_func",TODAY()),100,100)</f>
        <v>21.739941862329999</v>
      </c>
      <c r="T183" s="26">
        <f ca="1">[2]!thsiFinD("ths_fore_pe_index",B183,[2]!thsiFinD("ths_new_forward_nearest_trade_date_func",TODAY()),2025,100)</f>
        <v>18.698843123745</v>
      </c>
      <c r="U183" s="26">
        <f ca="1">[2]!thsiFinD("ths_pb_quantile_sr_index",$B183,[2]!thsiFinD("ths_new_forward_nearest_trade_date_func",TODAY()),TODAY()-365*5,TODAY(),107,100)</f>
        <v>61.051930758988014</v>
      </c>
      <c r="V183" s="26">
        <f ca="1">[2]!thsiFinD("ths_pe_ttm_quantile_index",$B183,[2]!thsiFinD("ths_new_forward_nearest_trade_date_func",TODAY()),TODAY()-365*5,TODAY(),100,100)</f>
        <v>0</v>
      </c>
      <c r="W183" s="27">
        <f ca="1">[2]!thsiFinD("ths_pb_quantile_sr_index",$B183,"2024-09-20",TODAY()-365*5,TODAY(),107,100)</f>
        <v>3.9946737683089215</v>
      </c>
      <c r="X183" s="27">
        <f ca="1">[2]!thsiFinD("ths_pe_ttm_quantile_index",$B183,"2024-09-20",TODAY()-365*5,TODAY(),100,100)</f>
        <v>69.960159362550002</v>
      </c>
      <c r="Y183" s="27">
        <f ca="1">[2]!thsiFinD("ths_pb_quantile_sr_index",$B183,"2024-12-31",TODAY()-365*5,TODAY(),107,100)</f>
        <v>65.778961384820249</v>
      </c>
      <c r="Z183" s="27">
        <f ca="1">[2]!thsiFinD("ths_pe_ttm_quantile_index",$B183,"2024-12-31",TODAY()-365*5,TODAY(),100,100)</f>
        <v>90.517928286853007</v>
      </c>
      <c r="AA183" s="27">
        <f ca="1">[2]!thsiFinD("ths_pb_lessthan1_num_ratio_index",$B183,[2]!thsiFinD("ths_new_forward_nearest_trade_date_func",TODAY()))</f>
        <v>21.739130434783</v>
      </c>
      <c r="AB183" s="29">
        <f ca="1">IF(L183="","",(([2]!thsiFinD("close_int",$B183,TODAY()-365*3,TODAY(),100)-[2]!thsiFinD("low_int",$B183,TODAY()-365*3,TODAY(),100)-1)/([2]!thsiFinD("high_int",$B183,TODAY()-365*3,TODAY(),100)-[2]!thsiFinD("low_int",$B183,TODAY()-365*3,TODAY(),100)-1)))</f>
        <v>0.46484382903012722</v>
      </c>
      <c r="AC183" s="29">
        <f ca="1">IF($L183="","",(([2]!thsiFinD("close_int",$B183,TODAY()-365,TODAY(),100)-[2]!thsiFinD("low_int",$B183,TODAY()-365,TODAY(),100)-1)/([2]!thsiFinD("high_int",$B183,TODAY()-365,TODAY(),100)-[2]!thsiFinD("low_int",$B183,TODAY()-365,TODAY(),100)-1)))</f>
        <v>0.46484382903012722</v>
      </c>
      <c r="AD183" s="29">
        <f ca="1">IF($L183="","",(([2]!thsiFinD("close_int",$B183,TODAY()-90,TODAY(),100)-[2]!thsiFinD("low_int",$B183,TODAY()-90,TODAY(),100)-1)/([2]!thsiFinD("high_int",$B183,TODAY()-90,TODAY(),100)-[2]!thsiFinD("low_int",$B183,TODAY()-90,TODAY(),100)-1)))</f>
        <v>0.35600804434892852</v>
      </c>
    </row>
    <row r="184" spans="1:30" ht="16.5" hidden="1" x14ac:dyDescent="0.4">
      <c r="A184" s="2" t="str">
        <f>[1]!b_info_fullname(B184)</f>
        <v>中证全指房地产指数</v>
      </c>
      <c r="B184" s="2" t="s">
        <v>195</v>
      </c>
      <c r="C184" s="2" t="s">
        <v>1664</v>
      </c>
      <c r="D184" s="3" t="s">
        <v>1497</v>
      </c>
      <c r="E184" s="3" t="s">
        <v>1499</v>
      </c>
      <c r="F184" s="3" t="s">
        <v>1665</v>
      </c>
      <c r="G184" s="19">
        <f>COUNTIF('ETF-info'!$I$2:$I$2000,ETF指数!$B184)</f>
        <v>2</v>
      </c>
      <c r="H184" s="20">
        <f ca="1">SUMIF('ETF-info'!$I$2:$I$2000,ETF指数!B184,'ETF-info'!$M$2:$M$1008)</f>
        <v>70.926767830700001</v>
      </c>
      <c r="I184" s="25">
        <f ca="1">[1]!i_pq_pctchange($B184,TODAY()-30,"")</f>
        <v>0.54270836023888602</v>
      </c>
      <c r="J184" s="25">
        <f ca="1">[1]!i_pq_pctchange($B184,TODAY()-180,"")</f>
        <v>-8.7546968268562573</v>
      </c>
      <c r="K184" s="25">
        <f ca="1">[1]!i_pq_pctchange($B184,TODAY()-365,"")</f>
        <v>18.296664051869694</v>
      </c>
      <c r="L184" s="25">
        <f ca="1">IFERROR([1]!i_risk_returnyearly($B184,TODAY()-180,"",1)/N184,"")</f>
        <v>-0.57061622090214636</v>
      </c>
      <c r="M184" s="25">
        <f ca="1">IFERROR([1]!i_risk_returnyearly($B184,TODAY()-365,"",1)/O184,"")</f>
        <v>0.51944482384486479</v>
      </c>
      <c r="N184" s="26">
        <f ca="1">[2]!thsiFinD("ths_annual_volatility_index",$B184,TODAY()-180,TODAY(),100,101)</f>
        <v>30.451613150539998</v>
      </c>
      <c r="O184" s="26">
        <f ca="1">[2]!thsiFinD("ths_annual_volatility_index",$B184,TODAY()-365,TODAY(),100,101)</f>
        <v>36.491995263005997</v>
      </c>
      <c r="P184" s="27">
        <f ca="1">[2]!thsiFinD("ths_fore_np_compound_growth_2y_index",$B184,TODAY())</f>
        <v>-17.440270497514</v>
      </c>
      <c r="Q184" s="27">
        <f ca="1">$P184-[2]!thsiFinD("ths_fore_np_compound_growth_2y_index",$B184,TODAY()-30)</f>
        <v>-14.505848577247999</v>
      </c>
      <c r="R184" s="27">
        <f ca="1">$P184-[2]!thsiFinD("ths_fore_np_compound_growth_2y_index",$B184,TODAY()-180)</f>
        <v>-41.350198941927005</v>
      </c>
      <c r="S184" s="26">
        <f ca="1">[2]!thsiFinD("ths_pe_ttm_index",B184,[2]!thsiFinD("ths_new_forward_nearest_trade_date_func",TODAY()),100,100)</f>
        <v>-12.169360082340001</v>
      </c>
      <c r="T184" s="26">
        <f ca="1">[2]!thsiFinD("ths_fore_pe_index",B184,[2]!thsiFinD("ths_new_forward_nearest_trade_date_func",TODAY()),2025,100)</f>
        <v>34.473609924573999</v>
      </c>
      <c r="U184" s="26">
        <f ca="1">[2]!thsiFinD("ths_pb_quantile_sr_index",$B184,[2]!thsiFinD("ths_new_forward_nearest_trade_date_func",TODAY()),TODAY()-365*5,TODAY(),107,100)</f>
        <v>17.319848293299618</v>
      </c>
      <c r="V184" s="26">
        <f ca="1">[2]!thsiFinD("ths_pe_ttm_quantile_index",$B184,[2]!thsiFinD("ths_new_forward_nearest_trade_date_func",TODAY()),TODAY()-365*5,TODAY(),100,100)</f>
        <v>0</v>
      </c>
      <c r="W184" s="27">
        <f ca="1">[2]!thsiFinD("ths_pb_quantile_sr_index",$B184,"2024-09-20",TODAY()-365*5,TODAY(),107,100)</f>
        <v>4.8672566371681416</v>
      </c>
      <c r="X184" s="27">
        <f ca="1">[2]!thsiFinD("ths_pe_ttm_quantile_index",$B184,"2024-09-20",TODAY()-365*5,TODAY(),100,100)</f>
        <v>0</v>
      </c>
      <c r="Y184" s="27">
        <f ca="1">[2]!thsiFinD("ths_pb_quantile_sr_index",$B184,"2024-12-31",TODAY()-365*5,TODAY(),107,100)</f>
        <v>20.986093552465235</v>
      </c>
      <c r="Z184" s="27">
        <f ca="1">[2]!thsiFinD("ths_pe_ttm_quantile_index",$B184,"2024-12-31",TODAY()-365*5,TODAY(),100,100)</f>
        <v>0</v>
      </c>
      <c r="AA184" s="27">
        <f ca="1">[2]!thsiFinD("ths_pb_lessthan1_num_ratio_index",$B184,[2]!thsiFinD("ths_new_forward_nearest_trade_date_func",TODAY()))</f>
        <v>48.148148148148003</v>
      </c>
      <c r="AB184" s="29">
        <f ca="1">IF(L184="","",(([2]!thsiFinD("close_int",$B184,TODAY()-365*3,TODAY(),100)-[2]!thsiFinD("low_int",$B184,TODAY()-365*3,TODAY(),100)-1)/([2]!thsiFinD("high_int",$B184,TODAY()-365*3,TODAY(),100)-[2]!thsiFinD("low_int",$B184,TODAY()-365*3,TODAY(),100)-1)))</f>
        <v>0.2489668718379196</v>
      </c>
      <c r="AC184" s="29">
        <f ca="1">IF($L184="","",(([2]!thsiFinD("close_int",$B184,TODAY()-365,TODAY(),100)-[2]!thsiFinD("low_int",$B184,TODAY()-365,TODAY(),100)-1)/([2]!thsiFinD("high_int",$B184,TODAY()-365,TODAY(),100)-[2]!thsiFinD("low_int",$B184,TODAY()-365,TODAY(),100)-1)))</f>
        <v>0.41169238870824187</v>
      </c>
      <c r="AD184" s="29">
        <f ca="1">IF($L184="","",(([2]!thsiFinD("close_int",$B184,TODAY()-90,TODAY(),100)-[2]!thsiFinD("low_int",$B184,TODAY()-90,TODAY(),100)-1)/([2]!thsiFinD("high_int",$B184,TODAY()-90,TODAY(),100)-[2]!thsiFinD("low_int",$B184,TODAY()-90,TODAY(),100)-1)))</f>
        <v>0.66596656373151975</v>
      </c>
    </row>
    <row r="185" spans="1:30" ht="16.5" hidden="1" x14ac:dyDescent="0.4">
      <c r="A185" s="2" t="str">
        <f>[1]!b_info_fullname(B185)</f>
        <v>中证基建工程指数</v>
      </c>
      <c r="B185" s="2" t="s">
        <v>662</v>
      </c>
      <c r="C185" s="2" t="s">
        <v>1666</v>
      </c>
      <c r="D185" s="3" t="s">
        <v>1497</v>
      </c>
      <c r="E185" s="3" t="s">
        <v>1499</v>
      </c>
      <c r="F185" s="3" t="s">
        <v>1667</v>
      </c>
      <c r="G185" s="19">
        <f>COUNTIF('ETF-info'!$I$2:$I$2000,ETF指数!$B185)</f>
        <v>1</v>
      </c>
      <c r="H185" s="20">
        <f ca="1">SUMIF('ETF-info'!$I$2:$I$2000,ETF指数!B185,'ETF-info'!$M$2:$M$1008)</f>
        <v>25.282261629800001</v>
      </c>
      <c r="I185" s="25">
        <f ca="1">[1]!i_pq_pctchange($B185,TODAY()-30,"")</f>
        <v>-3.2271842674390983</v>
      </c>
      <c r="J185" s="25">
        <f ca="1">[1]!i_pq_pctchange($B185,TODAY()-180,"")</f>
        <v>-9.0716672426218956</v>
      </c>
      <c r="K185" s="25">
        <f ca="1">[1]!i_pq_pctchange($B185,TODAY()-365,"")</f>
        <v>-2.48635535352143</v>
      </c>
      <c r="L185" s="25">
        <f ca="1">IFERROR([1]!i_risk_returnyearly($B185,TODAY()-180,"",1)/N185,"")</f>
        <v>-0.82796891828834474</v>
      </c>
      <c r="M185" s="25">
        <f ca="1">IFERROR([1]!i_risk_returnyearly($B185,TODAY()-365,"",1)/O185,"")</f>
        <v>-9.9104660814131593E-2</v>
      </c>
      <c r="N185" s="26">
        <f ca="1">[2]!thsiFinD("ths_annual_volatility_index",$B185,TODAY()-180,TODAY(),100,101)</f>
        <v>21.707360134807999</v>
      </c>
      <c r="O185" s="26">
        <f ca="1">[2]!thsiFinD("ths_annual_volatility_index",$B185,TODAY()-365,TODAY(),100,101)</f>
        <v>25.906801380661001</v>
      </c>
      <c r="P185" s="27">
        <f ca="1">[2]!thsiFinD("ths_fore_np_compound_growth_2y_index",$B185,TODAY())</f>
        <v>0.62325969585234997</v>
      </c>
      <c r="Q185" s="27">
        <f ca="1">$P185-[2]!thsiFinD("ths_fore_np_compound_growth_2y_index",$B185,TODAY()-30)</f>
        <v>-1.0553126670142501</v>
      </c>
      <c r="R185" s="27">
        <f ca="1">$P185-[2]!thsiFinD("ths_fore_np_compound_growth_2y_index",$B185,TODAY()-180)</f>
        <v>-5.1905285493554505</v>
      </c>
      <c r="S185" s="26">
        <f ca="1">[2]!thsiFinD("ths_pe_ttm_index",B185,[2]!thsiFinD("ths_new_forward_nearest_trade_date_func",TODAY()),100,100)</f>
        <v>7.4691370204065999</v>
      </c>
      <c r="T185" s="26">
        <f ca="1">[2]!thsiFinD("ths_fore_pe_index",B185,[2]!thsiFinD("ths_new_forward_nearest_trade_date_func",TODAY()),2025,100)</f>
        <v>6.7494038771981</v>
      </c>
      <c r="U185" s="26">
        <f ca="1">[2]!thsiFinD("ths_pb_quantile_sr_index",$B185,[2]!thsiFinD("ths_new_forward_nearest_trade_date_func",TODAY()),TODAY()-365*5,TODAY(),107,100)</f>
        <v>28.442146089204911</v>
      </c>
      <c r="V185" s="26">
        <f ca="1">[2]!thsiFinD("ths_pe_ttm_quantile_index",$B185,[2]!thsiFinD("ths_new_forward_nearest_trade_date_func",TODAY()),TODAY()-365*5,TODAY(),100,100)</f>
        <v>0</v>
      </c>
      <c r="W185" s="27">
        <f ca="1">[2]!thsiFinD("ths_pb_quantile_sr_index",$B185,"2024-09-20",TODAY()-365*5,TODAY(),107,100)</f>
        <v>0.6464124111182934</v>
      </c>
      <c r="X185" s="27">
        <f ca="1">[2]!thsiFinD("ths_pe_ttm_quantile_index",$B185,"2024-09-20",TODAY()-365*5,TODAY(),100,100)</f>
        <v>0.63492063492063</v>
      </c>
      <c r="Y185" s="27">
        <f ca="1">[2]!thsiFinD("ths_pb_quantile_sr_index",$B185,"2024-12-31",TODAY()-365*5,TODAY(),107,100)</f>
        <v>51.325145442792497</v>
      </c>
      <c r="Z185" s="27">
        <f ca="1">[2]!thsiFinD("ths_pe_ttm_quantile_index",$B185,"2024-12-31",TODAY()-365*5,TODAY(),100,100)</f>
        <v>61.507936507937004</v>
      </c>
      <c r="AA185" s="27">
        <f ca="1">[2]!thsiFinD("ths_pb_lessthan1_num_ratio_index",$B185,[2]!thsiFinD("ths_new_forward_nearest_trade_date_func",TODAY()))</f>
        <v>42</v>
      </c>
      <c r="AB185" s="29">
        <f ca="1">IF(L185="","",(([2]!thsiFinD("close_int",$B185,TODAY()-365*3,TODAY(),100)-[2]!thsiFinD("low_int",$B185,TODAY()-365*3,TODAY(),100)-1)/([2]!thsiFinD("high_int",$B185,TODAY()-365*3,TODAY(),100)-[2]!thsiFinD("low_int",$B185,TODAY()-365*3,TODAY(),100)-1)))</f>
        <v>0.29620652578926648</v>
      </c>
      <c r="AC185" s="29">
        <f ca="1">IF($L185="","",(([2]!thsiFinD("close_int",$B185,TODAY()-365,TODAY(),100)-[2]!thsiFinD("low_int",$B185,TODAY()-365,TODAY(),100)-1)/([2]!thsiFinD("high_int",$B185,TODAY()-365,TODAY(),100)-[2]!thsiFinD("low_int",$B185,TODAY()-365,TODAY(),100)-1)))</f>
        <v>0.47843750665968982</v>
      </c>
      <c r="AD185" s="29">
        <f ca="1">IF($L185="","",(([2]!thsiFinD("close_int",$B185,TODAY()-90,TODAY(),100)-[2]!thsiFinD("low_int",$B185,TODAY()-90,TODAY(),100)-1)/([2]!thsiFinD("high_int",$B185,TODAY()-90,TODAY(),100)-[2]!thsiFinD("low_int",$B185,TODAY()-90,TODAY(),100)-1)))</f>
        <v>0.59729726968442054</v>
      </c>
    </row>
    <row r="186" spans="1:30" ht="16.5" hidden="1" x14ac:dyDescent="0.4">
      <c r="A186" s="2" t="str">
        <f>[1]!b_info_fullname(B186)</f>
        <v>中证基建指数</v>
      </c>
      <c r="B186" s="2" t="s">
        <v>592</v>
      </c>
      <c r="C186" s="2" t="s">
        <v>1668</v>
      </c>
      <c r="D186" s="3" t="s">
        <v>1497</v>
      </c>
      <c r="E186" s="3" t="s">
        <v>1499</v>
      </c>
      <c r="F186" s="3" t="s">
        <v>1667</v>
      </c>
      <c r="G186" s="19">
        <f>COUNTIF('ETF-info'!$I$2:$I$2000,ETF指数!$B186)</f>
        <v>3</v>
      </c>
      <c r="H186" s="20">
        <f ca="1">SUMIF('ETF-info'!$I$2:$I$2000,ETF指数!B186,'ETF-info'!$M$2:$M$1008)</f>
        <v>8.1906971660999996</v>
      </c>
      <c r="I186" s="25">
        <f ca="1">[1]!i_pq_pctchange($B186,TODAY()-30,"")</f>
        <v>-4.0112107285661613</v>
      </c>
      <c r="J186" s="25">
        <f ca="1">[1]!i_pq_pctchange($B186,TODAY()-180,"")</f>
        <v>-5.0915674565799822</v>
      </c>
      <c r="K186" s="25">
        <f ca="1">[1]!i_pq_pctchange($B186,TODAY()-365,"")</f>
        <v>-0.69571323957829945</v>
      </c>
      <c r="L186" s="25">
        <f ca="1">IFERROR([1]!i_risk_returnyearly($B186,TODAY()-180,"",1)/N186,"")</f>
        <v>-0.4945283962236533</v>
      </c>
      <c r="M186" s="25">
        <f ca="1">IFERROR([1]!i_risk_returnyearly($B186,TODAY()-365,"",1)/O186,"")</f>
        <v>-2.8711000880360413E-2</v>
      </c>
      <c r="N186" s="26">
        <f ca="1">[2]!thsiFinD("ths_annual_volatility_index",$B186,TODAY()-180,TODAY(),100,101)</f>
        <v>20.858873125306001</v>
      </c>
      <c r="O186" s="26">
        <f ca="1">[2]!thsiFinD("ths_annual_volatility_index",$B186,TODAY()-365,TODAY(),100,101)</f>
        <v>25.029750577925</v>
      </c>
      <c r="P186" s="27">
        <f ca="1">[2]!thsiFinD("ths_fore_np_compound_growth_2y_index",$B186,TODAY())</f>
        <v>3.9129426209928</v>
      </c>
      <c r="Q186" s="27">
        <f ca="1">$P186-[2]!thsiFinD("ths_fore_np_compound_growth_2y_index",$B186,TODAY()-30)</f>
        <v>-0.57269264374199969</v>
      </c>
      <c r="R186" s="27">
        <f ca="1">$P186-[2]!thsiFinD("ths_fore_np_compound_growth_2y_index",$B186,TODAY()-180)</f>
        <v>-3.7921706641730002</v>
      </c>
      <c r="S186" s="26">
        <f ca="1">[2]!thsiFinD("ths_pe_ttm_index",B186,[2]!thsiFinD("ths_new_forward_nearest_trade_date_func",TODAY()),100,100)</f>
        <v>8.4162613437872995</v>
      </c>
      <c r="T186" s="26">
        <f ca="1">[2]!thsiFinD("ths_fore_pe_index",B186,[2]!thsiFinD("ths_new_forward_nearest_trade_date_func",TODAY()),2025,100)</f>
        <v>7.4817157635243996</v>
      </c>
      <c r="U186" s="26">
        <f ca="1">[2]!thsiFinD("ths_pb_quantile_sr_index",$B186,[2]!thsiFinD("ths_new_forward_nearest_trade_date_func",TODAY()),TODAY()-365*5,TODAY(),107,100)</f>
        <v>23.322475570032573</v>
      </c>
      <c r="V186" s="26">
        <f ca="1">[2]!thsiFinD("ths_pe_ttm_quantile_index",$B186,[2]!thsiFinD("ths_new_forward_nearest_trade_date_func",TODAY()),TODAY()-365*5,TODAY(),100,100)</f>
        <v>0</v>
      </c>
      <c r="W186" s="27">
        <f ca="1">[2]!thsiFinD("ths_pb_quantile_sr_index",$B186,"2024-09-20",TODAY()-365*5,TODAY(),107,100)</f>
        <v>0.65146579804560267</v>
      </c>
      <c r="X186" s="27">
        <f ca="1">[2]!thsiFinD("ths_pe_ttm_quantile_index",$B186,"2024-09-20",TODAY()-365*5,TODAY(),100,100)</f>
        <v>0.70643642072213997</v>
      </c>
      <c r="Y186" s="27">
        <f ca="1">[2]!thsiFinD("ths_pb_quantile_sr_index",$B186,"2024-12-31",TODAY()-365*5,TODAY(),107,100)</f>
        <v>30.293159609120522</v>
      </c>
      <c r="Z186" s="27">
        <f ca="1">[2]!thsiFinD("ths_pe_ttm_quantile_index",$B186,"2024-12-31",TODAY()-365*5,TODAY(),100,100)</f>
        <v>33.228593872742003</v>
      </c>
      <c r="AA186" s="27">
        <f ca="1">[2]!thsiFinD("ths_pb_lessthan1_num_ratio_index",$B186,[2]!thsiFinD("ths_new_forward_nearest_trade_date_func",TODAY()))</f>
        <v>38</v>
      </c>
      <c r="AB186" s="29">
        <f ca="1">IF(L186="","",(([2]!thsiFinD("close_int",$B186,TODAY()-365*3,TODAY(),100)-[2]!thsiFinD("low_int",$B186,TODAY()-365*3,TODAY(),100)-1)/([2]!thsiFinD("high_int",$B186,TODAY()-365*3,TODAY(),100)-[2]!thsiFinD("low_int",$B186,TODAY()-365*3,TODAY(),100)-1)))</f>
        <v>0.38988026002570264</v>
      </c>
      <c r="AC186" s="29">
        <f ca="1">IF($L186="","",(([2]!thsiFinD("close_int",$B186,TODAY()-365,TODAY(),100)-[2]!thsiFinD("low_int",$B186,TODAY()-365,TODAY(),100)-1)/([2]!thsiFinD("high_int",$B186,TODAY()-365,TODAY(),100)-[2]!thsiFinD("low_int",$B186,TODAY()-365,TODAY(),100)-1)))</f>
        <v>0.51422064403995005</v>
      </c>
      <c r="AD186" s="29">
        <f ca="1">IF($L186="","",(([2]!thsiFinD("close_int",$B186,TODAY()-90,TODAY(),100)-[2]!thsiFinD("low_int",$B186,TODAY()-90,TODAY(),100)-1)/([2]!thsiFinD("high_int",$B186,TODAY()-90,TODAY(),100)-[2]!thsiFinD("low_int",$B186,TODAY()-90,TODAY(),100)-1)))</f>
        <v>0.60253485878755053</v>
      </c>
    </row>
    <row r="187" spans="1:30" ht="16.5" hidden="1" x14ac:dyDescent="0.4">
      <c r="A187" s="2" t="str">
        <f>[1]!b_info_fullname(B187)</f>
        <v>中证全指建筑材料指数</v>
      </c>
      <c r="B187" s="2" t="s">
        <v>629</v>
      </c>
      <c r="C187" s="2" t="s">
        <v>1669</v>
      </c>
      <c r="D187" s="3" t="s">
        <v>1497</v>
      </c>
      <c r="E187" s="3" t="s">
        <v>1499</v>
      </c>
      <c r="F187" s="3" t="s">
        <v>1670</v>
      </c>
      <c r="G187" s="19">
        <f>COUNTIF('ETF-info'!$I$2:$I$2000,ETF指数!$B187)</f>
        <v>3</v>
      </c>
      <c r="H187" s="20">
        <f ca="1">SUMIF('ETF-info'!$I$2:$I$2000,ETF指数!B187,'ETF-info'!$M$2:$M$1008)</f>
        <v>6.4188100085999995</v>
      </c>
      <c r="I187" s="25">
        <f ca="1">[1]!i_pq_pctchange($B187,TODAY()-30,"")</f>
        <v>-2.7313633090420453</v>
      </c>
      <c r="J187" s="25">
        <f ca="1">[1]!i_pq_pctchange($B187,TODAY()-180,"")</f>
        <v>-4.7601106983843566</v>
      </c>
      <c r="K187" s="25">
        <f ca="1">[1]!i_pq_pctchange($B187,TODAY()-365,"")</f>
        <v>1.7415356780723812</v>
      </c>
      <c r="L187" s="25">
        <f ca="1">IFERROR([1]!i_risk_returnyearly($B187,TODAY()-180,"",1)/N187,"")</f>
        <v>-0.42813940634620351</v>
      </c>
      <c r="M187" s="25">
        <f ca="1">IFERROR([1]!i_risk_returnyearly($B187,TODAY()-365,"",1)/O187,"")</f>
        <v>6.2956955245496202E-2</v>
      </c>
      <c r="N187" s="26">
        <f ca="1">[2]!thsiFinD("ths_annual_volatility_index",$B187,TODAY()-180,TODAY(),100,101)</f>
        <v>22.566347276127001</v>
      </c>
      <c r="O187" s="26">
        <f ca="1">[2]!thsiFinD("ths_annual_volatility_index",$B187,TODAY()-365,TODAY(),100,101)</f>
        <v>28.584960976685998</v>
      </c>
      <c r="P187" s="27">
        <f ca="1">[2]!thsiFinD("ths_fore_np_compound_growth_2y_index",$B187,TODAY())</f>
        <v>7.7255418546297001</v>
      </c>
      <c r="Q187" s="27">
        <f ca="1">$P187-[2]!thsiFinD("ths_fore_np_compound_growth_2y_index",$B187,TODAY()-30)</f>
        <v>0.65362692905220054</v>
      </c>
      <c r="R187" s="27">
        <f ca="1">$P187-[2]!thsiFinD("ths_fore_np_compound_growth_2y_index",$B187,TODAY()-180)</f>
        <v>-0.24407513993539975</v>
      </c>
      <c r="S187" s="26">
        <f ca="1">[2]!thsiFinD("ths_pe_ttm_index",B187,[2]!thsiFinD("ths_new_forward_nearest_trade_date_func",TODAY()),100,100)</f>
        <v>31.187041324504001</v>
      </c>
      <c r="T187" s="26">
        <f ca="1">[2]!thsiFinD("ths_fore_pe_index",B187,[2]!thsiFinD("ths_new_forward_nearest_trade_date_func",TODAY()),2025,100)</f>
        <v>15.459658833161001</v>
      </c>
      <c r="U187" s="26">
        <f ca="1">[2]!thsiFinD("ths_pb_quantile_sr_index",$B187,[2]!thsiFinD("ths_new_forward_nearest_trade_date_func",TODAY()),TODAY()-365*5,TODAY(),107,100)</f>
        <v>10.205434062292909</v>
      </c>
      <c r="V187" s="26">
        <f ca="1">[2]!thsiFinD("ths_pe_ttm_quantile_index",$B187,[2]!thsiFinD("ths_new_forward_nearest_trade_date_func",TODAY()),TODAY()-365*5,TODAY(),100,100)</f>
        <v>0</v>
      </c>
      <c r="W187" s="27">
        <f ca="1">[2]!thsiFinD("ths_pb_quantile_sr_index",$B187,"2024-09-20",TODAY()-365*5,TODAY(),107,100)</f>
        <v>0.53015241882041086</v>
      </c>
      <c r="X187" s="27">
        <f ca="1">[2]!thsiFinD("ths_pe_ttm_quantile_index",$B187,"2024-09-20",TODAY()-365*5,TODAY(),100,100)</f>
        <v>84.736428009440999</v>
      </c>
      <c r="Y187" s="27">
        <f ca="1">[2]!thsiFinD("ths_pb_quantile_sr_index",$B187,"2024-12-31",TODAY()-365*5,TODAY(),107,100)</f>
        <v>10.536779324055665</v>
      </c>
      <c r="Z187" s="27">
        <f ca="1">[2]!thsiFinD("ths_pe_ttm_quantile_index",$B187,"2024-12-31",TODAY()-365*5,TODAY(),100,100)</f>
        <v>94.803149606299002</v>
      </c>
      <c r="AA187" s="27">
        <f ca="1">[2]!thsiFinD("ths_pb_lessthan1_num_ratio_index",$B187,[2]!thsiFinD("ths_new_forward_nearest_trade_date_func",TODAY()))</f>
        <v>36.363636363635997</v>
      </c>
      <c r="AB187" s="29">
        <f ca="1">IF(L187="","",(([2]!thsiFinD("close_int",$B187,TODAY()-365*3,TODAY(),100)-[2]!thsiFinD("low_int",$B187,TODAY()-365*3,TODAY(),100)-1)/([2]!thsiFinD("high_int",$B187,TODAY()-365*3,TODAY(),100)-[2]!thsiFinD("low_int",$B187,TODAY()-365*3,TODAY(),100)-1)))</f>
        <v>0.21570505190212025</v>
      </c>
      <c r="AC187" s="29">
        <f ca="1">IF($L187="","",(([2]!thsiFinD("close_int",$B187,TODAY()-365,TODAY(),100)-[2]!thsiFinD("low_int",$B187,TODAY()-365,TODAY(),100)-1)/([2]!thsiFinD("high_int",$B187,TODAY()-365,TODAY(),100)-[2]!thsiFinD("low_int",$B187,TODAY()-365,TODAY(),100)-1)))</f>
        <v>0.57376065730357739</v>
      </c>
      <c r="AD187" s="29">
        <f ca="1">IF($L187="","",(([2]!thsiFinD("close_int",$B187,TODAY()-90,TODAY(),100)-[2]!thsiFinD("low_int",$B187,TODAY()-90,TODAY(),100)-1)/([2]!thsiFinD("high_int",$B187,TODAY()-90,TODAY(),100)-[2]!thsiFinD("low_int",$B187,TODAY()-90,TODAY(),100)-1)))</f>
        <v>0.54618134152613396</v>
      </c>
    </row>
    <row r="188" spans="1:30" ht="16.5" hidden="1" x14ac:dyDescent="0.4">
      <c r="A188" s="2" t="str">
        <f>[1]!b_info_fullname(B188)</f>
        <v>中证内地地产主题指数</v>
      </c>
      <c r="B188" s="2" t="s">
        <v>877</v>
      </c>
      <c r="C188" s="2" t="s">
        <v>1672</v>
      </c>
      <c r="D188" s="3" t="s">
        <v>1497</v>
      </c>
      <c r="E188" s="3" t="s">
        <v>1499</v>
      </c>
      <c r="F188" s="3" t="s">
        <v>1665</v>
      </c>
      <c r="G188" s="19">
        <f>COUNTIF('ETF-info'!$I$2:$I$2000,ETF指数!$B188)</f>
        <v>1</v>
      </c>
      <c r="H188" s="20">
        <f ca="1">SUMIF('ETF-info'!$I$2:$I$2000,ETF指数!B188,'ETF-info'!$M$2:$M$1008)</f>
        <v>5.0627039256000002</v>
      </c>
      <c r="I188" s="25">
        <f ca="1">[1]!i_pq_pctchange($B188,TODAY()-30,"")</f>
        <v>0.21965733135425047</v>
      </c>
      <c r="J188" s="25">
        <f ca="1">[1]!i_pq_pctchange($B188,TODAY()-180,"")</f>
        <v>-9.6366839250171985</v>
      </c>
      <c r="K188" s="25">
        <f ca="1">[1]!i_pq_pctchange($B188,TODAY()-365,"")</f>
        <v>17.290231066077478</v>
      </c>
      <c r="L188" s="25">
        <f ca="1">IFERROR([1]!i_risk_returnyearly($B188,TODAY()-180,"",1)/N188,"")</f>
        <v>-0.66183043369442274</v>
      </c>
      <c r="M188" s="25">
        <f ca="1">IFERROR([1]!i_risk_returnyearly($B188,TODAY()-365,"",1)/O188,"")</f>
        <v>0.49210488652215234</v>
      </c>
      <c r="N188" s="26">
        <f ca="1">[2]!thsiFinD("ths_annual_volatility_index",$B188,TODAY()-180,TODAY(),100,101)</f>
        <v>28.755599782091998</v>
      </c>
      <c r="O188" s="26">
        <f ca="1">[2]!thsiFinD("ths_annual_volatility_index",$B188,TODAY()-365,TODAY(),100,101)</f>
        <v>36.395149300958998</v>
      </c>
      <c r="P188" s="27">
        <f ca="1">[2]!thsiFinD("ths_fore_np_compound_growth_2y_index",$B188,TODAY())</f>
        <v>-36.324179343826998</v>
      </c>
      <c r="Q188" s="27">
        <f ca="1">$P188-[2]!thsiFinD("ths_fore_np_compound_growth_2y_index",$B188,TODAY()-30)</f>
        <v>-10.086971278754998</v>
      </c>
      <c r="R188" s="27">
        <f ca="1">$P188-[2]!thsiFinD("ths_fore_np_compound_growth_2y_index",$B188,TODAY()-180)</f>
        <v>-29.884780496814397</v>
      </c>
      <c r="S188" s="26">
        <f ca="1">[2]!thsiFinD("ths_pe_ttm_index",B188,[2]!thsiFinD("ths_new_forward_nearest_trade_date_func",TODAY()),100,100)</f>
        <v>-14.374749790661999</v>
      </c>
      <c r="T188" s="26">
        <f ca="1">[2]!thsiFinD("ths_fore_pe_index",B188,[2]!thsiFinD("ths_new_forward_nearest_trade_date_func",TODAY()),2025,100)</f>
        <v>33.702914144578997</v>
      </c>
      <c r="U188" s="26">
        <f ca="1">[2]!thsiFinD("ths_pb_quantile_sr_index",$B188,[2]!thsiFinD("ths_new_forward_nearest_trade_date_func",TODAY()),TODAY()-365*5,TODAY(),107,100)</f>
        <v>18.604651162790699</v>
      </c>
      <c r="V188" s="26">
        <f ca="1">[2]!thsiFinD("ths_pe_ttm_quantile_index",$B188,[2]!thsiFinD("ths_new_forward_nearest_trade_date_func",TODAY()),TODAY()-365*5,TODAY(),100,100)</f>
        <v>0</v>
      </c>
      <c r="W188" s="27">
        <f ca="1">[2]!thsiFinD("ths_pb_quantile_sr_index",$B188,"2024-09-20",TODAY()-365*5,TODAY(),107,100)</f>
        <v>6.7715458276333793</v>
      </c>
      <c r="X188" s="27">
        <f ca="1">[2]!thsiFinD("ths_pe_ttm_quantile_index",$B188,"2024-09-20",TODAY()-365*5,TODAY(),100,100)</f>
        <v>97.945845004668996</v>
      </c>
      <c r="Y188" s="27">
        <f ca="1">[2]!thsiFinD("ths_pb_quantile_sr_index",$B188,"2024-12-31",TODAY()-365*5,TODAY(),107,100)</f>
        <v>22.093023255813954</v>
      </c>
      <c r="Z188" s="27">
        <f ca="1">[2]!thsiFinD("ths_pe_ttm_quantile_index",$B188,"2024-12-31",TODAY()-365*5,TODAY(),100,100)</f>
        <v>0</v>
      </c>
      <c r="AA188" s="27">
        <f ca="1">[2]!thsiFinD("ths_pb_lessthan1_num_ratio_index",$B188,[2]!thsiFinD("ths_new_forward_nearest_trade_date_func",TODAY()))</f>
        <v>53.846153846153996</v>
      </c>
      <c r="AB188" s="29">
        <f ca="1">IF(L188="","",(([2]!thsiFinD("close_int",$B188,TODAY()-365*3,TODAY(),100)-[2]!thsiFinD("low_int",$B188,TODAY()-365*3,TODAY(),100)-1)/([2]!thsiFinD("high_int",$B188,TODAY()-365*3,TODAY(),100)-[2]!thsiFinD("low_int",$B188,TODAY()-365*3,TODAY(),100)-1)))</f>
        <v>0.16576153164629426</v>
      </c>
      <c r="AC188" s="29">
        <f ca="1">IF($L188="","",(([2]!thsiFinD("close_int",$B188,TODAY()-365,TODAY(),100)-[2]!thsiFinD("low_int",$B188,TODAY()-365,TODAY(),100)-1)/([2]!thsiFinD("high_int",$B188,TODAY()-365,TODAY(),100)-[2]!thsiFinD("low_int",$B188,TODAY()-365,TODAY(),100)-1)))</f>
        <v>0.38923760397712137</v>
      </c>
      <c r="AD188" s="29">
        <f ca="1">IF($L188="","",(([2]!thsiFinD("close_int",$B188,TODAY()-90,TODAY(),100)-[2]!thsiFinD("low_int",$B188,TODAY()-90,TODAY(),100)-1)/([2]!thsiFinD("high_int",$B188,TODAY()-90,TODAY(),100)-[2]!thsiFinD("low_int",$B188,TODAY()-90,TODAY(),100)-1)))</f>
        <v>0.64423353125454164</v>
      </c>
    </row>
    <row r="189" spans="1:30" ht="16.5" hidden="1" x14ac:dyDescent="0.4">
      <c r="A189" s="2" t="str">
        <f>[1]!b_info_fullname(B189)</f>
        <v>中证800地产指数</v>
      </c>
      <c r="B189" s="2" t="s">
        <v>790</v>
      </c>
      <c r="C189" s="2" t="s">
        <v>1671</v>
      </c>
      <c r="D189" s="3" t="s">
        <v>1497</v>
      </c>
      <c r="E189" s="3" t="s">
        <v>1499</v>
      </c>
      <c r="F189" s="3" t="s">
        <v>1665</v>
      </c>
      <c r="G189" s="19">
        <f>COUNTIF('ETF-info'!$I$2:$I$2000,ETF指数!$B189)</f>
        <v>1</v>
      </c>
      <c r="H189" s="20">
        <f ca="1">SUMIF('ETF-info'!$I$2:$I$2000,ETF指数!B189,'ETF-info'!$M$2:$M$1008)</f>
        <v>4.6867896788000003</v>
      </c>
      <c r="I189" s="25">
        <f ca="1">[1]!i_pq_pctchange($B189,TODAY()-30,"")</f>
        <v>0.21965606913751934</v>
      </c>
      <c r="J189" s="25">
        <f ca="1">[1]!i_pq_pctchange($B189,TODAY()-180,"")</f>
        <v>-9.6366876423529249</v>
      </c>
      <c r="K189" s="25">
        <f ca="1">[1]!i_pq_pctchange($B189,TODAY()-365,"")</f>
        <v>17.290232473622048</v>
      </c>
      <c r="L189" s="25">
        <f ca="1">IFERROR([1]!i_risk_returnyearly($B189,TODAY()-180,"",1)/N189,"")</f>
        <v>-0.6618306655912165</v>
      </c>
      <c r="M189" s="25">
        <f ca="1">IFERROR([1]!i_risk_returnyearly($B189,TODAY()-365,"",1)/O189,"")</f>
        <v>0.49210496001600268</v>
      </c>
      <c r="N189" s="26">
        <f ca="1">[2]!thsiFinD("ths_annual_volatility_index",$B189,TODAY()-180,TODAY(),100,101)</f>
        <v>28.755600191508002</v>
      </c>
      <c r="O189" s="26">
        <f ca="1">[2]!thsiFinD("ths_annual_volatility_index",$B189,TODAY()-365,TODAY(),100,101)</f>
        <v>36.395146835919</v>
      </c>
      <c r="P189" s="27">
        <f ca="1">[2]!thsiFinD("ths_fore_np_compound_growth_2y_index",$B189,TODAY())</f>
        <v>-36.324179343826998</v>
      </c>
      <c r="Q189" s="27">
        <f ca="1">$P189-[2]!thsiFinD("ths_fore_np_compound_growth_2y_index",$B189,TODAY()-30)</f>
        <v>-10.086971278754998</v>
      </c>
      <c r="R189" s="27">
        <f ca="1">$P189-[2]!thsiFinD("ths_fore_np_compound_growth_2y_index",$B189,TODAY()-180)</f>
        <v>-29.884780496814397</v>
      </c>
      <c r="S189" s="26">
        <f ca="1">[2]!thsiFinD("ths_pe_ttm_index",B189,[2]!thsiFinD("ths_new_forward_nearest_trade_date_func",TODAY()),100,100)</f>
        <v>-14.374749790661999</v>
      </c>
      <c r="T189" s="26">
        <f ca="1">[2]!thsiFinD("ths_fore_pe_index",B189,[2]!thsiFinD("ths_new_forward_nearest_trade_date_func",TODAY()),2025,100)</f>
        <v>33.702914144578997</v>
      </c>
      <c r="U189" s="26">
        <f ca="1">[2]!thsiFinD("ths_pb_quantile_sr_index",$B189,[2]!thsiFinD("ths_new_forward_nearest_trade_date_func",TODAY()),TODAY()-365*5,TODAY(),107,100)</f>
        <v>17.878993881713122</v>
      </c>
      <c r="V189" s="26">
        <f ca="1">[2]!thsiFinD("ths_pe_ttm_quantile_index",$B189,[2]!thsiFinD("ths_new_forward_nearest_trade_date_func",TODAY()),TODAY()-365*5,TODAY(),100,100)</f>
        <v>0</v>
      </c>
      <c r="W189" s="27">
        <f ca="1">[2]!thsiFinD("ths_pb_quantile_sr_index",$B189,"2024-09-20",TODAY()-365*5,TODAY(),107,100)</f>
        <v>6.5941536369816447</v>
      </c>
      <c r="X189" s="27">
        <f ca="1">[2]!thsiFinD("ths_pe_ttm_quantile_index",$B189,"2024-09-20",TODAY()-365*5,TODAY(),100,100)</f>
        <v>97.964847363551996</v>
      </c>
      <c r="Y189" s="27">
        <f ca="1">[2]!thsiFinD("ths_pb_quantile_sr_index",$B189,"2024-12-31",TODAY()-365*5,TODAY(),107,100)</f>
        <v>21.210061182868799</v>
      </c>
      <c r="Z189" s="27">
        <f ca="1">[2]!thsiFinD("ths_pe_ttm_quantile_index",$B189,"2024-12-31",TODAY()-365*5,TODAY(),100,100)</f>
        <v>0</v>
      </c>
      <c r="AA189" s="27">
        <f ca="1">[2]!thsiFinD("ths_pb_lessthan1_num_ratio_index",$B189,[2]!thsiFinD("ths_new_forward_nearest_trade_date_func",TODAY()))</f>
        <v>53.846153846153996</v>
      </c>
      <c r="AB189" s="29">
        <f ca="1">IF(L189="","",(([2]!thsiFinD("close_int",$B189,TODAY()-365*3,TODAY(),100)-[2]!thsiFinD("low_int",$B189,TODAY()-365*3,TODAY(),100)-1)/([2]!thsiFinD("high_int",$B189,TODAY()-365*3,TODAY(),100)-[2]!thsiFinD("low_int",$B189,TODAY()-365*3,TODAY(),100)-1)))</f>
        <v>0.16486014996519668</v>
      </c>
      <c r="AC189" s="29">
        <f ca="1">IF($L189="","",(([2]!thsiFinD("close_int",$B189,TODAY()-365,TODAY(),100)-[2]!thsiFinD("low_int",$B189,TODAY()-365,TODAY(),100)-1)/([2]!thsiFinD("high_int",$B189,TODAY()-365,TODAY(),100)-[2]!thsiFinD("low_int",$B189,TODAY()-365,TODAY(),100)-1)))</f>
        <v>0.38919373792421053</v>
      </c>
      <c r="AD189" s="29">
        <f ca="1">IF($L189="","",(([2]!thsiFinD("close_int",$B189,TODAY()-90,TODAY(),100)-[2]!thsiFinD("low_int",$B189,TODAY()-90,TODAY(),100)-1)/([2]!thsiFinD("high_int",$B189,TODAY()-90,TODAY(),100)-[2]!thsiFinD("low_int",$B189,TODAY()-90,TODAY(),100)-1)))</f>
        <v>0.64573927128414721</v>
      </c>
    </row>
    <row r="190" spans="1:30" ht="16.5" hidden="1" x14ac:dyDescent="0.4">
      <c r="A190" s="2" t="str">
        <f>[1]!b_info_fullname(B190)</f>
        <v>中证长江保护主题指数</v>
      </c>
      <c r="B190" s="2" t="s">
        <v>811</v>
      </c>
      <c r="C190" s="2" t="s">
        <v>1673</v>
      </c>
      <c r="D190" s="3" t="s">
        <v>1497</v>
      </c>
      <c r="E190" s="3" t="s">
        <v>1500</v>
      </c>
      <c r="F190" s="3" t="s">
        <v>1674</v>
      </c>
      <c r="G190" s="19">
        <f>COUNTIF('ETF-info'!$I$2:$I$2000,ETF指数!$B190)</f>
        <v>2</v>
      </c>
      <c r="H190" s="20">
        <f ca="1">SUMIF('ETF-info'!$I$2:$I$2000,ETF指数!B190,'ETF-info'!$M$2:$M$1008)</f>
        <v>26.659169115499999</v>
      </c>
      <c r="I190" s="25">
        <f ca="1">[1]!i_pq_pctchange($B190,TODAY()-30,"")</f>
        <v>-3.6957053978644905</v>
      </c>
      <c r="J190" s="25">
        <f ca="1">[1]!i_pq_pctchange($B190,TODAY()-180,"")</f>
        <v>-4.4074475213290558</v>
      </c>
      <c r="K190" s="25">
        <f ca="1">[1]!i_pq_pctchange($B190,TODAY()-365,"")</f>
        <v>9.322090286570317</v>
      </c>
      <c r="L190" s="25">
        <f ca="1">IFERROR([1]!i_risk_returnyearly($B190,TODAY()-180,"",1)/N190,"")</f>
        <v>-0.41541757099093302</v>
      </c>
      <c r="M190" s="25">
        <f ca="1">IFERROR([1]!i_risk_returnyearly($B190,TODAY()-365,"",1)/O190,"")</f>
        <v>0.39113380452161517</v>
      </c>
      <c r="N190" s="26">
        <f ca="1">[2]!thsiFinD("ths_annual_volatility_index",$B190,TODAY()-180,TODAY(),100,101)</f>
        <v>21.073953458131999</v>
      </c>
      <c r="O190" s="26">
        <f ca="1">[2]!thsiFinD("ths_annual_volatility_index",$B190,TODAY()-365,TODAY(),100,101)</f>
        <v>23.538270963060999</v>
      </c>
      <c r="P190" s="27">
        <f ca="1">[2]!thsiFinD("ths_fore_np_compound_growth_2y_index",$B190,TODAY())</f>
        <v>10.943803547470001</v>
      </c>
      <c r="Q190" s="27">
        <f ca="1">$P190-[2]!thsiFinD("ths_fore_np_compound_growth_2y_index",$B190,TODAY()-30)</f>
        <v>0.81241276909300097</v>
      </c>
      <c r="R190" s="27">
        <f ca="1">$P190-[2]!thsiFinD("ths_fore_np_compound_growth_2y_index",$B190,TODAY()-180)</f>
        <v>-0.1489618425969983</v>
      </c>
      <c r="S190" s="26">
        <f ca="1">[2]!thsiFinD("ths_pe_ttm_index",B190,[2]!thsiFinD("ths_new_forward_nearest_trade_date_func",TODAY()),100,100)</f>
        <v>18.783861489035999</v>
      </c>
      <c r="T190" s="26">
        <f ca="1">[2]!thsiFinD("ths_fore_pe_index",B190,[2]!thsiFinD("ths_new_forward_nearest_trade_date_func",TODAY()),2025,100)</f>
        <v>15.991447205886001</v>
      </c>
      <c r="U190" s="26">
        <f ca="1">[2]!thsiFinD("ths_pb_quantile_sr_index",$B190,[2]!thsiFinD("ths_new_forward_nearest_trade_date_func",TODAY()),TODAY()-365*5,TODAY(),107,100)</f>
        <v>22.857142857142858</v>
      </c>
      <c r="V190" s="26">
        <f ca="1">[2]!thsiFinD("ths_pe_ttm_quantile_index",$B190,[2]!thsiFinD("ths_new_forward_nearest_trade_date_func",TODAY()),TODAY()-365*5,TODAY(),100,100)</f>
        <v>0</v>
      </c>
      <c r="W190" s="27">
        <f ca="1">[2]!thsiFinD("ths_pb_quantile_sr_index",$B190,"2024-09-20",TODAY()-365*5,TODAY(),107,100)</f>
        <v>0.26578073089700999</v>
      </c>
      <c r="X190" s="27">
        <f ca="1">[2]!thsiFinD("ths_pe_ttm_quantile_index",$B190,"2024-09-20",TODAY()-365*5,TODAY(),100,100)</f>
        <v>0.56697377746278999</v>
      </c>
      <c r="Y190" s="27">
        <f ca="1">[2]!thsiFinD("ths_pb_quantile_sr_index",$B190,"2024-12-31",TODAY()-365*5,TODAY(),107,100)</f>
        <v>35.548172757475086</v>
      </c>
      <c r="Z190" s="27">
        <f ca="1">[2]!thsiFinD("ths_pe_ttm_quantile_index",$B190,"2024-12-31",TODAY()-365*5,TODAY(),100,100)</f>
        <v>35.861091424522002</v>
      </c>
      <c r="AA190" s="27">
        <f ca="1">[2]!thsiFinD("ths_pb_lessthan1_num_ratio_index",$B190,[2]!thsiFinD("ths_new_forward_nearest_trade_date_func",TODAY()))</f>
        <v>16</v>
      </c>
      <c r="AB190" s="29">
        <f ca="1">IF(L190="","",(([2]!thsiFinD("close_int",$B190,TODAY()-365*3,TODAY(),100)-[2]!thsiFinD("low_int",$B190,TODAY()-365*3,TODAY(),100)-1)/([2]!thsiFinD("high_int",$B190,TODAY()-365*3,TODAY(),100)-[2]!thsiFinD("low_int",$B190,TODAY()-365*3,TODAY(),100)-1)))</f>
        <v>0.40056554613417011</v>
      </c>
      <c r="AC190" s="29">
        <f ca="1">IF($L190="","",(([2]!thsiFinD("close_int",$B190,TODAY()-365,TODAY(),100)-[2]!thsiFinD("low_int",$B190,TODAY()-365,TODAY(),100)-1)/([2]!thsiFinD("high_int",$B190,TODAY()-365,TODAY(),100)-[2]!thsiFinD("low_int",$B190,TODAY()-365,TODAY(),100)-1)))</f>
        <v>0.53443935917988772</v>
      </c>
      <c r="AD190" s="29">
        <f ca="1">IF($L190="","",(([2]!thsiFinD("close_int",$B190,TODAY()-90,TODAY(),100)-[2]!thsiFinD("low_int",$B190,TODAY()-90,TODAY(),100)-1)/([2]!thsiFinD("high_int",$B190,TODAY()-90,TODAY(),100)-[2]!thsiFinD("low_int",$B190,TODAY()-90,TODAY(),100)-1)))</f>
        <v>0.51683820309078365</v>
      </c>
    </row>
    <row r="191" spans="1:30" ht="16.5" hidden="1" x14ac:dyDescent="0.4">
      <c r="A191" s="2" t="str">
        <f>[1]!b_info_fullname(B191)</f>
        <v>中证全指电力与电网指数</v>
      </c>
      <c r="B191" s="2" t="s">
        <v>848</v>
      </c>
      <c r="C191" s="2" t="s">
        <v>1675</v>
      </c>
      <c r="D191" s="3" t="s">
        <v>1497</v>
      </c>
      <c r="E191" s="3" t="s">
        <v>1500</v>
      </c>
      <c r="F191" s="3" t="s">
        <v>1676</v>
      </c>
      <c r="G191" s="19">
        <f>COUNTIF('ETF-info'!$I$2:$I$2000,ETF指数!$B191)</f>
        <v>5</v>
      </c>
      <c r="H191" s="20">
        <f ca="1">SUMIF('ETF-info'!$I$2:$I$2000,ETF指数!B191,'ETF-info'!$M$2:$M$1008)</f>
        <v>43.2329398575</v>
      </c>
      <c r="I191" s="25">
        <f ca="1">[1]!i_pq_pctchange($B191,TODAY()-30,"")</f>
        <v>0.46296350504273498</v>
      </c>
      <c r="J191" s="25">
        <f ca="1">[1]!i_pq_pctchange($B191,TODAY()-180,"")</f>
        <v>-5.1921227870351805</v>
      </c>
      <c r="K191" s="25">
        <f ca="1">[1]!i_pq_pctchange($B191,TODAY()-365,"")</f>
        <v>-3.6385361763969226</v>
      </c>
      <c r="L191" s="25">
        <f ca="1">IFERROR([1]!i_risk_returnyearly($B191,TODAY()-180,"",1)/N191,"")</f>
        <v>-0.64817164082532208</v>
      </c>
      <c r="M191" s="25">
        <f ca="1">IFERROR([1]!i_risk_returnyearly($B191,TODAY()-365,"",1)/O191,"")</f>
        <v>-0.19432687454980507</v>
      </c>
      <c r="N191" s="26">
        <f ca="1">[2]!thsiFinD("ths_annual_volatility_index",$B191,TODAY()-180,TODAY(),100,101)</f>
        <v>16.219702905121</v>
      </c>
      <c r="O191" s="26">
        <f ca="1">[2]!thsiFinD("ths_annual_volatility_index",$B191,TODAY()-365,TODAY(),100,101)</f>
        <v>19.330989510778</v>
      </c>
      <c r="P191" s="27">
        <f ca="1">[2]!thsiFinD("ths_fore_np_compound_growth_2y_index",$B191,TODAY())</f>
        <v>16.050699337152</v>
      </c>
      <c r="Q191" s="27">
        <f ca="1">$P191-[2]!thsiFinD("ths_fore_np_compound_growth_2y_index",$B191,TODAY()-30)</f>
        <v>-0.23236227553499944</v>
      </c>
      <c r="R191" s="27">
        <f ca="1">$P191-[2]!thsiFinD("ths_fore_np_compound_growth_2y_index",$B191,TODAY()-180)</f>
        <v>-2.7067214014499967</v>
      </c>
      <c r="S191" s="26">
        <f ca="1">[2]!thsiFinD("ths_pe_ttm_index",B191,[2]!thsiFinD("ths_new_forward_nearest_trade_date_func",TODAY()),100,100)</f>
        <v>16.435464309688001</v>
      </c>
      <c r="T191" s="26">
        <f ca="1">[2]!thsiFinD("ths_fore_pe_index",B191,[2]!thsiFinD("ths_new_forward_nearest_trade_date_func",TODAY()),2025,100)</f>
        <v>14.513567413624999</v>
      </c>
      <c r="U191" s="26">
        <f ca="1">[2]!thsiFinD("ths_pb_quantile_sr_index",$B191,[2]!thsiFinD("ths_new_forward_nearest_trade_date_func",TODAY()),TODAY()-365*5,TODAY(),107,100)</f>
        <v>84.496124031007753</v>
      </c>
      <c r="V191" s="26">
        <f ca="1">[2]!thsiFinD("ths_pe_ttm_quantile_index",$B191,[2]!thsiFinD("ths_new_forward_nearest_trade_date_func",TODAY()),TODAY()-365*5,TODAY(),100,100)</f>
        <v>0</v>
      </c>
      <c r="W191" s="27">
        <f ca="1">[2]!thsiFinD("ths_pb_quantile_sr_index",$B191,"2024-09-20",TODAY()-365*5,TODAY(),107,100)</f>
        <v>69.573643410852711</v>
      </c>
      <c r="X191" s="27">
        <f ca="1">[2]!thsiFinD("ths_pe_ttm_quantile_index",$B191,"2024-09-20",TODAY()-365*5,TODAY(),100,100)</f>
        <v>23.244929797192</v>
      </c>
      <c r="Y191" s="27">
        <f ca="1">[2]!thsiFinD("ths_pb_quantile_sr_index",$B191,"2024-12-31",TODAY()-365*5,TODAY(),107,100)</f>
        <v>90.310077519379846</v>
      </c>
      <c r="Z191" s="27">
        <f ca="1">[2]!thsiFinD("ths_pe_ttm_quantile_index",$B191,"2024-12-31",TODAY()-365*5,TODAY(),100,100)</f>
        <v>30.210772833724</v>
      </c>
      <c r="AA191" s="27">
        <f ca="1">[2]!thsiFinD("ths_pb_lessthan1_num_ratio_index",$B191,[2]!thsiFinD("ths_new_forward_nearest_trade_date_func",TODAY()))</f>
        <v>20.754716981131999</v>
      </c>
      <c r="AB191" s="29">
        <f ca="1">IF(L191="","",(([2]!thsiFinD("close_int",$B191,TODAY()-365*3,TODAY(),100)-[2]!thsiFinD("low_int",$B191,TODAY()-365*3,TODAY(),100)-1)/([2]!thsiFinD("high_int",$B191,TODAY()-365*3,TODAY(),100)-[2]!thsiFinD("low_int",$B191,TODAY()-365*3,TODAY(),100)-1)))</f>
        <v>0.43084442519468191</v>
      </c>
      <c r="AC191" s="29">
        <f ca="1">IF($L191="","",(([2]!thsiFinD("close_int",$B191,TODAY()-365,TODAY(),100)-[2]!thsiFinD("low_int",$B191,TODAY()-365,TODAY(),100)-1)/([2]!thsiFinD("high_int",$B191,TODAY()-365,TODAY(),100)-[2]!thsiFinD("low_int",$B191,TODAY()-365,TODAY(),100)-1)))</f>
        <v>0.21196439754481824</v>
      </c>
      <c r="AD191" s="29">
        <f ca="1">IF($L191="","",(([2]!thsiFinD("close_int",$B191,TODAY()-90,TODAY(),100)-[2]!thsiFinD("low_int",$B191,TODAY()-90,TODAY(),100)-1)/([2]!thsiFinD("high_int",$B191,TODAY()-90,TODAY(),100)-[2]!thsiFinD("low_int",$B191,TODAY()-90,TODAY(),100)-1)))</f>
        <v>0.78124990774045311</v>
      </c>
    </row>
    <row r="192" spans="1:30" ht="16.5" hidden="1" x14ac:dyDescent="0.4">
      <c r="A192" s="2" t="str">
        <f>[1]!b_info_fullname(B192)</f>
        <v>恒生A股电网设备指数</v>
      </c>
      <c r="B192" s="2" t="s">
        <v>1426</v>
      </c>
      <c r="C192" s="2" t="str">
        <f>[1]!s_info_name(B192)</f>
        <v>恒生A股电网设备</v>
      </c>
      <c r="D192" s="3" t="s">
        <v>1497</v>
      </c>
      <c r="E192" s="3" t="s">
        <v>1500</v>
      </c>
      <c r="F192" s="3" t="s">
        <v>1676</v>
      </c>
      <c r="G192" s="19">
        <f>COUNTIF('ETF-info'!$I$2:$I$2000,ETF指数!$B192)</f>
        <v>2</v>
      </c>
      <c r="H192" s="20">
        <f ca="1">SUMIF('ETF-info'!$I$2:$I$2000,ETF指数!B192,'ETF-info'!$M$2:$M$1008)</f>
        <v>1.18645515</v>
      </c>
      <c r="I192" s="25">
        <f ca="1">[1]!i_pq_pctchange($B192,TODAY()-30,"")</f>
        <v>-7.6730788791522508</v>
      </c>
      <c r="J192" s="25">
        <f ca="1">[1]!i_pq_pctchange($B192,TODAY()-180,"")</f>
        <v>-10.333369754099964</v>
      </c>
      <c r="K192" s="25">
        <f ca="1">[1]!i_pq_pctchange($B192,TODAY()-365,"")</f>
        <v>6.5269963653951324</v>
      </c>
      <c r="L192" s="25" t="str">
        <f ca="1">IFERROR([1]!i_risk_returnyearly($B192,TODAY()-180,"",1)/N192,"")</f>
        <v/>
      </c>
      <c r="M192" s="25" t="str">
        <f ca="1">IFERROR([1]!i_risk_returnyearly($B192,TODAY()-365,"",1)/O192,"")</f>
        <v/>
      </c>
      <c r="N192" s="26">
        <f ca="1">[2]!thsiFinD("ths_annual_volatility_index",$B192,TODAY()-180,TODAY(),100,101)</f>
        <v>0</v>
      </c>
      <c r="O192" s="26">
        <f ca="1">[2]!thsiFinD("ths_annual_volatility_index",$B192,TODAY()-365,TODAY(),100,101)</f>
        <v>0</v>
      </c>
      <c r="P192" s="27">
        <f ca="1">[2]!thsiFinD("ths_fore_np_compound_growth_2y_index",$B192,TODAY())</f>
        <v>0</v>
      </c>
      <c r="Q192" s="27">
        <f ca="1">$P192-[2]!thsiFinD("ths_fore_np_compound_growth_2y_index",$B192,TODAY()-30)</f>
        <v>0</v>
      </c>
      <c r="R192" s="27">
        <f ca="1">$P192-[2]!thsiFinD("ths_fore_np_compound_growth_2y_index",$B192,TODAY()-180)</f>
        <v>0</v>
      </c>
      <c r="S192" s="26">
        <f ca="1">[2]!thsiFinD("ths_pe_ttm_index",B192,[2]!thsiFinD("ths_new_forward_nearest_trade_date_func",TODAY()),100,100)</f>
        <v>0</v>
      </c>
      <c r="T192" s="26">
        <f ca="1">[2]!thsiFinD("ths_fore_pe_index",B192,[2]!thsiFinD("ths_new_forward_nearest_trade_date_func",TODAY()),2025,100)</f>
        <v>0</v>
      </c>
      <c r="U192" s="26">
        <f ca="1">[2]!thsiFinD("ths_pb_quantile_sr_index",$B192,[2]!thsiFinD("ths_new_forward_nearest_trade_date_func",TODAY()),TODAY()-365*5,TODAY(),107,100)</f>
        <v>0</v>
      </c>
      <c r="V192" s="26">
        <f ca="1">[2]!thsiFinD("ths_pe_ttm_quantile_index",$B192,[2]!thsiFinD("ths_new_forward_nearest_trade_date_func",TODAY()),TODAY()-365*5,TODAY(),100,100)</f>
        <v>0</v>
      </c>
      <c r="W192" s="27">
        <f ca="1">[2]!thsiFinD("ths_pb_quantile_sr_index",$B192,"2024-09-20",TODAY()-365*5,TODAY(),107,100)</f>
        <v>0</v>
      </c>
      <c r="X192" s="27">
        <f ca="1">[2]!thsiFinD("ths_pe_ttm_quantile_index",$B192,"2024-09-20",TODAY()-365*5,TODAY(),100,100)</f>
        <v>0</v>
      </c>
      <c r="Y192" s="27">
        <f ca="1">[2]!thsiFinD("ths_pb_quantile_sr_index",$B192,"2024-12-31",TODAY()-365*5,TODAY(),107,100)</f>
        <v>0</v>
      </c>
      <c r="Z192" s="27">
        <f ca="1">[2]!thsiFinD("ths_pe_ttm_quantile_index",$B192,"2024-12-31",TODAY()-365*5,TODAY(),100,100)</f>
        <v>0</v>
      </c>
      <c r="AA192" s="27">
        <f ca="1">[2]!thsiFinD("ths_pb_lessthan1_num_ratio_index",$B192,[2]!thsiFinD("ths_new_forward_nearest_trade_date_func",TODAY()))</f>
        <v>0</v>
      </c>
      <c r="AB192" s="29" t="str">
        <f ca="1">IF(L192="","",(([2]!thsiFinD("close_int",$B192,TODAY()-365*3,TODAY(),100)-[2]!thsiFinD("low_int",$B192,TODAY()-365*3,TODAY(),100)-1)/([2]!thsiFinD("high_int",$B192,TODAY()-365*3,TODAY(),100)-[2]!thsiFinD("low_int",$B192,TODAY()-365*3,TODAY(),100)-1)))</f>
        <v/>
      </c>
      <c r="AC192" s="29" t="str">
        <f ca="1">IF($L192="","",(([2]!thsiFinD("close_int",$B192,TODAY()-365,TODAY(),100)-[2]!thsiFinD("low_int",$B192,TODAY()-365,TODAY(),100)-1)/([2]!thsiFinD("high_int",$B192,TODAY()-365,TODAY(),100)-[2]!thsiFinD("low_int",$B192,TODAY()-365,TODAY(),100)-1)))</f>
        <v/>
      </c>
      <c r="AD192" s="29" t="str">
        <f ca="1">IF($L192="","",(([2]!thsiFinD("close_int",$B192,TODAY()-90,TODAY(),100)-[2]!thsiFinD("low_int",$B192,TODAY()-90,TODAY(),100)-1)/([2]!thsiFinD("high_int",$B192,TODAY()-90,TODAY(),100)-[2]!thsiFinD("low_int",$B192,TODAY()-90,TODAY(),100)-1)))</f>
        <v/>
      </c>
    </row>
    <row r="193" spans="1:30" ht="16.5" hidden="1" x14ac:dyDescent="0.4">
      <c r="A193" s="2" t="str">
        <f>[1]!b_info_fullname(B193)</f>
        <v>中证全指公用事业指数</v>
      </c>
      <c r="B193" s="2" t="s">
        <v>1355</v>
      </c>
      <c r="C193" s="2" t="str">
        <f>[1]!s_info_name(B193)</f>
        <v>全指公用</v>
      </c>
      <c r="D193" s="3" t="s">
        <v>1497</v>
      </c>
      <c r="E193" s="3" t="s">
        <v>1500</v>
      </c>
      <c r="F193" s="3" t="s">
        <v>1500</v>
      </c>
      <c r="G193" s="19">
        <f>COUNTIF('ETF-info'!$I$2:$I$2000,ETF指数!$B193)</f>
        <v>3</v>
      </c>
      <c r="H193" s="20">
        <f ca="1">SUMIF('ETF-info'!$I$2:$I$2000,ETF指数!B193,'ETF-info'!$M$2:$M$1008)</f>
        <v>2.0792271729</v>
      </c>
      <c r="I193" s="25">
        <f ca="1">[1]!i_pq_pctchange($B193,TODAY()-30,"")</f>
        <v>0.78097827088219329</v>
      </c>
      <c r="J193" s="25">
        <f ca="1">[1]!i_pq_pctchange($B193,TODAY()-180,"")</f>
        <v>-4.4379672183623819</v>
      </c>
      <c r="K193" s="25">
        <f ca="1">[1]!i_pq_pctchange($B193,TODAY()-365,"")</f>
        <v>-2.5292599972122298</v>
      </c>
      <c r="L193" s="25">
        <f ca="1">IFERROR([1]!i_risk_returnyearly($B193,TODAY()-180,"",1)/N193,"")</f>
        <v>-0.58915243948643192</v>
      </c>
      <c r="M193" s="25">
        <f ca="1">IFERROR([1]!i_risk_returnyearly($B193,TODAY()-365,"",1)/O193,"")</f>
        <v>-0.14080502411203477</v>
      </c>
      <c r="N193" s="26">
        <f ca="1">[2]!thsiFinD("ths_annual_volatility_index",$B193,TODAY()-180,TODAY(),100,101)</f>
        <v>15.316550382031</v>
      </c>
      <c r="O193" s="26">
        <f ca="1">[2]!thsiFinD("ths_annual_volatility_index",$B193,TODAY()-365,TODAY(),100,101)</f>
        <v>18.548844838085</v>
      </c>
      <c r="P193" s="27">
        <f ca="1">[2]!thsiFinD("ths_fore_np_compound_growth_2y_index",$B193,TODAY())</f>
        <v>14.334071637133</v>
      </c>
      <c r="Q193" s="27">
        <f ca="1">$P193-[2]!thsiFinD("ths_fore_np_compound_growth_2y_index",$B193,TODAY()-30)</f>
        <v>-0.44554239288399877</v>
      </c>
      <c r="R193" s="27">
        <f ca="1">$P193-[2]!thsiFinD("ths_fore_np_compound_growth_2y_index",$B193,TODAY()-180)</f>
        <v>-3.321177395183998</v>
      </c>
      <c r="S193" s="26">
        <f ca="1">[2]!thsiFinD("ths_pe_ttm_index",B193,[2]!thsiFinD("ths_new_forward_nearest_trade_date_func",TODAY()),100,100)</f>
        <v>15.997505028035</v>
      </c>
      <c r="T193" s="26">
        <f ca="1">[2]!thsiFinD("ths_fore_pe_index",B193,[2]!thsiFinD("ths_new_forward_nearest_trade_date_func",TODAY()),2025,100)</f>
        <v>14.367474226166999</v>
      </c>
      <c r="U193" s="26">
        <f ca="1">[2]!thsiFinD("ths_pb_quantile_sr_index",$B193,[2]!thsiFinD("ths_new_forward_nearest_trade_date_func",TODAY()),TODAY()-365*5,TODAY(),107,100)</f>
        <v>84.871311989956055</v>
      </c>
      <c r="V193" s="26">
        <f ca="1">[2]!thsiFinD("ths_pe_ttm_quantile_index",$B193,[2]!thsiFinD("ths_new_forward_nearest_trade_date_func",TODAY()),TODAY()-365*5,TODAY(),100,100)</f>
        <v>0</v>
      </c>
      <c r="W193" s="27">
        <f ca="1">[2]!thsiFinD("ths_pb_quantile_sr_index",$B193,"2024-09-20",TODAY()-365*5,TODAY(),107,100)</f>
        <v>68.047708725674823</v>
      </c>
      <c r="X193" s="27">
        <f ca="1">[2]!thsiFinD("ths_pe_ttm_quantile_index",$B193,"2024-09-20",TODAY()-365*5,TODAY(),100,100)</f>
        <v>17.271293375393999</v>
      </c>
      <c r="Y193" s="27">
        <f ca="1">[2]!thsiFinD("ths_pb_quantile_sr_index",$B193,"2024-12-31",TODAY()-365*5,TODAY(),107,100)</f>
        <v>91.713747645951031</v>
      </c>
      <c r="Z193" s="27">
        <f ca="1">[2]!thsiFinD("ths_pe_ttm_quantile_index",$B193,"2024-12-31",TODAY()-365*5,TODAY(),100,100)</f>
        <v>26.971608832807998</v>
      </c>
      <c r="AA193" s="27">
        <f ca="1">[2]!thsiFinD("ths_pb_lessthan1_num_ratio_index",$B193,[2]!thsiFinD("ths_new_forward_nearest_trade_date_func",TODAY()))</f>
        <v>16</v>
      </c>
      <c r="AB193" s="29">
        <f ca="1">IF(L193="","",(([2]!thsiFinD("close_int",$B193,TODAY()-365*3,TODAY(),100)-[2]!thsiFinD("low_int",$B193,TODAY()-365*3,TODAY(),100)-1)/([2]!thsiFinD("high_int",$B193,TODAY()-365*3,TODAY(),100)-[2]!thsiFinD("low_int",$B193,TODAY()-365*3,TODAY(),100)-1)))</f>
        <v>0.47427273197762115</v>
      </c>
      <c r="AC193" s="29">
        <f ca="1">IF($L193="","",(([2]!thsiFinD("close_int",$B193,TODAY()-365,TODAY(),100)-[2]!thsiFinD("low_int",$B193,TODAY()-365,TODAY(),100)-1)/([2]!thsiFinD("high_int",$B193,TODAY()-365,TODAY(),100)-[2]!thsiFinD("low_int",$B193,TODAY()-365,TODAY(),100)-1)))</f>
        <v>0.21277563221153678</v>
      </c>
      <c r="AD193" s="29">
        <f ca="1">IF($L193="","",(([2]!thsiFinD("close_int",$B193,TODAY()-90,TODAY(),100)-[2]!thsiFinD("low_int",$B193,TODAY()-90,TODAY(),100)-1)/([2]!thsiFinD("high_int",$B193,TODAY()-90,TODAY(),100)-[2]!thsiFinD("low_int",$B193,TODAY()-90,TODAY(),100)-1)))</f>
        <v>0.78584095201575854</v>
      </c>
    </row>
    <row r="194" spans="1:30" ht="16.5" hidden="1" x14ac:dyDescent="0.4">
      <c r="A194" s="2" t="str">
        <f>[1]!b_info_fullname(B194)</f>
        <v>中证国新央企现代能源指数</v>
      </c>
      <c r="B194" s="2" t="s">
        <v>1123</v>
      </c>
      <c r="C194" s="2" t="s">
        <v>1677</v>
      </c>
      <c r="D194" s="3" t="s">
        <v>1497</v>
      </c>
      <c r="E194" s="3" t="s">
        <v>1500</v>
      </c>
      <c r="F194" s="3" t="s">
        <v>1500</v>
      </c>
      <c r="G194" s="19">
        <f>COUNTIF('ETF-info'!$I$2:$I$2000,ETF指数!$B194)</f>
        <v>3</v>
      </c>
      <c r="H194" s="20">
        <f ca="1">SUMIF('ETF-info'!$I$2:$I$2000,ETF指数!B194,'ETF-info'!$M$2:$M$1008)</f>
        <v>2.7509103869999998</v>
      </c>
      <c r="I194" s="25">
        <f ca="1">[1]!i_pq_pctchange($B194,TODAY()-30,"")</f>
        <v>-2.1291727698433349</v>
      </c>
      <c r="J194" s="25">
        <f ca="1">[1]!i_pq_pctchange($B194,TODAY()-180,"")</f>
        <v>-7.6956863250619012</v>
      </c>
      <c r="K194" s="25">
        <f ca="1">[1]!i_pq_pctchange($B194,TODAY()-365,"")</f>
        <v>-5.5608774674051009</v>
      </c>
      <c r="L194" s="25">
        <f ca="1">IFERROR([1]!i_risk_returnyearly($B194,TODAY()-180,"",1)/N194,"")</f>
        <v>-0.981115513333637</v>
      </c>
      <c r="M194" s="25">
        <f ca="1">IFERROR([1]!i_risk_returnyearly($B194,TODAY()-365,"",1)/O194,"")</f>
        <v>-0.30661635331480364</v>
      </c>
      <c r="N194" s="26">
        <f ca="1">[2]!thsiFinD("ths_annual_volatility_index",$B194,TODAY()-180,TODAY(),100,101)</f>
        <v>15.661573513673</v>
      </c>
      <c r="O194" s="26">
        <f ca="1">[2]!thsiFinD("ths_annual_volatility_index",$B194,TODAY()-365,TODAY(),100,101)</f>
        <v>18.718279310888001</v>
      </c>
      <c r="P194" s="27">
        <f ca="1">[2]!thsiFinD("ths_fore_np_compound_growth_2y_index",$B194,TODAY())</f>
        <v>7.7954624999686004</v>
      </c>
      <c r="Q194" s="27">
        <f ca="1">$P194-[2]!thsiFinD("ths_fore_np_compound_growth_2y_index",$B194,TODAY()-30)</f>
        <v>-1.0200837710334003</v>
      </c>
      <c r="R194" s="27">
        <f ca="1">$P194-[2]!thsiFinD("ths_fore_np_compound_growth_2y_index",$B194,TODAY()-180)</f>
        <v>-3.4264028636353991</v>
      </c>
      <c r="S194" s="26">
        <f ca="1">[2]!thsiFinD("ths_pe_ttm_index",B194,[2]!thsiFinD("ths_new_forward_nearest_trade_date_func",TODAY()),100,100)</f>
        <v>11.835295824314001</v>
      </c>
      <c r="T194" s="26">
        <f ca="1">[2]!thsiFinD("ths_fore_pe_index",B194,[2]!thsiFinD("ths_new_forward_nearest_trade_date_func",TODAY()),2025,100)</f>
        <v>11.116111781191</v>
      </c>
      <c r="U194" s="26">
        <f ca="1">[2]!thsiFinD("ths_pb_quantile_sr_index",$B194,[2]!thsiFinD("ths_new_forward_nearest_trade_date_func",TODAY()),TODAY()-365*5,TODAY(),107,100)</f>
        <v>55.316285329744275</v>
      </c>
      <c r="V194" s="26">
        <f ca="1">[2]!thsiFinD("ths_pe_ttm_quantile_index",$B194,[2]!thsiFinD("ths_new_forward_nearest_trade_date_func",TODAY()),TODAY()-365*5,TODAY(),100,100)</f>
        <v>0</v>
      </c>
      <c r="W194" s="27">
        <f ca="1">[2]!thsiFinD("ths_pb_quantile_sr_index",$B194,"2024-09-20",TODAY()-365*5,TODAY(),107,100)</f>
        <v>58.008075370121126</v>
      </c>
      <c r="X194" s="27">
        <f ca="1">[2]!thsiFinD("ths_pe_ttm_quantile_index",$B194,"2024-09-20",TODAY()-365*5,TODAY(),100,100)</f>
        <v>30.273752012881999</v>
      </c>
      <c r="Y194" s="27">
        <f ca="1">[2]!thsiFinD("ths_pb_quantile_sr_index",$B194,"2024-12-31",TODAY()-365*5,TODAY(),107,100)</f>
        <v>85.060565275908488</v>
      </c>
      <c r="Z194" s="27">
        <f ca="1">[2]!thsiFinD("ths_pe_ttm_quantile_index",$B194,"2024-12-31",TODAY()-365*5,TODAY(),100,100)</f>
        <v>67.954911433172001</v>
      </c>
      <c r="AA194" s="27">
        <f ca="1">[2]!thsiFinD("ths_pb_lessthan1_num_ratio_index",$B194,[2]!thsiFinD("ths_new_forward_nearest_trade_date_func",TODAY()))</f>
        <v>20</v>
      </c>
      <c r="AB194" s="29">
        <f ca="1">IF(L194="","",(([2]!thsiFinD("close_int",$B194,TODAY()-365*3,TODAY(),100)-[2]!thsiFinD("low_int",$B194,TODAY()-365*3,TODAY(),100)-1)/([2]!thsiFinD("high_int",$B194,TODAY()-365*3,TODAY(),100)-[2]!thsiFinD("low_int",$B194,TODAY()-365*3,TODAY(),100)-1)))</f>
        <v>0.35368812897872498</v>
      </c>
      <c r="AC194" s="29">
        <f ca="1">IF($L194="","",(([2]!thsiFinD("close_int",$B194,TODAY()-365,TODAY(),100)-[2]!thsiFinD("low_int",$B194,TODAY()-365,TODAY(),100)-1)/([2]!thsiFinD("high_int",$B194,TODAY()-365,TODAY(),100)-[2]!thsiFinD("low_int",$B194,TODAY()-365,TODAY(),100)-1)))</f>
        <v>0.18413465280741717</v>
      </c>
      <c r="AD194" s="29">
        <f ca="1">IF($L194="","",(([2]!thsiFinD("close_int",$B194,TODAY()-90,TODAY(),100)-[2]!thsiFinD("low_int",$B194,TODAY()-90,TODAY(),100)-1)/([2]!thsiFinD("high_int",$B194,TODAY()-90,TODAY(),100)-[2]!thsiFinD("low_int",$B194,TODAY()-90,TODAY(),100)-1)))</f>
        <v>0.62116584689293664</v>
      </c>
    </row>
    <row r="195" spans="1:30" ht="16.5" hidden="1" x14ac:dyDescent="0.4">
      <c r="A195" s="2" t="str">
        <f>[1]!b_info_fullname(B195)</f>
        <v>国证绿色电力指数</v>
      </c>
      <c r="B195" s="2" t="s">
        <v>900</v>
      </c>
      <c r="C195" s="2" t="s">
        <v>1678</v>
      </c>
      <c r="D195" s="3" t="s">
        <v>1497</v>
      </c>
      <c r="E195" s="3" t="s">
        <v>1500</v>
      </c>
      <c r="F195" s="3" t="s">
        <v>1676</v>
      </c>
      <c r="G195" s="19">
        <f>COUNTIF('ETF-info'!$I$2:$I$2000,ETF指数!$B195)</f>
        <v>2</v>
      </c>
      <c r="H195" s="20">
        <f ca="1">SUMIF('ETF-info'!$I$2:$I$2000,ETF指数!B195,'ETF-info'!$M$2:$M$1008)</f>
        <v>4.2833351168</v>
      </c>
      <c r="I195" s="25">
        <f ca="1">[1]!i_pq_pctchange($B195,TODAY()-30,"")</f>
        <v>0.46707386404205575</v>
      </c>
      <c r="J195" s="25">
        <f ca="1">[1]!i_pq_pctchange($B195,TODAY()-180,"")</f>
        <v>-4.0212363065513568</v>
      </c>
      <c r="K195" s="25">
        <f ca="1">[1]!i_pq_pctchange($B195,TODAY()-365,"")</f>
        <v>0.31766319579880076</v>
      </c>
      <c r="L195" s="25">
        <f ca="1">IFERROR([1]!i_risk_returnyearly($B195,TODAY()-180,"",1)/N195,"")</f>
        <v>-0.50925359246620072</v>
      </c>
      <c r="M195" s="25">
        <f ca="1">IFERROR([1]!i_risk_returnyearly($B195,TODAY()-365,"",1)/O195,"")</f>
        <v>1.7252222947323207E-2</v>
      </c>
      <c r="N195" s="26">
        <f ca="1">[2]!thsiFinD("ths_annual_volatility_index",$B195,TODAY()-180,TODAY(),100,101)</f>
        <v>16.092775163540001</v>
      </c>
      <c r="O195" s="26">
        <f ca="1">[2]!thsiFinD("ths_annual_volatility_index",$B195,TODAY()-365,TODAY(),100,101)</f>
        <v>19.022573065698001</v>
      </c>
      <c r="P195" s="27">
        <f ca="1">[2]!thsiFinD("ths_fore_np_compound_growth_2y_index",$B195,TODAY())</f>
        <v>14.719107709435999</v>
      </c>
      <c r="Q195" s="27">
        <f ca="1">$P195-[2]!thsiFinD("ths_fore_np_compound_growth_2y_index",$B195,TODAY()-30)</f>
        <v>-0.20227053189400124</v>
      </c>
      <c r="R195" s="27">
        <f ca="1">$P195-[2]!thsiFinD("ths_fore_np_compound_growth_2y_index",$B195,TODAY()-180)</f>
        <v>-2.8080431926600014</v>
      </c>
      <c r="S195" s="26">
        <f ca="1">[2]!thsiFinD("ths_pe_ttm_index",B195,[2]!thsiFinD("ths_new_forward_nearest_trade_date_func",TODAY()),100,100)</f>
        <v>17.831364659302999</v>
      </c>
      <c r="T195" s="26">
        <f ca="1">[2]!thsiFinD("ths_fore_pe_index",B195,[2]!thsiFinD("ths_new_forward_nearest_trade_date_func",TODAY()),2025,100)</f>
        <v>15.620067233745999</v>
      </c>
      <c r="U195" s="26">
        <f ca="1">[2]!thsiFinD("ths_pb_quantile_sr_index",$B195,[2]!thsiFinD("ths_new_forward_nearest_trade_date_func",TODAY()),TODAY()-365*5,TODAY(),107,100)</f>
        <v>86.306780776826869</v>
      </c>
      <c r="V195" s="26">
        <f ca="1">[2]!thsiFinD("ths_pe_ttm_quantile_index",$B195,[2]!thsiFinD("ths_new_forward_nearest_trade_date_func",TODAY()),TODAY()-365*5,TODAY(),100,100)</f>
        <v>0</v>
      </c>
      <c r="W195" s="27">
        <f ca="1">[2]!thsiFinD("ths_pb_quantile_sr_index",$B195,"2024-09-20",TODAY()-365*5,TODAY(),107,100)</f>
        <v>66.951942067149446</v>
      </c>
      <c r="X195" s="27">
        <f ca="1">[2]!thsiFinD("ths_pe_ttm_quantile_index",$B195,"2024-09-20",TODAY()-365*5,TODAY(),100,100)</f>
        <v>26.781519185591002</v>
      </c>
      <c r="Y195" s="27">
        <f ca="1">[2]!thsiFinD("ths_pb_quantile_sr_index",$B195,"2024-12-31",TODAY()-365*5,TODAY(),107,100)</f>
        <v>91.04674127715603</v>
      </c>
      <c r="Z195" s="27">
        <f ca="1">[2]!thsiFinD("ths_pe_ttm_quantile_index",$B195,"2024-12-31",TODAY()-365*5,TODAY(),100,100)</f>
        <v>38.68441660141</v>
      </c>
      <c r="AA195" s="27">
        <f ca="1">[2]!thsiFinD("ths_pb_lessthan1_num_ratio_index",$B195,[2]!thsiFinD("ths_new_forward_nearest_trade_date_func",TODAY()))</f>
        <v>18</v>
      </c>
      <c r="AB195" s="29">
        <f ca="1">IF(L195="","",(([2]!thsiFinD("close_int",$B195,TODAY()-365*3,TODAY(),100)-[2]!thsiFinD("low_int",$B195,TODAY()-365*3,TODAY(),100)-1)/([2]!thsiFinD("high_int",$B195,TODAY()-365*3,TODAY(),100)-[2]!thsiFinD("low_int",$B195,TODAY()-365*3,TODAY(),100)-1)))</f>
        <v>0.4103088073759984</v>
      </c>
      <c r="AC195" s="29">
        <f ca="1">IF($L195="","",(([2]!thsiFinD("close_int",$B195,TODAY()-365,TODAY(),100)-[2]!thsiFinD("low_int",$B195,TODAY()-365,TODAY(),100)-1)/([2]!thsiFinD("high_int",$B195,TODAY()-365,TODAY(),100)-[2]!thsiFinD("low_int",$B195,TODAY()-365,TODAY(),100)-1)))</f>
        <v>0.27625098430295009</v>
      </c>
      <c r="AD195" s="29">
        <f ca="1">IF($L195="","",(([2]!thsiFinD("close_int",$B195,TODAY()-90,TODAY(),100)-[2]!thsiFinD("low_int",$B195,TODAY()-90,TODAY(),100)-1)/([2]!thsiFinD("high_int",$B195,TODAY()-90,TODAY(),100)-[2]!thsiFinD("low_int",$B195,TODAY()-90,TODAY(),100)-1)))</f>
        <v>0.73489552102991129</v>
      </c>
    </row>
    <row r="196" spans="1:30" ht="16.5" hidden="1" x14ac:dyDescent="0.4">
      <c r="A196" s="2" t="str">
        <f>[1]!b_info_fullname(B196)</f>
        <v>中证绿色电力指数</v>
      </c>
      <c r="B196" s="2" t="s">
        <v>1053</v>
      </c>
      <c r="C196" s="2" t="s">
        <v>1678</v>
      </c>
      <c r="D196" s="3" t="s">
        <v>1497</v>
      </c>
      <c r="E196" s="3" t="s">
        <v>1500</v>
      </c>
      <c r="F196" s="3" t="s">
        <v>1676</v>
      </c>
      <c r="G196" s="19">
        <f>COUNTIF('ETF-info'!$I$2:$I$2000,ETF指数!$B196)</f>
        <v>3</v>
      </c>
      <c r="H196" s="20">
        <f ca="1">SUMIF('ETF-info'!$I$2:$I$2000,ETF指数!B196,'ETF-info'!$M$2:$M$1008)</f>
        <v>3.6491499894000006</v>
      </c>
      <c r="I196" s="25">
        <f ca="1">[1]!i_pq_pctchange($B196,TODAY()-30,"")</f>
        <v>0.61251204757675204</v>
      </c>
      <c r="J196" s="25">
        <f ca="1">[1]!i_pq_pctchange($B196,TODAY()-180,"")</f>
        <v>-4.5559664725369098</v>
      </c>
      <c r="K196" s="25">
        <f ca="1">[1]!i_pq_pctchange($B196,TODAY()-365,"")</f>
        <v>-2.6599799656172873</v>
      </c>
      <c r="L196" s="25">
        <f ca="1">IFERROR([1]!i_risk_returnyearly($B196,TODAY()-180,"",1)/N196,"")</f>
        <v>-0.57944010855282002</v>
      </c>
      <c r="M196" s="25">
        <f ca="1">IFERROR([1]!i_risk_returnyearly($B196,TODAY()-365,"",1)/O196,"")</f>
        <v>-0.14434587861119394</v>
      </c>
      <c r="N196" s="26">
        <f ca="1">[2]!thsiFinD("ths_annual_volatility_index",$B196,TODAY()-180,TODAY(),100,101)</f>
        <v>15.976908053727</v>
      </c>
      <c r="O196" s="26">
        <f ca="1">[2]!thsiFinD("ths_annual_volatility_index",$B196,TODAY()-365,TODAY(),100,101)</f>
        <v>19.028562186188999</v>
      </c>
      <c r="P196" s="27">
        <f ca="1">[2]!thsiFinD("ths_fore_np_compound_growth_2y_index",$B196,TODAY())</f>
        <v>16.628438649869</v>
      </c>
      <c r="Q196" s="27">
        <f ca="1">$P196-[2]!thsiFinD("ths_fore_np_compound_growth_2y_index",$B196,TODAY()-30)</f>
        <v>-0.12239734624899867</v>
      </c>
      <c r="R196" s="27">
        <f ca="1">$P196-[2]!thsiFinD("ths_fore_np_compound_growth_2y_index",$B196,TODAY()-180)</f>
        <v>-2.8140159412720003</v>
      </c>
      <c r="S196" s="26">
        <f ca="1">[2]!thsiFinD("ths_pe_ttm_index",B196,[2]!thsiFinD("ths_new_forward_nearest_trade_date_func",TODAY()),100,100)</f>
        <v>16.733287659338</v>
      </c>
      <c r="T196" s="26">
        <f ca="1">[2]!thsiFinD("ths_fore_pe_index",B196,[2]!thsiFinD("ths_new_forward_nearest_trade_date_func",TODAY()),2025,100)</f>
        <v>14.67370172901</v>
      </c>
      <c r="U196" s="26">
        <f ca="1">[2]!thsiFinD("ths_pb_quantile_sr_index",$B196,[2]!thsiFinD("ths_new_forward_nearest_trade_date_func",TODAY()),TODAY()-365*5,TODAY(),107,100)</f>
        <v>86.910994764397913</v>
      </c>
      <c r="V196" s="26">
        <f ca="1">[2]!thsiFinD("ths_pe_ttm_quantile_index",$B196,[2]!thsiFinD("ths_new_forward_nearest_trade_date_func",TODAY()),TODAY()-365*5,TODAY(),100,100)</f>
        <v>0</v>
      </c>
      <c r="W196" s="27">
        <f ca="1">[2]!thsiFinD("ths_pb_quantile_sr_index",$B196,"2024-09-20",TODAY()-365*5,TODAY(),107,100)</f>
        <v>63.874345549738223</v>
      </c>
      <c r="X196" s="27">
        <f ca="1">[2]!thsiFinD("ths_pe_ttm_quantile_index",$B196,"2024-09-20",TODAY()-365*5,TODAY(),100,100)</f>
        <v>23.888888888888999</v>
      </c>
      <c r="Y196" s="27">
        <f ca="1">[2]!thsiFinD("ths_pb_quantile_sr_index",$B196,"2024-12-31",TODAY()-365*5,TODAY(),107,100)</f>
        <v>90.183246073298434</v>
      </c>
      <c r="Z196" s="27">
        <f ca="1">[2]!thsiFinD("ths_pe_ttm_quantile_index",$B196,"2024-12-31",TODAY()-365*5,TODAY(),100,100)</f>
        <v>37.063492063491999</v>
      </c>
      <c r="AA196" s="27">
        <f ca="1">[2]!thsiFinD("ths_pb_lessthan1_num_ratio_index",$B196,[2]!thsiFinD("ths_new_forward_nearest_trade_date_func",TODAY()))</f>
        <v>18</v>
      </c>
      <c r="AB196" s="29">
        <f ca="1">IF(L196="","",(([2]!thsiFinD("close_int",$B196,TODAY()-365*3,TODAY(),100)-[2]!thsiFinD("low_int",$B196,TODAY()-365*3,TODAY(),100)-1)/([2]!thsiFinD("high_int",$B196,TODAY()-365*3,TODAY(),100)-[2]!thsiFinD("low_int",$B196,TODAY()-365*3,TODAY(),100)-1)))</f>
        <v>0.40874731818333071</v>
      </c>
      <c r="AC196" s="29">
        <f ca="1">IF($L196="","",(([2]!thsiFinD("close_int",$B196,TODAY()-365,TODAY(),100)-[2]!thsiFinD("low_int",$B196,TODAY()-365,TODAY(),100)-1)/([2]!thsiFinD("high_int",$B196,TODAY()-365,TODAY(),100)-[2]!thsiFinD("low_int",$B196,TODAY()-365,TODAY(),100)-1)))</f>
        <v>0.21759916784299302</v>
      </c>
      <c r="AD196" s="29">
        <f ca="1">IF($L196="","",(([2]!thsiFinD("close_int",$B196,TODAY()-90,TODAY(),100)-[2]!thsiFinD("low_int",$B196,TODAY()-90,TODAY(),100)-1)/([2]!thsiFinD("high_int",$B196,TODAY()-90,TODAY(),100)-[2]!thsiFinD("low_int",$B196,TODAY()-90,TODAY(),100)-1)))</f>
        <v>0.79029835094250578</v>
      </c>
    </row>
    <row r="197" spans="1:30" ht="16.5" hidden="1" x14ac:dyDescent="0.4">
      <c r="A197" s="2" t="str">
        <f>[1]!b_info_fullname(B197)</f>
        <v>中证环保产业50指数</v>
      </c>
      <c r="B197" s="2" t="s">
        <v>566</v>
      </c>
      <c r="C197" s="2" t="s">
        <v>1679</v>
      </c>
      <c r="D197" s="3" t="s">
        <v>1497</v>
      </c>
      <c r="E197" s="3" t="s">
        <v>1500</v>
      </c>
      <c r="F197" s="3" t="s">
        <v>1674</v>
      </c>
      <c r="G197" s="19">
        <f>COUNTIF('ETF-info'!$I$2:$I$2000,ETF指数!$B197)</f>
        <v>1</v>
      </c>
      <c r="H197" s="20">
        <f ca="1">SUMIF('ETF-info'!$I$2:$I$2000,ETF指数!B197,'ETF-info'!$M$2:$M$1008)</f>
        <v>1.6332079993999999</v>
      </c>
      <c r="I197" s="25">
        <f ca="1">[1]!i_pq_pctchange($B197,TODAY()-30,"")</f>
        <v>-8.5658680983780151</v>
      </c>
      <c r="J197" s="25">
        <f ca="1">[1]!i_pq_pctchange($B197,TODAY()-180,"")</f>
        <v>-20.36815070014374</v>
      </c>
      <c r="K197" s="25">
        <f ca="1">[1]!i_pq_pctchange($B197,TODAY()-365,"")</f>
        <v>-7.9525181806499141</v>
      </c>
      <c r="L197" s="25">
        <f ca="1">IFERROR([1]!i_risk_returnyearly($B197,TODAY()-180,"",1)/N197,"")</f>
        <v>-1.6139930609621111</v>
      </c>
      <c r="M197" s="25">
        <f ca="1">IFERROR([1]!i_risk_returnyearly($B197,TODAY()-365,"",1)/O197,"")</f>
        <v>-0.27600224201443979</v>
      </c>
      <c r="N197" s="26">
        <f ca="1">[2]!thsiFinD("ths_annual_volatility_index",$B197,TODAY()-180,TODAY(),100,101)</f>
        <v>23.407709761959001</v>
      </c>
      <c r="O197" s="26">
        <f ca="1">[2]!thsiFinD("ths_annual_volatility_index",$B197,TODAY()-365,TODAY(),100,101)</f>
        <v>29.725571231383999</v>
      </c>
      <c r="P197" s="27">
        <f ca="1">[2]!thsiFinD("ths_fore_np_compound_growth_2y_index",$B197,TODAY())</f>
        <v>7.7036128770702001</v>
      </c>
      <c r="Q197" s="27">
        <f ca="1">$P197-[2]!thsiFinD("ths_fore_np_compound_growth_2y_index",$B197,TODAY()-30)</f>
        <v>-0.8745033324547995</v>
      </c>
      <c r="R197" s="27">
        <f ca="1">$P197-[2]!thsiFinD("ths_fore_np_compound_growth_2y_index",$B197,TODAY()-180)</f>
        <v>0.9180972444802995</v>
      </c>
      <c r="S197" s="26">
        <f ca="1">[2]!thsiFinD("ths_pe_ttm_index",B197,[2]!thsiFinD("ths_new_forward_nearest_trade_date_func",TODAY()),100,100)</f>
        <v>24.62012841704</v>
      </c>
      <c r="T197" s="26">
        <f ca="1">[2]!thsiFinD("ths_fore_pe_index",B197,[2]!thsiFinD("ths_new_forward_nearest_trade_date_func",TODAY()),2025,100)</f>
        <v>15.852503494155</v>
      </c>
      <c r="U197" s="26">
        <f ca="1">[2]!thsiFinD("ths_pb_quantile_sr_index",$B197,[2]!thsiFinD("ths_new_forward_nearest_trade_date_func",TODAY()),TODAY()-365*5,TODAY(),107,100)</f>
        <v>14.267100977198696</v>
      </c>
      <c r="V197" s="26">
        <f ca="1">[2]!thsiFinD("ths_pe_ttm_quantile_index",$B197,[2]!thsiFinD("ths_new_forward_nearest_trade_date_func",TODAY()),TODAY()-365*5,TODAY(),100,100)</f>
        <v>0</v>
      </c>
      <c r="W197" s="27">
        <f ca="1">[2]!thsiFinD("ths_pb_quantile_sr_index",$B197,"2024-09-20",TODAY()-365*5,TODAY(),107,100)</f>
        <v>1.1074918566775245</v>
      </c>
      <c r="X197" s="27">
        <f ca="1">[2]!thsiFinD("ths_pe_ttm_quantile_index",$B197,"2024-09-20",TODAY()-365*5,TODAY(),100,100)</f>
        <v>29.185867895545002</v>
      </c>
      <c r="Y197" s="27">
        <f ca="1">[2]!thsiFinD("ths_pb_quantile_sr_index",$B197,"2024-12-31",TODAY()-365*5,TODAY(),107,100)</f>
        <v>31.66123778501629</v>
      </c>
      <c r="Z197" s="27">
        <f ca="1">[2]!thsiFinD("ths_pe_ttm_quantile_index",$B197,"2024-12-31",TODAY()-365*5,TODAY(),100,100)</f>
        <v>46.887009992313999</v>
      </c>
      <c r="AA197" s="27">
        <f ca="1">[2]!thsiFinD("ths_pb_lessthan1_num_ratio_index",$B197,[2]!thsiFinD("ths_new_forward_nearest_trade_date_func",TODAY()))</f>
        <v>12</v>
      </c>
      <c r="AB197" s="29">
        <f ca="1">IF(L197="","",(([2]!thsiFinD("close_int",$B197,TODAY()-365*3,TODAY(),100)-[2]!thsiFinD("low_int",$B197,TODAY()-365*3,TODAY(),100)-1)/([2]!thsiFinD("high_int",$B197,TODAY()-365*3,TODAY(),100)-[2]!thsiFinD("low_int",$B197,TODAY()-365*3,TODAY(),100)-1)))</f>
        <v>3.9364886613258231E-2</v>
      </c>
      <c r="AC197" s="29">
        <f ca="1">IF($L197="","",(([2]!thsiFinD("close_int",$B197,TODAY()-365,TODAY(),100)-[2]!thsiFinD("low_int",$B197,TODAY()-365,TODAY(),100)-1)/([2]!thsiFinD("high_int",$B197,TODAY()-365,TODAY(),100)-[2]!thsiFinD("low_int",$B197,TODAY()-365,TODAY(),100)-1)))</f>
        <v>0.13630806697698783</v>
      </c>
      <c r="AD197" s="29">
        <f ca="1">IF($L197="","",(([2]!thsiFinD("close_int",$B197,TODAY()-90,TODAY(),100)-[2]!thsiFinD("low_int",$B197,TODAY()-90,TODAY(),100)-1)/([2]!thsiFinD("high_int",$B197,TODAY()-90,TODAY(),100)-[2]!thsiFinD("low_int",$B197,TODAY()-90,TODAY(),100)-1)))</f>
        <v>0.29636495484211212</v>
      </c>
    </row>
    <row r="198" spans="1:30" ht="16.5" hidden="1" x14ac:dyDescent="0.4">
      <c r="A198" s="2" t="str">
        <f>[1]!b_info_fullname(B198)</f>
        <v>中证电网设备主题指数</v>
      </c>
      <c r="B198" s="2" t="s">
        <v>1372</v>
      </c>
      <c r="C198" s="2" t="str">
        <f>[1]!s_info_name(B198)</f>
        <v>电网设备主题</v>
      </c>
      <c r="D198" s="3" t="s">
        <v>1497</v>
      </c>
      <c r="E198" s="3" t="s">
        <v>1500</v>
      </c>
      <c r="F198" s="3" t="s">
        <v>1676</v>
      </c>
      <c r="G198" s="19">
        <f>COUNTIF('ETF-info'!$I$2:$I$2000,ETF指数!$B198)</f>
        <v>1</v>
      </c>
      <c r="H198" s="20">
        <f ca="1">SUMIF('ETF-info'!$I$2:$I$2000,ETF指数!B198,'ETF-info'!$M$2:$M$1008)</f>
        <v>0.68346828500000001</v>
      </c>
      <c r="I198" s="25">
        <f ca="1">[1]!i_pq_pctchange($B198,TODAY()-30,"")</f>
        <v>-7.0039944531233411</v>
      </c>
      <c r="J198" s="25">
        <f ca="1">[1]!i_pq_pctchange($B198,TODAY()-180,"")</f>
        <v>-8.9539219205602478</v>
      </c>
      <c r="K198" s="25">
        <f ca="1">[1]!i_pq_pctchange($B198,TODAY()-365,"")</f>
        <v>2.4429216625860395</v>
      </c>
      <c r="L198" s="25">
        <f ca="1">IFERROR([1]!i_risk_returnyearly($B198,TODAY()-180,"",1)/N198,"")</f>
        <v>-0.77751271572271563</v>
      </c>
      <c r="M198" s="25">
        <f ca="1">IFERROR([1]!i_risk_returnyearly($B198,TODAY()-365,"",1)/O198,"")</f>
        <v>9.9140641822648354E-2</v>
      </c>
      <c r="N198" s="26">
        <f ca="1">[2]!thsiFinD("ths_annual_volatility_index",$B198,TODAY()-180,TODAY(),100,101)</f>
        <v>22.831234603087999</v>
      </c>
      <c r="O198" s="26">
        <f ca="1">[2]!thsiFinD("ths_annual_volatility_index",$B198,TODAY()-365,TODAY(),100,101)</f>
        <v>25.465747059800002</v>
      </c>
      <c r="P198" s="27">
        <f ca="1">[2]!thsiFinD("ths_fore_np_compound_growth_2y_index",$B198,TODAY())</f>
        <v>16.027219303511</v>
      </c>
      <c r="Q198" s="27">
        <f ca="1">$P198-[2]!thsiFinD("ths_fore_np_compound_growth_2y_index",$B198,TODAY()-30)</f>
        <v>-7.1883197003930022</v>
      </c>
      <c r="R198" s="27">
        <f ca="1">$P198-[2]!thsiFinD("ths_fore_np_compound_growth_2y_index",$B198,TODAY()-180)</f>
        <v>-1.0094528360849999</v>
      </c>
      <c r="S198" s="26">
        <f ca="1">[2]!thsiFinD("ths_pe_ttm_index",B198,[2]!thsiFinD("ths_new_forward_nearest_trade_date_func",TODAY()),100,100)</f>
        <v>24.035928473304001</v>
      </c>
      <c r="T198" s="26">
        <f ca="1">[2]!thsiFinD("ths_fore_pe_index",B198,[2]!thsiFinD("ths_new_forward_nearest_trade_date_func",TODAY()),2025,100)</f>
        <v>16.245313604858001</v>
      </c>
      <c r="U198" s="26">
        <f ca="1">[2]!thsiFinD("ths_pb_quantile_sr_index",$B198,[2]!thsiFinD("ths_new_forward_nearest_trade_date_func",TODAY()),TODAY()-365*5,TODAY(),107,100)</f>
        <v>51.964512040557665</v>
      </c>
      <c r="V198" s="26">
        <f ca="1">[2]!thsiFinD("ths_pe_ttm_quantile_index",$B198,[2]!thsiFinD("ths_new_forward_nearest_trade_date_func",TODAY()),TODAY()-365*5,TODAY(),100,100)</f>
        <v>0</v>
      </c>
      <c r="W198" s="27">
        <f ca="1">[2]!thsiFinD("ths_pb_quantile_sr_index",$B198,"2024-09-20",TODAY()-365*5,TODAY(),107,100)</f>
        <v>20.659062103929024</v>
      </c>
      <c r="X198" s="27">
        <f ca="1">[2]!thsiFinD("ths_pe_ttm_quantile_index",$B198,"2024-09-20",TODAY()-365*5,TODAY(),100,100)</f>
        <v>65.954198473282005</v>
      </c>
      <c r="Y198" s="27">
        <f ca="1">[2]!thsiFinD("ths_pb_quantile_sr_index",$B198,"2024-12-31",TODAY()-365*5,TODAY(),107,100)</f>
        <v>77.186311787072242</v>
      </c>
      <c r="Z198" s="27">
        <f ca="1">[2]!thsiFinD("ths_pe_ttm_quantile_index",$B198,"2024-12-31",TODAY()-365*5,TODAY(),100,100)</f>
        <v>85.954198473282005</v>
      </c>
      <c r="AA198" s="27">
        <f ca="1">[2]!thsiFinD("ths_pb_lessthan1_num_ratio_index",$B198,[2]!thsiFinD("ths_new_forward_nearest_trade_date_func",TODAY()))</f>
        <v>2.5</v>
      </c>
      <c r="AB198" s="29">
        <f ca="1">IF(L198="","",(([2]!thsiFinD("close_int",$B198,TODAY()-365*3,TODAY(),100)-[2]!thsiFinD("low_int",$B198,TODAY()-365*3,TODAY(),100)-1)/([2]!thsiFinD("high_int",$B198,TODAY()-365*3,TODAY(),100)-[2]!thsiFinD("low_int",$B198,TODAY()-365*3,TODAY(),100)-1)))</f>
        <v>0.55703595411187068</v>
      </c>
      <c r="AC198" s="29">
        <f ca="1">IF($L198="","",(([2]!thsiFinD("close_int",$B198,TODAY()-365,TODAY(),100)-[2]!thsiFinD("low_int",$B198,TODAY()-365,TODAY(),100)-1)/([2]!thsiFinD("high_int",$B198,TODAY()-365,TODAY(),100)-[2]!thsiFinD("low_int",$B198,TODAY()-365,TODAY(),100)-1)))</f>
        <v>0.40714204127848069</v>
      </c>
      <c r="AD198" s="29">
        <f ca="1">IF($L198="","",(([2]!thsiFinD("close_int",$B198,TODAY()-90,TODAY(),100)-[2]!thsiFinD("low_int",$B198,TODAY()-90,TODAY(),100)-1)/([2]!thsiFinD("high_int",$B198,TODAY()-90,TODAY(),100)-[2]!thsiFinD("low_int",$B198,TODAY()-90,TODAY(),100)-1)))</f>
        <v>0.44635412207154113</v>
      </c>
    </row>
    <row r="199" spans="1:30" ht="16.5" hidden="1" x14ac:dyDescent="0.4">
      <c r="A199" s="2" t="str">
        <f>[1]!b_info_fullname(B199)</f>
        <v>国证半导体芯片</v>
      </c>
      <c r="B199" s="2" t="s">
        <v>372</v>
      </c>
      <c r="C199" s="2" t="s">
        <v>1680</v>
      </c>
      <c r="D199" s="3" t="s">
        <v>1497</v>
      </c>
      <c r="E199" s="3" t="s">
        <v>1501</v>
      </c>
      <c r="F199" s="3" t="s">
        <v>1681</v>
      </c>
      <c r="G199" s="19">
        <f>COUNTIF('ETF-info'!$I$2:$I$2000,ETF指数!$B199)</f>
        <v>4</v>
      </c>
      <c r="H199" s="20">
        <f ca="1">SUMIF('ETF-info'!$I$2:$I$2000,ETF指数!B199,'ETF-info'!$M$2:$M$1008)</f>
        <v>328.91702624880003</v>
      </c>
      <c r="I199" s="25">
        <f ca="1">[1]!i_pq_pctchange($B199,TODAY()-30,"")</f>
        <v>-2.1096451524877602</v>
      </c>
      <c r="J199" s="25">
        <f ca="1">[1]!i_pq_pctchange($B199,TODAY()-180,"")</f>
        <v>5.9282194356444107</v>
      </c>
      <c r="K199" s="25">
        <f ca="1">[1]!i_pq_pctchange($B199,TODAY()-365,"")</f>
        <v>58.780873344948859</v>
      </c>
      <c r="L199" s="25" t="str">
        <f ca="1">IFERROR([1]!i_risk_returnyearly($B199,TODAY()-180,"",1)/N199,"")</f>
        <v/>
      </c>
      <c r="M199" s="25" t="str">
        <f ca="1">IFERROR([1]!i_risk_returnyearly($B199,TODAY()-365,"",1)/O199,"")</f>
        <v/>
      </c>
      <c r="N199" s="26">
        <f ca="1">[2]!thsiFinD("ths_annual_volatility_index",$B199,TODAY()-180,TODAY(),100,101)</f>
        <v>0</v>
      </c>
      <c r="O199" s="26">
        <f ca="1">[2]!thsiFinD("ths_annual_volatility_index",$B199,TODAY()-365,TODAY(),100,101)</f>
        <v>0</v>
      </c>
      <c r="P199" s="27">
        <f ca="1">[2]!thsiFinD("ths_fore_np_compound_growth_2y_index",$B199,TODAY())</f>
        <v>0</v>
      </c>
      <c r="Q199" s="27">
        <f ca="1">$P199-[2]!thsiFinD("ths_fore_np_compound_growth_2y_index",$B199,TODAY()-30)</f>
        <v>0</v>
      </c>
      <c r="R199" s="27">
        <f ca="1">$P199-[2]!thsiFinD("ths_fore_np_compound_growth_2y_index",$B199,TODAY()-180)</f>
        <v>0</v>
      </c>
      <c r="S199" s="26">
        <f ca="1">[2]!thsiFinD("ths_pe_ttm_index",B199,[2]!thsiFinD("ths_new_forward_nearest_trade_date_func",TODAY()),100,100)</f>
        <v>0</v>
      </c>
      <c r="T199" s="26">
        <f ca="1">[2]!thsiFinD("ths_fore_pe_index",B199,[2]!thsiFinD("ths_new_forward_nearest_trade_date_func",TODAY()),2025,100)</f>
        <v>0</v>
      </c>
      <c r="U199" s="26">
        <f ca="1">[2]!thsiFinD("ths_pb_quantile_sr_index",$B199,[2]!thsiFinD("ths_new_forward_nearest_trade_date_func",TODAY()),TODAY()-365*5,TODAY(),107,100)</f>
        <v>0</v>
      </c>
      <c r="V199" s="26">
        <f ca="1">[2]!thsiFinD("ths_pe_ttm_quantile_index",$B199,[2]!thsiFinD("ths_new_forward_nearest_trade_date_func",TODAY()),TODAY()-365*5,TODAY(),100,100)</f>
        <v>0</v>
      </c>
      <c r="W199" s="27">
        <f ca="1">[2]!thsiFinD("ths_pb_quantile_sr_index",$B199,"2024-09-20",TODAY()-365*5,TODAY(),107,100)</f>
        <v>0</v>
      </c>
      <c r="X199" s="27">
        <f ca="1">[2]!thsiFinD("ths_pe_ttm_quantile_index",$B199,"2024-09-20",TODAY()-365*5,TODAY(),100,100)</f>
        <v>0</v>
      </c>
      <c r="Y199" s="27">
        <f ca="1">[2]!thsiFinD("ths_pb_quantile_sr_index",$B199,"2024-12-31",TODAY()-365*5,TODAY(),107,100)</f>
        <v>0</v>
      </c>
      <c r="Z199" s="27">
        <f ca="1">[2]!thsiFinD("ths_pe_ttm_quantile_index",$B199,"2024-12-31",TODAY()-365*5,TODAY(),100,100)</f>
        <v>0</v>
      </c>
      <c r="AA199" s="27">
        <f ca="1">[2]!thsiFinD("ths_pb_lessthan1_num_ratio_index",$B199,[2]!thsiFinD("ths_new_forward_nearest_trade_date_func",TODAY()))</f>
        <v>0</v>
      </c>
      <c r="AB199" s="29" t="str">
        <f ca="1">IF(L199="","",(([2]!thsiFinD("close_int",$B199,TODAY()-365*3,TODAY(),100)-[2]!thsiFinD("low_int",$B199,TODAY()-365*3,TODAY(),100)-1)/([2]!thsiFinD("high_int",$B199,TODAY()-365*3,TODAY(),100)-[2]!thsiFinD("low_int",$B199,TODAY()-365*3,TODAY(),100)-1)))</f>
        <v/>
      </c>
      <c r="AC199" s="29" t="str">
        <f ca="1">IF($L199="","",(([2]!thsiFinD("close_int",$B199,TODAY()-365,TODAY(),100)-[2]!thsiFinD("low_int",$B199,TODAY()-365,TODAY(),100)-1)/([2]!thsiFinD("high_int",$B199,TODAY()-365,TODAY(),100)-[2]!thsiFinD("low_int",$B199,TODAY()-365,TODAY(),100)-1)))</f>
        <v/>
      </c>
      <c r="AD199" s="29" t="str">
        <f ca="1">IF($L199="","",(([2]!thsiFinD("close_int",$B199,TODAY()-90,TODAY(),100)-[2]!thsiFinD("low_int",$B199,TODAY()-90,TODAY(),100)-1)/([2]!thsiFinD("high_int",$B199,TODAY()-90,TODAY(),100)-[2]!thsiFinD("low_int",$B199,TODAY()-90,TODAY(),100)-1)))</f>
        <v/>
      </c>
    </row>
    <row r="200" spans="1:30" ht="16.5" hidden="1" x14ac:dyDescent="0.4">
      <c r="A200" s="2" t="str">
        <f>[1]!b_info_fullname(B200)</f>
        <v>上证科创板芯片指数</v>
      </c>
      <c r="B200" s="2" t="s">
        <v>991</v>
      </c>
      <c r="C200" s="2" t="s">
        <v>1683</v>
      </c>
      <c r="D200" s="3" t="s">
        <v>1497</v>
      </c>
      <c r="E200" s="3" t="s">
        <v>1501</v>
      </c>
      <c r="F200" s="38" t="s">
        <v>2370</v>
      </c>
      <c r="G200" s="19">
        <f>COUNTIF('ETF-info'!$I$2:$I$2000,ETF指数!$B200)</f>
        <v>6</v>
      </c>
      <c r="H200" s="20">
        <f ca="1">SUMIF('ETF-info'!$I$2:$I$2000,ETF指数!B200,'ETF-info'!$M$2:$M$1008)</f>
        <v>279.88356573049998</v>
      </c>
      <c r="I200" s="25">
        <f ca="1">[1]!i_pq_pctchange($B200,TODAY()-30,"")</f>
        <v>-1.2501453634188087</v>
      </c>
      <c r="J200" s="25">
        <f ca="1">[1]!i_pq_pctchange($B200,TODAY()-180,"")</f>
        <v>12.474098947380185</v>
      </c>
      <c r="K200" s="25">
        <f ca="1">[1]!i_pq_pctchange($B200,TODAY()-365,"")</f>
        <v>82.290511851105521</v>
      </c>
      <c r="L200" s="25">
        <f ca="1">IFERROR([1]!i_risk_returnyearly($B200,TODAY()-180,"",1)/N200,"")</f>
        <v>0.71291488614987863</v>
      </c>
      <c r="M200" s="25">
        <f ca="1">IFERROR([1]!i_risk_returnyearly($B200,TODAY()-365,"",1)/O200,"")</f>
        <v>1.7885157325052012</v>
      </c>
      <c r="N200" s="26">
        <f ca="1">[2]!thsiFinD("ths_annual_volatility_index",$B200,TODAY()-180,TODAY(),100,101)</f>
        <v>38.924089300753003</v>
      </c>
      <c r="O200" s="26">
        <f ca="1">[2]!thsiFinD("ths_annual_volatility_index",$B200,TODAY()-365,TODAY(),100,101)</f>
        <v>48.053778987126002</v>
      </c>
      <c r="P200" s="27">
        <f ca="1">[2]!thsiFinD("ths_fore_np_compound_growth_2y_index",$B200,TODAY())</f>
        <v>59.554465727211003</v>
      </c>
      <c r="Q200" s="27">
        <f ca="1">$P200-[2]!thsiFinD("ths_fore_np_compound_growth_2y_index",$B200,TODAY()-30)</f>
        <v>16.647234300427002</v>
      </c>
      <c r="R200" s="27">
        <f ca="1">$P200-[2]!thsiFinD("ths_fore_np_compound_growth_2y_index",$B200,TODAY()-180)</f>
        <v>12.740047698869006</v>
      </c>
      <c r="S200" s="26">
        <f ca="1">[2]!thsiFinD("ths_pe_ttm_index",B200,[2]!thsiFinD("ths_new_forward_nearest_trade_date_func",TODAY()),100,100)</f>
        <v>154.28860195620001</v>
      </c>
      <c r="T200" s="26">
        <f ca="1">[2]!thsiFinD("ths_fore_pe_index",B200,[2]!thsiFinD("ths_new_forward_nearest_trade_date_func",TODAY()),2025,100)</f>
        <v>81.658188837129003</v>
      </c>
      <c r="U200" s="26">
        <f ca="1">[2]!thsiFinD("ths_pb_quantile_sr_index",$B200,[2]!thsiFinD("ths_new_forward_nearest_trade_date_func",TODAY()),TODAY()-365*5,TODAY(),107,100)</f>
        <v>94.463276836158201</v>
      </c>
      <c r="V200" s="26">
        <f ca="1">[2]!thsiFinD("ths_pe_ttm_quantile_index",$B200,[2]!thsiFinD("ths_new_forward_nearest_trade_date_func",TODAY()),TODAY()-365*5,TODAY(),100,100)</f>
        <v>0</v>
      </c>
      <c r="W200" s="27">
        <f ca="1">[2]!thsiFinD("ths_pb_quantile_sr_index",$B200,"2024-09-20",TODAY()-365*5,TODAY(),107,100)</f>
        <v>0.56497175141242939</v>
      </c>
      <c r="X200" s="27">
        <f ca="1">[2]!thsiFinD("ths_pe_ttm_quantile_index",$B200,"2024-09-20",TODAY()-365*5,TODAY(),100,100)</f>
        <v>57.483443708609002</v>
      </c>
      <c r="Y200" s="27">
        <f ca="1">[2]!thsiFinD("ths_pb_quantile_sr_index",$B200,"2024-12-31",TODAY()-365*5,TODAY(),107,100)</f>
        <v>89.943502824858754</v>
      </c>
      <c r="Z200" s="27">
        <f ca="1">[2]!thsiFinD("ths_pe_ttm_quantile_index",$B200,"2024-12-31",TODAY()-365*5,TODAY(),100,100)</f>
        <v>90.198675496689006</v>
      </c>
      <c r="AA200" s="27">
        <f ca="1">[2]!thsiFinD("ths_pb_lessthan1_num_ratio_index",$B200,[2]!thsiFinD("ths_new_forward_nearest_trade_date_func",TODAY()))</f>
        <v>0</v>
      </c>
      <c r="AB200" s="29">
        <f ca="1">IF(L200="","",(([2]!thsiFinD("close_int",$B200,TODAY()-365*3,TODAY(),100)-[2]!thsiFinD("low_int",$B200,TODAY()-365*3,TODAY(),100)-1)/([2]!thsiFinD("high_int",$B200,TODAY()-365*3,TODAY(),100)-[2]!thsiFinD("low_int",$B200,TODAY()-365*3,TODAY(),100)-1)))</f>
        <v>0.81736459971256192</v>
      </c>
      <c r="AC200" s="29">
        <f ca="1">IF($L200="","",(([2]!thsiFinD("close_int",$B200,TODAY()-365,TODAY(),100)-[2]!thsiFinD("low_int",$B200,TODAY()-365,TODAY(),100)-1)/([2]!thsiFinD("high_int",$B200,TODAY()-365,TODAY(),100)-[2]!thsiFinD("low_int",$B200,TODAY()-365,TODAY(),100)-1)))</f>
        <v>0.80100188444136466</v>
      </c>
      <c r="AD200" s="29">
        <f ca="1">IF($L200="","",(([2]!thsiFinD("close_int",$B200,TODAY()-90,TODAY(),100)-[2]!thsiFinD("low_int",$B200,TODAY()-90,TODAY(),100)-1)/([2]!thsiFinD("high_int",$B200,TODAY()-90,TODAY(),100)-[2]!thsiFinD("low_int",$B200,TODAY()-90,TODAY(),100)-1)))</f>
        <v>0.56996992941650082</v>
      </c>
    </row>
    <row r="201" spans="1:30" ht="16.5" hidden="1" x14ac:dyDescent="0.4">
      <c r="A201" s="2" t="str">
        <f>[1]!b_info_fullname(B201)</f>
        <v>中证全指半导体产品与设备指数</v>
      </c>
      <c r="B201" s="2" t="s">
        <v>255</v>
      </c>
      <c r="C201" s="2" t="s">
        <v>1682</v>
      </c>
      <c r="D201" s="3" t="s">
        <v>1497</v>
      </c>
      <c r="E201" s="3" t="s">
        <v>1501</v>
      </c>
      <c r="F201" s="3" t="s">
        <v>1681</v>
      </c>
      <c r="G201" s="19">
        <f>COUNTIF('ETF-info'!$I$2:$I$2000,ETF指数!$B201)</f>
        <v>1</v>
      </c>
      <c r="H201" s="20">
        <f ca="1">SUMIF('ETF-info'!$I$2:$I$2000,ETF指数!B201,'ETF-info'!$M$2:$M$1008)</f>
        <v>213.0234939648</v>
      </c>
      <c r="I201" s="25">
        <f ca="1">[1]!i_pq_pctchange($B201,TODAY()-30,"")</f>
        <v>-1.8129651983467721</v>
      </c>
      <c r="J201" s="25">
        <f ca="1">[1]!i_pq_pctchange($B201,TODAY()-180,"")</f>
        <v>7.5154566035662951</v>
      </c>
      <c r="K201" s="25">
        <f ca="1">[1]!i_pq_pctchange($B201,TODAY()-365,"")</f>
        <v>61.669703176611264</v>
      </c>
      <c r="L201" s="25">
        <f ca="1">IFERROR([1]!i_risk_returnyearly($B201,TODAY()-180,"",1)/N201,"")</f>
        <v>0.43581358369423634</v>
      </c>
      <c r="M201" s="25">
        <f ca="1">IFERROR([1]!i_risk_returnyearly($B201,TODAY()-365,"",1)/O201,"")</f>
        <v>1.4779612975739784</v>
      </c>
      <c r="N201" s="26">
        <f ca="1">[2]!thsiFinD("ths_annual_volatility_index",$B201,TODAY()-180,TODAY(),100,101)</f>
        <v>37.391891582847997</v>
      </c>
      <c r="O201" s="26">
        <f ca="1">[2]!thsiFinD("ths_annual_volatility_index",$B201,TODAY()-365,TODAY(),100,101)</f>
        <v>43.477182730670002</v>
      </c>
      <c r="P201" s="27">
        <f ca="1">[2]!thsiFinD("ths_fore_np_compound_growth_2y_index",$B201,TODAY())</f>
        <v>63.796124235828998</v>
      </c>
      <c r="Q201" s="27">
        <f ca="1">$P201-[2]!thsiFinD("ths_fore_np_compound_growth_2y_index",$B201,TODAY()-30)</f>
        <v>13.065814064132994</v>
      </c>
      <c r="R201" s="27">
        <f ca="1">$P201-[2]!thsiFinD("ths_fore_np_compound_growth_2y_index",$B201,TODAY()-180)</f>
        <v>10.256221142452006</v>
      </c>
      <c r="S201" s="26">
        <f ca="1">[2]!thsiFinD("ths_pe_ttm_index",B201,[2]!thsiFinD("ths_new_forward_nearest_trade_date_func",TODAY()),100,100)</f>
        <v>111.10269596096001</v>
      </c>
      <c r="T201" s="26">
        <f ca="1">[2]!thsiFinD("ths_fore_pe_index",B201,[2]!thsiFinD("ths_new_forward_nearest_trade_date_func",TODAY()),2025,100)</f>
        <v>62.798317292272998</v>
      </c>
      <c r="U201" s="26">
        <f ca="1">[2]!thsiFinD("ths_pb_quantile_sr_index",$B201,[2]!thsiFinD("ths_new_forward_nearest_trade_date_func",TODAY()),TODAY()-365*5,TODAY(),107,100)</f>
        <v>69.007731958762889</v>
      </c>
      <c r="V201" s="26">
        <f ca="1">[2]!thsiFinD("ths_pe_ttm_quantile_index",$B201,[2]!thsiFinD("ths_new_forward_nearest_trade_date_func",TODAY()),TODAY()-365*5,TODAY(),100,100)</f>
        <v>0</v>
      </c>
      <c r="W201" s="27">
        <f ca="1">[2]!thsiFinD("ths_pb_quantile_sr_index",$B201,"2024-09-20",TODAY()-365*5,TODAY(),107,100)</f>
        <v>0.4510309278350515</v>
      </c>
      <c r="X201" s="27">
        <f ca="1">[2]!thsiFinD("ths_pe_ttm_quantile_index",$B201,"2024-09-20",TODAY()-365*5,TODAY(),100,100)</f>
        <v>39.820359281437</v>
      </c>
      <c r="Y201" s="27">
        <f ca="1">[2]!thsiFinD("ths_pb_quantile_sr_index",$B201,"2024-12-31",TODAY()-365*5,TODAY(),107,100)</f>
        <v>63.72422680412371</v>
      </c>
      <c r="Z201" s="27">
        <f ca="1">[2]!thsiFinD("ths_pe_ttm_quantile_index",$B201,"2024-12-31",TODAY()-365*5,TODAY(),100,100)</f>
        <v>92.883895131086007</v>
      </c>
      <c r="AA201" s="27">
        <f ca="1">[2]!thsiFinD("ths_pb_lessthan1_num_ratio_index",$B201,[2]!thsiFinD("ths_new_forward_nearest_trade_date_func",TODAY()))</f>
        <v>0</v>
      </c>
      <c r="AB201" s="29">
        <f ca="1">IF(L201="","",(([2]!thsiFinD("close_int",$B201,TODAY()-365*3,TODAY(),100)-[2]!thsiFinD("low_int",$B201,TODAY()-365*3,TODAY(),100)-1)/([2]!thsiFinD("high_int",$B201,TODAY()-365*3,TODAY(),100)-[2]!thsiFinD("low_int",$B201,TODAY()-365*3,TODAY(),100)-1)))</f>
        <v>0.79727143288022617</v>
      </c>
      <c r="AC201" s="29">
        <f ca="1">IF($L201="","",(([2]!thsiFinD("close_int",$B201,TODAY()-365,TODAY(),100)-[2]!thsiFinD("low_int",$B201,TODAY()-365,TODAY(),100)-1)/([2]!thsiFinD("high_int",$B201,TODAY()-365,TODAY(),100)-[2]!thsiFinD("low_int",$B201,TODAY()-365,TODAY(),100)-1)))</f>
        <v>0.7733406495875621</v>
      </c>
      <c r="AD201" s="29">
        <f ca="1">IF($L201="","",(([2]!thsiFinD("close_int",$B201,TODAY()-90,TODAY(),100)-[2]!thsiFinD("low_int",$B201,TODAY()-90,TODAY(),100)-1)/([2]!thsiFinD("high_int",$B201,TODAY()-90,TODAY(),100)-[2]!thsiFinD("low_int",$B201,TODAY()-90,TODAY(),100)-1)))</f>
        <v>0.52007217095997715</v>
      </c>
    </row>
    <row r="202" spans="1:30" ht="16.5" hidden="1" x14ac:dyDescent="0.4">
      <c r="A202" s="2" t="str">
        <f>[1]!b_info_fullname(B202)</f>
        <v>中华交易服务半导体芯片行业指数</v>
      </c>
      <c r="B202" s="2" t="s">
        <v>257</v>
      </c>
      <c r="C202" s="2" t="str">
        <f>[1]!s_info_name(B202)</f>
        <v>中华半导体芯片</v>
      </c>
      <c r="D202" s="3" t="s">
        <v>1497</v>
      </c>
      <c r="E202" s="3" t="s">
        <v>1501</v>
      </c>
      <c r="F202" s="3" t="s">
        <v>1681</v>
      </c>
      <c r="G202" s="19">
        <f>COUNTIF('ETF-info'!$I$2:$I$2000,ETF指数!$B202)</f>
        <v>1</v>
      </c>
      <c r="H202" s="20">
        <f ca="1">SUMIF('ETF-info'!$I$2:$I$2000,ETF指数!B202,'ETF-info'!$M$2:$M$1008)</f>
        <v>107.3112779858</v>
      </c>
      <c r="I202" s="25">
        <f ca="1">[1]!i_pq_pctchange($B202,TODAY()-30,"")</f>
        <v>-2.2975931008249462</v>
      </c>
      <c r="J202" s="25">
        <f ca="1">[1]!i_pq_pctchange($B202,TODAY()-180,"")</f>
        <v>6.4276502947306469</v>
      </c>
      <c r="K202" s="25">
        <f ca="1">[1]!i_pq_pctchange($B202,TODAY()-365,"")</f>
        <v>57.917177374216003</v>
      </c>
      <c r="L202" s="25">
        <f ca="1">IFERROR([1]!i_risk_returnyearly($B202,TODAY()-180,"",1)/N202,"")</f>
        <v>0.38169649623468382</v>
      </c>
      <c r="M202" s="25">
        <f ca="1">IFERROR([1]!i_risk_returnyearly($B202,TODAY()-365,"",1)/O202,"")</f>
        <v>1.4203956208366317</v>
      </c>
      <c r="N202" s="26">
        <f ca="1">[2]!thsiFinD("ths_annual_volatility_index",$B202,TODAY()-180,TODAY(),100,101)</f>
        <v>36.306289128499998</v>
      </c>
      <c r="O202" s="26">
        <f ca="1">[2]!thsiFinD("ths_annual_volatility_index",$B202,TODAY()-365,TODAY(),100,101)</f>
        <v>42.467384008312997</v>
      </c>
      <c r="P202" s="27">
        <f ca="1">[2]!thsiFinD("ths_fore_np_compound_growth_2y_index",$B202,TODAY())</f>
        <v>67.637668887939995</v>
      </c>
      <c r="Q202" s="27">
        <f ca="1">$P202-[2]!thsiFinD("ths_fore_np_compound_growth_2y_index",$B202,TODAY()-30)</f>
        <v>11.867475777574001</v>
      </c>
      <c r="R202" s="27">
        <f ca="1">$P202-[2]!thsiFinD("ths_fore_np_compound_growth_2y_index",$B202,TODAY()-180)</f>
        <v>18.515979944277994</v>
      </c>
      <c r="S202" s="26">
        <f ca="1">[2]!thsiFinD("ths_pe_ttm_index",B202,[2]!thsiFinD("ths_new_forward_nearest_trade_date_func",TODAY()),100,100)</f>
        <v>113.02006732826</v>
      </c>
      <c r="T202" s="26">
        <f ca="1">[2]!thsiFinD("ths_fore_pe_index",B202,[2]!thsiFinD("ths_new_forward_nearest_trade_date_func",TODAY()),2025,100)</f>
        <v>61.208763833635999</v>
      </c>
      <c r="U202" s="26">
        <f ca="1">[2]!thsiFinD("ths_pb_quantile_sr_index",$B202,[2]!thsiFinD("ths_new_forward_nearest_trade_date_func",TODAY()),TODAY()-365*5,TODAY(),107,100)</f>
        <v>67.311411992263061</v>
      </c>
      <c r="V202" s="26">
        <f ca="1">[2]!thsiFinD("ths_pe_ttm_quantile_index",$B202,[2]!thsiFinD("ths_new_forward_nearest_trade_date_func",TODAY()),TODAY()-365*5,TODAY(),100,100)</f>
        <v>0</v>
      </c>
      <c r="W202" s="27">
        <f ca="1">[2]!thsiFinD("ths_pb_quantile_sr_index",$B202,"2024-09-20",TODAY()-365*5,TODAY(),107,100)</f>
        <v>0.58027079303675055</v>
      </c>
      <c r="X202" s="27">
        <f ca="1">[2]!thsiFinD("ths_pe_ttm_quantile_index",$B202,"2024-09-20",TODAY()-365*5,TODAY(),100,100)</f>
        <v>42.986425339367003</v>
      </c>
      <c r="Y202" s="27">
        <f ca="1">[2]!thsiFinD("ths_pb_quantile_sr_index",$B202,"2024-12-31",TODAY()-365*5,TODAY(),107,100)</f>
        <v>63.05609284332688</v>
      </c>
      <c r="Z202" s="27">
        <f ca="1">[2]!thsiFinD("ths_pe_ttm_quantile_index",$B202,"2024-12-31",TODAY()-365*5,TODAY(),100,100)</f>
        <v>94.343891402715002</v>
      </c>
      <c r="AA202" s="27">
        <f ca="1">[2]!thsiFinD("ths_pb_lessthan1_num_ratio_index",$B202,[2]!thsiFinD("ths_new_forward_nearest_trade_date_func",TODAY()))</f>
        <v>0</v>
      </c>
      <c r="AB202" s="29">
        <f ca="1">IF(L202="","",(([2]!thsiFinD("close_int",$B202,TODAY()-365*3,TODAY(),100)-[2]!thsiFinD("low_int",$B202,TODAY()-365*3,TODAY(),100)-1)/([2]!thsiFinD("high_int",$B202,TODAY()-365*3,TODAY(),100)-[2]!thsiFinD("low_int",$B202,TODAY()-365*3,TODAY(),100)-1)))</f>
        <v>0.78680227714158324</v>
      </c>
      <c r="AC202" s="29">
        <f ca="1">IF($L202="","",(([2]!thsiFinD("close_int",$B202,TODAY()-365,TODAY(),100)-[2]!thsiFinD("low_int",$B202,TODAY()-365,TODAY(),100)-1)/([2]!thsiFinD("high_int",$B202,TODAY()-365,TODAY(),100)-[2]!thsiFinD("low_int",$B202,TODAY()-365,TODAY(),100)-1)))</f>
        <v>0.76410248612287035</v>
      </c>
      <c r="AD202" s="29">
        <f ca="1">IF($L202="","",(([2]!thsiFinD("close_int",$B202,TODAY()-90,TODAY(),100)-[2]!thsiFinD("low_int",$B202,TODAY()-90,TODAY(),100)-1)/([2]!thsiFinD("high_int",$B202,TODAY()-90,TODAY(),100)-[2]!thsiFinD("low_int",$B202,TODAY()-90,TODAY(),100)-1)))</f>
        <v>0.49833022186953829</v>
      </c>
    </row>
    <row r="203" spans="1:30" ht="16.5" hidden="1" x14ac:dyDescent="0.4">
      <c r="A203" s="2" t="str">
        <f>[1]!b_info_fullname(B203)</f>
        <v>中证人工智能主题指数</v>
      </c>
      <c r="B203" s="2" t="s">
        <v>281</v>
      </c>
      <c r="C203" s="2" t="s">
        <v>1686</v>
      </c>
      <c r="D203" s="3" t="s">
        <v>1497</v>
      </c>
      <c r="E203" s="3" t="s">
        <v>1501</v>
      </c>
      <c r="F203" s="3" t="s">
        <v>1687</v>
      </c>
      <c r="G203" s="19">
        <f>COUNTIF('ETF-info'!$I$2:$I$2000,ETF指数!$B203)</f>
        <v>3</v>
      </c>
      <c r="H203" s="20">
        <f ca="1">SUMIF('ETF-info'!$I$2:$I$2000,ETF指数!B203,'ETF-info'!$M$2:$M$1008)</f>
        <v>229.66256955799997</v>
      </c>
      <c r="I203" s="25">
        <f ca="1">[1]!i_pq_pctchange($B203,TODAY()-30,"")</f>
        <v>-8.5175105548492169</v>
      </c>
      <c r="J203" s="25">
        <f ca="1">[1]!i_pq_pctchange($B203,TODAY()-180,"")</f>
        <v>1.8915219046807374</v>
      </c>
      <c r="K203" s="25">
        <f ca="1">[1]!i_pq_pctchange($B203,TODAY()-365,"")</f>
        <v>28.995583499430278</v>
      </c>
      <c r="L203" s="25">
        <f ca="1">IFERROR([1]!i_risk_returnyearly($B203,TODAY()-180,"",1)/N203,"")</f>
        <v>0.10593559928403906</v>
      </c>
      <c r="M203" s="25">
        <f ca="1">IFERROR([1]!i_risk_returnyearly($B203,TODAY()-365,"",1)/O203,"")</f>
        <v>0.75917016297322615</v>
      </c>
      <c r="N203" s="26">
        <f ca="1">[2]!thsiFinD("ths_annual_volatility_index",$B203,TODAY()-180,TODAY(),100,101)</f>
        <v>37.580066431793</v>
      </c>
      <c r="O203" s="26">
        <f ca="1">[2]!thsiFinD("ths_annual_volatility_index",$B203,TODAY()-365,TODAY(),100,101)</f>
        <v>39.629975052097002</v>
      </c>
      <c r="P203" s="27">
        <f ca="1">[2]!thsiFinD("ths_fore_np_compound_growth_2y_index",$B203,TODAY())</f>
        <v>39.159934043574999</v>
      </c>
      <c r="Q203" s="27">
        <f ca="1">$P203-[2]!thsiFinD("ths_fore_np_compound_growth_2y_index",$B203,TODAY()-30)</f>
        <v>3.6769330619740046</v>
      </c>
      <c r="R203" s="27">
        <f ca="1">$P203-[2]!thsiFinD("ths_fore_np_compound_growth_2y_index",$B203,TODAY()-180)</f>
        <v>2.5572174464100002</v>
      </c>
      <c r="S203" s="26">
        <f ca="1">[2]!thsiFinD("ths_pe_ttm_index",B203,[2]!thsiFinD("ths_new_forward_nearest_trade_date_func",TODAY()),100,100)</f>
        <v>57.285471223626999</v>
      </c>
      <c r="T203" s="26">
        <f ca="1">[2]!thsiFinD("ths_fore_pe_index",B203,[2]!thsiFinD("ths_new_forward_nearest_trade_date_func",TODAY()),2025,100)</f>
        <v>35.456505620537001</v>
      </c>
      <c r="U203" s="26">
        <f ca="1">[2]!thsiFinD("ths_pb_quantile_sr_index",$B203,[2]!thsiFinD("ths_new_forward_nearest_trade_date_func",TODAY()),TODAY()-365*5,TODAY(),107,100)</f>
        <v>73.273079406068433</v>
      </c>
      <c r="V203" s="26">
        <f ca="1">[2]!thsiFinD("ths_pe_ttm_quantile_index",$B203,[2]!thsiFinD("ths_new_forward_nearest_trade_date_func",TODAY()),TODAY()-365*5,TODAY(),100,100)</f>
        <v>0</v>
      </c>
      <c r="W203" s="27">
        <f ca="1">[2]!thsiFinD("ths_pb_quantile_sr_index",$B203,"2024-09-20",TODAY()-365*5,TODAY(),107,100)</f>
        <v>1.8721755971594578</v>
      </c>
      <c r="X203" s="27">
        <f ca="1">[2]!thsiFinD("ths_pe_ttm_quantile_index",$B203,"2024-09-20",TODAY()-365*5,TODAY(),100,100)</f>
        <v>14.692307692308001</v>
      </c>
      <c r="Y203" s="27">
        <f ca="1">[2]!thsiFinD("ths_pb_quantile_sr_index",$B203,"2024-12-31",TODAY()-365*5,TODAY(),107,100)</f>
        <v>74.370561652679143</v>
      </c>
      <c r="Z203" s="27">
        <f ca="1">[2]!thsiFinD("ths_pe_ttm_quantile_index",$B203,"2024-12-31",TODAY()-365*5,TODAY(),100,100)</f>
        <v>42.725173210161998</v>
      </c>
      <c r="AA203" s="27">
        <f ca="1">[2]!thsiFinD("ths_pb_lessthan1_num_ratio_index",$B203,[2]!thsiFinD("ths_new_forward_nearest_trade_date_func",TODAY()))</f>
        <v>0</v>
      </c>
      <c r="AB203" s="29">
        <f ca="1">IF(L203="","",(([2]!thsiFinD("close_int",$B203,TODAY()-365*3,TODAY(),100)-[2]!thsiFinD("low_int",$B203,TODAY()-365*3,TODAY(),100)-1)/([2]!thsiFinD("high_int",$B203,TODAY()-365*3,TODAY(),100)-[2]!thsiFinD("low_int",$B203,TODAY()-365*3,TODAY(),100)-1)))</f>
        <v>0.61879587818082371</v>
      </c>
      <c r="AC203" s="29">
        <f ca="1">IF($L203="","",(([2]!thsiFinD("close_int",$B203,TODAY()-365,TODAY(),100)-[2]!thsiFinD("low_int",$B203,TODAY()-365,TODAY(),100)-1)/([2]!thsiFinD("high_int",$B203,TODAY()-365,TODAY(),100)-[2]!thsiFinD("low_int",$B203,TODAY()-365,TODAY(),100)-1)))</f>
        <v>0.57908163702842574</v>
      </c>
      <c r="AD203" s="29">
        <f ca="1">IF($L203="","",(([2]!thsiFinD("close_int",$B203,TODAY()-90,TODAY(),100)-[2]!thsiFinD("low_int",$B203,TODAY()-90,TODAY(),100)-1)/([2]!thsiFinD("high_int",$B203,TODAY()-90,TODAY(),100)-[2]!thsiFinD("low_int",$B203,TODAY()-90,TODAY(),100)-1)))</f>
        <v>0.33457728192562863</v>
      </c>
    </row>
    <row r="204" spans="1:30" ht="16.5" hidden="1" x14ac:dyDescent="0.4">
      <c r="A204" s="2" t="str">
        <f>[1]!b_info_fullname(B204)</f>
        <v>中证5G通信主题指数</v>
      </c>
      <c r="B204" s="2" t="s">
        <v>304</v>
      </c>
      <c r="C204" s="2" t="s">
        <v>1688</v>
      </c>
      <c r="D204" s="3" t="s">
        <v>1497</v>
      </c>
      <c r="E204" s="3" t="s">
        <v>1501</v>
      </c>
      <c r="F204" s="3" t="s">
        <v>1689</v>
      </c>
      <c r="G204" s="19">
        <f>COUNTIF('ETF-info'!$I$2:$I$2000,ETF指数!$B204)</f>
        <v>2</v>
      </c>
      <c r="H204" s="20">
        <f ca="1">SUMIF('ETF-info'!$I$2:$I$2000,ETF指数!B204,'ETF-info'!$M$2:$M$1008)</f>
        <v>79.600680844899998</v>
      </c>
      <c r="I204" s="25">
        <f ca="1">[1]!i_pq_pctchange($B204,TODAY()-30,"")</f>
        <v>-13.361233215033074</v>
      </c>
      <c r="J204" s="25">
        <f ca="1">[1]!i_pq_pctchange($B204,TODAY()-180,"")</f>
        <v>-14.40865500083255</v>
      </c>
      <c r="K204" s="25">
        <f ca="1">[1]!i_pq_pctchange($B204,TODAY()-365,"")</f>
        <v>13.403583642295036</v>
      </c>
      <c r="L204" s="25">
        <f ca="1">IFERROR([1]!i_risk_returnyearly($B204,TODAY()-180,"",1)/N204,"")</f>
        <v>-0.72340821334388117</v>
      </c>
      <c r="M204" s="25">
        <f ca="1">IFERROR([1]!i_risk_returnyearly($B204,TODAY()-365,"",1)/O204,"")</f>
        <v>0.34963512717644496</v>
      </c>
      <c r="N204" s="26">
        <f ca="1">[2]!thsiFinD("ths_annual_volatility_index",$B204,TODAY()-180,TODAY(),100,101)</f>
        <v>38.270124580355002</v>
      </c>
      <c r="O204" s="26">
        <f ca="1">[2]!thsiFinD("ths_annual_volatility_index",$B204,TODAY()-365,TODAY(),100,101)</f>
        <v>39.687402058722</v>
      </c>
      <c r="P204" s="27">
        <f ca="1">[2]!thsiFinD("ths_fore_np_compound_growth_2y_index",$B204,TODAY())</f>
        <v>31.994415180271002</v>
      </c>
      <c r="Q204" s="27">
        <f ca="1">$P204-[2]!thsiFinD("ths_fore_np_compound_growth_2y_index",$B204,TODAY()-30)</f>
        <v>3.5252101525910007</v>
      </c>
      <c r="R204" s="27">
        <f ca="1">$P204-[2]!thsiFinD("ths_fore_np_compound_growth_2y_index",$B204,TODAY()-180)</f>
        <v>1.5523743187400001</v>
      </c>
      <c r="S204" s="26">
        <f ca="1">[2]!thsiFinD("ths_pe_ttm_index",B204,[2]!thsiFinD("ths_new_forward_nearest_trade_date_func",TODAY()),100,100)</f>
        <v>25.001587201344002</v>
      </c>
      <c r="T204" s="26">
        <f ca="1">[2]!thsiFinD("ths_fore_pe_index",B204,[2]!thsiFinD("ths_new_forward_nearest_trade_date_func",TODAY()),2025,100)</f>
        <v>18.198294559211998</v>
      </c>
      <c r="U204" s="26">
        <f ca="1">[2]!thsiFinD("ths_pb_quantile_sr_index",$B204,[2]!thsiFinD("ths_new_forward_nearest_trade_date_func",TODAY()),TODAY()-365*5,TODAY(),107,100)</f>
        <v>42.285714285714285</v>
      </c>
      <c r="V204" s="26">
        <f ca="1">[2]!thsiFinD("ths_pe_ttm_quantile_index",$B204,[2]!thsiFinD("ths_new_forward_nearest_trade_date_func",TODAY()),TODAY()-365*5,TODAY(),100,100)</f>
        <v>0</v>
      </c>
      <c r="W204" s="27">
        <f ca="1">[2]!thsiFinD("ths_pb_quantile_sr_index",$B204,"2024-09-20",TODAY()-365*5,TODAY(),107,100)</f>
        <v>21.269841269841269</v>
      </c>
      <c r="X204" s="27">
        <f ca="1">[2]!thsiFinD("ths_pe_ttm_quantile_index",$B204,"2024-09-20",TODAY()-365*5,TODAY(),100,100)</f>
        <v>10.440835266821001</v>
      </c>
      <c r="Y204" s="27">
        <f ca="1">[2]!thsiFinD("ths_pb_quantile_sr_index",$B204,"2024-12-31",TODAY()-365*5,TODAY(),107,100)</f>
        <v>60.063492063492063</v>
      </c>
      <c r="Z204" s="27">
        <f ca="1">[2]!thsiFinD("ths_pe_ttm_quantile_index",$B204,"2024-12-31",TODAY()-365*5,TODAY(),100,100)</f>
        <v>43.619489559164997</v>
      </c>
      <c r="AA204" s="27">
        <f ca="1">[2]!thsiFinD("ths_pb_lessthan1_num_ratio_index",$B204,[2]!thsiFinD("ths_new_forward_nearest_trade_date_func",TODAY()))</f>
        <v>0</v>
      </c>
      <c r="AB204" s="29">
        <f ca="1">IF(L204="","",(([2]!thsiFinD("close_int",$B204,TODAY()-365*3,TODAY(),100)-[2]!thsiFinD("low_int",$B204,TODAY()-365*3,TODAY(),100)-1)/([2]!thsiFinD("high_int",$B204,TODAY()-365*3,TODAY(),100)-[2]!thsiFinD("low_int",$B204,TODAY()-365*3,TODAY(),100)-1)))</f>
        <v>0.50356322836239542</v>
      </c>
      <c r="AC204" s="29">
        <f ca="1">IF($L204="","",(([2]!thsiFinD("close_int",$B204,TODAY()-365,TODAY(),100)-[2]!thsiFinD("low_int",$B204,TODAY()-365,TODAY(),100)-1)/([2]!thsiFinD("high_int",$B204,TODAY()-365,TODAY(),100)-[2]!thsiFinD("low_int",$B204,TODAY()-365,TODAY(),100)-1)))</f>
        <v>0.31975875676947918</v>
      </c>
      <c r="AD204" s="29">
        <f ca="1">IF($L204="","",(([2]!thsiFinD("close_int",$B204,TODAY()-90,TODAY(),100)-[2]!thsiFinD("low_int",$B204,TODAY()-90,TODAY(),100)-1)/([2]!thsiFinD("high_int",$B204,TODAY()-90,TODAY(),100)-[2]!thsiFinD("low_int",$B204,TODAY()-90,TODAY(),100)-1)))</f>
        <v>0.30754573396185303</v>
      </c>
    </row>
    <row r="205" spans="1:30" ht="16.5" hidden="1" x14ac:dyDescent="0.4">
      <c r="A205" s="2" t="str">
        <f>[1]!b_info_fullname(B205)</f>
        <v>中证动漫游戏指数</v>
      </c>
      <c r="B205" s="2" t="s">
        <v>533</v>
      </c>
      <c r="C205" s="2" t="s">
        <v>1684</v>
      </c>
      <c r="D205" s="3" t="s">
        <v>1497</v>
      </c>
      <c r="E205" s="3" t="s">
        <v>1501</v>
      </c>
      <c r="F205" s="3" t="s">
        <v>1685</v>
      </c>
      <c r="G205" s="19">
        <f>COUNTIF('ETF-info'!$I$2:$I$2000,ETF指数!$B205)</f>
        <v>3</v>
      </c>
      <c r="H205" s="20">
        <f ca="1">SUMIF('ETF-info'!$I$2:$I$2000,ETF指数!B205,'ETF-info'!$M$2:$M$1008)</f>
        <v>75.729288992699992</v>
      </c>
      <c r="I205" s="25">
        <f ca="1">[1]!i_pq_pctchange($B205,TODAY()-30,"")</f>
        <v>-7.373284962954207</v>
      </c>
      <c r="J205" s="25">
        <f ca="1">[1]!i_pq_pctchange($B205,TODAY()-180,"")</f>
        <v>5.1180781338937997</v>
      </c>
      <c r="K205" s="25">
        <f ca="1">[1]!i_pq_pctchange($B205,TODAY()-365,"")</f>
        <v>20.80844035392062</v>
      </c>
      <c r="L205" s="25">
        <f ca="1">IFERROR([1]!i_risk_returnyearly($B205,TODAY()-180,"",1)/N205,"")</f>
        <v>0.25059012449039092</v>
      </c>
      <c r="M205" s="25">
        <f ca="1">IFERROR([1]!i_risk_returnyearly($B205,TODAY()-365,"",1)/O205,"")</f>
        <v>0.49234958315778504</v>
      </c>
      <c r="N205" s="26">
        <f ca="1">[2]!thsiFinD("ths_annual_volatility_index",$B205,TODAY()-180,TODAY(),100,101)</f>
        <v>43.731485426401001</v>
      </c>
      <c r="O205" s="26">
        <f ca="1">[2]!thsiFinD("ths_annual_volatility_index",$B205,TODAY()-365,TODAY(),100,101)</f>
        <v>43.801704482006997</v>
      </c>
      <c r="P205" s="27">
        <f ca="1">[2]!thsiFinD("ths_fore_np_compound_growth_2y_index",$B205,TODAY())</f>
        <v>13.644816108186001</v>
      </c>
      <c r="Q205" s="27">
        <f ca="1">$P205-[2]!thsiFinD("ths_fore_np_compound_growth_2y_index",$B205,TODAY()-30)</f>
        <v>1.4069445762570023</v>
      </c>
      <c r="R205" s="27">
        <f ca="1">$P205-[2]!thsiFinD("ths_fore_np_compound_growth_2y_index",$B205,TODAY()-180)</f>
        <v>-10.880704133082</v>
      </c>
      <c r="S205" s="26">
        <f ca="1">[2]!thsiFinD("ths_pe_ttm_index",B205,[2]!thsiFinD("ths_new_forward_nearest_trade_date_func",TODAY()),100,100)</f>
        <v>37.104891669472003</v>
      </c>
      <c r="T205" s="26">
        <f ca="1">[2]!thsiFinD("ths_fore_pe_index",B205,[2]!thsiFinD("ths_new_forward_nearest_trade_date_func",TODAY()),2025,100)</f>
        <v>23.367873315400999</v>
      </c>
      <c r="U205" s="26">
        <f ca="1">[2]!thsiFinD("ths_pb_quantile_sr_index",$B205,[2]!thsiFinD("ths_new_forward_nearest_trade_date_func",TODAY()),TODAY()-365*5,TODAY(),107,100)</f>
        <v>75.887474882786336</v>
      </c>
      <c r="V205" s="26">
        <f ca="1">[2]!thsiFinD("ths_pe_ttm_quantile_index",$B205,[2]!thsiFinD("ths_new_forward_nearest_trade_date_func",TODAY()),TODAY()-365*5,TODAY(),100,100)</f>
        <v>0</v>
      </c>
      <c r="W205" s="27">
        <f ca="1">[2]!thsiFinD("ths_pb_quantile_sr_index",$B205,"2024-09-20",TODAY()-365*5,TODAY(),107,100)</f>
        <v>5.2243804420629605</v>
      </c>
      <c r="X205" s="27">
        <f ca="1">[2]!thsiFinD("ths_pe_ttm_quantile_index",$B205,"2024-09-20",TODAY()-365*5,TODAY(),100,100)</f>
        <v>31.367731367731</v>
      </c>
      <c r="Y205" s="27">
        <f ca="1">[2]!thsiFinD("ths_pb_quantile_sr_index",$B205,"2024-12-31",TODAY()-365*5,TODAY(),107,100)</f>
        <v>67.448091091761555</v>
      </c>
      <c r="Z205" s="27">
        <f ca="1">[2]!thsiFinD("ths_pe_ttm_quantile_index",$B205,"2024-12-31",TODAY()-365*5,TODAY(),100,100)</f>
        <v>50.573770491803003</v>
      </c>
      <c r="AA205" s="27">
        <f ca="1">[2]!thsiFinD("ths_pb_lessthan1_num_ratio_index",$B205,[2]!thsiFinD("ths_new_forward_nearest_trade_date_func",TODAY()))</f>
        <v>0</v>
      </c>
      <c r="AB205" s="29">
        <f ca="1">IF(L205="","",(([2]!thsiFinD("close_int",$B205,TODAY()-365*3,TODAY(),100)-[2]!thsiFinD("low_int",$B205,TODAY()-365*3,TODAY(),100)-1)/([2]!thsiFinD("high_int",$B205,TODAY()-365*3,TODAY(),100)-[2]!thsiFinD("low_int",$B205,TODAY()-365*3,TODAY(),100)-1)))</f>
        <v>0.38573674724190943</v>
      </c>
      <c r="AC205" s="29">
        <f ca="1">IF($L205="","",(([2]!thsiFinD("close_int",$B205,TODAY()-365,TODAY(),100)-[2]!thsiFinD("low_int",$B205,TODAY()-365,TODAY(),100)-1)/([2]!thsiFinD("high_int",$B205,TODAY()-365,TODAY(),100)-[2]!thsiFinD("low_int",$B205,TODAY()-365,TODAY(),100)-1)))</f>
        <v>0.55544851178396493</v>
      </c>
      <c r="AD205" s="29">
        <f ca="1">IF($L205="","",(([2]!thsiFinD("close_int",$B205,TODAY()-90,TODAY(),100)-[2]!thsiFinD("low_int",$B205,TODAY()-90,TODAY(),100)-1)/([2]!thsiFinD("high_int",$B205,TODAY()-90,TODAY(),100)-[2]!thsiFinD("low_int",$B205,TODAY()-90,TODAY(),100)-1)))</f>
        <v>0.33719229709501214</v>
      </c>
    </row>
    <row r="206" spans="1:30" ht="16.5" hidden="1" x14ac:dyDescent="0.4">
      <c r="A206" s="2" t="str">
        <f>[1]!b_info_fullname(B206)</f>
        <v>中证金融科技主题指数</v>
      </c>
      <c r="B206" s="2" t="s">
        <v>546</v>
      </c>
      <c r="C206" s="2" t="s">
        <v>1711</v>
      </c>
      <c r="D206" s="3" t="s">
        <v>1497</v>
      </c>
      <c r="E206" s="3" t="s">
        <v>1501</v>
      </c>
      <c r="F206" s="38" t="s">
        <v>2397</v>
      </c>
      <c r="G206" s="19">
        <f>COUNTIF('ETF-info'!$I$2:$I$2000,ETF指数!$B206)</f>
        <v>3</v>
      </c>
      <c r="H206" s="20">
        <f ca="1">SUMIF('ETF-info'!$I$2:$I$2000,ETF指数!B206,'ETF-info'!$M$2:$M$1008)</f>
        <v>56.968352576899996</v>
      </c>
      <c r="I206" s="25">
        <f ca="1">[1]!i_pq_pctchange($B206,TODAY()-30,"")</f>
        <v>-6.2559465856346979</v>
      </c>
      <c r="J206" s="25">
        <f ca="1">[1]!i_pq_pctchange($B206,TODAY()-180,"")</f>
        <v>3.3644278482821921</v>
      </c>
      <c r="K206" s="25">
        <f ca="1">[1]!i_pq_pctchange($B206,TODAY()-365,"")</f>
        <v>64.055338318193094</v>
      </c>
      <c r="L206" s="25">
        <f ca="1">IFERROR([1]!i_risk_returnyearly($B206,TODAY()-180,"",1)/N206,"")</f>
        <v>0.14687291763153892</v>
      </c>
      <c r="M206" s="25">
        <f ca="1">IFERROR([1]!i_risk_returnyearly($B206,TODAY()-365,"",1)/O206,"")</f>
        <v>1.3168052722575874</v>
      </c>
      <c r="N206" s="26">
        <f ca="1">[2]!thsiFinD("ths_annual_volatility_index",$B206,TODAY()-180,TODAY(),100,101)</f>
        <v>48.593568286063999</v>
      </c>
      <c r="O206" s="26">
        <f ca="1">[2]!thsiFinD("ths_annual_volatility_index",$B206,TODAY()-365,TODAY(),100,101)</f>
        <v>50.700093370924002</v>
      </c>
      <c r="P206" s="27">
        <f ca="1">[2]!thsiFinD("ths_fore_np_compound_growth_2y_index",$B206,TODAY())</f>
        <v>20.194131679355003</v>
      </c>
      <c r="Q206" s="27">
        <f ca="1">$P206-[2]!thsiFinD("ths_fore_np_compound_growth_2y_index",$B206,TODAY()-30)</f>
        <v>-2.2482345177649989</v>
      </c>
      <c r="R206" s="27">
        <f ca="1">$P206-[2]!thsiFinD("ths_fore_np_compound_growth_2y_index",$B206,TODAY()-180)</f>
        <v>3.8714837597930014</v>
      </c>
      <c r="S206" s="26">
        <f ca="1">[2]!thsiFinD("ths_pe_ttm_index",B206,[2]!thsiFinD("ths_new_forward_nearest_trade_date_func",TODAY()),100,100)</f>
        <v>69.378163891526</v>
      </c>
      <c r="T206" s="26">
        <f ca="1">[2]!thsiFinD("ths_fore_pe_index",B206,[2]!thsiFinD("ths_new_forward_nearest_trade_date_func",TODAY()),2025,100)</f>
        <v>37.840517571446</v>
      </c>
      <c r="U206" s="26">
        <f ca="1">[2]!thsiFinD("ths_pb_quantile_sr_index",$B206,[2]!thsiFinD("ths_new_forward_nearest_trade_date_func",TODAY()),TODAY()-365*5,TODAY(),107,100)</f>
        <v>62.153449387491946</v>
      </c>
      <c r="V206" s="26">
        <f ca="1">[2]!thsiFinD("ths_pe_ttm_quantile_index",$B206,[2]!thsiFinD("ths_new_forward_nearest_trade_date_func",TODAY()),TODAY()-365*5,TODAY(),100,100)</f>
        <v>0</v>
      </c>
      <c r="W206" s="27">
        <f ca="1">[2]!thsiFinD("ths_pb_quantile_sr_index",$B206,"2024-09-20",TODAY()-365*5,TODAY(),107,100)</f>
        <v>4.7711154094132819</v>
      </c>
      <c r="X206" s="27">
        <f ca="1">[2]!thsiFinD("ths_pe_ttm_quantile_index",$B206,"2024-09-20",TODAY()-365*5,TODAY(),100,100)</f>
        <v>16.949152542373</v>
      </c>
      <c r="Y206" s="27">
        <f ca="1">[2]!thsiFinD("ths_pb_quantile_sr_index",$B206,"2024-12-31",TODAY()-365*5,TODAY(),107,100)</f>
        <v>77.691811734364919</v>
      </c>
      <c r="Z206" s="27">
        <f ca="1">[2]!thsiFinD("ths_pe_ttm_quantile_index",$B206,"2024-12-31",TODAY()-365*5,TODAY(),100,100)</f>
        <v>83.117932148627006</v>
      </c>
      <c r="AA206" s="27">
        <f ca="1">[2]!thsiFinD("ths_pb_lessthan1_num_ratio_index",$B206,[2]!thsiFinD("ths_new_forward_nearest_trade_date_func",TODAY()))</f>
        <v>0</v>
      </c>
      <c r="AB206" s="29">
        <f ca="1">IF(L206="","",(([2]!thsiFinD("close_int",$B206,TODAY()-365*3,TODAY(),100)-[2]!thsiFinD("low_int",$B206,TODAY()-365*3,TODAY(),100)-1)/([2]!thsiFinD("high_int",$B206,TODAY()-365*3,TODAY(),100)-[2]!thsiFinD("low_int",$B206,TODAY()-365*3,TODAY(),100)-1)))</f>
        <v>0.70281578304258174</v>
      </c>
      <c r="AC206" s="29">
        <f ca="1">IF($L206="","",(([2]!thsiFinD("close_int",$B206,TODAY()-365,TODAY(),100)-[2]!thsiFinD("low_int",$B206,TODAY()-365,TODAY(),100)-1)/([2]!thsiFinD("high_int",$B206,TODAY()-365,TODAY(),100)-[2]!thsiFinD("low_int",$B206,TODAY()-365,TODAY(),100)-1)))</f>
        <v>0.70281578304258174</v>
      </c>
      <c r="AD206" s="29">
        <f ca="1">IF($L206="","",(([2]!thsiFinD("close_int",$B206,TODAY()-90,TODAY(),100)-[2]!thsiFinD("low_int",$B206,TODAY()-90,TODAY(),100)-1)/([2]!thsiFinD("high_int",$B206,TODAY()-90,TODAY(),100)-[2]!thsiFinD("low_int",$B206,TODAY()-90,TODAY(),100)-1)))</f>
        <v>0.44401919684810304</v>
      </c>
    </row>
    <row r="207" spans="1:30" ht="16.5" hidden="1" x14ac:dyDescent="0.4">
      <c r="A207" s="2" t="str">
        <f>[1]!b_info_fullname(B207)</f>
        <v>中证芯片产业指数</v>
      </c>
      <c r="B207" s="2" t="s">
        <v>707</v>
      </c>
      <c r="C207" s="2" t="s">
        <v>1694</v>
      </c>
      <c r="D207" s="3" t="s">
        <v>1497</v>
      </c>
      <c r="E207" s="3" t="s">
        <v>1501</v>
      </c>
      <c r="F207" s="3" t="s">
        <v>1681</v>
      </c>
      <c r="G207" s="19">
        <f>COUNTIF('ETF-info'!$I$2:$I$2000,ETF指数!$B207)</f>
        <v>6</v>
      </c>
      <c r="H207" s="20">
        <f ca="1">SUMIF('ETF-info'!$I$2:$I$2000,ETF指数!B207,'ETF-info'!$M$2:$M$1008)</f>
        <v>45.091810682299993</v>
      </c>
      <c r="I207" s="25">
        <f ca="1">[1]!i_pq_pctchange($B207,TODAY()-30,"")</f>
        <v>-1.9340526296531158</v>
      </c>
      <c r="J207" s="25">
        <f ca="1">[1]!i_pq_pctchange($B207,TODAY()-180,"")</f>
        <v>6.9557164951170813</v>
      </c>
      <c r="K207" s="25">
        <f ca="1">[1]!i_pq_pctchange($B207,TODAY()-365,"")</f>
        <v>59.126393091378034</v>
      </c>
      <c r="L207" s="25">
        <f ca="1">IFERROR([1]!i_risk_returnyearly($B207,TODAY()-180,"",1)/N207,"")</f>
        <v>0.4104596793189968</v>
      </c>
      <c r="M207" s="25">
        <f ca="1">IFERROR([1]!i_risk_returnyearly($B207,TODAY()-365,"",1)/O207,"")</f>
        <v>1.443581241458769</v>
      </c>
      <c r="N207" s="26">
        <f ca="1">[2]!thsiFinD("ths_annual_volatility_index",$B207,TODAY()-180,TODAY(),100,101)</f>
        <v>36.637196426183003</v>
      </c>
      <c r="O207" s="26">
        <f ca="1">[2]!thsiFinD("ths_annual_volatility_index",$B207,TODAY()-365,TODAY(),100,101)</f>
        <v>42.663928827839001</v>
      </c>
      <c r="P207" s="27">
        <f ca="1">[2]!thsiFinD("ths_fore_np_compound_growth_2y_index",$B207,TODAY())</f>
        <v>65.65233406808801</v>
      </c>
      <c r="Q207" s="27">
        <f ca="1">$P207-[2]!thsiFinD("ths_fore_np_compound_growth_2y_index",$B207,TODAY()-30)</f>
        <v>11.672132731170009</v>
      </c>
      <c r="R207" s="27">
        <f ca="1">$P207-[2]!thsiFinD("ths_fore_np_compound_growth_2y_index",$B207,TODAY()-180)</f>
        <v>14.617257764240009</v>
      </c>
      <c r="S207" s="26">
        <f ca="1">[2]!thsiFinD("ths_pe_ttm_index",B207,[2]!thsiFinD("ths_new_forward_nearest_trade_date_func",TODAY()),100,100)</f>
        <v>114.95321041874</v>
      </c>
      <c r="T207" s="26">
        <f ca="1">[2]!thsiFinD("ths_fore_pe_index",B207,[2]!thsiFinD("ths_new_forward_nearest_trade_date_func",TODAY()),2025,100)</f>
        <v>62.698398638531003</v>
      </c>
      <c r="U207" s="26">
        <f ca="1">[2]!thsiFinD("ths_pb_quantile_sr_index",$B207,[2]!thsiFinD("ths_new_forward_nearest_trade_date_func",TODAY()),TODAY()-365*5,TODAY(),107,100)</f>
        <v>68.996763754045304</v>
      </c>
      <c r="V207" s="26">
        <f ca="1">[2]!thsiFinD("ths_pe_ttm_quantile_index",$B207,[2]!thsiFinD("ths_new_forward_nearest_trade_date_func",TODAY()),TODAY()-365*5,TODAY(),100,100)</f>
        <v>0</v>
      </c>
      <c r="W207" s="27">
        <f ca="1">[2]!thsiFinD("ths_pb_quantile_sr_index",$B207,"2024-09-20",TODAY()-365*5,TODAY(),107,100)</f>
        <v>0.64724919093851141</v>
      </c>
      <c r="X207" s="27">
        <f ca="1">[2]!thsiFinD("ths_pe_ttm_quantile_index",$B207,"2024-09-20",TODAY()-365*5,TODAY(),100,100)</f>
        <v>48.532731376975001</v>
      </c>
      <c r="Y207" s="27">
        <f ca="1">[2]!thsiFinD("ths_pb_quantile_sr_index",$B207,"2024-12-31",TODAY()-365*5,TODAY(),107,100)</f>
        <v>66.73139158576052</v>
      </c>
      <c r="Z207" s="27">
        <f ca="1">[2]!thsiFinD("ths_pe_ttm_quantile_index",$B207,"2024-12-31",TODAY()-365*5,TODAY(),100,100)</f>
        <v>94.578313253011999</v>
      </c>
      <c r="AA207" s="27">
        <f ca="1">[2]!thsiFinD("ths_pb_lessthan1_num_ratio_index",$B207,[2]!thsiFinD("ths_new_forward_nearest_trade_date_func",TODAY()))</f>
        <v>0</v>
      </c>
      <c r="AB207" s="29">
        <f ca="1">IF(L207="","",(([2]!thsiFinD("close_int",$B207,TODAY()-365*3,TODAY(),100)-[2]!thsiFinD("low_int",$B207,TODAY()-365*3,TODAY(),100)-1)/([2]!thsiFinD("high_int",$B207,TODAY()-365*3,TODAY(),100)-[2]!thsiFinD("low_int",$B207,TODAY()-365*3,TODAY(),100)-1)))</f>
        <v>0.78724198364036568</v>
      </c>
      <c r="AC207" s="29">
        <f ca="1">IF($L207="","",(([2]!thsiFinD("close_int",$B207,TODAY()-365,TODAY(),100)-[2]!thsiFinD("low_int",$B207,TODAY()-365,TODAY(),100)-1)/([2]!thsiFinD("high_int",$B207,TODAY()-365,TODAY(),100)-[2]!thsiFinD("low_int",$B207,TODAY()-365,TODAY(),100)-1)))</f>
        <v>0.76349300898771932</v>
      </c>
      <c r="AD207" s="29">
        <f ca="1">IF($L207="","",(([2]!thsiFinD("close_int",$B207,TODAY()-90,TODAY(),100)-[2]!thsiFinD("low_int",$B207,TODAY()-90,TODAY(),100)-1)/([2]!thsiFinD("high_int",$B207,TODAY()-90,TODAY(),100)-[2]!thsiFinD("low_int",$B207,TODAY()-90,TODAY(),100)-1)))</f>
        <v>0.49937420766060603</v>
      </c>
    </row>
    <row r="208" spans="1:30" ht="16.5" hidden="1" x14ac:dyDescent="0.4">
      <c r="A208" s="2" t="str">
        <f>[1]!b_info_fullname(B208)</f>
        <v>中证科技龙头指数</v>
      </c>
      <c r="B208" s="2" t="s">
        <v>285</v>
      </c>
      <c r="C208" s="2" t="s">
        <v>1693</v>
      </c>
      <c r="D208" s="3" t="s">
        <v>1497</v>
      </c>
      <c r="E208" s="3" t="s">
        <v>1501</v>
      </c>
      <c r="F208" s="3" t="s">
        <v>1501</v>
      </c>
      <c r="G208" s="19">
        <f>COUNTIF('ETF-info'!$I$2:$I$2000,ETF指数!$B208)</f>
        <v>2</v>
      </c>
      <c r="H208" s="20">
        <f ca="1">SUMIF('ETF-info'!$I$2:$I$2000,ETF指数!B208,'ETF-info'!$M$2:$M$1008)</f>
        <v>36.054060849400003</v>
      </c>
      <c r="I208" s="25">
        <f ca="1">[1]!i_pq_pctchange($B208,TODAY()-30,"")</f>
        <v>-6.3422409520780825</v>
      </c>
      <c r="J208" s="25">
        <f ca="1">[1]!i_pq_pctchange($B208,TODAY()-180,"")</f>
        <v>-2.02937179904632</v>
      </c>
      <c r="K208" s="25">
        <f ca="1">[1]!i_pq_pctchange($B208,TODAY()-365,"")</f>
        <v>17.615429485111456</v>
      </c>
      <c r="L208" s="25">
        <f ca="1">IFERROR([1]!i_risk_returnyearly($B208,TODAY()-180,"",1)/N208,"")</f>
        <v>-0.13511965039586149</v>
      </c>
      <c r="M208" s="25">
        <f ca="1">IFERROR([1]!i_risk_returnyearly($B208,TODAY()-365,"",1)/O208,"")</f>
        <v>0.53650698778943839</v>
      </c>
      <c r="N208" s="26">
        <f ca="1">[2]!thsiFinD("ths_annual_volatility_index",$B208,TODAY()-180,TODAY(),100,101)</f>
        <v>30.945978537628001</v>
      </c>
      <c r="O208" s="26">
        <f ca="1">[2]!thsiFinD("ths_annual_volatility_index",$B208,TODAY()-365,TODAY(),100,101)</f>
        <v>34.012550276109998</v>
      </c>
      <c r="P208" s="27">
        <f ca="1">[2]!thsiFinD("ths_fore_np_compound_growth_2y_index",$B208,TODAY())</f>
        <v>39.582560191626001</v>
      </c>
      <c r="Q208" s="27">
        <f ca="1">$P208-[2]!thsiFinD("ths_fore_np_compound_growth_2y_index",$B208,TODAY()-30)</f>
        <v>5.1153467238760015</v>
      </c>
      <c r="R208" s="27">
        <f ca="1">$P208-[2]!thsiFinD("ths_fore_np_compound_growth_2y_index",$B208,TODAY()-180)</f>
        <v>15.736273147906001</v>
      </c>
      <c r="S208" s="26">
        <f ca="1">[2]!thsiFinD("ths_pe_ttm_index",B208,[2]!thsiFinD("ths_new_forward_nearest_trade_date_func",TODAY()),100,100)</f>
        <v>41.696216811866996</v>
      </c>
      <c r="T208" s="26">
        <f ca="1">[2]!thsiFinD("ths_fore_pe_index",B208,[2]!thsiFinD("ths_new_forward_nearest_trade_date_func",TODAY()),2025,100)</f>
        <v>30.959293937719</v>
      </c>
      <c r="U208" s="26">
        <f ca="1">[2]!thsiFinD("ths_pb_quantile_sr_index",$B208,[2]!thsiFinD("ths_new_forward_nearest_trade_date_func",TODAY()),TODAY()-365*5,TODAY(),107,100)</f>
        <v>46.688311688311693</v>
      </c>
      <c r="V208" s="26">
        <f ca="1">[2]!thsiFinD("ths_pe_ttm_quantile_index",$B208,[2]!thsiFinD("ths_new_forward_nearest_trade_date_func",TODAY()),TODAY()-365*5,TODAY(),100,100)</f>
        <v>0</v>
      </c>
      <c r="W208" s="27">
        <f ca="1">[2]!thsiFinD("ths_pb_quantile_sr_index",$B208,"2024-09-20",TODAY()-365*5,TODAY(),107,100)</f>
        <v>6.6883116883116873</v>
      </c>
      <c r="X208" s="27">
        <f ca="1">[2]!thsiFinD("ths_pe_ttm_quantile_index",$B208,"2024-09-20",TODAY()-365*5,TODAY(),100,100)</f>
        <v>4.5523520485583999</v>
      </c>
      <c r="Y208" s="27">
        <f ca="1">[2]!thsiFinD("ths_pb_quantile_sr_index",$B208,"2024-12-31",TODAY()-365*5,TODAY(),107,100)</f>
        <v>57.012987012987018</v>
      </c>
      <c r="Z208" s="27">
        <f ca="1">[2]!thsiFinD("ths_pe_ttm_quantile_index",$B208,"2024-12-31",TODAY()-365*5,TODAY(),100,100)</f>
        <v>78.224582701062005</v>
      </c>
      <c r="AA208" s="27">
        <f ca="1">[2]!thsiFinD("ths_pb_lessthan1_num_ratio_index",$B208,[2]!thsiFinD("ths_new_forward_nearest_trade_date_func",TODAY()))</f>
        <v>0</v>
      </c>
      <c r="AB208" s="29">
        <f ca="1">IF(L208="","",(([2]!thsiFinD("close_int",$B208,TODAY()-365*3,TODAY(),100)-[2]!thsiFinD("low_int",$B208,TODAY()-365*3,TODAY(),100)-1)/([2]!thsiFinD("high_int",$B208,TODAY()-365*3,TODAY(),100)-[2]!thsiFinD("low_int",$B208,TODAY()-365*3,TODAY(),100)-1)))</f>
        <v>0.61197932087680229</v>
      </c>
      <c r="AC208" s="29">
        <f ca="1">IF($L208="","",(([2]!thsiFinD("close_int",$B208,TODAY()-365,TODAY(),100)-[2]!thsiFinD("low_int",$B208,TODAY()-365,TODAY(),100)-1)/([2]!thsiFinD("high_int",$B208,TODAY()-365,TODAY(),100)-[2]!thsiFinD("low_int",$B208,TODAY()-365,TODAY(),100)-1)))</f>
        <v>0.58579322165142689</v>
      </c>
      <c r="AD208" s="29">
        <f ca="1">IF($L208="","",(([2]!thsiFinD("close_int",$B208,TODAY()-90,TODAY(),100)-[2]!thsiFinD("low_int",$B208,TODAY()-90,TODAY(),100)-1)/([2]!thsiFinD("high_int",$B208,TODAY()-90,TODAY(),100)-[2]!thsiFinD("low_int",$B208,TODAY()-90,TODAY(),100)-1)))</f>
        <v>0.35031028653860496</v>
      </c>
    </row>
    <row r="209" spans="1:30" ht="16.5" hidden="1" x14ac:dyDescent="0.4">
      <c r="A209" s="2" t="str">
        <f>[1]!b_info_fullname(B209)</f>
        <v>中证传媒指数</v>
      </c>
      <c r="B209" s="2" t="s">
        <v>201</v>
      </c>
      <c r="C209" s="2" t="s">
        <v>1690</v>
      </c>
      <c r="D209" s="3" t="s">
        <v>1497</v>
      </c>
      <c r="E209" s="3" t="s">
        <v>1501</v>
      </c>
      <c r="F209" s="3" t="s">
        <v>1689</v>
      </c>
      <c r="G209" s="19">
        <f>COUNTIF('ETF-info'!$I$2:$I$2000,ETF指数!$B209)</f>
        <v>2</v>
      </c>
      <c r="H209" s="20">
        <f ca="1">SUMIF('ETF-info'!$I$2:$I$2000,ETF指数!B209,'ETF-info'!$M$2:$M$1008)</f>
        <v>25.186994426000002</v>
      </c>
      <c r="I209" s="25">
        <f ca="1">[1]!i_pq_pctchange($B209,TODAY()-30,"")</f>
        <v>-5.9751625751272019</v>
      </c>
      <c r="J209" s="25">
        <f ca="1">[1]!i_pq_pctchange($B209,TODAY()-180,"")</f>
        <v>4.577538001696202</v>
      </c>
      <c r="K209" s="25">
        <f ca="1">[1]!i_pq_pctchange($B209,TODAY()-365,"")</f>
        <v>13.486914587694955</v>
      </c>
      <c r="L209" s="25">
        <f ca="1">IFERROR([1]!i_risk_returnyearly($B209,TODAY()-180,"",1)/N209,"")</f>
        <v>0.27061260153685063</v>
      </c>
      <c r="M209" s="25">
        <f ca="1">IFERROR([1]!i_risk_returnyearly($B209,TODAY()-365,"",1)/O209,"")</f>
        <v>0.38646979646215535</v>
      </c>
      <c r="N209" s="26">
        <f ca="1">[2]!thsiFinD("ths_annual_volatility_index",$B209,TODAY()-180,TODAY(),100,101)</f>
        <v>36.115441179481998</v>
      </c>
      <c r="O209" s="26">
        <f ca="1">[2]!thsiFinD("ths_annual_volatility_index",$B209,TODAY()-365,TODAY(),100,101)</f>
        <v>36.128451511441</v>
      </c>
      <c r="P209" s="27">
        <f ca="1">[2]!thsiFinD("ths_fore_np_compound_growth_2y_index",$B209,TODAY())</f>
        <v>1.2223684880469998</v>
      </c>
      <c r="Q209" s="27">
        <f ca="1">$P209-[2]!thsiFinD("ths_fore_np_compound_growth_2y_index",$B209,TODAY()-30)</f>
        <v>1.6529351777738999</v>
      </c>
      <c r="R209" s="27">
        <f ca="1">$P209-[2]!thsiFinD("ths_fore_np_compound_growth_2y_index",$B209,TODAY()-180)</f>
        <v>-4.1108269904024004</v>
      </c>
      <c r="S209" s="26">
        <f ca="1">[2]!thsiFinD("ths_pe_ttm_index",B209,[2]!thsiFinD("ths_new_forward_nearest_trade_date_func",TODAY()),100,100)</f>
        <v>30.280060309713999</v>
      </c>
      <c r="T209" s="26">
        <f ca="1">[2]!thsiFinD("ths_fore_pe_index",B209,[2]!thsiFinD("ths_new_forward_nearest_trade_date_func",TODAY()),2025,100)</f>
        <v>19.837419421097</v>
      </c>
      <c r="U209" s="26">
        <f ca="1">[2]!thsiFinD("ths_pb_quantile_sr_index",$B209,[2]!thsiFinD("ths_new_forward_nearest_trade_date_func",TODAY()),TODAY()-365*5,TODAY(),107,100)</f>
        <v>52.282958199356912</v>
      </c>
      <c r="V209" s="26">
        <f ca="1">[2]!thsiFinD("ths_pe_ttm_quantile_index",$B209,[2]!thsiFinD("ths_new_forward_nearest_trade_date_func",TODAY()),TODAY()-365*5,TODAY(),100,100)</f>
        <v>0</v>
      </c>
      <c r="W209" s="27">
        <f ca="1">[2]!thsiFinD("ths_pb_quantile_sr_index",$B209,"2024-09-20",TODAY()-365*5,TODAY(),107,100)</f>
        <v>2.9581993569131835</v>
      </c>
      <c r="X209" s="27">
        <f ca="1">[2]!thsiFinD("ths_pe_ttm_quantile_index",$B209,"2024-09-20",TODAY()-365*5,TODAY(),100,100)</f>
        <v>4.8605577689243002</v>
      </c>
      <c r="Y209" s="27">
        <f ca="1">[2]!thsiFinD("ths_pb_quantile_sr_index",$B209,"2024-12-31",TODAY()-365*5,TODAY(),107,100)</f>
        <v>49.0032154340836</v>
      </c>
      <c r="Z209" s="27">
        <f ca="1">[2]!thsiFinD("ths_pe_ttm_quantile_index",$B209,"2024-12-31",TODAY()-365*5,TODAY(),100,100)</f>
        <v>34.342629482071999</v>
      </c>
      <c r="AA209" s="27">
        <f ca="1">[2]!thsiFinD("ths_pb_lessthan1_num_ratio_index",$B209,[2]!thsiFinD("ths_new_forward_nearest_trade_date_func",TODAY()))</f>
        <v>10</v>
      </c>
      <c r="AB209" s="29">
        <f ca="1">IF(L209="","",(([2]!thsiFinD("close_int",$B209,TODAY()-365*3,TODAY(),100)-[2]!thsiFinD("low_int",$B209,TODAY()-365*3,TODAY(),100)-1)/([2]!thsiFinD("high_int",$B209,TODAY()-365*3,TODAY(),100)-[2]!thsiFinD("low_int",$B209,TODAY()-365*3,TODAY(),100)-1)))</f>
        <v>0.50245955528850528</v>
      </c>
      <c r="AC209" s="29">
        <f ca="1">IF($L209="","",(([2]!thsiFinD("close_int",$B209,TODAY()-365,TODAY(),100)-[2]!thsiFinD("low_int",$B209,TODAY()-365,TODAY(),100)-1)/([2]!thsiFinD("high_int",$B209,TODAY()-365,TODAY(),100)-[2]!thsiFinD("low_int",$B209,TODAY()-365,TODAY(),100)-1)))</f>
        <v>0.61194735075185192</v>
      </c>
      <c r="AD209" s="29">
        <f ca="1">IF($L209="","",(([2]!thsiFinD("close_int",$B209,TODAY()-90,TODAY(),100)-[2]!thsiFinD("low_int",$B209,TODAY()-90,TODAY(),100)-1)/([2]!thsiFinD("high_int",$B209,TODAY()-90,TODAY(),100)-[2]!thsiFinD("low_int",$B209,TODAY()-90,TODAY(),100)-1)))</f>
        <v>0.38479883383368385</v>
      </c>
    </row>
    <row r="210" spans="1:30" ht="16.5" hidden="1" x14ac:dyDescent="0.4">
      <c r="A210" s="2" t="str">
        <f>[1]!b_info_fullname(B210)</f>
        <v>中证半导体材料设备主题指数</v>
      </c>
      <c r="B210" s="2" t="s">
        <v>1116</v>
      </c>
      <c r="C210" s="2" t="s">
        <v>1705</v>
      </c>
      <c r="D210" s="3" t="s">
        <v>1497</v>
      </c>
      <c r="E210" s="3" t="s">
        <v>1501</v>
      </c>
      <c r="F210" s="3" t="s">
        <v>1681</v>
      </c>
      <c r="G210" s="19">
        <f>COUNTIF('ETF-info'!$I$2:$I$2000,ETF指数!$B210)</f>
        <v>5</v>
      </c>
      <c r="H210" s="20">
        <f ca="1">SUMIF('ETF-info'!$I$2:$I$2000,ETF指数!B210,'ETF-info'!$M$2:$M$1008)</f>
        <v>32.187806475799995</v>
      </c>
      <c r="I210" s="25">
        <f ca="1">[1]!i_pq_pctchange($B210,TODAY()-30,"")</f>
        <v>-0.78716154430347185</v>
      </c>
      <c r="J210" s="25">
        <f ca="1">[1]!i_pq_pctchange($B210,TODAY()-180,"")</f>
        <v>-0.5164281108770763</v>
      </c>
      <c r="K210" s="25">
        <f ca="1">[1]!i_pq_pctchange($B210,TODAY()-365,"")</f>
        <v>32.983251866100026</v>
      </c>
      <c r="L210" s="25">
        <f ca="1">IFERROR([1]!i_risk_returnyearly($B210,TODAY()-180,"",1)/N210,"")</f>
        <v>-3.1169809568323915E-2</v>
      </c>
      <c r="M210" s="25">
        <f ca="1">IFERROR([1]!i_risk_returnyearly($B210,TODAY()-365,"",1)/O210,"")</f>
        <v>0.82106704772946004</v>
      </c>
      <c r="N210" s="26">
        <f ca="1">[2]!thsiFinD("ths_annual_volatility_index",$B210,TODAY()-180,TODAY(),100,101)</f>
        <v>34.42057336861</v>
      </c>
      <c r="O210" s="26">
        <f ca="1">[2]!thsiFinD("ths_annual_volatility_index",$B210,TODAY()-365,TODAY(),100,101)</f>
        <v>41.704642670736</v>
      </c>
      <c r="P210" s="27">
        <f ca="1">[2]!thsiFinD("ths_fore_np_compound_growth_2y_index",$B210,TODAY())</f>
        <v>46.698966610642998</v>
      </c>
      <c r="Q210" s="27">
        <f ca="1">$P210-[2]!thsiFinD("ths_fore_np_compound_growth_2y_index",$B210,TODAY()-30)</f>
        <v>3.7859937016689997</v>
      </c>
      <c r="R210" s="27">
        <f ca="1">$P210-[2]!thsiFinD("ths_fore_np_compound_growth_2y_index",$B210,TODAY()-180)</f>
        <v>-0.10169042480900004</v>
      </c>
      <c r="S210" s="26">
        <f ca="1">[2]!thsiFinD("ths_pe_ttm_index",B210,[2]!thsiFinD("ths_new_forward_nearest_trade_date_func",TODAY()),100,100)</f>
        <v>63.371315082903003</v>
      </c>
      <c r="T210" s="26">
        <f ca="1">[2]!thsiFinD("ths_fore_pe_index",B210,[2]!thsiFinD("ths_new_forward_nearest_trade_date_func",TODAY()),2025,100)</f>
        <v>34.324578835357997</v>
      </c>
      <c r="U210" s="26">
        <f ca="1">[2]!thsiFinD("ths_pb_quantile_sr_index",$B210,[2]!thsiFinD("ths_new_forward_nearest_trade_date_func",TODAY()),TODAY()-365*5,TODAY(),107,100)</f>
        <v>52.124833997343956</v>
      </c>
      <c r="V210" s="26">
        <f ca="1">[2]!thsiFinD("ths_pe_ttm_quantile_index",$B210,[2]!thsiFinD("ths_new_forward_nearest_trade_date_func",TODAY()),TODAY()-365*5,TODAY(),100,100)</f>
        <v>0</v>
      </c>
      <c r="W210" s="27">
        <f ca="1">[2]!thsiFinD("ths_pb_quantile_sr_index",$B210,"2024-09-20",TODAY()-365*5,TODAY(),107,100)</f>
        <v>9.2961487383798147</v>
      </c>
      <c r="X210" s="27">
        <f ca="1">[2]!thsiFinD("ths_pe_ttm_quantile_index",$B210,"2024-09-20",TODAY()-365*5,TODAY(),100,100)</f>
        <v>34.779179810725999</v>
      </c>
      <c r="Y210" s="27">
        <f ca="1">[2]!thsiFinD("ths_pb_quantile_sr_index",$B210,"2024-12-31",TODAY()-365*5,TODAY(),107,100)</f>
        <v>46.281540504648071</v>
      </c>
      <c r="Z210" s="27">
        <f ca="1">[2]!thsiFinD("ths_pe_ttm_quantile_index",$B210,"2024-12-31",TODAY()-365*5,TODAY(),100,100)</f>
        <v>56.309148264984003</v>
      </c>
      <c r="AA210" s="27">
        <f ca="1">[2]!thsiFinD("ths_pb_lessthan1_num_ratio_index",$B210,[2]!thsiFinD("ths_new_forward_nearest_trade_date_func",TODAY()))</f>
        <v>0</v>
      </c>
      <c r="AB210" s="29">
        <f ca="1">IF(L210="","",(([2]!thsiFinD("close_int",$B210,TODAY()-365*3,TODAY(),100)-[2]!thsiFinD("low_int",$B210,TODAY()-365*3,TODAY(),100)-1)/([2]!thsiFinD("high_int",$B210,TODAY()-365*3,TODAY(),100)-[2]!thsiFinD("low_int",$B210,TODAY()-365*3,TODAY(),100)-1)))</f>
        <v>0.62773988789225432</v>
      </c>
      <c r="AC210" s="29">
        <f ca="1">IF($L210="","",(([2]!thsiFinD("close_int",$B210,TODAY()-365,TODAY(),100)-[2]!thsiFinD("low_int",$B210,TODAY()-365,TODAY(),100)-1)/([2]!thsiFinD("high_int",$B210,TODAY()-365,TODAY(),100)-[2]!thsiFinD("low_int",$B210,TODAY()-365,TODAY(),100)-1)))</f>
        <v>0.58849225367159586</v>
      </c>
      <c r="AD210" s="29">
        <f ca="1">IF($L210="","",(([2]!thsiFinD("close_int",$B210,TODAY()-90,TODAY(),100)-[2]!thsiFinD("low_int",$B210,TODAY()-90,TODAY(),100)-1)/([2]!thsiFinD("high_int",$B210,TODAY()-90,TODAY(),100)-[2]!thsiFinD("low_int",$B210,TODAY()-90,TODAY(),100)-1)))</f>
        <v>0.51194879492163248</v>
      </c>
    </row>
    <row r="211" spans="1:30" ht="16.5" hidden="1" x14ac:dyDescent="0.4">
      <c r="A211" s="2" t="str">
        <f>[1]!b_info_fullname(B211)</f>
        <v>中证计算机主题指数</v>
      </c>
      <c r="B211" s="2" t="s">
        <v>279</v>
      </c>
      <c r="C211" s="2" t="s">
        <v>1691</v>
      </c>
      <c r="D211" s="3" t="s">
        <v>1497</v>
      </c>
      <c r="E211" s="3" t="s">
        <v>1501</v>
      </c>
      <c r="F211" s="3" t="s">
        <v>1692</v>
      </c>
      <c r="G211" s="19">
        <f>COUNTIF('ETF-info'!$I$2:$I$2000,ETF指数!$B211)</f>
        <v>2</v>
      </c>
      <c r="H211" s="20">
        <f ca="1">SUMIF('ETF-info'!$I$2:$I$2000,ETF指数!B211,'ETF-info'!$M$2:$M$1008)</f>
        <v>37.682234937200001</v>
      </c>
      <c r="I211" s="25">
        <f ca="1">[1]!i_pq_pctchange($B211,TODAY()-30,"")</f>
        <v>-8.6033271544033845</v>
      </c>
      <c r="J211" s="25">
        <f ca="1">[1]!i_pq_pctchange($B211,TODAY()-180,"")</f>
        <v>5.5425534713602786</v>
      </c>
      <c r="K211" s="25">
        <f ca="1">[1]!i_pq_pctchange($B211,TODAY()-365,"")</f>
        <v>26.558944445162446</v>
      </c>
      <c r="L211" s="25">
        <f ca="1">IFERROR([1]!i_risk_returnyearly($B211,TODAY()-180,"",1)/N211,"")</f>
        <v>0.29664872038136947</v>
      </c>
      <c r="M211" s="25">
        <f ca="1">IFERROR([1]!i_risk_returnyearly($B211,TODAY()-365,"",1)/O211,"")</f>
        <v>0.68578249519800072</v>
      </c>
      <c r="N211" s="26">
        <f ca="1">[2]!thsiFinD("ths_annual_volatility_index",$B211,TODAY()-180,TODAY(),100,101)</f>
        <v>40.095163723492</v>
      </c>
      <c r="O211" s="26">
        <f ca="1">[2]!thsiFinD("ths_annual_volatility_index",$B211,TODAY()-365,TODAY(),100,101)</f>
        <v>40.170501675555002</v>
      </c>
      <c r="P211" s="27">
        <f ca="1">[2]!thsiFinD("ths_fore_np_compound_growth_2y_index",$B211,TODAY())</f>
        <v>32.403868962767</v>
      </c>
      <c r="Q211" s="27">
        <f ca="1">$P211-[2]!thsiFinD("ths_fore_np_compound_growth_2y_index",$B211,TODAY()-30)</f>
        <v>-3.3830342436170042</v>
      </c>
      <c r="R211" s="27">
        <f ca="1">$P211-[2]!thsiFinD("ths_fore_np_compound_growth_2y_index",$B211,TODAY()-180)</f>
        <v>-3.9369879094930056</v>
      </c>
      <c r="S211" s="26">
        <f ca="1">[2]!thsiFinD("ths_pe_ttm_index",B211,[2]!thsiFinD("ths_new_forward_nearest_trade_date_func",TODAY()),100,100)</f>
        <v>63.212932777508001</v>
      </c>
      <c r="T211" s="26">
        <f ca="1">[2]!thsiFinD("ths_fore_pe_index",B211,[2]!thsiFinD("ths_new_forward_nearest_trade_date_func",TODAY()),2025,100)</f>
        <v>38.021448792290997</v>
      </c>
      <c r="U211" s="26">
        <f ca="1">[2]!thsiFinD("ths_pb_quantile_sr_index",$B211,[2]!thsiFinD("ths_new_forward_nearest_trade_date_func",TODAY()),TODAY()-365*5,TODAY(),107,100)</f>
        <v>43.291473892927954</v>
      </c>
      <c r="V211" s="26">
        <f ca="1">[2]!thsiFinD("ths_pe_ttm_quantile_index",$B211,[2]!thsiFinD("ths_new_forward_nearest_trade_date_func",TODAY()),TODAY()-365*5,TODAY(),100,100)</f>
        <v>0</v>
      </c>
      <c r="W211" s="27">
        <f ca="1">[2]!thsiFinD("ths_pb_quantile_sr_index",$B211,"2024-09-20",TODAY()-365*5,TODAY(),107,100)</f>
        <v>1.6523463317911435</v>
      </c>
      <c r="X211" s="27">
        <f ca="1">[2]!thsiFinD("ths_pe_ttm_quantile_index",$B211,"2024-09-20",TODAY()-365*5,TODAY(),100,100)</f>
        <v>14.562354763748999</v>
      </c>
      <c r="Y211" s="27">
        <f ca="1">[2]!thsiFinD("ths_pb_quantile_sr_index",$B211,"2024-12-31",TODAY()-365*5,TODAY(),107,100)</f>
        <v>45.406477197620617</v>
      </c>
      <c r="Z211" s="27">
        <f ca="1">[2]!thsiFinD("ths_pe_ttm_quantile_index",$B211,"2024-12-31",TODAY()-365*5,TODAY(),100,100)</f>
        <v>65.658914728682007</v>
      </c>
      <c r="AA211" s="27">
        <f ca="1">[2]!thsiFinD("ths_pb_lessthan1_num_ratio_index",$B211,[2]!thsiFinD("ths_new_forward_nearest_trade_date_func",TODAY()))</f>
        <v>0</v>
      </c>
      <c r="AB211" s="29">
        <f ca="1">IF(L211="","",(([2]!thsiFinD("close_int",$B211,TODAY()-365*3,TODAY(),100)-[2]!thsiFinD("low_int",$B211,TODAY()-365*3,TODAY(),100)-1)/([2]!thsiFinD("high_int",$B211,TODAY()-365*3,TODAY(),100)-[2]!thsiFinD("low_int",$B211,TODAY()-365*3,TODAY(),100)-1)))</f>
        <v>0.48240827134233177</v>
      </c>
      <c r="AC211" s="29">
        <f ca="1">IF($L211="","",(([2]!thsiFinD("close_int",$B211,TODAY()-365,TODAY(),100)-[2]!thsiFinD("low_int",$B211,TODAY()-365,TODAY(),100)-1)/([2]!thsiFinD("high_int",$B211,TODAY()-365,TODAY(),100)-[2]!thsiFinD("low_int",$B211,TODAY()-365,TODAY(),100)-1)))</f>
        <v>0.58448395935334563</v>
      </c>
      <c r="AD211" s="29">
        <f ca="1">IF($L211="","",(([2]!thsiFinD("close_int",$B211,TODAY()-90,TODAY(),100)-[2]!thsiFinD("low_int",$B211,TODAY()-90,TODAY(),100)-1)/([2]!thsiFinD("high_int",$B211,TODAY()-90,TODAY(),100)-[2]!thsiFinD("low_int",$B211,TODAY()-90,TODAY(),100)-1)))</f>
        <v>0.25376375643339699</v>
      </c>
    </row>
    <row r="212" spans="1:30" ht="16.5" hidden="1" x14ac:dyDescent="0.4">
      <c r="A212" s="2" t="str">
        <f>[1]!b_info_fullname(B212)</f>
        <v>中证全指通信设备指数</v>
      </c>
      <c r="B212" s="2" t="s">
        <v>296</v>
      </c>
      <c r="C212" s="2" t="s">
        <v>1695</v>
      </c>
      <c r="D212" s="3" t="s">
        <v>1497</v>
      </c>
      <c r="E212" s="3" t="s">
        <v>1501</v>
      </c>
      <c r="F212" s="3" t="s">
        <v>1696</v>
      </c>
      <c r="G212" s="19">
        <f>COUNTIF('ETF-info'!$I$2:$I$2000,ETF指数!$B212)</f>
        <v>1</v>
      </c>
      <c r="H212" s="20">
        <f ca="1">SUMIF('ETF-info'!$I$2:$I$2000,ETF指数!B212,'ETF-info'!$M$2:$M$1008)</f>
        <v>31.035384248200003</v>
      </c>
      <c r="I212" s="25">
        <f ca="1">[1]!i_pq_pctchange($B212,TODAY()-30,"")</f>
        <v>-10.683409838179559</v>
      </c>
      <c r="J212" s="25">
        <f ca="1">[1]!i_pq_pctchange($B212,TODAY()-180,"")</f>
        <v>-17.107900669376697</v>
      </c>
      <c r="K212" s="25">
        <f ca="1">[1]!i_pq_pctchange($B212,TODAY()-365,"")</f>
        <v>4.9242618716293096</v>
      </c>
      <c r="L212" s="25">
        <f ca="1">IFERROR([1]!i_risk_returnyearly($B212,TODAY()-180,"",1)/N212,"")</f>
        <v>-0.83120105013269041</v>
      </c>
      <c r="M212" s="25">
        <f ca="1">IFERROR([1]!i_risk_returnyearly($B212,TODAY()-365,"",1)/O212,"")</f>
        <v>0.12361506312230969</v>
      </c>
      <c r="N212" s="26">
        <f ca="1">[2]!thsiFinD("ths_annual_volatility_index",$B212,TODAY()-180,TODAY(),100,101)</f>
        <v>38.925599622150003</v>
      </c>
      <c r="O212" s="26">
        <f ca="1">[2]!thsiFinD("ths_annual_volatility_index",$B212,TODAY()-365,TODAY(),100,101)</f>
        <v>41.185301999213003</v>
      </c>
      <c r="P212" s="27">
        <f ca="1">[2]!thsiFinD("ths_fore_np_compound_growth_2y_index",$B212,TODAY())</f>
        <v>30.745225807328001</v>
      </c>
      <c r="Q212" s="27">
        <f ca="1">$P212-[2]!thsiFinD("ths_fore_np_compound_growth_2y_index",$B212,TODAY()-30)</f>
        <v>4.0672288419109996</v>
      </c>
      <c r="R212" s="27">
        <f ca="1">$P212-[2]!thsiFinD("ths_fore_np_compound_growth_2y_index",$B212,TODAY()-180)</f>
        <v>2.6803275037150023</v>
      </c>
      <c r="S212" s="26">
        <f ca="1">[2]!thsiFinD("ths_pe_ttm_index",B212,[2]!thsiFinD("ths_new_forward_nearest_trade_date_func",TODAY()),100,100)</f>
        <v>25.684140328390999</v>
      </c>
      <c r="T212" s="26">
        <f ca="1">[2]!thsiFinD("ths_fore_pe_index",B212,[2]!thsiFinD("ths_new_forward_nearest_trade_date_func",TODAY()),2025,100)</f>
        <v>16.628316473401998</v>
      </c>
      <c r="U212" s="26">
        <f ca="1">[2]!thsiFinD("ths_pb_quantile_sr_index",$B212,[2]!thsiFinD("ths_new_forward_nearest_trade_date_func",TODAY()),TODAY()-365*5,TODAY(),107,100)</f>
        <v>57.802340702210664</v>
      </c>
      <c r="V212" s="26">
        <f ca="1">[2]!thsiFinD("ths_pe_ttm_quantile_index",$B212,[2]!thsiFinD("ths_new_forward_nearest_trade_date_func",TODAY()),TODAY()-365*5,TODAY(),100,100)</f>
        <v>0</v>
      </c>
      <c r="W212" s="27">
        <f ca="1">[2]!thsiFinD("ths_pb_quantile_sr_index",$B212,"2024-09-20",TODAY()-365*5,TODAY(),107,100)</f>
        <v>26.723016905071521</v>
      </c>
      <c r="X212" s="27">
        <f ca="1">[2]!thsiFinD("ths_pe_ttm_quantile_index",$B212,"2024-09-20",TODAY()-365*5,TODAY(),100,100)</f>
        <v>12.972972972973</v>
      </c>
      <c r="Y212" s="27">
        <f ca="1">[2]!thsiFinD("ths_pb_quantile_sr_index",$B212,"2024-12-31",TODAY()-365*5,TODAY(),107,100)</f>
        <v>90.702210663198954</v>
      </c>
      <c r="Z212" s="27">
        <f ca="1">[2]!thsiFinD("ths_pe_ttm_quantile_index",$B212,"2024-12-31",TODAY()-365*5,TODAY(),100,100)</f>
        <v>52.123552123552003</v>
      </c>
      <c r="AA212" s="27">
        <f ca="1">[2]!thsiFinD("ths_pb_lessthan1_num_ratio_index",$B212,[2]!thsiFinD("ths_new_forward_nearest_trade_date_func",TODAY()))</f>
        <v>0</v>
      </c>
      <c r="AB212" s="29">
        <f ca="1">IF(L212="","",(([2]!thsiFinD("close_int",$B212,TODAY()-365*3,TODAY(),100)-[2]!thsiFinD("low_int",$B212,TODAY()-365*3,TODAY(),100)-1)/([2]!thsiFinD("high_int",$B212,TODAY()-365*3,TODAY(),100)-[2]!thsiFinD("low_int",$B212,TODAY()-365*3,TODAY(),100)-1)))</f>
        <v>0.5393844005160171</v>
      </c>
      <c r="AC212" s="29">
        <f ca="1">IF($L212="","",(([2]!thsiFinD("close_int",$B212,TODAY()-365,TODAY(),100)-[2]!thsiFinD("low_int",$B212,TODAY()-365,TODAY(),100)-1)/([2]!thsiFinD("high_int",$B212,TODAY()-365,TODAY(),100)-[2]!thsiFinD("low_int",$B212,TODAY()-365,TODAY(),100)-1)))</f>
        <v>0.3595648012301686</v>
      </c>
      <c r="AD212" s="29">
        <f ca="1">IF($L212="","",(([2]!thsiFinD("close_int",$B212,TODAY()-90,TODAY(),100)-[2]!thsiFinD("low_int",$B212,TODAY()-90,TODAY(),100)-1)/([2]!thsiFinD("high_int",$B212,TODAY()-90,TODAY(),100)-[2]!thsiFinD("low_int",$B212,TODAY()-90,TODAY(),100)-1)))</f>
        <v>0.36658718801232104</v>
      </c>
    </row>
    <row r="213" spans="1:30" ht="16.5" hidden="1" x14ac:dyDescent="0.4">
      <c r="A213" s="2" t="str">
        <f>[1]!b_info_fullname(B213)</f>
        <v>中证人工智能产业指数</v>
      </c>
      <c r="B213" s="2" t="s">
        <v>361</v>
      </c>
      <c r="C213" s="2" t="s">
        <v>1687</v>
      </c>
      <c r="D213" s="3" t="s">
        <v>1497</v>
      </c>
      <c r="E213" s="3" t="s">
        <v>1501</v>
      </c>
      <c r="F213" s="3" t="s">
        <v>1687</v>
      </c>
      <c r="G213" s="19">
        <f>COUNTIF('ETF-info'!$I$2:$I$2000,ETF指数!$B213)</f>
        <v>1</v>
      </c>
      <c r="H213" s="20">
        <f ca="1">SUMIF('ETF-info'!$I$2:$I$2000,ETF指数!B213,'ETF-info'!$M$2:$M$1008)</f>
        <v>30.587822364899999</v>
      </c>
      <c r="I213" s="25">
        <f ca="1">[1]!i_pq_pctchange($B213,TODAY()-30,"")</f>
        <v>-9.355950377034949</v>
      </c>
      <c r="J213" s="25">
        <f ca="1">[1]!i_pq_pctchange($B213,TODAY()-180,"")</f>
        <v>1.7149179270175452</v>
      </c>
      <c r="K213" s="25">
        <f ca="1">[1]!i_pq_pctchange($B213,TODAY()-365,"")</f>
        <v>28.202216035072269</v>
      </c>
      <c r="L213" s="25">
        <f ca="1">IFERROR([1]!i_risk_returnyearly($B213,TODAY()-180,"",1)/N213,"")</f>
        <v>9.3564304122306402E-2</v>
      </c>
      <c r="M213" s="25">
        <f ca="1">IFERROR([1]!i_risk_returnyearly($B213,TODAY()-365,"",1)/O213,"")</f>
        <v>0.72071410622983834</v>
      </c>
      <c r="N213" s="26">
        <f ca="1">[2]!thsiFinD("ths_annual_volatility_index",$B213,TODAY()-180,TODAY(),100,101)</f>
        <v>38.539795633855</v>
      </c>
      <c r="O213" s="26">
        <f ca="1">[2]!thsiFinD("ths_annual_volatility_index",$B213,TODAY()-365,TODAY(),100,101)</f>
        <v>40.597868972693</v>
      </c>
      <c r="P213" s="27">
        <f ca="1">[2]!thsiFinD("ths_fore_np_compound_growth_2y_index",$B213,TODAY())</f>
        <v>31.691881837413</v>
      </c>
      <c r="Q213" s="27">
        <f ca="1">$P213-[2]!thsiFinD("ths_fore_np_compound_growth_2y_index",$B213,TODAY()-30)</f>
        <v>3.076026119536003</v>
      </c>
      <c r="R213" s="27">
        <f ca="1">$P213-[2]!thsiFinD("ths_fore_np_compound_growth_2y_index",$B213,TODAY()-180)</f>
        <v>0.13981859428099952</v>
      </c>
      <c r="S213" s="26">
        <f ca="1">[2]!thsiFinD("ths_pe_ttm_index",B213,[2]!thsiFinD("ths_new_forward_nearest_trade_date_func",TODAY()),100,100)</f>
        <v>47.350026166184001</v>
      </c>
      <c r="T213" s="26">
        <f ca="1">[2]!thsiFinD("ths_fore_pe_index",B213,[2]!thsiFinD("ths_new_forward_nearest_trade_date_func",TODAY()),2025,100)</f>
        <v>32.549135536895001</v>
      </c>
      <c r="U213" s="26">
        <f ca="1">[2]!thsiFinD("ths_pb_quantile_sr_index",$B213,[2]!thsiFinD("ths_new_forward_nearest_trade_date_func",TODAY()),TODAY()-365*5,TODAY(),107,100)</f>
        <v>58.692810457516345</v>
      </c>
      <c r="V213" s="26">
        <f ca="1">[2]!thsiFinD("ths_pe_ttm_quantile_index",$B213,[2]!thsiFinD("ths_new_forward_nearest_trade_date_func",TODAY()),TODAY()-365*5,TODAY(),100,100)</f>
        <v>0</v>
      </c>
      <c r="W213" s="27">
        <f ca="1">[2]!thsiFinD("ths_pb_quantile_sr_index",$B213,"2024-09-20",TODAY()-365*5,TODAY(),107,100)</f>
        <v>1.4379084967320261</v>
      </c>
      <c r="X213" s="27">
        <f ca="1">[2]!thsiFinD("ths_pe_ttm_quantile_index",$B213,"2024-09-20",TODAY()-365*5,TODAY(),100,100)</f>
        <v>3</v>
      </c>
      <c r="Y213" s="27">
        <f ca="1">[2]!thsiFinD("ths_pb_quantile_sr_index",$B213,"2024-12-31",TODAY()-365*5,TODAY(),107,100)</f>
        <v>62.222222222222221</v>
      </c>
      <c r="Z213" s="27">
        <f ca="1">[2]!thsiFinD("ths_pe_ttm_quantile_index",$B213,"2024-12-31",TODAY()-365*5,TODAY(),100,100)</f>
        <v>33.846153846154003</v>
      </c>
      <c r="AA213" s="27">
        <f ca="1">[2]!thsiFinD("ths_pb_lessthan1_num_ratio_index",$B213,[2]!thsiFinD("ths_new_forward_nearest_trade_date_func",TODAY()))</f>
        <v>0</v>
      </c>
      <c r="AB213" s="29">
        <f ca="1">IF(L213="","",(([2]!thsiFinD("close_int",$B213,TODAY()-365*3,TODAY(),100)-[2]!thsiFinD("low_int",$B213,TODAY()-365*3,TODAY(),100)-1)/([2]!thsiFinD("high_int",$B213,TODAY()-365*3,TODAY(),100)-[2]!thsiFinD("low_int",$B213,TODAY()-365*3,TODAY(),100)-1)))</f>
        <v>0.60180716021921876</v>
      </c>
      <c r="AC213" s="29">
        <f ca="1">IF($L213="","",(([2]!thsiFinD("close_int",$B213,TODAY()-365,TODAY(),100)-[2]!thsiFinD("low_int",$B213,TODAY()-365,TODAY(),100)-1)/([2]!thsiFinD("high_int",$B213,TODAY()-365,TODAY(),100)-[2]!thsiFinD("low_int",$B213,TODAY()-365,TODAY(),100)-1)))</f>
        <v>0.55957575440597707</v>
      </c>
      <c r="AD213" s="29">
        <f ca="1">IF($L213="","",(([2]!thsiFinD("close_int",$B213,TODAY()-90,TODAY(),100)-[2]!thsiFinD("low_int",$B213,TODAY()-90,TODAY(),100)-1)/([2]!thsiFinD("high_int",$B213,TODAY()-90,TODAY(),100)-[2]!thsiFinD("low_int",$B213,TODAY()-90,TODAY(),100)-1)))</f>
        <v>0.32239604841183817</v>
      </c>
    </row>
    <row r="214" spans="1:30" ht="16.5" hidden="1" x14ac:dyDescent="0.4">
      <c r="A214" s="2" t="str">
        <f>[1]!b_info_fullname(B214)</f>
        <v>国证消费电子主题指数</v>
      </c>
      <c r="B214" s="2" t="s">
        <v>732</v>
      </c>
      <c r="C214" s="2" t="s">
        <v>1708</v>
      </c>
      <c r="D214" s="3" t="s">
        <v>1497</v>
      </c>
      <c r="E214" s="3" t="s">
        <v>1501</v>
      </c>
      <c r="F214" s="3" t="s">
        <v>1708</v>
      </c>
      <c r="G214" s="19">
        <f>COUNTIF('ETF-info'!$I$2:$I$2000,ETF指数!$B214)</f>
        <v>1</v>
      </c>
      <c r="H214" s="20">
        <f ca="1">SUMIF('ETF-info'!$I$2:$I$2000,ETF指数!B214,'ETF-info'!$M$2:$M$1008)</f>
        <v>22.671152644799999</v>
      </c>
      <c r="I214" s="25">
        <f ca="1">[1]!i_pq_pctchange($B214,TODAY()-30,"")</f>
        <v>-11.765093164856067</v>
      </c>
      <c r="J214" s="25">
        <f ca="1">[1]!i_pq_pctchange($B214,TODAY()-180,"")</f>
        <v>-3.6274838848126101</v>
      </c>
      <c r="K214" s="25">
        <f ca="1">[1]!i_pq_pctchange($B214,TODAY()-365,"")</f>
        <v>24.859641447368919</v>
      </c>
      <c r="L214" s="25" t="str">
        <f ca="1">IFERROR([1]!i_risk_returnyearly($B214,TODAY()-180,"",1)/N214,"")</f>
        <v/>
      </c>
      <c r="M214" s="25" t="str">
        <f ca="1">IFERROR([1]!i_risk_returnyearly($B214,TODAY()-365,"",1)/O214,"")</f>
        <v/>
      </c>
      <c r="N214" s="26">
        <f ca="1">[2]!thsiFinD("ths_annual_volatility_index",$B214,TODAY()-180,TODAY(),100,101)</f>
        <v>0</v>
      </c>
      <c r="O214" s="26">
        <f ca="1">[2]!thsiFinD("ths_annual_volatility_index",$B214,TODAY()-365,TODAY(),100,101)</f>
        <v>0</v>
      </c>
      <c r="P214" s="27">
        <f ca="1">[2]!thsiFinD("ths_fore_np_compound_growth_2y_index",$B214,TODAY())</f>
        <v>0</v>
      </c>
      <c r="Q214" s="27">
        <f ca="1">$P214-[2]!thsiFinD("ths_fore_np_compound_growth_2y_index",$B214,TODAY()-30)</f>
        <v>0</v>
      </c>
      <c r="R214" s="27">
        <f ca="1">$P214-[2]!thsiFinD("ths_fore_np_compound_growth_2y_index",$B214,TODAY()-180)</f>
        <v>0</v>
      </c>
      <c r="S214" s="26">
        <f ca="1">[2]!thsiFinD("ths_pe_ttm_index",B214,[2]!thsiFinD("ths_new_forward_nearest_trade_date_func",TODAY()),100,100)</f>
        <v>0</v>
      </c>
      <c r="T214" s="26">
        <f ca="1">[2]!thsiFinD("ths_fore_pe_index",B214,[2]!thsiFinD("ths_new_forward_nearest_trade_date_func",TODAY()),2025,100)</f>
        <v>0</v>
      </c>
      <c r="U214" s="26">
        <f ca="1">[2]!thsiFinD("ths_pb_quantile_sr_index",$B214,[2]!thsiFinD("ths_new_forward_nearest_trade_date_func",TODAY()),TODAY()-365*5,TODAY(),107,100)</f>
        <v>0</v>
      </c>
      <c r="V214" s="26">
        <f ca="1">[2]!thsiFinD("ths_pe_ttm_quantile_index",$B214,[2]!thsiFinD("ths_new_forward_nearest_trade_date_func",TODAY()),TODAY()-365*5,TODAY(),100,100)</f>
        <v>0</v>
      </c>
      <c r="W214" s="27">
        <f ca="1">[2]!thsiFinD("ths_pb_quantile_sr_index",$B214,"2024-09-20",TODAY()-365*5,TODAY(),107,100)</f>
        <v>0</v>
      </c>
      <c r="X214" s="27">
        <f ca="1">[2]!thsiFinD("ths_pe_ttm_quantile_index",$B214,"2024-09-20",TODAY()-365*5,TODAY(),100,100)</f>
        <v>0</v>
      </c>
      <c r="Y214" s="27">
        <f ca="1">[2]!thsiFinD("ths_pb_quantile_sr_index",$B214,"2024-12-31",TODAY()-365*5,TODAY(),107,100)</f>
        <v>0</v>
      </c>
      <c r="Z214" s="27">
        <f ca="1">[2]!thsiFinD("ths_pe_ttm_quantile_index",$B214,"2024-12-31",TODAY()-365*5,TODAY(),100,100)</f>
        <v>0</v>
      </c>
      <c r="AA214" s="27">
        <f ca="1">[2]!thsiFinD("ths_pb_lessthan1_num_ratio_index",$B214,[2]!thsiFinD("ths_new_forward_nearest_trade_date_func",TODAY()))</f>
        <v>0</v>
      </c>
      <c r="AB214" s="29" t="str">
        <f ca="1">IF(L214="","",(([2]!thsiFinD("close_int",$B214,TODAY()-365*3,TODAY(),100)-[2]!thsiFinD("low_int",$B214,TODAY()-365*3,TODAY(),100)-1)/([2]!thsiFinD("high_int",$B214,TODAY()-365*3,TODAY(),100)-[2]!thsiFinD("low_int",$B214,TODAY()-365*3,TODAY(),100)-1)))</f>
        <v/>
      </c>
      <c r="AC214" s="29" t="str">
        <f ca="1">IF($L214="","",(([2]!thsiFinD("close_int",$B214,TODAY()-365,TODAY(),100)-[2]!thsiFinD("low_int",$B214,TODAY()-365,TODAY(),100)-1)/([2]!thsiFinD("high_int",$B214,TODAY()-365,TODAY(),100)-[2]!thsiFinD("low_int",$B214,TODAY()-365,TODAY(),100)-1)))</f>
        <v/>
      </c>
      <c r="AD214" s="29" t="str">
        <f ca="1">IF($L214="","",(([2]!thsiFinD("close_int",$B214,TODAY()-90,TODAY(),100)-[2]!thsiFinD("low_int",$B214,TODAY()-90,TODAY(),100)-1)/([2]!thsiFinD("high_int",$B214,TODAY()-90,TODAY(),100)-[2]!thsiFinD("low_int",$B214,TODAY()-90,TODAY(),100)-1)))</f>
        <v/>
      </c>
    </row>
    <row r="215" spans="1:30" ht="16.5" hidden="1" x14ac:dyDescent="0.4">
      <c r="A215" s="2" t="str">
        <f>[1]!b_info_fullname(B215)</f>
        <v>中证全指信息技术指数</v>
      </c>
      <c r="B215" s="2" t="s">
        <v>144</v>
      </c>
      <c r="C215" s="2" t="s">
        <v>1697</v>
      </c>
      <c r="D215" s="3" t="s">
        <v>1497</v>
      </c>
      <c r="E215" s="3" t="s">
        <v>1501</v>
      </c>
      <c r="F215" s="3" t="s">
        <v>1698</v>
      </c>
      <c r="G215" s="19">
        <f>COUNTIF('ETF-info'!$I$2:$I$2000,ETF指数!$B215)</f>
        <v>2</v>
      </c>
      <c r="H215" s="20">
        <f ca="1">SUMIF('ETF-info'!$I$2:$I$2000,ETF指数!B215,'ETF-info'!$M$2:$M$1008)</f>
        <v>16.053372248900001</v>
      </c>
      <c r="I215" s="25">
        <f ca="1">[1]!i_pq_pctchange($B215,TODAY()-30,"")</f>
        <v>-7.7478680516996024</v>
      </c>
      <c r="J215" s="25">
        <f ca="1">[1]!i_pq_pctchange($B215,TODAY()-180,"")</f>
        <v>0.98846094163866915</v>
      </c>
      <c r="K215" s="25">
        <f ca="1">[1]!i_pq_pctchange($B215,TODAY()-365,"")</f>
        <v>34.296137956437448</v>
      </c>
      <c r="L215" s="25">
        <f ca="1">IFERROR([1]!i_risk_returnyearly($B215,TODAY()-180,"",1)/N215,"")</f>
        <v>6.0721111251153016E-2</v>
      </c>
      <c r="M215" s="25">
        <f ca="1">IFERROR([1]!i_risk_returnyearly($B215,TODAY()-365,"",1)/O215,"")</f>
        <v>0.96112304139014093</v>
      </c>
      <c r="N215" s="26">
        <f ca="1">[2]!thsiFinD("ths_annual_volatility_index",$B215,TODAY()-180,TODAY(),100,101)</f>
        <v>34.095595435391999</v>
      </c>
      <c r="O215" s="26">
        <f ca="1">[2]!thsiFinD("ths_annual_volatility_index",$B215,TODAY()-365,TODAY(),100,101)</f>
        <v>37.052133101057002</v>
      </c>
      <c r="P215" s="27">
        <f ca="1">[2]!thsiFinD("ths_fore_np_compound_growth_2y_index",$B215,TODAY())</f>
        <v>44.028858079231995</v>
      </c>
      <c r="Q215" s="27">
        <f ca="1">$P215-[2]!thsiFinD("ths_fore_np_compound_growth_2y_index",$B215,TODAY()-30)</f>
        <v>6.5428058394769906</v>
      </c>
      <c r="R215" s="27">
        <f ca="1">$P215-[2]!thsiFinD("ths_fore_np_compound_growth_2y_index",$B215,TODAY()-180)</f>
        <v>6.5088717469869977</v>
      </c>
      <c r="S215" s="26">
        <f ca="1">[2]!thsiFinD("ths_pe_ttm_index",B215,[2]!thsiFinD("ths_new_forward_nearest_trade_date_func",TODAY()),100,100)</f>
        <v>54.124670076785002</v>
      </c>
      <c r="T215" s="26">
        <f ca="1">[2]!thsiFinD("ths_fore_pe_index",B215,[2]!thsiFinD("ths_new_forward_nearest_trade_date_func",TODAY()),2025,100)</f>
        <v>33.185974619134001</v>
      </c>
      <c r="U215" s="26">
        <f ca="1">[2]!thsiFinD("ths_pb_quantile_sr_index",$B215,[2]!thsiFinD("ths_new_forward_nearest_trade_date_func",TODAY()),TODAY()-365*5,TODAY(),107,100)</f>
        <v>65.707133917396746</v>
      </c>
      <c r="V215" s="26">
        <f ca="1">[2]!thsiFinD("ths_pe_ttm_quantile_index",$B215,[2]!thsiFinD("ths_new_forward_nearest_trade_date_func",TODAY()),TODAY()-365*5,TODAY(),100,100)</f>
        <v>0</v>
      </c>
      <c r="W215" s="27">
        <f ca="1">[2]!thsiFinD("ths_pb_quantile_sr_index",$B215,"2024-09-20",TODAY()-365*5,TODAY(),107,100)</f>
        <v>1.6270337922403004</v>
      </c>
      <c r="X215" s="27">
        <f ca="1">[2]!thsiFinD("ths_pe_ttm_quantile_index",$B215,"2024-09-20",TODAY()-365*5,TODAY(),100,100)</f>
        <v>14.213926776740999</v>
      </c>
      <c r="Y215" s="27">
        <f ca="1">[2]!thsiFinD("ths_pb_quantile_sr_index",$B215,"2024-12-31",TODAY()-365*5,TODAY(),107,100)</f>
        <v>70.212765957446805</v>
      </c>
      <c r="Z215" s="27">
        <f ca="1">[2]!thsiFinD("ths_pe_ttm_quantile_index",$B215,"2024-12-31",TODAY()-365*5,TODAY(),100,100)</f>
        <v>71.500358937545002</v>
      </c>
      <c r="AA215" s="27">
        <f ca="1">[2]!thsiFinD("ths_pb_lessthan1_num_ratio_index",$B215,[2]!thsiFinD("ths_new_forward_nearest_trade_date_func",TODAY()))</f>
        <v>0.60975609756097993</v>
      </c>
      <c r="AB215" s="29">
        <f ca="1">IF(L215="","",(([2]!thsiFinD("close_int",$B215,TODAY()-365*3,TODAY(),100)-[2]!thsiFinD("low_int",$B215,TODAY()-365*3,TODAY(),100)-1)/([2]!thsiFinD("high_int",$B215,TODAY()-365*3,TODAY(),100)-[2]!thsiFinD("low_int",$B215,TODAY()-365*3,TODAY(),100)-1)))</f>
        <v>0.66793666233608795</v>
      </c>
      <c r="AC215" s="29">
        <f ca="1">IF($L215="","",(([2]!thsiFinD("close_int",$B215,TODAY()-365,TODAY(),100)-[2]!thsiFinD("low_int",$B215,TODAY()-365,TODAY(),100)-1)/([2]!thsiFinD("high_int",$B215,TODAY()-365,TODAY(),100)-[2]!thsiFinD("low_int",$B215,TODAY()-365,TODAY(),100)-1)))</f>
        <v>0.62724540406222573</v>
      </c>
      <c r="AD215" s="29">
        <f ca="1">IF($L215="","",(([2]!thsiFinD("close_int",$B215,TODAY()-90,TODAY(),100)-[2]!thsiFinD("low_int",$B215,TODAY()-90,TODAY(),100)-1)/([2]!thsiFinD("high_int",$B215,TODAY()-90,TODAY(),100)-[2]!thsiFinD("low_int",$B215,TODAY()-90,TODAY(),100)-1)))</f>
        <v>0.37474932598351302</v>
      </c>
    </row>
    <row r="216" spans="1:30" ht="16.5" hidden="1" x14ac:dyDescent="0.4">
      <c r="A216" s="2" t="str">
        <f>[1]!b_info_fullname(B216)</f>
        <v>中证软件服务指数</v>
      </c>
      <c r="B216" s="2" t="s">
        <v>500</v>
      </c>
      <c r="C216" s="2" t="s">
        <v>1706</v>
      </c>
      <c r="D216" s="3" t="s">
        <v>1497</v>
      </c>
      <c r="E216" s="3" t="s">
        <v>1501</v>
      </c>
      <c r="F216" s="3" t="s">
        <v>1703</v>
      </c>
      <c r="G216" s="19">
        <f>COUNTIF('ETF-info'!$I$2:$I$2000,ETF指数!$B216)</f>
        <v>3</v>
      </c>
      <c r="H216" s="20">
        <f ca="1">SUMIF('ETF-info'!$I$2:$I$2000,ETF指数!B216,'ETF-info'!$M$2:$M$1008)</f>
        <v>32.002264791300007</v>
      </c>
      <c r="I216" s="25">
        <f ca="1">[1]!i_pq_pctchange($B216,TODAY()-30,"")</f>
        <v>-8.583874278400927</v>
      </c>
      <c r="J216" s="25">
        <f ca="1">[1]!i_pq_pctchange($B216,TODAY()-180,"")</f>
        <v>4.2413642478707159</v>
      </c>
      <c r="K216" s="25">
        <f ca="1">[1]!i_pq_pctchange($B216,TODAY()-365,"")</f>
        <v>31.63335233260689</v>
      </c>
      <c r="L216" s="25">
        <f ca="1">IFERROR([1]!i_risk_returnyearly($B216,TODAY()-180,"",1)/N216,"")</f>
        <v>0.21079530852094941</v>
      </c>
      <c r="M216" s="25">
        <f ca="1">IFERROR([1]!i_risk_returnyearly($B216,TODAY()-365,"",1)/O216,"")</f>
        <v>0.75187204452085121</v>
      </c>
      <c r="N216" s="26">
        <f ca="1">[2]!thsiFinD("ths_annual_volatility_index",$B216,TODAY()-180,TODAY(),100,101)</f>
        <v>42.882430616977999</v>
      </c>
      <c r="O216" s="26">
        <f ca="1">[2]!thsiFinD("ths_annual_volatility_index",$B216,TODAY()-365,TODAY(),100,101)</f>
        <v>43.670751805251001</v>
      </c>
      <c r="P216" s="27">
        <f ca="1">[2]!thsiFinD("ths_fore_np_compound_growth_2y_index",$B216,TODAY())</f>
        <v>45.671548417240999</v>
      </c>
      <c r="Q216" s="27">
        <f ca="1">$P216-[2]!thsiFinD("ths_fore_np_compound_growth_2y_index",$B216,TODAY()-30)</f>
        <v>-3.1278629178370068</v>
      </c>
      <c r="R216" s="27">
        <f ca="1">$P216-[2]!thsiFinD("ths_fore_np_compound_growth_2y_index",$B216,TODAY()-180)</f>
        <v>1.8258484747680015</v>
      </c>
      <c r="S216" s="26">
        <f ca="1">[2]!thsiFinD("ths_pe_ttm_index",B216,[2]!thsiFinD("ths_new_forward_nearest_trade_date_func",TODAY()),100,100)</f>
        <v>180.22003996494999</v>
      </c>
      <c r="T216" s="26">
        <f ca="1">[2]!thsiFinD("ths_fore_pe_index",B216,[2]!thsiFinD("ths_new_forward_nearest_trade_date_func",TODAY()),2025,100)</f>
        <v>67.899661385144</v>
      </c>
      <c r="U216" s="26">
        <f ca="1">[2]!thsiFinD("ths_pb_quantile_sr_index",$B216,[2]!thsiFinD("ths_new_forward_nearest_trade_date_func",TODAY()),TODAY()-365*5,TODAY(),107,100)</f>
        <v>47.5354490209318</v>
      </c>
      <c r="V216" s="26">
        <f ca="1">[2]!thsiFinD("ths_pe_ttm_quantile_index",$B216,[2]!thsiFinD("ths_new_forward_nearest_trade_date_func",TODAY()),TODAY()-365*5,TODAY(),100,100)</f>
        <v>0</v>
      </c>
      <c r="W216" s="27">
        <f ca="1">[2]!thsiFinD("ths_pb_quantile_sr_index",$B216,"2024-09-20",TODAY()-365*5,TODAY(),107,100)</f>
        <v>2.0256583389601621</v>
      </c>
      <c r="X216" s="27">
        <f ca="1">[2]!thsiFinD("ths_pe_ttm_quantile_index",$B216,"2024-09-20",TODAY()-365*5,TODAY(),100,100)</f>
        <v>62.727993655829003</v>
      </c>
      <c r="Y216" s="27">
        <f ca="1">[2]!thsiFinD("ths_pb_quantile_sr_index",$B216,"2024-12-31",TODAY()-365*5,TODAY(),107,100)</f>
        <v>46.455097906819717</v>
      </c>
      <c r="Z216" s="27">
        <f ca="1">[2]!thsiFinD("ths_pe_ttm_quantile_index",$B216,"2024-12-31",TODAY()-365*5,TODAY(),100,100)</f>
        <v>86.904761904761997</v>
      </c>
      <c r="AA216" s="27">
        <f ca="1">[2]!thsiFinD("ths_pb_lessthan1_num_ratio_index",$B216,[2]!thsiFinD("ths_new_forward_nearest_trade_date_func",TODAY()))</f>
        <v>0</v>
      </c>
      <c r="AB216" s="29">
        <f ca="1">IF(L216="","",(([2]!thsiFinD("close_int",$B216,TODAY()-365*3,TODAY(),100)-[2]!thsiFinD("low_int",$B216,TODAY()-365*3,TODAY(),100)-1)/([2]!thsiFinD("high_int",$B216,TODAY()-365*3,TODAY(),100)-[2]!thsiFinD("low_int",$B216,TODAY()-365*3,TODAY(),100)-1)))</f>
        <v>0.40424947490045354</v>
      </c>
      <c r="AC216" s="29">
        <f ca="1">IF($L216="","",(([2]!thsiFinD("close_int",$B216,TODAY()-365,TODAY(),100)-[2]!thsiFinD("low_int",$B216,TODAY()-365,TODAY(),100)-1)/([2]!thsiFinD("high_int",$B216,TODAY()-365,TODAY(),100)-[2]!thsiFinD("low_int",$B216,TODAY()-365,TODAY(),100)-1)))</f>
        <v>0.58654959258816053</v>
      </c>
      <c r="AD216" s="29">
        <f ca="1">IF($L216="","",(([2]!thsiFinD("close_int",$B216,TODAY()-90,TODAY(),100)-[2]!thsiFinD("low_int",$B216,TODAY()-90,TODAY(),100)-1)/([2]!thsiFinD("high_int",$B216,TODAY()-90,TODAY(),100)-[2]!thsiFinD("low_int",$B216,TODAY()-90,TODAY(),100)-1)))</f>
        <v>0.24554553246632432</v>
      </c>
    </row>
    <row r="217" spans="1:30" ht="16.5" hidden="1" x14ac:dyDescent="0.4">
      <c r="A217" s="2" t="str">
        <f>[1]!b_info_fullname(B217)</f>
        <v>中证云计算与大数据主题指数</v>
      </c>
      <c r="B217" s="2" t="s">
        <v>569</v>
      </c>
      <c r="C217" s="2" t="s">
        <v>1699</v>
      </c>
      <c r="D217" s="3" t="s">
        <v>1497</v>
      </c>
      <c r="E217" s="3" t="s">
        <v>1501</v>
      </c>
      <c r="F217" s="3" t="s">
        <v>1699</v>
      </c>
      <c r="G217" s="19">
        <f>COUNTIF('ETF-info'!$I$2:$I$2000,ETF指数!$B217)</f>
        <v>5</v>
      </c>
      <c r="H217" s="20">
        <f ca="1">SUMIF('ETF-info'!$I$2:$I$2000,ETF指数!B217,'ETF-info'!$M$2:$M$1008)</f>
        <v>54.522864351400003</v>
      </c>
      <c r="I217" s="25">
        <f ca="1">[1]!i_pq_pctchange($B217,TODAY()-30,"")</f>
        <v>-8.9555505188064206</v>
      </c>
      <c r="J217" s="25">
        <f ca="1">[1]!i_pq_pctchange($B217,TODAY()-180,"")</f>
        <v>3.6754734687103774</v>
      </c>
      <c r="K217" s="25">
        <f ca="1">[1]!i_pq_pctchange($B217,TODAY()-365,"")</f>
        <v>33.501449195807844</v>
      </c>
      <c r="L217" s="25">
        <f ca="1">IFERROR([1]!i_risk_returnyearly($B217,TODAY()-180,"",1)/N217,"")</f>
        <v>0.18314426176429002</v>
      </c>
      <c r="M217" s="25">
        <f ca="1">IFERROR([1]!i_risk_returnyearly($B217,TODAY()-365,"",1)/O217,"")</f>
        <v>0.81411155770761856</v>
      </c>
      <c r="N217" s="26">
        <f ca="1">[2]!thsiFinD("ths_annual_volatility_index",$B217,TODAY()-180,TODAY(),100,101)</f>
        <v>42.643090029008</v>
      </c>
      <c r="O217" s="26">
        <f ca="1">[2]!thsiFinD("ths_annual_volatility_index",$B217,TODAY()-365,TODAY(),100,101)</f>
        <v>42.724781944890999</v>
      </c>
      <c r="P217" s="27">
        <f ca="1">[2]!thsiFinD("ths_fore_np_compound_growth_2y_index",$B217,TODAY())</f>
        <v>60.094284587536997</v>
      </c>
      <c r="Q217" s="27">
        <f ca="1">$P217-[2]!thsiFinD("ths_fore_np_compound_growth_2y_index",$B217,TODAY()-30)</f>
        <v>3.2537468982489983</v>
      </c>
      <c r="R217" s="27">
        <f ca="1">$P217-[2]!thsiFinD("ths_fore_np_compound_growth_2y_index",$B217,TODAY()-180)</f>
        <v>0.48186857338399136</v>
      </c>
      <c r="S217" s="26">
        <f ca="1">[2]!thsiFinD("ths_pe_ttm_index",B217,[2]!thsiFinD("ths_new_forward_nearest_trade_date_func",TODAY()),100,100)</f>
        <v>80.023756374957998</v>
      </c>
      <c r="T217" s="26">
        <f ca="1">[2]!thsiFinD("ths_fore_pe_index",B217,[2]!thsiFinD("ths_new_forward_nearest_trade_date_func",TODAY()),2025,100)</f>
        <v>36.880347991961997</v>
      </c>
      <c r="U217" s="26">
        <f ca="1">[2]!thsiFinD("ths_pb_quantile_sr_index",$B217,[2]!thsiFinD("ths_new_forward_nearest_trade_date_func",TODAY()),TODAY()-365*5,TODAY(),107,100)</f>
        <v>59.922178988326849</v>
      </c>
      <c r="V217" s="26">
        <f ca="1">[2]!thsiFinD("ths_pe_ttm_quantile_index",$B217,[2]!thsiFinD("ths_new_forward_nearest_trade_date_func",TODAY()),TODAY()-365*5,TODAY(),100,100)</f>
        <v>0</v>
      </c>
      <c r="W217" s="27">
        <f ca="1">[2]!thsiFinD("ths_pb_quantile_sr_index",$B217,"2024-09-20",TODAY()-365*5,TODAY(),107,100)</f>
        <v>6.3553826199740593</v>
      </c>
      <c r="X217" s="27">
        <f ca="1">[2]!thsiFinD("ths_pe_ttm_quantile_index",$B217,"2024-09-20",TODAY()-365*5,TODAY(),100,100)</f>
        <v>33.620689655172001</v>
      </c>
      <c r="Y217" s="27">
        <f ca="1">[2]!thsiFinD("ths_pb_quantile_sr_index",$B217,"2024-12-31",TODAY()-365*5,TODAY(),107,100)</f>
        <v>60.830090791180282</v>
      </c>
      <c r="Z217" s="27">
        <f ca="1">[2]!thsiFinD("ths_pe_ttm_quantile_index",$B217,"2024-12-31",TODAY()-365*5,TODAY(),100,100)</f>
        <v>56.313725490195999</v>
      </c>
      <c r="AA217" s="27">
        <f ca="1">[2]!thsiFinD("ths_pb_lessthan1_num_ratio_index",$B217,[2]!thsiFinD("ths_new_forward_nearest_trade_date_func",TODAY()))</f>
        <v>0</v>
      </c>
      <c r="AB217" s="29">
        <f ca="1">IF(L217="","",(([2]!thsiFinD("close_int",$B217,TODAY()-365*3,TODAY(),100)-[2]!thsiFinD("low_int",$B217,TODAY()-365*3,TODAY(),100)-1)/([2]!thsiFinD("high_int",$B217,TODAY()-365*3,TODAY(),100)-[2]!thsiFinD("low_int",$B217,TODAY()-365*3,TODAY(),100)-1)))</f>
        <v>0.59113470011423486</v>
      </c>
      <c r="AC217" s="29">
        <f ca="1">IF($L217="","",(([2]!thsiFinD("close_int",$B217,TODAY()-365,TODAY(),100)-[2]!thsiFinD("low_int",$B217,TODAY()-365,TODAY(),100)-1)/([2]!thsiFinD("high_int",$B217,TODAY()-365,TODAY(),100)-[2]!thsiFinD("low_int",$B217,TODAY()-365,TODAY(),100)-1)))</f>
        <v>0.54910652164197349</v>
      </c>
      <c r="AD217" s="29">
        <f ca="1">IF($L217="","",(([2]!thsiFinD("close_int",$B217,TODAY()-90,TODAY(),100)-[2]!thsiFinD("low_int",$B217,TODAY()-90,TODAY(),100)-1)/([2]!thsiFinD("high_int",$B217,TODAY()-90,TODAY(),100)-[2]!thsiFinD("low_int",$B217,TODAY()-90,TODAY(),100)-1)))</f>
        <v>0.27453507187099857</v>
      </c>
    </row>
    <row r="218" spans="1:30" ht="16.5" hidden="1" x14ac:dyDescent="0.4">
      <c r="A218" s="2" t="str">
        <f>[1]!b_info_fullname(B218)</f>
        <v>中证全指软件指数</v>
      </c>
      <c r="B218" s="2" t="s">
        <v>511</v>
      </c>
      <c r="C218" s="2" t="s">
        <v>1702</v>
      </c>
      <c r="D218" s="3" t="s">
        <v>1497</v>
      </c>
      <c r="E218" s="3" t="s">
        <v>1501</v>
      </c>
      <c r="F218" s="3" t="s">
        <v>1703</v>
      </c>
      <c r="G218" s="19">
        <f>COUNTIF('ETF-info'!$I$2:$I$2000,ETF指数!$B218)</f>
        <v>3</v>
      </c>
      <c r="H218" s="20">
        <f ca="1">SUMIF('ETF-info'!$I$2:$I$2000,ETF指数!B218,'ETF-info'!$M$2:$M$1008)</f>
        <v>19.611256729999997</v>
      </c>
      <c r="I218" s="25">
        <f ca="1">[1]!i_pq_pctchange($B218,TODAY()-30,"")</f>
        <v>-8.2118941109126986</v>
      </c>
      <c r="J218" s="25">
        <f ca="1">[1]!i_pq_pctchange($B218,TODAY()-180,"")</f>
        <v>3.9700273099255723</v>
      </c>
      <c r="K218" s="25">
        <f ca="1">[1]!i_pq_pctchange($B218,TODAY()-365,"")</f>
        <v>31.563102017211907</v>
      </c>
      <c r="L218" s="25">
        <f ca="1">IFERROR([1]!i_risk_returnyearly($B218,TODAY()-180,"",1)/N218,"")</f>
        <v>0.19323615622251822</v>
      </c>
      <c r="M218" s="25">
        <f ca="1">IFERROR([1]!i_risk_returnyearly($B218,TODAY()-365,"",1)/O218,"")</f>
        <v>0.73733968217306767</v>
      </c>
      <c r="N218" s="26">
        <f ca="1">[2]!thsiFinD("ths_annual_volatility_index",$B218,TODAY()-180,TODAY(),100,101)</f>
        <v>43.723413894236998</v>
      </c>
      <c r="O218" s="26">
        <f ca="1">[2]!thsiFinD("ths_annual_volatility_index",$B218,TODAY()-365,TODAY(),100,101)</f>
        <v>44.432144162657004</v>
      </c>
      <c r="P218" s="27">
        <f ca="1">[2]!thsiFinD("ths_fore_np_compound_growth_2y_index",$B218,TODAY())</f>
        <v>52.542996585490002</v>
      </c>
      <c r="Q218" s="27">
        <f ca="1">$P218-[2]!thsiFinD("ths_fore_np_compound_growth_2y_index",$B218,TODAY()-30)</f>
        <v>5.3120255668080034</v>
      </c>
      <c r="R218" s="27">
        <f ca="1">$P218-[2]!thsiFinD("ths_fore_np_compound_growth_2y_index",$B218,TODAY()-180)</f>
        <v>-0.28966724931999721</v>
      </c>
      <c r="S218" s="26">
        <f ca="1">[2]!thsiFinD("ths_pe_ttm_index",B218,[2]!thsiFinD("ths_new_forward_nearest_trade_date_func",TODAY()),100,100)</f>
        <v>249.41349718468999</v>
      </c>
      <c r="T218" s="26">
        <f ca="1">[2]!thsiFinD("ths_fore_pe_index",B218,[2]!thsiFinD("ths_new_forward_nearest_trade_date_func",TODAY()),2025,100)</f>
        <v>61.891538585818999</v>
      </c>
      <c r="U218" s="26">
        <f ca="1">[2]!thsiFinD("ths_pb_quantile_sr_index",$B218,[2]!thsiFinD("ths_new_forward_nearest_trade_date_func",TODAY()),TODAY()-365*5,TODAY(),107,100)</f>
        <v>41.09324758842444</v>
      </c>
      <c r="V218" s="26">
        <f ca="1">[2]!thsiFinD("ths_pe_ttm_quantile_index",$B218,[2]!thsiFinD("ths_new_forward_nearest_trade_date_func",TODAY()),TODAY()-365*5,TODAY(),100,100)</f>
        <v>0</v>
      </c>
      <c r="W218" s="27">
        <f ca="1">[2]!thsiFinD("ths_pb_quantile_sr_index",$B218,"2024-09-20",TODAY()-365*5,TODAY(),107,100)</f>
        <v>2.315112540192926</v>
      </c>
      <c r="X218" s="27">
        <f ca="1">[2]!thsiFinD("ths_pe_ttm_quantile_index",$B218,"2024-09-20",TODAY()-365*5,TODAY(),100,100)</f>
        <v>68.075117370892002</v>
      </c>
      <c r="Y218" s="27">
        <f ca="1">[2]!thsiFinD("ths_pb_quantile_sr_index",$B218,"2024-12-31",TODAY()-365*5,TODAY(),107,100)</f>
        <v>39.421221864951768</v>
      </c>
      <c r="Z218" s="27">
        <f ca="1">[2]!thsiFinD("ths_pe_ttm_quantile_index",$B218,"2024-12-31",TODAY()-365*5,TODAY(),100,100)</f>
        <v>86.217697729052006</v>
      </c>
      <c r="AA218" s="27">
        <f ca="1">[2]!thsiFinD("ths_pb_lessthan1_num_ratio_index",$B218,[2]!thsiFinD("ths_new_forward_nearest_trade_date_func",TODAY()))</f>
        <v>2</v>
      </c>
      <c r="AB218" s="29">
        <f ca="1">IF(L218="","",(([2]!thsiFinD("close_int",$B218,TODAY()-365*3,TODAY(),100)-[2]!thsiFinD("low_int",$B218,TODAY()-365*3,TODAY(),100)-1)/([2]!thsiFinD("high_int",$B218,TODAY()-365*3,TODAY(),100)-[2]!thsiFinD("low_int",$B218,TODAY()-365*3,TODAY(),100)-1)))</f>
        <v>0.4174966692760777</v>
      </c>
      <c r="AC218" s="29">
        <f ca="1">IF($L218="","",(([2]!thsiFinD("close_int",$B218,TODAY()-365,TODAY(),100)-[2]!thsiFinD("low_int",$B218,TODAY()-365,TODAY(),100)-1)/([2]!thsiFinD("high_int",$B218,TODAY()-365,TODAY(),100)-[2]!thsiFinD("low_int",$B218,TODAY()-365,TODAY(),100)-1)))</f>
        <v>0.60496400151787622</v>
      </c>
      <c r="AD218" s="29">
        <f ca="1">IF($L218="","",(([2]!thsiFinD("close_int",$B218,TODAY()-90,TODAY(),100)-[2]!thsiFinD("low_int",$B218,TODAY()-90,TODAY(),100)-1)/([2]!thsiFinD("high_int",$B218,TODAY()-90,TODAY(),100)-[2]!thsiFinD("low_int",$B218,TODAY()-90,TODAY(),100)-1)))</f>
        <v>0.2763212579982473</v>
      </c>
    </row>
    <row r="219" spans="1:30" ht="16.5" hidden="1" x14ac:dyDescent="0.4">
      <c r="A219" s="2" t="str">
        <f>[1]!b_info_fullname(B219)</f>
        <v>中证大数据产业指数</v>
      </c>
      <c r="B219" s="2" t="s">
        <v>482</v>
      </c>
      <c r="C219" s="2" t="s">
        <v>1704</v>
      </c>
      <c r="D219" s="3" t="s">
        <v>1497</v>
      </c>
      <c r="E219" s="3" t="s">
        <v>1501</v>
      </c>
      <c r="F219" s="3" t="s">
        <v>1699</v>
      </c>
      <c r="G219" s="19">
        <f>COUNTIF('ETF-info'!$I$2:$I$2000,ETF指数!$B219)</f>
        <v>3</v>
      </c>
      <c r="H219" s="20">
        <f ca="1">SUMIF('ETF-info'!$I$2:$I$2000,ETF指数!B219,'ETF-info'!$M$2:$M$1008)</f>
        <v>25.495337405399997</v>
      </c>
      <c r="I219" s="25">
        <f ca="1">[1]!i_pq_pctchange($B219,TODAY()-30,"")</f>
        <v>-9.3202880946455231</v>
      </c>
      <c r="J219" s="25">
        <f ca="1">[1]!i_pq_pctchange($B219,TODAY()-180,"")</f>
        <v>9.9315976098293568</v>
      </c>
      <c r="K219" s="25">
        <f ca="1">[1]!i_pq_pctchange($B219,TODAY()-365,"")</f>
        <v>34.863906446206094</v>
      </c>
      <c r="L219" s="25">
        <f ca="1">IFERROR([1]!i_risk_returnyearly($B219,TODAY()-180,"",1)/N219,"")</f>
        <v>0.49626281592191046</v>
      </c>
      <c r="M219" s="25">
        <f ca="1">IFERROR([1]!i_risk_returnyearly($B219,TODAY()-365,"",1)/O219,"")</f>
        <v>0.85258992462388272</v>
      </c>
      <c r="N219" s="26">
        <f ca="1">[2]!thsiFinD("ths_annual_volatility_index",$B219,TODAY()-180,TODAY(),100,101)</f>
        <v>43.942278253864998</v>
      </c>
      <c r="O219" s="26">
        <f ca="1">[2]!thsiFinD("ths_annual_volatility_index",$B219,TODAY()-365,TODAY(),100,101)</f>
        <v>42.463536537004998</v>
      </c>
      <c r="P219" s="27">
        <f ca="1">[2]!thsiFinD("ths_fore_np_compound_growth_2y_index",$B219,TODAY())</f>
        <v>58.320425842732007</v>
      </c>
      <c r="Q219" s="27">
        <f ca="1">$P219-[2]!thsiFinD("ths_fore_np_compound_growth_2y_index",$B219,TODAY()-30)</f>
        <v>1.7302565854680054</v>
      </c>
      <c r="R219" s="27">
        <f ca="1">$P219-[2]!thsiFinD("ths_fore_np_compound_growth_2y_index",$B219,TODAY()-180)</f>
        <v>-0.83874817330099205</v>
      </c>
      <c r="S219" s="26">
        <f ca="1">[2]!thsiFinD("ths_pe_ttm_index",B219,[2]!thsiFinD("ths_new_forward_nearest_trade_date_func",TODAY()),100,100)</f>
        <v>189.24753194203001</v>
      </c>
      <c r="T219" s="26">
        <f ca="1">[2]!thsiFinD("ths_fore_pe_index",B219,[2]!thsiFinD("ths_new_forward_nearest_trade_date_func",TODAY()),2025,100)</f>
        <v>46.185667869569002</v>
      </c>
      <c r="U219" s="26">
        <f ca="1">[2]!thsiFinD("ths_pb_quantile_sr_index",$B219,[2]!thsiFinD("ths_new_forward_nearest_trade_date_func",TODAY()),TODAY()-365*5,TODAY(),107,100)</f>
        <v>50.161394448030983</v>
      </c>
      <c r="V219" s="26">
        <f ca="1">[2]!thsiFinD("ths_pe_ttm_quantile_index",$B219,[2]!thsiFinD("ths_new_forward_nearest_trade_date_func",TODAY()),TODAY()-365*5,TODAY(),100,100)</f>
        <v>0</v>
      </c>
      <c r="W219" s="27">
        <f ca="1">[2]!thsiFinD("ths_pb_quantile_sr_index",$B219,"2024-09-20",TODAY()-365*5,TODAY(),107,100)</f>
        <v>2.1304067140090379</v>
      </c>
      <c r="X219" s="27">
        <f ca="1">[2]!thsiFinD("ths_pe_ttm_quantile_index",$B219,"2024-09-20",TODAY()-365*5,TODAY(),100,100)</f>
        <v>48.994974874371998</v>
      </c>
      <c r="Y219" s="27">
        <f ca="1">[2]!thsiFinD("ths_pb_quantile_sr_index",$B219,"2024-12-31",TODAY()-365*5,TODAY(),107,100)</f>
        <v>44.157520981278239</v>
      </c>
      <c r="Z219" s="27">
        <f ca="1">[2]!thsiFinD("ths_pe_ttm_quantile_index",$B219,"2024-12-31",TODAY()-365*5,TODAY(),100,100)</f>
        <v>80.553227158423994</v>
      </c>
      <c r="AA219" s="27">
        <f ca="1">[2]!thsiFinD("ths_pb_lessthan1_num_ratio_index",$B219,[2]!thsiFinD("ths_new_forward_nearest_trade_date_func",TODAY()))</f>
        <v>2</v>
      </c>
      <c r="AB219" s="29">
        <f ca="1">IF(L219="","",(([2]!thsiFinD("close_int",$B219,TODAY()-365*3,TODAY(),100)-[2]!thsiFinD("low_int",$B219,TODAY()-365*3,TODAY(),100)-1)/([2]!thsiFinD("high_int",$B219,TODAY()-365*3,TODAY(),100)-[2]!thsiFinD("low_int",$B219,TODAY()-365*3,TODAY(),100)-1)))</f>
        <v>0.51130883586402387</v>
      </c>
      <c r="AC219" s="29">
        <f ca="1">IF($L219="","",(([2]!thsiFinD("close_int",$B219,TODAY()-365,TODAY(),100)-[2]!thsiFinD("low_int",$B219,TODAY()-365,TODAY(),100)-1)/([2]!thsiFinD("high_int",$B219,TODAY()-365,TODAY(),100)-[2]!thsiFinD("low_int",$B219,TODAY()-365,TODAY(),100)-1)))</f>
        <v>0.55893417959230818</v>
      </c>
      <c r="AD219" s="29">
        <f ca="1">IF($L219="","",(([2]!thsiFinD("close_int",$B219,TODAY()-90,TODAY(),100)-[2]!thsiFinD("low_int",$B219,TODAY()-90,TODAY(),100)-1)/([2]!thsiFinD("high_int",$B219,TODAY()-90,TODAY(),100)-[2]!thsiFinD("low_int",$B219,TODAY()-90,TODAY(),100)-1)))</f>
        <v>0.250152726812086</v>
      </c>
    </row>
    <row r="220" spans="1:30" ht="16.5" hidden="1" x14ac:dyDescent="0.4">
      <c r="A220" s="2" t="str">
        <f>[1]!b_info_fullname(B220)</f>
        <v>中证电子指数</v>
      </c>
      <c r="B220" s="2" t="s">
        <v>386</v>
      </c>
      <c r="C220" s="2" t="s">
        <v>1700</v>
      </c>
      <c r="D220" s="3" t="s">
        <v>1497</v>
      </c>
      <c r="E220" s="3" t="s">
        <v>1501</v>
      </c>
      <c r="F220" s="3" t="s">
        <v>1701</v>
      </c>
      <c r="G220" s="19">
        <f>COUNTIF('ETF-info'!$I$2:$I$2000,ETF指数!$B220)</f>
        <v>1</v>
      </c>
      <c r="H220" s="20">
        <f ca="1">SUMIF('ETF-info'!$I$2:$I$2000,ETF指数!B220,'ETF-info'!$M$2:$M$1008)</f>
        <v>12.932561283</v>
      </c>
      <c r="I220" s="25">
        <f ca="1">[1]!i_pq_pctchange($B220,TODAY()-30,"")</f>
        <v>-7.8598740200561457</v>
      </c>
      <c r="J220" s="25">
        <f ca="1">[1]!i_pq_pctchange($B220,TODAY()-180,"")</f>
        <v>-0.942243876813742</v>
      </c>
      <c r="K220" s="25">
        <f ca="1">[1]!i_pq_pctchange($B220,TODAY()-365,"")</f>
        <v>32.449867687640463</v>
      </c>
      <c r="L220" s="25">
        <f ca="1">IFERROR([1]!i_risk_returnyearly($B220,TODAY()-180,"",1)/N220,"")</f>
        <v>-5.9586166188104063E-2</v>
      </c>
      <c r="M220" s="25">
        <f ca="1">IFERROR([1]!i_risk_returnyearly($B220,TODAY()-365,"",1)/O220,"")</f>
        <v>0.93591869645824854</v>
      </c>
      <c r="N220" s="26">
        <f ca="1">[2]!thsiFinD("ths_annual_volatility_index",$B220,TODAY()-180,TODAY(),100,101)</f>
        <v>32.775927497075003</v>
      </c>
      <c r="O220" s="26">
        <f ca="1">[2]!thsiFinD("ths_annual_volatility_index",$B220,TODAY()-365,TODAY(),100,101)</f>
        <v>35.992561392528003</v>
      </c>
      <c r="P220" s="27">
        <f ca="1">[2]!thsiFinD("ths_fore_np_compound_growth_2y_index",$B220,TODAY())</f>
        <v>41.077942977775997</v>
      </c>
      <c r="Q220" s="27">
        <f ca="1">$P220-[2]!thsiFinD("ths_fore_np_compound_growth_2y_index",$B220,TODAY()-30)</f>
        <v>4.734878299644997</v>
      </c>
      <c r="R220" s="27">
        <f ca="1">$P220-[2]!thsiFinD("ths_fore_np_compound_growth_2y_index",$B220,TODAY()-180)</f>
        <v>4.5105078049880021</v>
      </c>
      <c r="S220" s="26">
        <f ca="1">[2]!thsiFinD("ths_pe_ttm_index",B220,[2]!thsiFinD("ths_new_forward_nearest_trade_date_func",TODAY()),100,100)</f>
        <v>45.165787228987</v>
      </c>
      <c r="T220" s="26">
        <f ca="1">[2]!thsiFinD("ths_fore_pe_index",B220,[2]!thsiFinD("ths_new_forward_nearest_trade_date_func",TODAY()),2025,100)</f>
        <v>29.380996299955001</v>
      </c>
      <c r="U220" s="26">
        <f ca="1">[2]!thsiFinD("ths_pb_quantile_sr_index",$B220,[2]!thsiFinD("ths_new_forward_nearest_trade_date_func",TODAY()),TODAY()-365*5,TODAY(),107,100)</f>
        <v>60.992462311557794</v>
      </c>
      <c r="V220" s="26">
        <f ca="1">[2]!thsiFinD("ths_pe_ttm_quantile_index",$B220,[2]!thsiFinD("ths_new_forward_nearest_trade_date_func",TODAY()),TODAY()-365*5,TODAY(),100,100)</f>
        <v>0</v>
      </c>
      <c r="W220" s="27">
        <f ca="1">[2]!thsiFinD("ths_pb_quantile_sr_index",$B220,"2024-09-20",TODAY()-365*5,TODAY(),107,100)</f>
        <v>1.6331658291457287</v>
      </c>
      <c r="X220" s="27">
        <f ca="1">[2]!thsiFinD("ths_pe_ttm_quantile_index",$B220,"2024-09-20",TODAY()-365*5,TODAY(),100,100)</f>
        <v>23.065693430656999</v>
      </c>
      <c r="Y220" s="27">
        <f ca="1">[2]!thsiFinD("ths_pb_quantile_sr_index",$B220,"2024-12-31",TODAY()-365*5,TODAY(),107,100)</f>
        <v>67.8391959798995</v>
      </c>
      <c r="Z220" s="27">
        <f ca="1">[2]!thsiFinD("ths_pe_ttm_quantile_index",$B220,"2024-12-31",TODAY()-365*5,TODAY(),100,100)</f>
        <v>76.040905770636002</v>
      </c>
      <c r="AA220" s="27">
        <f ca="1">[2]!thsiFinD("ths_pb_lessthan1_num_ratio_index",$B220,[2]!thsiFinD("ths_new_forward_nearest_trade_date_func",TODAY()))</f>
        <v>1</v>
      </c>
      <c r="AB220" s="29">
        <f ca="1">IF(L220="","",(([2]!thsiFinD("close_int",$B220,TODAY()-365*3,TODAY(),100)-[2]!thsiFinD("low_int",$B220,TODAY()-365*3,TODAY(),100)-1)/([2]!thsiFinD("high_int",$B220,TODAY()-365*3,TODAY(),100)-[2]!thsiFinD("low_int",$B220,TODAY()-365*3,TODAY(),100)-1)))</f>
        <v>0.67049190986593499</v>
      </c>
      <c r="AC220" s="29">
        <f ca="1">IF($L220="","",(([2]!thsiFinD("close_int",$B220,TODAY()-365,TODAY(),100)-[2]!thsiFinD("low_int",$B220,TODAY()-365,TODAY(),100)-1)/([2]!thsiFinD("high_int",$B220,TODAY()-365,TODAY(),100)-[2]!thsiFinD("low_int",$B220,TODAY()-365,TODAY(),100)-1)))</f>
        <v>0.61300140547012882</v>
      </c>
      <c r="AD220" s="29">
        <f ca="1">IF($L220="","",(([2]!thsiFinD("close_int",$B220,TODAY()-90,TODAY(),100)-[2]!thsiFinD("low_int",$B220,TODAY()-90,TODAY(),100)-1)/([2]!thsiFinD("high_int",$B220,TODAY()-90,TODAY(),100)-[2]!thsiFinD("low_int",$B220,TODAY()-90,TODAY(),100)-1)))</f>
        <v>0.37949446146916926</v>
      </c>
    </row>
    <row r="221" spans="1:30" ht="16.5" hidden="1" x14ac:dyDescent="0.4">
      <c r="A221" s="2" t="str">
        <f>[1]!b_info_fullname(B221)</f>
        <v>中证半导体产业指数</v>
      </c>
      <c r="B221" s="2" t="s">
        <v>1135</v>
      </c>
      <c r="C221" s="2" t="s">
        <v>1723</v>
      </c>
      <c r="D221" s="3" t="s">
        <v>1497</v>
      </c>
      <c r="E221" s="3" t="s">
        <v>1501</v>
      </c>
      <c r="F221" s="3" t="s">
        <v>1681</v>
      </c>
      <c r="G221" s="19">
        <f>COUNTIF('ETF-info'!$I$2:$I$2000,ETF指数!$B221)</f>
        <v>2</v>
      </c>
      <c r="H221" s="20">
        <f ca="1">SUMIF('ETF-info'!$I$2:$I$2000,ETF指数!B221,'ETF-info'!$M$2:$M$1008)</f>
        <v>9.7396688019000006</v>
      </c>
      <c r="I221" s="25">
        <f ca="1">[1]!i_pq_pctchange($B221,TODAY()-30,"")</f>
        <v>-1.1732312716453364</v>
      </c>
      <c r="J221" s="25">
        <f ca="1">[1]!i_pq_pctchange($B221,TODAY()-180,"")</f>
        <v>3.0007596483677013</v>
      </c>
      <c r="K221" s="25">
        <f ca="1">[1]!i_pq_pctchange($B221,TODAY()-365,"")</f>
        <v>50.708083757120725</v>
      </c>
      <c r="L221" s="25">
        <f ca="1">IFERROR([1]!i_risk_returnyearly($B221,TODAY()-180,"",1)/N221,"")</f>
        <v>0.18344810159891492</v>
      </c>
      <c r="M221" s="25">
        <f ca="1">IFERROR([1]!i_risk_returnyearly($B221,TODAY()-365,"",1)/O221,"")</f>
        <v>1.2383576194817452</v>
      </c>
      <c r="N221" s="26">
        <f ca="1">[2]!thsiFinD("ths_annual_volatility_index",$B221,TODAY()-180,TODAY(),100,101)</f>
        <v>34.632577880611997</v>
      </c>
      <c r="O221" s="26">
        <f ca="1">[2]!thsiFinD("ths_annual_volatility_index",$B221,TODAY()-365,TODAY(),100,101)</f>
        <v>42.609279441078002</v>
      </c>
      <c r="P221" s="27">
        <f ca="1">[2]!thsiFinD("ths_fore_np_compound_growth_2y_index",$B221,TODAY())</f>
        <v>49.675534619477006</v>
      </c>
      <c r="Q221" s="27">
        <f ca="1">$P221-[2]!thsiFinD("ths_fore_np_compound_growth_2y_index",$B221,TODAY()-30)</f>
        <v>8.3365631798870083</v>
      </c>
      <c r="R221" s="27">
        <f ca="1">$P221-[2]!thsiFinD("ths_fore_np_compound_growth_2y_index",$B221,TODAY()-180)</f>
        <v>9.9145719983230052</v>
      </c>
      <c r="S221" s="26">
        <f ca="1">[2]!thsiFinD("ths_pe_ttm_index",B221,[2]!thsiFinD("ths_new_forward_nearest_trade_date_func",TODAY()),100,100)</f>
        <v>93.786173561659993</v>
      </c>
      <c r="T221" s="26">
        <f ca="1">[2]!thsiFinD("ths_fore_pe_index",B221,[2]!thsiFinD("ths_new_forward_nearest_trade_date_func",TODAY()),2025,100)</f>
        <v>59.521275156846997</v>
      </c>
      <c r="U221" s="26">
        <f ca="1">[2]!thsiFinD("ths_pb_quantile_sr_index",$B221,[2]!thsiFinD("ths_new_forward_nearest_trade_date_func",TODAY()),TODAY()-365*5,TODAY(),107,100)</f>
        <v>81.031064111037679</v>
      </c>
      <c r="V221" s="26">
        <f ca="1">[2]!thsiFinD("ths_pe_ttm_quantile_index",$B221,[2]!thsiFinD("ths_new_forward_nearest_trade_date_func",TODAY()),TODAY()-365*5,TODAY(),100,100)</f>
        <v>0</v>
      </c>
      <c r="W221" s="27">
        <f ca="1">[2]!thsiFinD("ths_pb_quantile_sr_index",$B221,"2024-09-20",TODAY()-365*5,TODAY(),107,100)</f>
        <v>0.92531394580304038</v>
      </c>
      <c r="X221" s="27">
        <f ca="1">[2]!thsiFinD("ths_pe_ttm_quantile_index",$B221,"2024-09-20",TODAY()-365*5,TODAY(),100,100)</f>
        <v>44.539116963593997</v>
      </c>
      <c r="Y221" s="27">
        <f ca="1">[2]!thsiFinD("ths_pb_quantile_sr_index",$B221,"2024-12-31",TODAY()-365*5,TODAY(),107,100)</f>
        <v>78.849966953073363</v>
      </c>
      <c r="Z221" s="27">
        <f ca="1">[2]!thsiFinD("ths_pe_ttm_quantile_index",$B221,"2024-12-31",TODAY()-365*5,TODAY(),100,100)</f>
        <v>86.986831913245993</v>
      </c>
      <c r="AA221" s="27">
        <f ca="1">[2]!thsiFinD("ths_pb_lessthan1_num_ratio_index",$B221,[2]!thsiFinD("ths_new_forward_nearest_trade_date_func",TODAY()))</f>
        <v>0</v>
      </c>
      <c r="AB221" s="29">
        <f ca="1">IF(L221="","",(([2]!thsiFinD("close_int",$B221,TODAY()-365*3,TODAY(),100)-[2]!thsiFinD("low_int",$B221,TODAY()-365*3,TODAY(),100)-1)/([2]!thsiFinD("high_int",$B221,TODAY()-365*3,TODAY(),100)-[2]!thsiFinD("low_int",$B221,TODAY()-365*3,TODAY(),100)-1)))</f>
        <v>0.73128763214460801</v>
      </c>
      <c r="AC221" s="29">
        <f ca="1">IF($L221="","",(([2]!thsiFinD("close_int",$B221,TODAY()-365,TODAY(),100)-[2]!thsiFinD("low_int",$B221,TODAY()-365,TODAY(),100)-1)/([2]!thsiFinD("high_int",$B221,TODAY()-365,TODAY(),100)-[2]!thsiFinD("low_int",$B221,TODAY()-365,TODAY(),100)-1)))</f>
        <v>0.6954859711818635</v>
      </c>
      <c r="AD221" s="29">
        <f ca="1">IF($L221="","",(([2]!thsiFinD("close_int",$B221,TODAY()-90,TODAY(),100)-[2]!thsiFinD("low_int",$B221,TODAY()-90,TODAY(),100)-1)/([2]!thsiFinD("high_int",$B221,TODAY()-90,TODAY(),100)-[2]!thsiFinD("low_int",$B221,TODAY()-90,TODAY(),100)-1)))</f>
        <v>0.4825230193759506</v>
      </c>
    </row>
    <row r="222" spans="1:30" ht="16.5" hidden="1" x14ac:dyDescent="0.4">
      <c r="A222" s="2" t="str">
        <f>[1]!b_info_fullname(B222)</f>
        <v>中证数字经济主题指数</v>
      </c>
      <c r="B222" s="2" t="s">
        <v>846</v>
      </c>
      <c r="C222" s="2" t="s">
        <v>1707</v>
      </c>
      <c r="D222" s="3" t="s">
        <v>1497</v>
      </c>
      <c r="E222" s="3" t="s">
        <v>1501</v>
      </c>
      <c r="F222" s="3" t="s">
        <v>1707</v>
      </c>
      <c r="G222" s="19">
        <f>COUNTIF('ETF-info'!$I$2:$I$2000,ETF指数!$B222)</f>
        <v>2</v>
      </c>
      <c r="H222" s="20">
        <f ca="1">SUMIF('ETF-info'!$I$2:$I$2000,ETF指数!B222,'ETF-info'!$M$2:$M$1008)</f>
        <v>9.7133940925999998</v>
      </c>
      <c r="I222" s="25">
        <f ca="1">[1]!i_pq_pctchange($B222,TODAY()-30,"")</f>
        <v>-5.1636609669085898</v>
      </c>
      <c r="J222" s="25">
        <f ca="1">[1]!i_pq_pctchange($B222,TODAY()-180,"")</f>
        <v>5.5184088548869026</v>
      </c>
      <c r="K222" s="25">
        <f ca="1">[1]!i_pq_pctchange($B222,TODAY()-365,"")</f>
        <v>42.491971797507787</v>
      </c>
      <c r="L222" s="25">
        <f ca="1">IFERROR([1]!i_risk_returnyearly($B222,TODAY()-180,"",1)/N222,"")</f>
        <v>0.32600971723553379</v>
      </c>
      <c r="M222" s="25">
        <f ca="1">IFERROR([1]!i_risk_returnyearly($B222,TODAY()-365,"",1)/O222,"")</f>
        <v>1.0909046499317987</v>
      </c>
      <c r="N222" s="26">
        <f ca="1">[2]!thsiFinD("ths_annual_volatility_index",$B222,TODAY()-180,TODAY(),100,101)</f>
        <v>36.320565133552002</v>
      </c>
      <c r="O222" s="26">
        <f ca="1">[2]!thsiFinD("ths_annual_volatility_index",$B222,TODAY()-365,TODAY(),100,101)</f>
        <v>40.489172601899</v>
      </c>
      <c r="P222" s="27">
        <f ca="1">[2]!thsiFinD("ths_fore_np_compound_growth_2y_index",$B222,TODAY())</f>
        <v>34.432156776412995</v>
      </c>
      <c r="Q222" s="27">
        <f ca="1">$P222-[2]!thsiFinD("ths_fore_np_compound_growth_2y_index",$B222,TODAY()-30)</f>
        <v>2.8437334983529929</v>
      </c>
      <c r="R222" s="27">
        <f ca="1">$P222-[2]!thsiFinD("ths_fore_np_compound_growth_2y_index",$B222,TODAY()-180)</f>
        <v>5.3700077668169968</v>
      </c>
      <c r="S222" s="26">
        <f ca="1">[2]!thsiFinD("ths_pe_ttm_index",B222,[2]!thsiFinD("ths_new_forward_nearest_trade_date_func",TODAY()),100,100)</f>
        <v>65.358539109519</v>
      </c>
      <c r="T222" s="26">
        <f ca="1">[2]!thsiFinD("ths_fore_pe_index",B222,[2]!thsiFinD("ths_new_forward_nearest_trade_date_func",TODAY()),2025,100)</f>
        <v>45.849402222092003</v>
      </c>
      <c r="U222" s="26">
        <f ca="1">[2]!thsiFinD("ths_pb_quantile_sr_index",$B222,[2]!thsiFinD("ths_new_forward_nearest_trade_date_func",TODAY()),TODAY()-365*5,TODAY(),107,100)</f>
        <v>80.917698470502557</v>
      </c>
      <c r="V222" s="26">
        <f ca="1">[2]!thsiFinD("ths_pe_ttm_quantile_index",$B222,[2]!thsiFinD("ths_new_forward_nearest_trade_date_func",TODAY()),TODAY()-365*5,TODAY(),100,100)</f>
        <v>0</v>
      </c>
      <c r="W222" s="27">
        <f ca="1">[2]!thsiFinD("ths_pb_quantile_sr_index",$B222,"2024-09-20",TODAY()-365*5,TODAY(),107,100)</f>
        <v>1.0924981791697013</v>
      </c>
      <c r="X222" s="27">
        <f ca="1">[2]!thsiFinD("ths_pe_ttm_quantile_index",$B222,"2024-09-20",TODAY()-365*5,TODAY(),100,100)</f>
        <v>27.419354838709999</v>
      </c>
      <c r="Y222" s="27">
        <f ca="1">[2]!thsiFinD("ths_pb_quantile_sr_index",$B222,"2024-12-31",TODAY()-365*5,TODAY(),107,100)</f>
        <v>84.195193008011643</v>
      </c>
      <c r="Z222" s="27">
        <f ca="1">[2]!thsiFinD("ths_pe_ttm_quantile_index",$B222,"2024-12-31",TODAY()-365*5,TODAY(),100,100)</f>
        <v>93.972835314091995</v>
      </c>
      <c r="AA222" s="27">
        <f ca="1">[2]!thsiFinD("ths_pb_lessthan1_num_ratio_index",$B222,[2]!thsiFinD("ths_new_forward_nearest_trade_date_func",TODAY()))</f>
        <v>0</v>
      </c>
      <c r="AB222" s="29">
        <f ca="1">IF(L222="","",(([2]!thsiFinD("close_int",$B222,TODAY()-365*3,TODAY(),100)-[2]!thsiFinD("low_int",$B222,TODAY()-365*3,TODAY(),100)-1)/([2]!thsiFinD("high_int",$B222,TODAY()-365*3,TODAY(),100)-[2]!thsiFinD("low_int",$B222,TODAY()-365*3,TODAY(),100)-1)))</f>
        <v>0.69765630980559068</v>
      </c>
      <c r="AC222" s="29">
        <f ca="1">IF($L222="","",(([2]!thsiFinD("close_int",$B222,TODAY()-365,TODAY(),100)-[2]!thsiFinD("low_int",$B222,TODAY()-365,TODAY(),100)-1)/([2]!thsiFinD("high_int",$B222,TODAY()-365,TODAY(),100)-[2]!thsiFinD("low_int",$B222,TODAY()-365,TODAY(),100)-1)))</f>
        <v>0.69373234307749376</v>
      </c>
      <c r="AD222" s="29">
        <f ca="1">IF($L222="","",(([2]!thsiFinD("close_int",$B222,TODAY()-90,TODAY(),100)-[2]!thsiFinD("low_int",$B222,TODAY()-90,TODAY(),100)-1)/([2]!thsiFinD("high_int",$B222,TODAY()-90,TODAY(),100)-[2]!thsiFinD("low_int",$B222,TODAY()-90,TODAY(),100)-1)))</f>
        <v>0.36988006935594303</v>
      </c>
    </row>
    <row r="223" spans="1:30" ht="16.5" hidden="1" x14ac:dyDescent="0.4">
      <c r="A223" s="2" t="str">
        <f>[1]!b_info_fullname(B223)</f>
        <v>中证科技50指数</v>
      </c>
      <c r="B223" s="2" t="s">
        <v>398</v>
      </c>
      <c r="C223" s="2" t="s">
        <v>1710</v>
      </c>
      <c r="D223" s="3" t="s">
        <v>1497</v>
      </c>
      <c r="E223" s="3" t="s">
        <v>1501</v>
      </c>
      <c r="F223" s="3" t="s">
        <v>1501</v>
      </c>
      <c r="G223" s="19">
        <f>COUNTIF('ETF-info'!$I$2:$I$2000,ETF指数!$B223)</f>
        <v>1</v>
      </c>
      <c r="H223" s="20">
        <f ca="1">SUMIF('ETF-info'!$I$2:$I$2000,ETF指数!B223,'ETF-info'!$M$2:$M$1008)</f>
        <v>9.9352196086000006</v>
      </c>
      <c r="I223" s="25">
        <f ca="1">[1]!i_pq_pctchange($B223,TODAY()-30,"")</f>
        <v>-5.791701274082528</v>
      </c>
      <c r="J223" s="25">
        <f ca="1">[1]!i_pq_pctchange($B223,TODAY()-180,"")</f>
        <v>-7.1225221904265501</v>
      </c>
      <c r="K223" s="25">
        <f ca="1">[1]!i_pq_pctchange($B223,TODAY()-365,"")</f>
        <v>9.8848303487216285</v>
      </c>
      <c r="L223" s="25">
        <f ca="1">IFERROR([1]!i_risk_returnyearly($B223,TODAY()-180,"",1)/N223,"")</f>
        <v>-0.51615980019896013</v>
      </c>
      <c r="M223" s="25">
        <f ca="1">IFERROR([1]!i_risk_returnyearly($B223,TODAY()-365,"",1)/O223,"")</f>
        <v>0.31402145426642375</v>
      </c>
      <c r="N223" s="26">
        <f ca="1">[2]!thsiFinD("ths_annual_volatility_index",$B223,TODAY()-180,TODAY(),100,101)</f>
        <v>27.641172249576002</v>
      </c>
      <c r="O223" s="26">
        <f ca="1">[2]!thsiFinD("ths_annual_volatility_index",$B223,TODAY()-365,TODAY(),100,101)</f>
        <v>32.570318366174</v>
      </c>
      <c r="P223" s="27">
        <f ca="1">[2]!thsiFinD("ths_fore_np_compound_growth_2y_index",$B223,TODAY())</f>
        <v>11.036756347984999</v>
      </c>
      <c r="Q223" s="27">
        <f ca="1">$P223-[2]!thsiFinD("ths_fore_np_compound_growth_2y_index",$B223,TODAY()-30)</f>
        <v>2.2748617375534987</v>
      </c>
      <c r="R223" s="27">
        <f ca="1">$P223-[2]!thsiFinD("ths_fore_np_compound_growth_2y_index",$B223,TODAY()-180)</f>
        <v>0.87495649555799915</v>
      </c>
      <c r="S223" s="26">
        <f ca="1">[2]!thsiFinD("ths_pe_ttm_index",B223,[2]!thsiFinD("ths_new_forward_nearest_trade_date_func",TODAY()),100,100)</f>
        <v>49.964754943152002</v>
      </c>
      <c r="T223" s="26">
        <f ca="1">[2]!thsiFinD("ths_fore_pe_index",B223,[2]!thsiFinD("ths_new_forward_nearest_trade_date_func",TODAY()),2025,100)</f>
        <v>29.688500066281001</v>
      </c>
      <c r="U223" s="26">
        <f ca="1">[2]!thsiFinD("ths_pb_quantile_sr_index",$B223,[2]!thsiFinD("ths_new_forward_nearest_trade_date_func",TODAY()),TODAY()-365*5,TODAY(),107,100)</f>
        <v>23.46153846153846</v>
      </c>
      <c r="V223" s="26">
        <f ca="1">[2]!thsiFinD("ths_pe_ttm_quantile_index",$B223,[2]!thsiFinD("ths_new_forward_nearest_trade_date_func",TODAY()),TODAY()-365*5,TODAY(),100,100)</f>
        <v>0</v>
      </c>
      <c r="W223" s="27">
        <f ca="1">[2]!thsiFinD("ths_pb_quantile_sr_index",$B223,"2024-09-20",TODAY()-365*5,TODAY(),107,100)</f>
        <v>0.32051282051282048</v>
      </c>
      <c r="X223" s="27">
        <f ca="1">[2]!thsiFinD("ths_pe_ttm_quantile_index",$B223,"2024-09-20",TODAY()-365*5,TODAY(),100,100)</f>
        <v>37.330316742081003</v>
      </c>
      <c r="Y223" s="27">
        <f ca="1">[2]!thsiFinD("ths_pb_quantile_sr_index",$B223,"2024-12-31",TODAY()-365*5,TODAY(),107,100)</f>
        <v>32.5</v>
      </c>
      <c r="Z223" s="27">
        <f ca="1">[2]!thsiFinD("ths_pe_ttm_quantile_index",$B223,"2024-12-31",TODAY()-365*5,TODAY(),100,100)</f>
        <v>71.870286576168994</v>
      </c>
      <c r="AA223" s="27">
        <f ca="1">[2]!thsiFinD("ths_pb_lessthan1_num_ratio_index",$B223,[2]!thsiFinD("ths_new_forward_nearest_trade_date_func",TODAY()))</f>
        <v>4</v>
      </c>
      <c r="AB223" s="29">
        <f ca="1">IF(L223="","",(([2]!thsiFinD("close_int",$B223,TODAY()-365*3,TODAY(),100)-[2]!thsiFinD("low_int",$B223,TODAY()-365*3,TODAY(),100)-1)/([2]!thsiFinD("high_int",$B223,TODAY()-365*3,TODAY(),100)-[2]!thsiFinD("low_int",$B223,TODAY()-365*3,TODAY(),100)-1)))</f>
        <v>0.34117088299159631</v>
      </c>
      <c r="AC223" s="29">
        <f ca="1">IF($L223="","",(([2]!thsiFinD("close_int",$B223,TODAY()-365,TODAY(),100)-[2]!thsiFinD("low_int",$B223,TODAY()-365,TODAY(),100)-1)/([2]!thsiFinD("high_int",$B223,TODAY()-365,TODAY(),100)-[2]!thsiFinD("low_int",$B223,TODAY()-365,TODAY(),100)-1)))</f>
        <v>0.57082906744004036</v>
      </c>
      <c r="AD223" s="29">
        <f ca="1">IF($L223="","",(([2]!thsiFinD("close_int",$B223,TODAY()-90,TODAY(),100)-[2]!thsiFinD("low_int",$B223,TODAY()-90,TODAY(),100)-1)/([2]!thsiFinD("high_int",$B223,TODAY()-90,TODAY(),100)-[2]!thsiFinD("low_int",$B223,TODAY()-90,TODAY(),100)-1)))</f>
        <v>0.33976838818982774</v>
      </c>
    </row>
    <row r="224" spans="1:30" ht="16.5" hidden="1" x14ac:dyDescent="0.4">
      <c r="A224" s="2" t="str">
        <f>[1]!b_info_fullname(B224)</f>
        <v>中证沪港深互联网指数</v>
      </c>
      <c r="B224" s="2" t="s">
        <v>489</v>
      </c>
      <c r="C224" s="2" t="s">
        <v>1709</v>
      </c>
      <c r="D224" s="3" t="s">
        <v>1497</v>
      </c>
      <c r="E224" s="3" t="s">
        <v>1501</v>
      </c>
      <c r="F224" s="3" t="s">
        <v>1583</v>
      </c>
      <c r="G224" s="19">
        <f>COUNTIF('ETF-info'!$I$2:$I$2000,ETF指数!$B224)</f>
        <v>4</v>
      </c>
      <c r="H224" s="20">
        <f ca="1">SUMIF('ETF-info'!$I$2:$I$2000,ETF指数!B224,'ETF-info'!$M$2:$M$1008)</f>
        <v>9.5116964673999984</v>
      </c>
      <c r="I224" s="25">
        <f ca="1">[1]!i_pq_pctchange($B224,TODAY()-30,"")</f>
        <v>-9.9969625272287814</v>
      </c>
      <c r="J224" s="25">
        <f ca="1">[1]!i_pq_pctchange($B224,TODAY()-180,"")</f>
        <v>13.537586837338811</v>
      </c>
      <c r="K224" s="25">
        <f ca="1">[1]!i_pq_pctchange($B224,TODAY()-365,"")</f>
        <v>48.604093995292416</v>
      </c>
      <c r="L224" s="25">
        <f ca="1">IFERROR([1]!i_risk_returnyearly($B224,TODAY()-180,"",1)/N224,"")</f>
        <v>0.7724388582366627</v>
      </c>
      <c r="M224" s="25">
        <f ca="1">IFERROR([1]!i_risk_returnyearly($B224,TODAY()-365,"",1)/O224,"")</f>
        <v>1.3694062170858292</v>
      </c>
      <c r="N224" s="26">
        <f ca="1">[2]!thsiFinD("ths_annual_volatility_index",$B224,TODAY()-180,TODAY(),100,101)</f>
        <v>38.114582351663998</v>
      </c>
      <c r="O224" s="26">
        <f ca="1">[2]!thsiFinD("ths_annual_volatility_index",$B224,TODAY()-365,TODAY(),100,101)</f>
        <v>34.984311764578997</v>
      </c>
      <c r="P224" s="27">
        <f ca="1">[2]!thsiFinD("ths_fore_np_compound_growth_2y_index",$B224,TODAY())</f>
        <v>10.818199658719999</v>
      </c>
      <c r="Q224" s="27">
        <f ca="1">$P224-[2]!thsiFinD("ths_fore_np_compound_growth_2y_index",$B224,TODAY()-30)</f>
        <v>-2.2324051797650011</v>
      </c>
      <c r="R224" s="27">
        <f ca="1">$P224-[2]!thsiFinD("ths_fore_np_compound_growth_2y_index",$B224,TODAY()-180)</f>
        <v>-2.7442828753159993</v>
      </c>
      <c r="S224" s="26">
        <f ca="1">[2]!thsiFinD("ths_pe_ttm_index",B224,[2]!thsiFinD("ths_new_forward_nearest_trade_date_func",TODAY()),100,100)</f>
        <v>24.298916089512002</v>
      </c>
      <c r="T224" s="26">
        <f ca="1">[2]!thsiFinD("ths_fore_pe_index",B224,[2]!thsiFinD("ths_new_forward_nearest_trade_date_func",TODAY()),2025,100)</f>
        <v>20.643403719070001</v>
      </c>
      <c r="U224" s="26">
        <f ca="1">[2]!thsiFinD("ths_pb_quantile_sr_index",$B224,[2]!thsiFinD("ths_new_forward_nearest_trade_date_func",TODAY()),TODAY()-365*5,TODAY(),107,100)</f>
        <v>45.926876202694032</v>
      </c>
      <c r="V224" s="26">
        <f ca="1">[2]!thsiFinD("ths_pe_ttm_quantile_index",$B224,[2]!thsiFinD("ths_new_forward_nearest_trade_date_func",TODAY()),TODAY()-365*5,TODAY(),100,100)</f>
        <v>0</v>
      </c>
      <c r="W224" s="27">
        <f ca="1">[2]!thsiFinD("ths_pb_quantile_sr_index",$B224,"2024-09-20",TODAY()-365*5,TODAY(),107,100)</f>
        <v>22.257857601026299</v>
      </c>
      <c r="X224" s="27">
        <f ca="1">[2]!thsiFinD("ths_pe_ttm_quantile_index",$B224,"2024-09-20",TODAY()-365*5,TODAY(),100,100)</f>
        <v>10.367647058824</v>
      </c>
      <c r="Y224" s="27">
        <f ca="1">[2]!thsiFinD("ths_pb_quantile_sr_index",$B224,"2024-12-31",TODAY()-365*5,TODAY(),107,100)</f>
        <v>17.511225144323284</v>
      </c>
      <c r="Z224" s="27">
        <f ca="1">[2]!thsiFinD("ths_pe_ttm_quantile_index",$B224,"2024-12-31",TODAY()-365*5,TODAY(),100,100)</f>
        <v>11.544117647059</v>
      </c>
      <c r="AA224" s="27">
        <f ca="1">[2]!thsiFinD("ths_pb_lessthan1_num_ratio_index",$B224,[2]!thsiFinD("ths_new_forward_nearest_trade_date_func",TODAY()))</f>
        <v>2</v>
      </c>
      <c r="AB224" s="29">
        <f ca="1">IF(L224="","",(([2]!thsiFinD("close_int",$B224,TODAY()-365*3,TODAY(),100)-[2]!thsiFinD("low_int",$B224,TODAY()-365*3,TODAY(),100)-1)/([2]!thsiFinD("high_int",$B224,TODAY()-365*3,TODAY(),100)-[2]!thsiFinD("low_int",$B224,TODAY()-365*3,TODAY(),100)-1)))</f>
        <v>0.67717771479726652</v>
      </c>
      <c r="AC224" s="29">
        <f ca="1">IF($L224="","",(([2]!thsiFinD("close_int",$B224,TODAY()-365,TODAY(),100)-[2]!thsiFinD("low_int",$B224,TODAY()-365,TODAY(),100)-1)/([2]!thsiFinD("high_int",$B224,TODAY()-365,TODAY(),100)-[2]!thsiFinD("low_int",$B224,TODAY()-365,TODAY(),100)-1)))</f>
        <v>0.64660060311666057</v>
      </c>
      <c r="AD224" s="29">
        <f ca="1">IF($L224="","",(([2]!thsiFinD("close_int",$B224,TODAY()-90,TODAY(),100)-[2]!thsiFinD("low_int",$B224,TODAY()-90,TODAY(),100)-1)/([2]!thsiFinD("high_int",$B224,TODAY()-90,TODAY(),100)-[2]!thsiFinD("low_int",$B224,TODAY()-90,TODAY(),100)-1)))</f>
        <v>0.35100694787461678</v>
      </c>
    </row>
    <row r="225" spans="1:30" ht="16.5" hidden="1" x14ac:dyDescent="0.4">
      <c r="A225" s="2" t="str">
        <f>[1]!b_info_fullname(B225)</f>
        <v>中证消费电子主题指数</v>
      </c>
      <c r="B225" s="2" t="s">
        <v>740</v>
      </c>
      <c r="C225" s="2" t="s">
        <v>1708</v>
      </c>
      <c r="D225" s="3" t="s">
        <v>1497</v>
      </c>
      <c r="E225" s="3" t="s">
        <v>1501</v>
      </c>
      <c r="F225" s="3" t="s">
        <v>1708</v>
      </c>
      <c r="G225" s="19">
        <f>COUNTIF('ETF-info'!$I$2:$I$2000,ETF指数!$B225)</f>
        <v>5</v>
      </c>
      <c r="H225" s="20">
        <f ca="1">SUMIF('ETF-info'!$I$2:$I$2000,ETF指数!B225,'ETF-info'!$M$2:$M$1008)</f>
        <v>11.799393394999999</v>
      </c>
      <c r="I225" s="25">
        <f ca="1">[1]!i_pq_pctchange($B225,TODAY()-30,"")</f>
        <v>-10.127102447190151</v>
      </c>
      <c r="J225" s="25">
        <f ca="1">[1]!i_pq_pctchange($B225,TODAY()-180,"")</f>
        <v>-4.636547275213343</v>
      </c>
      <c r="K225" s="25">
        <f ca="1">[1]!i_pq_pctchange($B225,TODAY()-365,"")</f>
        <v>33.474220459563099</v>
      </c>
      <c r="L225" s="25">
        <f ca="1">IFERROR([1]!i_risk_returnyearly($B225,TODAY()-180,"",1)/N225,"")</f>
        <v>-0.28066647671495548</v>
      </c>
      <c r="M225" s="25">
        <f ca="1">IFERROR([1]!i_risk_returnyearly($B225,TODAY()-365,"",1)/O225,"")</f>
        <v>0.94572687037102099</v>
      </c>
      <c r="N225" s="26">
        <f ca="1">[2]!thsiFinD("ths_annual_volatility_index",$B225,TODAY()-180,TODAY(),100,101)</f>
        <v>33.552974732100999</v>
      </c>
      <c r="O225" s="26">
        <f ca="1">[2]!thsiFinD("ths_annual_volatility_index",$B225,TODAY()-365,TODAY(),100,101)</f>
        <v>36.748813148883997</v>
      </c>
      <c r="P225" s="27">
        <f ca="1">[2]!thsiFinD("ths_fore_np_compound_growth_2y_index",$B225,TODAY())</f>
        <v>37.208443039504004</v>
      </c>
      <c r="Q225" s="27">
        <f ca="1">$P225-[2]!thsiFinD("ths_fore_np_compound_growth_2y_index",$B225,TODAY()-30)</f>
        <v>5.2776321001420072</v>
      </c>
      <c r="R225" s="27">
        <f ca="1">$P225-[2]!thsiFinD("ths_fore_np_compound_growth_2y_index",$B225,TODAY()-180)</f>
        <v>3.5580089416070066</v>
      </c>
      <c r="S225" s="26">
        <f ca="1">[2]!thsiFinD("ths_pe_ttm_index",B225,[2]!thsiFinD("ths_new_forward_nearest_trade_date_func",TODAY()),100,100)</f>
        <v>39.634575697091996</v>
      </c>
      <c r="T225" s="26">
        <f ca="1">[2]!thsiFinD("ths_fore_pe_index",B225,[2]!thsiFinD("ths_new_forward_nearest_trade_date_func",TODAY()),2025,100)</f>
        <v>26.211734500374</v>
      </c>
      <c r="U225" s="26">
        <f ca="1">[2]!thsiFinD("ths_pb_quantile_sr_index",$B225,[2]!thsiFinD("ths_new_forward_nearest_trade_date_func",TODAY()),TODAY()-365*5,TODAY(),107,100)</f>
        <v>54.969156956819745</v>
      </c>
      <c r="V225" s="26">
        <f ca="1">[2]!thsiFinD("ths_pe_ttm_quantile_index",$B225,[2]!thsiFinD("ths_new_forward_nearest_trade_date_func",TODAY()),TODAY()-365*5,TODAY(),100,100)</f>
        <v>0</v>
      </c>
      <c r="W225" s="27">
        <f ca="1">[2]!thsiFinD("ths_pb_quantile_sr_index",$B225,"2024-09-20",TODAY()-365*5,TODAY(),107,100)</f>
        <v>3.4270047978067169</v>
      </c>
      <c r="X225" s="27">
        <f ca="1">[2]!thsiFinD("ths_pe_ttm_quantile_index",$B225,"2024-09-20",TODAY()-365*5,TODAY(),100,100)</f>
        <v>25.192604006162998</v>
      </c>
      <c r="Y225" s="27">
        <f ca="1">[2]!thsiFinD("ths_pb_quantile_sr_index",$B225,"2024-12-31",TODAY()-365*5,TODAY(),107,100)</f>
        <v>61.274845784784091</v>
      </c>
      <c r="Z225" s="27">
        <f ca="1">[2]!thsiFinD("ths_pe_ttm_quantile_index",$B225,"2024-12-31",TODAY()-365*5,TODAY(),100,100)</f>
        <v>79.738058551617996</v>
      </c>
      <c r="AA225" s="27">
        <f ca="1">[2]!thsiFinD("ths_pb_lessthan1_num_ratio_index",$B225,[2]!thsiFinD("ths_new_forward_nearest_trade_date_func",TODAY()))</f>
        <v>2</v>
      </c>
      <c r="AB225" s="29">
        <f ca="1">IF(L225="","",(([2]!thsiFinD("close_int",$B225,TODAY()-365*3,TODAY(),100)-[2]!thsiFinD("low_int",$B225,TODAY()-365*3,TODAY(),100)-1)/([2]!thsiFinD("high_int",$B225,TODAY()-365*3,TODAY(),100)-[2]!thsiFinD("low_int",$B225,TODAY()-365*3,TODAY(),100)-1)))</f>
        <v>0.62457712737010107</v>
      </c>
      <c r="AC225" s="29">
        <f ca="1">IF($L225="","",(([2]!thsiFinD("close_int",$B225,TODAY()-365,TODAY(),100)-[2]!thsiFinD("low_int",$B225,TODAY()-365,TODAY(),100)-1)/([2]!thsiFinD("high_int",$B225,TODAY()-365,TODAY(),100)-[2]!thsiFinD("low_int",$B225,TODAY()-365,TODAY(),100)-1)))</f>
        <v>0.54138383825476011</v>
      </c>
      <c r="AD225" s="29">
        <f ca="1">IF($L225="","",(([2]!thsiFinD("close_int",$B225,TODAY()-90,TODAY(),100)-[2]!thsiFinD("low_int",$B225,TODAY()-90,TODAY(),100)-1)/([2]!thsiFinD("high_int",$B225,TODAY()-90,TODAY(),100)-[2]!thsiFinD("low_int",$B225,TODAY()-90,TODAY(),100)-1)))</f>
        <v>0.35775657793372362</v>
      </c>
    </row>
    <row r="226" spans="1:30" ht="16.5" hidden="1" x14ac:dyDescent="0.4">
      <c r="A226" s="2" t="str">
        <f>[1]!b_info_fullname(B226)</f>
        <v>上证科创板人工智能指数</v>
      </c>
      <c r="B226" s="2" t="s">
        <v>1718</v>
      </c>
      <c r="C226" s="2" t="str">
        <f>[1]!s_info_name(B226)</f>
        <v>科创AI</v>
      </c>
      <c r="D226" s="3" t="s">
        <v>1497</v>
      </c>
      <c r="E226" s="3" t="s">
        <v>1501</v>
      </c>
      <c r="F226" s="38" t="s">
        <v>2373</v>
      </c>
      <c r="G226" s="19">
        <f>COUNTIF('ETF-info'!$I$2:$I$2000,ETF指数!$B226)</f>
        <v>4</v>
      </c>
      <c r="H226" s="20">
        <f ca="1">SUMIF('ETF-info'!$I$2:$I$2000,ETF指数!B226,'ETF-info'!$M$2:$M$1008)</f>
        <v>51.643198361800003</v>
      </c>
      <c r="I226" s="25">
        <f ca="1">[1]!i_pq_pctchange($B226,TODAY()-30,"")</f>
        <v>-7.212875468759739</v>
      </c>
      <c r="J226" s="25">
        <f ca="1">[1]!i_pq_pctchange($B226,TODAY()-180,"")</f>
        <v>24.37440007751681</v>
      </c>
      <c r="K226" s="25">
        <f ca="1">[1]!i_pq_pctchange($B226,TODAY()-365,"")</f>
        <v>71.58654950257899</v>
      </c>
      <c r="L226" s="25" t="str">
        <f ca="1">IFERROR([1]!i_risk_returnyearly($B226,TODAY()-180,"",1)/N226,"")</f>
        <v/>
      </c>
      <c r="M226" s="25" t="str">
        <f ca="1">IFERROR([1]!i_risk_returnyearly($B226,TODAY()-365,"",1)/O226,"")</f>
        <v/>
      </c>
      <c r="N226" s="26">
        <f ca="1">[2]!thsiFinD("ths_annual_volatility_index",$B226,TODAY()-180,TODAY(),100,101)</f>
        <v>0</v>
      </c>
      <c r="O226" s="26">
        <f ca="1">[2]!thsiFinD("ths_annual_volatility_index",$B226,TODAY()-365,TODAY(),100,101)</f>
        <v>0</v>
      </c>
      <c r="P226" s="27">
        <f ca="1">[2]!thsiFinD("ths_fore_np_compound_growth_2y_index",$B226,TODAY())</f>
        <v>0</v>
      </c>
      <c r="Q226" s="27">
        <f ca="1">$P226-[2]!thsiFinD("ths_fore_np_compound_growth_2y_index",$B226,TODAY()-30)</f>
        <v>0</v>
      </c>
      <c r="R226" s="27">
        <f ca="1">$P226-[2]!thsiFinD("ths_fore_np_compound_growth_2y_index",$B226,TODAY()-180)</f>
        <v>0</v>
      </c>
      <c r="S226" s="26">
        <f ca="1">[2]!thsiFinD("ths_pe_ttm_index",B226,[2]!thsiFinD("ths_new_forward_nearest_trade_date_func",TODAY()),100,100)</f>
        <v>0</v>
      </c>
      <c r="T226" s="26">
        <f ca="1">[2]!thsiFinD("ths_fore_pe_index",B226,[2]!thsiFinD("ths_new_forward_nearest_trade_date_func",TODAY()),2025,100)</f>
        <v>0</v>
      </c>
      <c r="U226" s="26">
        <f ca="1">[2]!thsiFinD("ths_pb_quantile_sr_index",$B226,[2]!thsiFinD("ths_new_forward_nearest_trade_date_func",TODAY()),TODAY()-365*5,TODAY(),107,100)</f>
        <v>0</v>
      </c>
      <c r="V226" s="26">
        <f ca="1">[2]!thsiFinD("ths_pe_ttm_quantile_index",$B226,[2]!thsiFinD("ths_new_forward_nearest_trade_date_func",TODAY()),TODAY()-365*5,TODAY(),100,100)</f>
        <v>0</v>
      </c>
      <c r="W226" s="27">
        <f ca="1">[2]!thsiFinD("ths_pb_quantile_sr_index",$B226,"2024-09-20",TODAY()-365*5,TODAY(),107,100)</f>
        <v>0</v>
      </c>
      <c r="X226" s="27">
        <f ca="1">[2]!thsiFinD("ths_pe_ttm_quantile_index",$B226,"2024-09-20",TODAY()-365*5,TODAY(),100,100)</f>
        <v>0</v>
      </c>
      <c r="Y226" s="27">
        <f ca="1">[2]!thsiFinD("ths_pb_quantile_sr_index",$B226,"2024-12-31",TODAY()-365*5,TODAY(),107,100)</f>
        <v>0</v>
      </c>
      <c r="Z226" s="27">
        <f ca="1">[2]!thsiFinD("ths_pe_ttm_quantile_index",$B226,"2024-12-31",TODAY()-365*5,TODAY(),100,100)</f>
        <v>0</v>
      </c>
      <c r="AA226" s="27">
        <f ca="1">[2]!thsiFinD("ths_pb_lessthan1_num_ratio_index",$B226,[2]!thsiFinD("ths_new_forward_nearest_trade_date_func",TODAY()))</f>
        <v>0</v>
      </c>
      <c r="AB226" s="29" t="str">
        <f ca="1">IF(L226="","",(([2]!thsiFinD("close_int",$B226,TODAY()-365*3,TODAY(),100)-[2]!thsiFinD("low_int",$B226,TODAY()-365*3,TODAY(),100)-1)/([2]!thsiFinD("high_int",$B226,TODAY()-365*3,TODAY(),100)-[2]!thsiFinD("low_int",$B226,TODAY()-365*3,TODAY(),100)-1)))</f>
        <v/>
      </c>
      <c r="AC226" s="29" t="str">
        <f ca="1">IF($L226="","",(([2]!thsiFinD("close_int",$B226,TODAY()-365,TODAY(),100)-[2]!thsiFinD("low_int",$B226,TODAY()-365,TODAY(),100)-1)/([2]!thsiFinD("high_int",$B226,TODAY()-365,TODAY(),100)-[2]!thsiFinD("low_int",$B226,TODAY()-365,TODAY(),100)-1)))</f>
        <v/>
      </c>
      <c r="AD226" s="29" t="str">
        <f ca="1">IF($L226="","",(([2]!thsiFinD("close_int",$B226,TODAY()-90,TODAY(),100)-[2]!thsiFinD("low_int",$B226,TODAY()-90,TODAY(),100)-1)/([2]!thsiFinD("high_int",$B226,TODAY()-90,TODAY(),100)-[2]!thsiFinD("low_int",$B226,TODAY()-90,TODAY(),100)-1)))</f>
        <v/>
      </c>
    </row>
    <row r="227" spans="1:30" ht="16.5" hidden="1" x14ac:dyDescent="0.4">
      <c r="A227" s="2" t="str">
        <f>[1]!b_info_fullname(B227)</f>
        <v>中证电子50指数</v>
      </c>
      <c r="B227" s="2" t="s">
        <v>435</v>
      </c>
      <c r="C227" s="2" t="s">
        <v>1712</v>
      </c>
      <c r="D227" s="3" t="s">
        <v>1497</v>
      </c>
      <c r="E227" s="3" t="s">
        <v>1501</v>
      </c>
      <c r="F227" s="3" t="s">
        <v>1701</v>
      </c>
      <c r="G227" s="19">
        <f>COUNTIF('ETF-info'!$I$2:$I$2000,ETF指数!$B227)</f>
        <v>2</v>
      </c>
      <c r="H227" s="20">
        <f ca="1">SUMIF('ETF-info'!$I$2:$I$2000,ETF指数!B227,'ETF-info'!$M$2:$M$1008)</f>
        <v>6.6164469599000002</v>
      </c>
      <c r="I227" s="25">
        <f ca="1">[1]!i_pq_pctchange($B227,TODAY()-30,"")</f>
        <v>-7.9362009148803985</v>
      </c>
      <c r="J227" s="25">
        <f ca="1">[1]!i_pq_pctchange($B227,TODAY()-180,"")</f>
        <v>-2.45643837000733</v>
      </c>
      <c r="K227" s="25">
        <f ca="1">[1]!i_pq_pctchange($B227,TODAY()-365,"")</f>
        <v>31.381453615186871</v>
      </c>
      <c r="L227" s="25">
        <f ca="1">IFERROR([1]!i_risk_returnyearly($B227,TODAY()-180,"",1)/N227,"")</f>
        <v>-0.15750768301002202</v>
      </c>
      <c r="M227" s="25">
        <f ca="1">IFERROR([1]!i_risk_returnyearly($B227,TODAY()-365,"",1)/O227,"")</f>
        <v>0.92707955577330614</v>
      </c>
      <c r="N227" s="26">
        <f ca="1">[2]!thsiFinD("ths_annual_volatility_index",$B227,TODAY()-180,TODAY(),100,101)</f>
        <v>32.058967184625999</v>
      </c>
      <c r="O227" s="26">
        <f ca="1">[2]!thsiFinD("ths_annual_volatility_index",$B227,TODAY()-365,TODAY(),100,101)</f>
        <v>35.134228157825</v>
      </c>
      <c r="P227" s="27">
        <f ca="1">[2]!thsiFinD("ths_fore_np_compound_growth_2y_index",$B227,TODAY())</f>
        <v>36.782514586163998</v>
      </c>
      <c r="Q227" s="27">
        <f ca="1">$P227-[2]!thsiFinD("ths_fore_np_compound_growth_2y_index",$B227,TODAY()-30)</f>
        <v>4.3681899980339978</v>
      </c>
      <c r="R227" s="27">
        <f ca="1">$P227-[2]!thsiFinD("ths_fore_np_compound_growth_2y_index",$B227,TODAY()-180)</f>
        <v>4.6690421112149991</v>
      </c>
      <c r="S227" s="26">
        <f ca="1">[2]!thsiFinD("ths_pe_ttm_index",B227,[2]!thsiFinD("ths_new_forward_nearest_trade_date_func",TODAY()),100,100)</f>
        <v>41.740282626640997</v>
      </c>
      <c r="T227" s="26">
        <f ca="1">[2]!thsiFinD("ths_fore_pe_index",B227,[2]!thsiFinD("ths_new_forward_nearest_trade_date_func",TODAY()),2025,100)</f>
        <v>28.574258741352999</v>
      </c>
      <c r="U227" s="26">
        <f ca="1">[2]!thsiFinD("ths_pb_quantile_sr_index",$B227,[2]!thsiFinD("ths_new_forward_nearest_trade_date_func",TODAY()),TODAY()-365*5,TODAY(),107,100)</f>
        <v>54.777486910994767</v>
      </c>
      <c r="V227" s="26">
        <f ca="1">[2]!thsiFinD("ths_pe_ttm_quantile_index",$B227,[2]!thsiFinD("ths_new_forward_nearest_trade_date_func",TODAY()),TODAY()-365*5,TODAY(),100,100)</f>
        <v>0</v>
      </c>
      <c r="W227" s="27">
        <f ca="1">[2]!thsiFinD("ths_pb_quantile_sr_index",$B227,"2024-09-20",TODAY()-365*5,TODAY(),107,100)</f>
        <v>4.842931937172775</v>
      </c>
      <c r="X227" s="27">
        <f ca="1">[2]!thsiFinD("ths_pe_ttm_quantile_index",$B227,"2024-09-20",TODAY()-365*5,TODAY(),100,100)</f>
        <v>25.565610859728999</v>
      </c>
      <c r="Y227" s="27">
        <f ca="1">[2]!thsiFinD("ths_pb_quantile_sr_index",$B227,"2024-12-31",TODAY()-365*5,TODAY(),107,100)</f>
        <v>63.154450261780106</v>
      </c>
      <c r="Z227" s="27">
        <f ca="1">[2]!thsiFinD("ths_pe_ttm_quantile_index",$B227,"2024-12-31",TODAY()-365*5,TODAY(),100,100)</f>
        <v>74.886877828053997</v>
      </c>
      <c r="AA227" s="27">
        <f ca="1">[2]!thsiFinD("ths_pb_lessthan1_num_ratio_index",$B227,[2]!thsiFinD("ths_new_forward_nearest_trade_date_func",TODAY()))</f>
        <v>0</v>
      </c>
      <c r="AB227" s="29">
        <f ca="1">IF(L227="","",(([2]!thsiFinD("close_int",$B227,TODAY()-365*3,TODAY(),100)-[2]!thsiFinD("low_int",$B227,TODAY()-365*3,TODAY(),100)-1)/([2]!thsiFinD("high_int",$B227,TODAY()-365*3,TODAY(),100)-[2]!thsiFinD("low_int",$B227,TODAY()-365*3,TODAY(),100)-1)))</f>
        <v>0.63986649604884771</v>
      </c>
      <c r="AC227" s="29">
        <f ca="1">IF($L227="","",(([2]!thsiFinD("close_int",$B227,TODAY()-365,TODAY(),100)-[2]!thsiFinD("low_int",$B227,TODAY()-365,TODAY(),100)-1)/([2]!thsiFinD("high_int",$B227,TODAY()-365,TODAY(),100)-[2]!thsiFinD("low_int",$B227,TODAY()-365,TODAY(),100)-1)))</f>
        <v>0.57442116395375398</v>
      </c>
      <c r="AD227" s="29">
        <f ca="1">IF($L227="","",(([2]!thsiFinD("close_int",$B227,TODAY()-90,TODAY(),100)-[2]!thsiFinD("low_int",$B227,TODAY()-90,TODAY(),100)-1)/([2]!thsiFinD("high_int",$B227,TODAY()-90,TODAY(),100)-[2]!thsiFinD("low_int",$B227,TODAY()-90,TODAY(),100)-1)))</f>
        <v>0.3414237119456357</v>
      </c>
    </row>
    <row r="228" spans="1:30" ht="16.5" hidden="1" x14ac:dyDescent="0.4">
      <c r="A228" s="2" t="str">
        <f>[1]!b_info_fullname(B228)</f>
        <v>中证科技50策略指数</v>
      </c>
      <c r="B228" s="2" t="s">
        <v>343</v>
      </c>
      <c r="C228" s="2" t="s">
        <v>1713</v>
      </c>
      <c r="D228" s="3" t="s">
        <v>1497</v>
      </c>
      <c r="E228" s="3" t="s">
        <v>1501</v>
      </c>
      <c r="F228" s="3" t="s">
        <v>1501</v>
      </c>
      <c r="G228" s="19">
        <f>COUNTIF('ETF-info'!$I$2:$I$2000,ETF指数!$B228)</f>
        <v>1</v>
      </c>
      <c r="H228" s="20">
        <f ca="1">SUMIF('ETF-info'!$I$2:$I$2000,ETF指数!B228,'ETF-info'!$M$2:$M$1008)</f>
        <v>6.6073141183000006</v>
      </c>
      <c r="I228" s="25">
        <f ca="1">[1]!i_pq_pctchange($B228,TODAY()-30,"")</f>
        <v>-8.3728735949033517</v>
      </c>
      <c r="J228" s="25">
        <f ca="1">[1]!i_pq_pctchange($B228,TODAY()-180,"")</f>
        <v>-2.6322443009009544</v>
      </c>
      <c r="K228" s="25">
        <f ca="1">[1]!i_pq_pctchange($B228,TODAY()-365,"")</f>
        <v>22.190835527120043</v>
      </c>
      <c r="L228" s="25">
        <f ca="1">IFERROR([1]!i_risk_returnyearly($B228,TODAY()-180,"",1)/N228,"")</f>
        <v>-0.17950982386474601</v>
      </c>
      <c r="M228" s="25">
        <f ca="1">IFERROR([1]!i_risk_returnyearly($B228,TODAY()-365,"",1)/O228,"")</f>
        <v>0.67989672590918304</v>
      </c>
      <c r="N228" s="26">
        <f ca="1">[2]!thsiFinD("ths_annual_volatility_index",$B228,TODAY()-180,TODAY(),100,101)</f>
        <v>30.113734875361999</v>
      </c>
      <c r="O228" s="26">
        <f ca="1">[2]!thsiFinD("ths_annual_volatility_index",$B228,TODAY()-365,TODAY(),100,101)</f>
        <v>33.833179858836999</v>
      </c>
      <c r="P228" s="27">
        <f ca="1">[2]!thsiFinD("ths_fore_np_compound_growth_2y_index",$B228,TODAY())</f>
        <v>15.989296021364998</v>
      </c>
      <c r="Q228" s="27">
        <f ca="1">$P228-[2]!thsiFinD("ths_fore_np_compound_growth_2y_index",$B228,TODAY()-30)</f>
        <v>-0.28068799667400235</v>
      </c>
      <c r="R228" s="27">
        <f ca="1">$P228-[2]!thsiFinD("ths_fore_np_compound_growth_2y_index",$B228,TODAY()-180)</f>
        <v>3.3886858811039975</v>
      </c>
      <c r="S228" s="26">
        <f ca="1">[2]!thsiFinD("ths_pe_ttm_index",B228,[2]!thsiFinD("ths_new_forward_nearest_trade_date_func",TODAY()),100,100)</f>
        <v>33.314266365644997</v>
      </c>
      <c r="T228" s="26">
        <f ca="1">[2]!thsiFinD("ths_fore_pe_index",B228,[2]!thsiFinD("ths_new_forward_nearest_trade_date_func",TODAY()),2025,100)</f>
        <v>22.139719093309001</v>
      </c>
      <c r="U228" s="26">
        <f ca="1">[2]!thsiFinD("ths_pb_quantile_sr_index",$B228,[2]!thsiFinD("ths_new_forward_nearest_trade_date_func",TODAY()),TODAY()-365*5,TODAY(),107,100)</f>
        <v>25.961538461538463</v>
      </c>
      <c r="V228" s="26">
        <f ca="1">[2]!thsiFinD("ths_pe_ttm_quantile_index",$B228,[2]!thsiFinD("ths_new_forward_nearest_trade_date_func",TODAY()),TODAY()-365*5,TODAY(),100,100)</f>
        <v>0</v>
      </c>
      <c r="W228" s="27">
        <f ca="1">[2]!thsiFinD("ths_pb_quantile_sr_index",$B228,"2024-09-20",TODAY()-365*5,TODAY(),107,100)</f>
        <v>2.9487179487179485</v>
      </c>
      <c r="X228" s="27">
        <f ca="1">[2]!thsiFinD("ths_pe_ttm_quantile_index",$B228,"2024-09-20",TODAY()-365*5,TODAY(),100,100)</f>
        <v>19.954648526077001</v>
      </c>
      <c r="Y228" s="27">
        <f ca="1">[2]!thsiFinD("ths_pb_quantile_sr_index",$B228,"2024-12-31",TODAY()-365*5,TODAY(),107,100)</f>
        <v>41.474358974358978</v>
      </c>
      <c r="Z228" s="27">
        <f ca="1">[2]!thsiFinD("ths_pe_ttm_quantile_index",$B228,"2024-12-31",TODAY()-365*5,TODAY(),100,100)</f>
        <v>54.950869236583998</v>
      </c>
      <c r="AA228" s="27">
        <f ca="1">[2]!thsiFinD("ths_pb_lessthan1_num_ratio_index",$B228,[2]!thsiFinD("ths_new_forward_nearest_trade_date_func",TODAY()))</f>
        <v>2</v>
      </c>
      <c r="AB228" s="29">
        <f ca="1">IF(L228="","",(([2]!thsiFinD("close_int",$B228,TODAY()-365*3,TODAY(),100)-[2]!thsiFinD("low_int",$B228,TODAY()-365*3,TODAY(),100)-1)/([2]!thsiFinD("high_int",$B228,TODAY()-365*3,TODAY(),100)-[2]!thsiFinD("low_int",$B228,TODAY()-365*3,TODAY(),100)-1)))</f>
        <v>0.6110902777283187</v>
      </c>
      <c r="AC228" s="29">
        <f ca="1">IF($L228="","",(([2]!thsiFinD("close_int",$B228,TODAY()-365,TODAY(),100)-[2]!thsiFinD("low_int",$B228,TODAY()-365,TODAY(),100)-1)/([2]!thsiFinD("high_int",$B228,TODAY()-365,TODAY(),100)-[2]!thsiFinD("low_int",$B228,TODAY()-365,TODAY(),100)-1)))</f>
        <v>0.57889313209864524</v>
      </c>
      <c r="AD228" s="29">
        <f ca="1">IF($L228="","",(([2]!thsiFinD("close_int",$B228,TODAY()-90,TODAY(),100)-[2]!thsiFinD("low_int",$B228,TODAY()-90,TODAY(),100)-1)/([2]!thsiFinD("high_int",$B228,TODAY()-90,TODAY(),100)-[2]!thsiFinD("low_int",$B228,TODAY()-90,TODAY(),100)-1)))</f>
        <v>0.36115879480364987</v>
      </c>
    </row>
    <row r="229" spans="1:30" ht="16.5" hidden="1" x14ac:dyDescent="0.4">
      <c r="A229" s="2" t="str">
        <f>[1]!b_info_fullname(B229)</f>
        <v>创业板人工智能指数</v>
      </c>
      <c r="B229" s="2" t="s">
        <v>1424</v>
      </c>
      <c r="C229" s="2" t="str">
        <f>[1]!s_info_name(B229)</f>
        <v>创业板人工智能</v>
      </c>
      <c r="D229" s="3" t="s">
        <v>1497</v>
      </c>
      <c r="E229" s="3" t="s">
        <v>1501</v>
      </c>
      <c r="F229" s="38" t="s">
        <v>2374</v>
      </c>
      <c r="G229" s="19">
        <f>COUNTIF('ETF-info'!$I$2:$I$2000,ETF指数!$B229)</f>
        <v>1</v>
      </c>
      <c r="H229" s="20">
        <f ca="1">SUMIF('ETF-info'!$I$2:$I$2000,ETF指数!B229,'ETF-info'!$M$2:$M$1008)</f>
        <v>15.624231679899999</v>
      </c>
      <c r="I229" s="25">
        <f ca="1">[1]!i_pq_pctchange($B229,TODAY()-30,"")</f>
        <v>-12.467817811855697</v>
      </c>
      <c r="J229" s="25">
        <f ca="1">[1]!i_pq_pctchange($B229,TODAY()-180,"")</f>
        <v>-8.5780695332907229</v>
      </c>
      <c r="K229" s="25">
        <f ca="1">[1]!i_pq_pctchange($B229,TODAY()-365,"")</f>
        <v>33.649778343177502</v>
      </c>
      <c r="L229" s="25" t="str">
        <f ca="1">IFERROR([1]!i_risk_returnyearly($B229,TODAY()-180,"",1)/N229,"")</f>
        <v/>
      </c>
      <c r="M229" s="25" t="str">
        <f ca="1">IFERROR([1]!i_risk_returnyearly($B229,TODAY()-365,"",1)/O229,"")</f>
        <v/>
      </c>
      <c r="N229" s="26">
        <f ca="1">[2]!thsiFinD("ths_annual_volatility_index",$B229,TODAY()-180,TODAY(),100,101)</f>
        <v>0</v>
      </c>
      <c r="O229" s="26">
        <f ca="1">[2]!thsiFinD("ths_annual_volatility_index",$B229,TODAY()-365,TODAY(),100,101)</f>
        <v>0</v>
      </c>
      <c r="P229" s="27">
        <f ca="1">[2]!thsiFinD("ths_fore_np_compound_growth_2y_index",$B229,TODAY())</f>
        <v>0</v>
      </c>
      <c r="Q229" s="27">
        <f ca="1">$P229-[2]!thsiFinD("ths_fore_np_compound_growth_2y_index",$B229,TODAY()-30)</f>
        <v>0</v>
      </c>
      <c r="R229" s="27">
        <f ca="1">$P229-[2]!thsiFinD("ths_fore_np_compound_growth_2y_index",$B229,TODAY()-180)</f>
        <v>0</v>
      </c>
      <c r="S229" s="26">
        <f ca="1">[2]!thsiFinD("ths_pe_ttm_index",B229,[2]!thsiFinD("ths_new_forward_nearest_trade_date_func",TODAY()),100,100)</f>
        <v>0</v>
      </c>
      <c r="T229" s="26">
        <f ca="1">[2]!thsiFinD("ths_fore_pe_index",B229,[2]!thsiFinD("ths_new_forward_nearest_trade_date_func",TODAY()),2025,100)</f>
        <v>0</v>
      </c>
      <c r="U229" s="26">
        <f ca="1">[2]!thsiFinD("ths_pb_quantile_sr_index",$B229,[2]!thsiFinD("ths_new_forward_nearest_trade_date_func",TODAY()),TODAY()-365*5,TODAY(),107,100)</f>
        <v>0</v>
      </c>
      <c r="V229" s="26">
        <f ca="1">[2]!thsiFinD("ths_pe_ttm_quantile_index",$B229,[2]!thsiFinD("ths_new_forward_nearest_trade_date_func",TODAY()),TODAY()-365*5,TODAY(),100,100)</f>
        <v>0</v>
      </c>
      <c r="W229" s="27">
        <f ca="1">[2]!thsiFinD("ths_pb_quantile_sr_index",$B229,"2024-09-20",TODAY()-365*5,TODAY(),107,100)</f>
        <v>0</v>
      </c>
      <c r="X229" s="27">
        <f ca="1">[2]!thsiFinD("ths_pe_ttm_quantile_index",$B229,"2024-09-20",TODAY()-365*5,TODAY(),100,100)</f>
        <v>0</v>
      </c>
      <c r="Y229" s="27">
        <f ca="1">[2]!thsiFinD("ths_pb_quantile_sr_index",$B229,"2024-12-31",TODAY()-365*5,TODAY(),107,100)</f>
        <v>0</v>
      </c>
      <c r="Z229" s="27">
        <f ca="1">[2]!thsiFinD("ths_pe_ttm_quantile_index",$B229,"2024-12-31",TODAY()-365*5,TODAY(),100,100)</f>
        <v>0</v>
      </c>
      <c r="AA229" s="27">
        <f ca="1">[2]!thsiFinD("ths_pb_lessthan1_num_ratio_index",$B229,[2]!thsiFinD("ths_new_forward_nearest_trade_date_func",TODAY()))</f>
        <v>0</v>
      </c>
      <c r="AB229" s="29" t="str">
        <f ca="1">IF(L229="","",(([2]!thsiFinD("close_int",$B229,TODAY()-365*3,TODAY(),100)-[2]!thsiFinD("low_int",$B229,TODAY()-365*3,TODAY(),100)-1)/([2]!thsiFinD("high_int",$B229,TODAY()-365*3,TODAY(),100)-[2]!thsiFinD("low_int",$B229,TODAY()-365*3,TODAY(),100)-1)))</f>
        <v/>
      </c>
      <c r="AC229" s="29" t="str">
        <f ca="1">IF($L229="","",(([2]!thsiFinD("close_int",$B229,TODAY()-365,TODAY(),100)-[2]!thsiFinD("low_int",$B229,TODAY()-365,TODAY(),100)-1)/([2]!thsiFinD("high_int",$B229,TODAY()-365,TODAY(),100)-[2]!thsiFinD("low_int",$B229,TODAY()-365,TODAY(),100)-1)))</f>
        <v/>
      </c>
      <c r="AD229" s="29" t="str">
        <f ca="1">IF($L229="","",(([2]!thsiFinD("close_int",$B229,TODAY()-90,TODAY(),100)-[2]!thsiFinD("low_int",$B229,TODAY()-90,TODAY(),100)-1)/([2]!thsiFinD("high_int",$B229,TODAY()-90,TODAY(),100)-[2]!thsiFinD("low_int",$B229,TODAY()-90,TODAY(),100)-1)))</f>
        <v/>
      </c>
    </row>
    <row r="230" spans="1:30" ht="16.5" hidden="1" x14ac:dyDescent="0.4">
      <c r="A230" s="2" t="str">
        <f>[1]!b_info_fullname(B230)</f>
        <v>上证科创板新材料指数</v>
      </c>
      <c r="B230" s="2" t="s">
        <v>988</v>
      </c>
      <c r="C230" s="2" t="s">
        <v>1726</v>
      </c>
      <c r="D230" s="3" t="s">
        <v>1497</v>
      </c>
      <c r="E230" s="3" t="s">
        <v>1501</v>
      </c>
      <c r="F230" s="38" t="s">
        <v>2372</v>
      </c>
      <c r="G230" s="19">
        <f>COUNTIF('ETF-info'!$I$2:$I$2000,ETF指数!$B230)</f>
        <v>2</v>
      </c>
      <c r="H230" s="20">
        <f ca="1">SUMIF('ETF-info'!$I$2:$I$2000,ETF指数!B230,'ETF-info'!$M$2:$M$1008)</f>
        <v>4.1770764376000002</v>
      </c>
      <c r="I230" s="25">
        <f ca="1">[1]!i_pq_pctchange($B230,TODAY()-30,"")</f>
        <v>-2.6210897182872062</v>
      </c>
      <c r="J230" s="25">
        <f ca="1">[1]!i_pq_pctchange($B230,TODAY()-180,"")</f>
        <v>0.15800311964440095</v>
      </c>
      <c r="K230" s="25">
        <f ca="1">[1]!i_pq_pctchange($B230,TODAY()-365,"")</f>
        <v>22.953532676390907</v>
      </c>
      <c r="L230" s="25">
        <f ca="1">IFERROR([1]!i_risk_returnyearly($B230,TODAY()-180,"",1)/N230,"")</f>
        <v>9.3063436494408066E-3</v>
      </c>
      <c r="M230" s="25">
        <f ca="1">IFERROR([1]!i_risk_returnyearly($B230,TODAY()-365,"",1)/O230,"")</f>
        <v>0.56721973707856299</v>
      </c>
      <c r="N230" s="26">
        <f ca="1">[2]!thsiFinD("ths_annual_volatility_index",$B230,TODAY()-180,TODAY(),100,101)</f>
        <v>35.401110643076002</v>
      </c>
      <c r="O230" s="26">
        <f ca="1">[2]!thsiFinD("ths_annual_volatility_index",$B230,TODAY()-365,TODAY(),100,101)</f>
        <v>41.952520400700003</v>
      </c>
      <c r="P230" s="27">
        <f ca="1">[2]!thsiFinD("ths_fore_np_compound_growth_2y_index",$B230,TODAY())</f>
        <v>58.047034607534997</v>
      </c>
      <c r="Q230" s="27">
        <f ca="1">$P230-[2]!thsiFinD("ths_fore_np_compound_growth_2y_index",$B230,TODAY()-30)</f>
        <v>11.089032217550994</v>
      </c>
      <c r="R230" s="27">
        <f ca="1">$P230-[2]!thsiFinD("ths_fore_np_compound_growth_2y_index",$B230,TODAY()-180)</f>
        <v>6.9790263410449995</v>
      </c>
      <c r="S230" s="26">
        <f ca="1">[2]!thsiFinD("ths_pe_ttm_index",B230,[2]!thsiFinD("ths_new_forward_nearest_trade_date_func",TODAY()),100,100)</f>
        <v>112.54844779449</v>
      </c>
      <c r="T230" s="26">
        <f ca="1">[2]!thsiFinD("ths_fore_pe_index",B230,[2]!thsiFinD("ths_new_forward_nearest_trade_date_func",TODAY()),2025,100)</f>
        <v>36.153168737000001</v>
      </c>
      <c r="U230" s="26">
        <f ca="1">[2]!thsiFinD("ths_pb_quantile_sr_index",$B230,[2]!thsiFinD("ths_new_forward_nearest_trade_date_func",TODAY()),TODAY()-365*5,TODAY(),107,100)</f>
        <v>39.684466019417478</v>
      </c>
      <c r="V230" s="26">
        <f ca="1">[2]!thsiFinD("ths_pe_ttm_quantile_index",$B230,[2]!thsiFinD("ths_new_forward_nearest_trade_date_func",TODAY()),TODAY()-365*5,TODAY(),100,100)</f>
        <v>0</v>
      </c>
      <c r="W230" s="27">
        <f ca="1">[2]!thsiFinD("ths_pb_quantile_sr_index",$B230,"2024-09-20",TODAY()-365*5,TODAY(),107,100)</f>
        <v>0.2427184466019417</v>
      </c>
      <c r="X230" s="27">
        <f ca="1">[2]!thsiFinD("ths_pe_ttm_quantile_index",$B230,"2024-09-20",TODAY()-365*5,TODAY(),100,100)</f>
        <v>63.702623906706002</v>
      </c>
      <c r="Y230" s="27">
        <f ca="1">[2]!thsiFinD("ths_pb_quantile_sr_index",$B230,"2024-12-31",TODAY()-365*5,TODAY(),107,100)</f>
        <v>30.339805825242717</v>
      </c>
      <c r="Z230" s="27">
        <f ca="1">[2]!thsiFinD("ths_pe_ttm_quantile_index",$B230,"2024-12-31",TODAY()-365*5,TODAY(),100,100)</f>
        <v>89.067055393586003</v>
      </c>
      <c r="AA230" s="27">
        <f ca="1">[2]!thsiFinD("ths_pb_lessthan1_num_ratio_index",$B230,[2]!thsiFinD("ths_new_forward_nearest_trade_date_func",TODAY()))</f>
        <v>6</v>
      </c>
      <c r="AB230" s="29">
        <f ca="1">IF(L230="","",(([2]!thsiFinD("close_int",$B230,TODAY()-365*3,TODAY(),100)-[2]!thsiFinD("low_int",$B230,TODAY()-365*3,TODAY(),100)-1)/([2]!thsiFinD("high_int",$B230,TODAY()-365*3,TODAY(),100)-[2]!thsiFinD("low_int",$B230,TODAY()-365*3,TODAY(),100)-1)))</f>
        <v>0.22941467214620434</v>
      </c>
      <c r="AC230" s="29">
        <f ca="1">IF($L230="","",(([2]!thsiFinD("close_int",$B230,TODAY()-365,TODAY(),100)-[2]!thsiFinD("low_int",$B230,TODAY()-365,TODAY(),100)-1)/([2]!thsiFinD("high_int",$B230,TODAY()-365,TODAY(),100)-[2]!thsiFinD("low_int",$B230,TODAY()-365,TODAY(),100)-1)))</f>
        <v>0.6516110517147895</v>
      </c>
      <c r="AD230" s="29">
        <f ca="1">IF($L230="","",(([2]!thsiFinD("close_int",$B230,TODAY()-90,TODAY(),100)-[2]!thsiFinD("low_int",$B230,TODAY()-90,TODAY(),100)-1)/([2]!thsiFinD("high_int",$B230,TODAY()-90,TODAY(),100)-[2]!thsiFinD("low_int",$B230,TODAY()-90,TODAY(),100)-1)))</f>
        <v>0.6236331713690747</v>
      </c>
    </row>
    <row r="231" spans="1:30" ht="16.5" hidden="1" x14ac:dyDescent="0.4">
      <c r="A231" s="2" t="str">
        <f>[1]!b_info_fullname(B231)</f>
        <v>中证500信息技术指数</v>
      </c>
      <c r="B231" s="2" t="s">
        <v>160</v>
      </c>
      <c r="C231" s="2" t="s">
        <v>1715</v>
      </c>
      <c r="D231" s="3" t="s">
        <v>1497</v>
      </c>
      <c r="E231" s="3" t="s">
        <v>1501</v>
      </c>
      <c r="F231" s="3" t="s">
        <v>1698</v>
      </c>
      <c r="G231" s="19">
        <f>COUNTIF('ETF-info'!$I$2:$I$2000,ETF指数!$B231)</f>
        <v>1</v>
      </c>
      <c r="H231" s="20">
        <f ca="1">SUMIF('ETF-info'!$I$2:$I$2000,ETF指数!B231,'ETF-info'!$M$2:$M$1008)</f>
        <v>5.8839040237000004</v>
      </c>
      <c r="I231" s="25">
        <f ca="1">[1]!i_pq_pctchange($B231,TODAY()-30,"")</f>
        <v>-8.0056567525512499</v>
      </c>
      <c r="J231" s="25">
        <f ca="1">[1]!i_pq_pctchange($B231,TODAY()-180,"")</f>
        <v>3.9201328016040593</v>
      </c>
      <c r="K231" s="25">
        <f ca="1">[1]!i_pq_pctchange($B231,TODAY()-365,"")</f>
        <v>37.711388038168892</v>
      </c>
      <c r="L231" s="25">
        <f ca="1">IFERROR([1]!i_risk_returnyearly($B231,TODAY()-180,"",1)/N231,"")</f>
        <v>0.22490905651169804</v>
      </c>
      <c r="M231" s="25">
        <f ca="1">IFERROR([1]!i_risk_returnyearly($B231,TODAY()-365,"",1)/O231,"")</f>
        <v>0.99035544803638809</v>
      </c>
      <c r="N231" s="26">
        <f ca="1">[2]!thsiFinD("ths_annual_volatility_index",$B231,TODAY()-180,TODAY(),100,101)</f>
        <v>37.084090512749</v>
      </c>
      <c r="O231" s="26">
        <f ca="1">[2]!thsiFinD("ths_annual_volatility_index",$B231,TODAY()-365,TODAY(),100,101)</f>
        <v>39.557368911902998</v>
      </c>
      <c r="P231" s="27">
        <f ca="1">[2]!thsiFinD("ths_fore_np_compound_growth_2y_index",$B231,TODAY())</f>
        <v>68.196251624959999</v>
      </c>
      <c r="Q231" s="27">
        <f ca="1">$P231-[2]!thsiFinD("ths_fore_np_compound_growth_2y_index",$B231,TODAY()-30)</f>
        <v>6.133640249667998</v>
      </c>
      <c r="R231" s="27">
        <f ca="1">$P231-[2]!thsiFinD("ths_fore_np_compound_growth_2y_index",$B231,TODAY()-180)</f>
        <v>14.130437543854995</v>
      </c>
      <c r="S231" s="26">
        <f ca="1">[2]!thsiFinD("ths_pe_ttm_index",B231,[2]!thsiFinD("ths_new_forward_nearest_trade_date_func",TODAY()),100,100)</f>
        <v>86.281970241945999</v>
      </c>
      <c r="T231" s="26">
        <f ca="1">[2]!thsiFinD("ths_fore_pe_index",B231,[2]!thsiFinD("ths_new_forward_nearest_trade_date_func",TODAY()),2025,100)</f>
        <v>39.178327317932002</v>
      </c>
      <c r="U231" s="26">
        <f ca="1">[2]!thsiFinD("ths_pb_quantile_sr_index",$B231,[2]!thsiFinD("ths_new_forward_nearest_trade_date_func",TODAY()),TODAY()-365*5,TODAY(),107,100)</f>
        <v>81.65717900063251</v>
      </c>
      <c r="V231" s="26">
        <f ca="1">[2]!thsiFinD("ths_pe_ttm_quantile_index",$B231,[2]!thsiFinD("ths_new_forward_nearest_trade_date_func",TODAY()),TODAY()-365*5,TODAY(),100,100)</f>
        <v>0</v>
      </c>
      <c r="W231" s="27">
        <f ca="1">[2]!thsiFinD("ths_pb_quantile_sr_index",$B231,"2024-09-20",TODAY()-365*5,TODAY(),107,100)</f>
        <v>0.63251106894370646</v>
      </c>
      <c r="X231" s="27">
        <f ca="1">[2]!thsiFinD("ths_pe_ttm_quantile_index",$B231,"2024-09-20",TODAY()-365*5,TODAY(),100,100)</f>
        <v>25.720966484801</v>
      </c>
      <c r="Y231" s="27">
        <f ca="1">[2]!thsiFinD("ths_pb_quantile_sr_index",$B231,"2024-12-31",TODAY()-365*5,TODAY(),107,100)</f>
        <v>74.320050600885509</v>
      </c>
      <c r="Z231" s="27">
        <f ca="1">[2]!thsiFinD("ths_pe_ttm_quantile_index",$B231,"2024-12-31",TODAY()-365*5,TODAY(),100,100)</f>
        <v>85.814497272018997</v>
      </c>
      <c r="AA231" s="27">
        <f ca="1">[2]!thsiFinD("ths_pb_lessthan1_num_ratio_index",$B231,[2]!thsiFinD("ths_new_forward_nearest_trade_date_func",TODAY()))</f>
        <v>2.8169014084507</v>
      </c>
      <c r="AB231" s="29">
        <f ca="1">IF(L231="","",(([2]!thsiFinD("close_int",$B231,TODAY()-365*3,TODAY(),100)-[2]!thsiFinD("low_int",$B231,TODAY()-365*3,TODAY(),100)-1)/([2]!thsiFinD("high_int",$B231,TODAY()-365*3,TODAY(),100)-[2]!thsiFinD("low_int",$B231,TODAY()-365*3,TODAY(),100)-1)))</f>
        <v>0.70872612859640083</v>
      </c>
      <c r="AC231" s="29">
        <f ca="1">IF($L231="","",(([2]!thsiFinD("close_int",$B231,TODAY()-365,TODAY(),100)-[2]!thsiFinD("low_int",$B231,TODAY()-365,TODAY(),100)-1)/([2]!thsiFinD("high_int",$B231,TODAY()-365,TODAY(),100)-[2]!thsiFinD("low_int",$B231,TODAY()-365,TODAY(),100)-1)))</f>
        <v>0.66918719478136579</v>
      </c>
      <c r="AD231" s="29">
        <f ca="1">IF($L231="","",(([2]!thsiFinD("close_int",$B231,TODAY()-90,TODAY(),100)-[2]!thsiFinD("low_int",$B231,TODAY()-90,TODAY(),100)-1)/([2]!thsiFinD("high_int",$B231,TODAY()-90,TODAY(),100)-[2]!thsiFinD("low_int",$B231,TODAY()-90,TODAY(),100)-1)))</f>
        <v>0.42605044856147428</v>
      </c>
    </row>
    <row r="232" spans="1:30" ht="16.5" hidden="1" x14ac:dyDescent="0.4">
      <c r="A232" s="2" t="str">
        <f>[1]!b_info_fullname(B232)</f>
        <v>上证科创板新一代信息技术指数</v>
      </c>
      <c r="B232" s="2" t="s">
        <v>912</v>
      </c>
      <c r="C232" s="2" t="s">
        <v>1717</v>
      </c>
      <c r="D232" s="3" t="s">
        <v>1497</v>
      </c>
      <c r="E232" s="3" t="s">
        <v>1501</v>
      </c>
      <c r="F232" s="38" t="s">
        <v>2371</v>
      </c>
      <c r="G232" s="19">
        <f>COUNTIF('ETF-info'!$I$2:$I$2000,ETF指数!$B232)</f>
        <v>2</v>
      </c>
      <c r="H232" s="20">
        <f ca="1">SUMIF('ETF-info'!$I$2:$I$2000,ETF指数!B232,'ETF-info'!$M$2:$M$1008)</f>
        <v>4.1667123751000004</v>
      </c>
      <c r="I232" s="25">
        <f ca="1">[1]!i_pq_pctchange($B232,TODAY()-30,"")</f>
        <v>-3.4492440201081553</v>
      </c>
      <c r="J232" s="25">
        <f ca="1">[1]!i_pq_pctchange($B232,TODAY()-180,"")</f>
        <v>8.1907855219990111</v>
      </c>
      <c r="K232" s="25">
        <f ca="1">[1]!i_pq_pctchange($B232,TODAY()-365,"")</f>
        <v>55.763310935237698</v>
      </c>
      <c r="L232" s="25">
        <f ca="1">IFERROR([1]!i_risk_returnyearly($B232,TODAY()-180,"",1)/N232,"")</f>
        <v>0.48997282538676973</v>
      </c>
      <c r="M232" s="25">
        <f ca="1">IFERROR([1]!i_risk_returnyearly($B232,TODAY()-365,"",1)/O232,"")</f>
        <v>1.3061378481897672</v>
      </c>
      <c r="N232" s="26">
        <f ca="1">[2]!thsiFinD("ths_annual_volatility_index",$B232,TODAY()-180,TODAY(),100,101)</f>
        <v>36.375299015778999</v>
      </c>
      <c r="O232" s="26">
        <f ca="1">[2]!thsiFinD("ths_annual_volatility_index",$B232,TODAY()-365,TODAY(),100,101)</f>
        <v>44.453245398280998</v>
      </c>
      <c r="P232" s="27">
        <f ca="1">[2]!thsiFinD("ths_fore_np_compound_growth_2y_index",$B232,TODAY())</f>
        <v>53.465388668284994</v>
      </c>
      <c r="Q232" s="27">
        <f ca="1">$P232-[2]!thsiFinD("ths_fore_np_compound_growth_2y_index",$B232,TODAY()-30)</f>
        <v>15.683761099945997</v>
      </c>
      <c r="R232" s="27">
        <f ca="1">$P232-[2]!thsiFinD("ths_fore_np_compound_growth_2y_index",$B232,TODAY()-180)</f>
        <v>15.45306623908499</v>
      </c>
      <c r="S232" s="26">
        <f ca="1">[2]!thsiFinD("ths_pe_ttm_index",B232,[2]!thsiFinD("ths_new_forward_nearest_trade_date_func",TODAY()),100,100)</f>
        <v>121.2495270077</v>
      </c>
      <c r="T232" s="26">
        <f ca="1">[2]!thsiFinD("ths_fore_pe_index",B232,[2]!thsiFinD("ths_new_forward_nearest_trade_date_func",TODAY()),2025,100)</f>
        <v>64.186088914405005</v>
      </c>
      <c r="U232" s="26">
        <f ca="1">[2]!thsiFinD("ths_pb_quantile_sr_index",$B232,[2]!thsiFinD("ths_new_forward_nearest_trade_date_func",TODAY()),TODAY()-365*5,TODAY(),107,100)</f>
        <v>84.811237928007017</v>
      </c>
      <c r="V232" s="26">
        <f ca="1">[2]!thsiFinD("ths_pe_ttm_quantile_index",$B232,[2]!thsiFinD("ths_new_forward_nearest_trade_date_func",TODAY()),TODAY()-365*5,TODAY(),100,100)</f>
        <v>0</v>
      </c>
      <c r="W232" s="27">
        <f ca="1">[2]!thsiFinD("ths_pb_quantile_sr_index",$B232,"2024-09-20",TODAY()-365*5,TODAY(),107,100)</f>
        <v>0.79016681299385427</v>
      </c>
      <c r="X232" s="27">
        <f ca="1">[2]!thsiFinD("ths_pe_ttm_quantile_index",$B232,"2024-09-20",TODAY()-365*5,TODAY(),100,100)</f>
        <v>41.795665634674997</v>
      </c>
      <c r="Y232" s="27">
        <f ca="1">[2]!thsiFinD("ths_pb_quantile_sr_index",$B232,"2024-12-31",TODAY()-365*5,TODAY(),107,100)</f>
        <v>81.738366988586478</v>
      </c>
      <c r="Z232" s="27">
        <f ca="1">[2]!thsiFinD("ths_pe_ttm_quantile_index",$B232,"2024-12-31",TODAY()-365*5,TODAY(),100,100)</f>
        <v>92.672858617130998</v>
      </c>
      <c r="AA232" s="27">
        <f ca="1">[2]!thsiFinD("ths_pb_lessthan1_num_ratio_index",$B232,[2]!thsiFinD("ths_new_forward_nearest_trade_date_func",TODAY()))</f>
        <v>0</v>
      </c>
      <c r="AB232" s="29">
        <f ca="1">IF(L232="","",(([2]!thsiFinD("close_int",$B232,TODAY()-365*3,TODAY(),100)-[2]!thsiFinD("low_int",$B232,TODAY()-365*3,TODAY(),100)-1)/([2]!thsiFinD("high_int",$B232,TODAY()-365*3,TODAY(),100)-[2]!thsiFinD("low_int",$B232,TODAY()-365*3,TODAY(),100)-1)))</f>
        <v>0.76221757983676008</v>
      </c>
      <c r="AC232" s="29">
        <f ca="1">IF($L232="","",(([2]!thsiFinD("close_int",$B232,TODAY()-365,TODAY(),100)-[2]!thsiFinD("low_int",$B232,TODAY()-365,TODAY(),100)-1)/([2]!thsiFinD("high_int",$B232,TODAY()-365,TODAY(),100)-[2]!thsiFinD("low_int",$B232,TODAY()-365,TODAY(),100)-1)))</f>
        <v>0.74340019248977307</v>
      </c>
      <c r="AD232" s="29">
        <f ca="1">IF($L232="","",(([2]!thsiFinD("close_int",$B232,TODAY()-90,TODAY(),100)-[2]!thsiFinD("low_int",$B232,TODAY()-90,TODAY(),100)-1)/([2]!thsiFinD("high_int",$B232,TODAY()-90,TODAY(),100)-[2]!thsiFinD("low_int",$B232,TODAY()-90,TODAY(),100)-1)))</f>
        <v>0.49632750683575549</v>
      </c>
    </row>
    <row r="233" spans="1:30" ht="16.5" hidden="1" x14ac:dyDescent="0.4">
      <c r="A233" s="2" t="str">
        <f>[1]!b_info_fullname(B233)</f>
        <v>创业板科技指数</v>
      </c>
      <c r="B233" s="2" t="s">
        <v>763</v>
      </c>
      <c r="C233" s="2" t="str">
        <f>[1]!s_info_name(B233)</f>
        <v>创科技</v>
      </c>
      <c r="D233" s="3" t="s">
        <v>1497</v>
      </c>
      <c r="E233" s="3" t="s">
        <v>1501</v>
      </c>
      <c r="F233" s="38" t="s">
        <v>2375</v>
      </c>
      <c r="G233" s="19">
        <f>COUNTIF('ETF-info'!$I$2:$I$2000,ETF指数!$B233)</f>
        <v>2</v>
      </c>
      <c r="H233" s="20">
        <f ca="1">SUMIF('ETF-info'!$I$2:$I$2000,ETF指数!B233,'ETF-info'!$M$2:$M$1008)</f>
        <v>3.2360749486000002</v>
      </c>
      <c r="I233" s="25">
        <f ca="1">[1]!i_pq_pctchange($B233,TODAY()-30,"")</f>
        <v>-10.194237292672703</v>
      </c>
      <c r="J233" s="25">
        <f ca="1">[1]!i_pq_pctchange($B233,TODAY()-180,"")</f>
        <v>-13.87470802340115</v>
      </c>
      <c r="K233" s="25">
        <f ca="1">[1]!i_pq_pctchange($B233,TODAY()-365,"")</f>
        <v>7.9775706103465849</v>
      </c>
      <c r="L233" s="25">
        <f ca="1">IFERROR([1]!i_risk_returnyearly($B233,TODAY()-180,"",1)/N233,"")</f>
        <v>-0.78411031531265707</v>
      </c>
      <c r="M233" s="25">
        <f ca="1">IFERROR([1]!i_risk_returnyearly($B233,TODAY()-365,"",1)/O233,"")</f>
        <v>0.19702069003986344</v>
      </c>
      <c r="N233" s="26">
        <f ca="1">[2]!thsiFinD("ths_annual_volatility_index",$B233,TODAY()-180,TODAY(),100,101)</f>
        <v>34.104769797460001</v>
      </c>
      <c r="O233" s="26">
        <f ca="1">[2]!thsiFinD("ths_annual_volatility_index",$B233,TODAY()-365,TODAY(),100,101)</f>
        <v>41.883367784725003</v>
      </c>
      <c r="P233" s="27">
        <f ca="1">[2]!thsiFinD("ths_fore_np_compound_growth_2y_index",$B233,TODAY())</f>
        <v>25.531506316441998</v>
      </c>
      <c r="Q233" s="27">
        <f ca="1">$P233-[2]!thsiFinD("ths_fore_np_compound_growth_2y_index",$B233,TODAY()-30)</f>
        <v>1.3769169978569984</v>
      </c>
      <c r="R233" s="27">
        <f ca="1">$P233-[2]!thsiFinD("ths_fore_np_compound_growth_2y_index",$B233,TODAY()-180)</f>
        <v>4.9530068521119972</v>
      </c>
      <c r="S233" s="26">
        <f ca="1">[2]!thsiFinD("ths_pe_ttm_index",B233,[2]!thsiFinD("ths_new_forward_nearest_trade_date_func",TODAY()),100,100)</f>
        <v>24.753253767638</v>
      </c>
      <c r="T233" s="26">
        <f ca="1">[2]!thsiFinD("ths_fore_pe_index",B233,[2]!thsiFinD("ths_new_forward_nearest_trade_date_func",TODAY()),2025,100)</f>
        <v>18.433803343270998</v>
      </c>
      <c r="U233" s="26">
        <f ca="1">[2]!thsiFinD("ths_pb_quantile_sr_index",$B233,[2]!thsiFinD("ths_new_forward_nearest_trade_date_func",TODAY()),TODAY()-365*5,TODAY(),107,100)</f>
        <v>33.672727272727272</v>
      </c>
      <c r="V233" s="26">
        <f ca="1">[2]!thsiFinD("ths_pe_ttm_quantile_index",$B233,[2]!thsiFinD("ths_new_forward_nearest_trade_date_func",TODAY()),TODAY()-365*5,TODAY(),100,100)</f>
        <v>0</v>
      </c>
      <c r="W233" s="27">
        <f ca="1">[2]!thsiFinD("ths_pb_quantile_sr_index",$B233,"2024-09-20",TODAY()-365*5,TODAY(),107,100)</f>
        <v>1.6</v>
      </c>
      <c r="X233" s="27">
        <f ca="1">[2]!thsiFinD("ths_pe_ttm_quantile_index",$B233,"2024-09-20",TODAY()-365*5,TODAY(),100,100)</f>
        <v>1.8551236749116999</v>
      </c>
      <c r="Y233" s="27">
        <f ca="1">[2]!thsiFinD("ths_pb_quantile_sr_index",$B233,"2024-12-31",TODAY()-365*5,TODAY(),107,100)</f>
        <v>55.127272727272725</v>
      </c>
      <c r="Z233" s="27">
        <f ca="1">[2]!thsiFinD("ths_pe_ttm_quantile_index",$B233,"2024-12-31",TODAY()-365*5,TODAY(),100,100)</f>
        <v>29.328621908127001</v>
      </c>
      <c r="AA233" s="27">
        <f ca="1">[2]!thsiFinD("ths_pb_lessthan1_num_ratio_index",$B233,[2]!thsiFinD("ths_new_forward_nearest_trade_date_func",TODAY()))</f>
        <v>0</v>
      </c>
      <c r="AB233" s="29">
        <f ca="1">IF(L233="","",(([2]!thsiFinD("close_int",$B233,TODAY()-365*3,TODAY(),100)-[2]!thsiFinD("low_int",$B233,TODAY()-365*3,TODAY(),100)-1)/([2]!thsiFinD("high_int",$B233,TODAY()-365*3,TODAY(),100)-[2]!thsiFinD("low_int",$B233,TODAY()-365*3,TODAY(),100)-1)))</f>
        <v>0.40321534695892652</v>
      </c>
      <c r="AC233" s="29">
        <f ca="1">IF($L233="","",(([2]!thsiFinD("close_int",$B233,TODAY()-365,TODAY(),100)-[2]!thsiFinD("low_int",$B233,TODAY()-365,TODAY(),100)-1)/([2]!thsiFinD("high_int",$B233,TODAY()-365,TODAY(),100)-[2]!thsiFinD("low_int",$B233,TODAY()-365,TODAY(),100)-1)))</f>
        <v>0.38214363198749757</v>
      </c>
      <c r="AD233" s="29">
        <f ca="1">IF($L233="","",(([2]!thsiFinD("close_int",$B233,TODAY()-90,TODAY(),100)-[2]!thsiFinD("low_int",$B233,TODAY()-90,TODAY(),100)-1)/([2]!thsiFinD("high_int",$B233,TODAY()-90,TODAY(),100)-[2]!thsiFinD("low_int",$B233,TODAY()-90,TODAY(),100)-1)))</f>
        <v>0.32145365910202273</v>
      </c>
    </row>
    <row r="234" spans="1:30" ht="16.5" hidden="1" x14ac:dyDescent="0.4">
      <c r="A234" s="2" t="str">
        <f>[1]!b_info_fullname(B234)</f>
        <v>中证科技100指数</v>
      </c>
      <c r="B234" s="2" t="s">
        <v>319</v>
      </c>
      <c r="C234" s="2" t="s">
        <v>1716</v>
      </c>
      <c r="D234" s="3" t="s">
        <v>1497</v>
      </c>
      <c r="E234" s="3" t="s">
        <v>1501</v>
      </c>
      <c r="F234" s="3" t="s">
        <v>1501</v>
      </c>
      <c r="G234" s="19">
        <f>COUNTIF('ETF-info'!$I$2:$I$2000,ETF指数!$B234)</f>
        <v>1</v>
      </c>
      <c r="H234" s="20">
        <f ca="1">SUMIF('ETF-info'!$I$2:$I$2000,ETF指数!B234,'ETF-info'!$M$2:$M$1008)</f>
        <v>4.2568069629999998</v>
      </c>
      <c r="I234" s="25">
        <f ca="1">[1]!i_pq_pctchange($B234,TODAY()-30,"")</f>
        <v>-7.1238438084093136</v>
      </c>
      <c r="J234" s="25">
        <f ca="1">[1]!i_pq_pctchange($B234,TODAY()-180,"")</f>
        <v>-4.2402663777852068</v>
      </c>
      <c r="K234" s="25">
        <f ca="1">[1]!i_pq_pctchange($B234,TODAY()-365,"")</f>
        <v>11.680687731749284</v>
      </c>
      <c r="L234" s="25">
        <f ca="1">IFERROR([1]!i_risk_returnyearly($B234,TODAY()-180,"",1)/N234,"")</f>
        <v>-0.3078818496882843</v>
      </c>
      <c r="M234" s="25">
        <f ca="1">IFERROR([1]!i_risk_returnyearly($B234,TODAY()-365,"",1)/O234,"")</f>
        <v>0.40312781381841717</v>
      </c>
      <c r="N234" s="26">
        <f ca="1">[2]!thsiFinD("ths_annual_volatility_index",$B234,TODAY()-180,TODAY(),100,101)</f>
        <v>28.034234321178999</v>
      </c>
      <c r="O234" s="26">
        <f ca="1">[2]!thsiFinD("ths_annual_volatility_index",$B234,TODAY()-365,TODAY(),100,101)</f>
        <v>29.988735852777999</v>
      </c>
      <c r="P234" s="27">
        <f ca="1">[2]!thsiFinD("ths_fore_np_compound_growth_2y_index",$B234,TODAY())</f>
        <v>25.256464365888</v>
      </c>
      <c r="Q234" s="27">
        <f ca="1">$P234-[2]!thsiFinD("ths_fore_np_compound_growth_2y_index",$B234,TODAY()-30)</f>
        <v>-1.531818609786999</v>
      </c>
      <c r="R234" s="27">
        <f ca="1">$P234-[2]!thsiFinD("ths_fore_np_compound_growth_2y_index",$B234,TODAY()-180)</f>
        <v>4.5164587487050021</v>
      </c>
      <c r="S234" s="26">
        <f ca="1">[2]!thsiFinD("ths_pe_ttm_index",B234,[2]!thsiFinD("ths_new_forward_nearest_trade_date_func",TODAY()),100,100)</f>
        <v>25.915777269445002</v>
      </c>
      <c r="T234" s="26">
        <f ca="1">[2]!thsiFinD("ths_fore_pe_index",B234,[2]!thsiFinD("ths_new_forward_nearest_trade_date_func",TODAY()),2025,100)</f>
        <v>19.169995646811</v>
      </c>
      <c r="U234" s="26">
        <f ca="1">[2]!thsiFinD("ths_pb_quantile_sr_index",$B234,[2]!thsiFinD("ths_new_forward_nearest_trade_date_func",TODAY()),TODAY()-365*5,TODAY(),107,100)</f>
        <v>17.738913179262962</v>
      </c>
      <c r="V234" s="26">
        <f ca="1">[2]!thsiFinD("ths_pe_ttm_quantile_index",$B234,[2]!thsiFinD("ths_new_forward_nearest_trade_date_func",TODAY()),TODAY()-365*5,TODAY(),100,100)</f>
        <v>0</v>
      </c>
      <c r="W234" s="27">
        <f ca="1">[2]!thsiFinD("ths_pb_quantile_sr_index",$B234,"2024-09-20",TODAY()-365*5,TODAY(),107,100)</f>
        <v>5.8713304184884452</v>
      </c>
      <c r="X234" s="27">
        <f ca="1">[2]!thsiFinD("ths_pe_ttm_quantile_index",$B234,"2024-09-20",TODAY()-365*5,TODAY(),100,100)</f>
        <v>36.123348017620998</v>
      </c>
      <c r="Y234" s="27">
        <f ca="1">[2]!thsiFinD("ths_pb_quantile_sr_index",$B234,"2024-12-31",TODAY()-365*5,TODAY(),107,100)</f>
        <v>25.79637726420987</v>
      </c>
      <c r="Z234" s="27">
        <f ca="1">[2]!thsiFinD("ths_pe_ttm_quantile_index",$B234,"2024-12-31",TODAY()-365*5,TODAY(),100,100)</f>
        <v>60.058737151248003</v>
      </c>
      <c r="AA234" s="27">
        <f ca="1">[2]!thsiFinD("ths_pb_lessthan1_num_ratio_index",$B234,[2]!thsiFinD("ths_new_forward_nearest_trade_date_func",TODAY()))</f>
        <v>4</v>
      </c>
      <c r="AB234" s="29">
        <f ca="1">IF(L234="","",(([2]!thsiFinD("close_int",$B234,TODAY()-365*3,TODAY(),100)-[2]!thsiFinD("low_int",$B234,TODAY()-365*3,TODAY(),100)-1)/([2]!thsiFinD("high_int",$B234,TODAY()-365*3,TODAY(),100)-[2]!thsiFinD("low_int",$B234,TODAY()-365*3,TODAY(),100)-1)))</f>
        <v>0.57889802780136435</v>
      </c>
      <c r="AC234" s="29">
        <f ca="1">IF($L234="","",(([2]!thsiFinD("close_int",$B234,TODAY()-365,TODAY(),100)-[2]!thsiFinD("low_int",$B234,TODAY()-365,TODAY(),100)-1)/([2]!thsiFinD("high_int",$B234,TODAY()-365,TODAY(),100)-[2]!thsiFinD("low_int",$B234,TODAY()-365,TODAY(),100)-1)))</f>
        <v>0.54296953114501278</v>
      </c>
      <c r="AD234" s="29">
        <f ca="1">IF($L234="","",(([2]!thsiFinD("close_int",$B234,TODAY()-90,TODAY(),100)-[2]!thsiFinD("low_int",$B234,TODAY()-90,TODAY(),100)-1)/([2]!thsiFinD("high_int",$B234,TODAY()-90,TODAY(),100)-[2]!thsiFinD("low_int",$B234,TODAY()-90,TODAY(),100)-1)))</f>
        <v>0.3874627106212854</v>
      </c>
    </row>
    <row r="235" spans="1:30" ht="16.5" hidden="1" x14ac:dyDescent="0.4">
      <c r="A235" s="2" t="str">
        <f>[1]!b_info_fullname(B235)</f>
        <v>深证电子信息传媒产业50指数</v>
      </c>
      <c r="B235" s="2" t="s">
        <v>63</v>
      </c>
      <c r="C235" s="2" t="s">
        <v>1720</v>
      </c>
      <c r="D235" s="3" t="s">
        <v>1497</v>
      </c>
      <c r="E235" s="3" t="s">
        <v>1501</v>
      </c>
      <c r="F235" s="3" t="s">
        <v>1501</v>
      </c>
      <c r="G235" s="19">
        <f>COUNTIF('ETF-info'!$I$2:$I$2000,ETF指数!$B235)</f>
        <v>1</v>
      </c>
      <c r="H235" s="20">
        <f ca="1">SUMIF('ETF-info'!$I$2:$I$2000,ETF指数!B235,'ETF-info'!$M$2:$M$1008)</f>
        <v>4.0845748402999993</v>
      </c>
      <c r="I235" s="25">
        <f ca="1">[1]!i_pq_pctchange($B235,TODAY()-30,"")</f>
        <v>-10.109173423717998</v>
      </c>
      <c r="J235" s="25">
        <f ca="1">[1]!i_pq_pctchange($B235,TODAY()-180,"")</f>
        <v>-8.991155486545221</v>
      </c>
      <c r="K235" s="25">
        <f ca="1">[1]!i_pq_pctchange($B235,TODAY()-365,"")</f>
        <v>13.889041961988902</v>
      </c>
      <c r="L235" s="25">
        <f ca="1">IFERROR([1]!i_risk_returnyearly($B235,TODAY()-180,"",1)/N235,"")</f>
        <v>-0.54523990346668072</v>
      </c>
      <c r="M235" s="25">
        <f ca="1">IFERROR([1]!i_risk_returnyearly($B235,TODAY()-365,"",1)/O235,"")</f>
        <v>0.41119963093652762</v>
      </c>
      <c r="N235" s="26">
        <f ca="1">[2]!thsiFinD("ths_annual_volatility_index",$B235,TODAY()-180,TODAY(),100,101)</f>
        <v>32.685858171363002</v>
      </c>
      <c r="O235" s="26">
        <f ca="1">[2]!thsiFinD("ths_annual_volatility_index",$B235,TODAY()-365,TODAY(),100,101)</f>
        <v>34.970220197815998</v>
      </c>
      <c r="P235" s="27">
        <f ca="1">[2]!thsiFinD("ths_fore_np_compound_growth_2y_index",$B235,TODAY())</f>
        <v>31.527240344646003</v>
      </c>
      <c r="Q235" s="27">
        <f ca="1">$P235-[2]!thsiFinD("ths_fore_np_compound_growth_2y_index",$B235,TODAY()-30)</f>
        <v>3.2430674031210032</v>
      </c>
      <c r="R235" s="27">
        <f ca="1">$P235-[2]!thsiFinD("ths_fore_np_compound_growth_2y_index",$B235,TODAY()-180)</f>
        <v>1.0887725914780013</v>
      </c>
      <c r="S235" s="26">
        <f ca="1">[2]!thsiFinD("ths_pe_ttm_index",B235,[2]!thsiFinD("ths_new_forward_nearest_trade_date_func",TODAY()),100,100)</f>
        <v>29.887254670665001</v>
      </c>
      <c r="T235" s="26">
        <f ca="1">[2]!thsiFinD("ths_fore_pe_index",B235,[2]!thsiFinD("ths_new_forward_nearest_trade_date_func",TODAY()),2025,100)</f>
        <v>22.100331952213001</v>
      </c>
      <c r="U235" s="26">
        <f ca="1">[2]!thsiFinD("ths_pb_quantile_sr_index",$B235,[2]!thsiFinD("ths_new_forward_nearest_trade_date_func",TODAY()),TODAY()-365*5,TODAY(),107,100)</f>
        <v>50.260078023407019</v>
      </c>
      <c r="V235" s="26">
        <f ca="1">[2]!thsiFinD("ths_pe_ttm_quantile_index",$B235,[2]!thsiFinD("ths_new_forward_nearest_trade_date_func",TODAY()),TODAY()-365*5,TODAY(),100,100)</f>
        <v>0</v>
      </c>
      <c r="W235" s="27">
        <f ca="1">[2]!thsiFinD("ths_pb_quantile_sr_index",$B235,"2024-09-20",TODAY()-365*5,TODAY(),107,100)</f>
        <v>3.05591677503251</v>
      </c>
      <c r="X235" s="27">
        <f ca="1">[2]!thsiFinD("ths_pe_ttm_quantile_index",$B235,"2024-09-20",TODAY()-365*5,TODAY(),100,100)</f>
        <v>13.050193050193</v>
      </c>
      <c r="Y235" s="27">
        <f ca="1">[2]!thsiFinD("ths_pb_quantile_sr_index",$B235,"2024-12-31",TODAY()-365*5,TODAY(),107,100)</f>
        <v>58.25747724317295</v>
      </c>
      <c r="Z235" s="27">
        <f ca="1">[2]!thsiFinD("ths_pe_ttm_quantile_index",$B235,"2024-12-31",TODAY()-365*5,TODAY(),100,100)</f>
        <v>49.961389961389997</v>
      </c>
      <c r="AA235" s="27">
        <f ca="1">[2]!thsiFinD("ths_pb_lessthan1_num_ratio_index",$B235,[2]!thsiFinD("ths_new_forward_nearest_trade_date_func",TODAY()))</f>
        <v>0</v>
      </c>
      <c r="AB235" s="29">
        <f ca="1">IF(L235="","",(([2]!thsiFinD("close_int",$B235,TODAY()-365*3,TODAY(),100)-[2]!thsiFinD("low_int",$B235,TODAY()-365*3,TODAY(),100)-1)/([2]!thsiFinD("high_int",$B235,TODAY()-365*3,TODAY(),100)-[2]!thsiFinD("low_int",$B235,TODAY()-365*3,TODAY(),100)-1)))</f>
        <v>0.55046747340051483</v>
      </c>
      <c r="AC235" s="29">
        <f ca="1">IF($L235="","",(([2]!thsiFinD("close_int",$B235,TODAY()-365,TODAY(),100)-[2]!thsiFinD("low_int",$B235,TODAY()-365,TODAY(),100)-1)/([2]!thsiFinD("high_int",$B235,TODAY()-365,TODAY(),100)-[2]!thsiFinD("low_int",$B235,TODAY()-365,TODAY(),100)-1)))</f>
        <v>0.46315390120884797</v>
      </c>
      <c r="AD235" s="29">
        <f ca="1">IF($L235="","",(([2]!thsiFinD("close_int",$B235,TODAY()-90,TODAY(),100)-[2]!thsiFinD("low_int",$B235,TODAY()-90,TODAY(),100)-1)/([2]!thsiFinD("high_int",$B235,TODAY()-90,TODAY(),100)-[2]!thsiFinD("low_int",$B235,TODAY()-90,TODAY(),100)-1)))</f>
        <v>0.31366538087630019</v>
      </c>
    </row>
    <row r="236" spans="1:30" ht="16.5" hidden="1" x14ac:dyDescent="0.4">
      <c r="A236" s="2" t="str">
        <f>[1]!b_info_fullname(B236)</f>
        <v>国证信息技术创新主题指数</v>
      </c>
      <c r="B236" s="2" t="s">
        <v>1165</v>
      </c>
      <c r="C236" s="2" t="s">
        <v>1725</v>
      </c>
      <c r="D236" s="3" t="s">
        <v>1497</v>
      </c>
      <c r="E236" s="3" t="s">
        <v>1501</v>
      </c>
      <c r="F236" s="3" t="s">
        <v>1698</v>
      </c>
      <c r="G236" s="19">
        <f>COUNTIF('ETF-info'!$I$2:$I$2000,ETF指数!$B236)</f>
        <v>4</v>
      </c>
      <c r="H236" s="20">
        <f ca="1">SUMIF('ETF-info'!$I$2:$I$2000,ETF指数!B236,'ETF-info'!$M$2:$M$1008)</f>
        <v>3.7913982900000005</v>
      </c>
      <c r="I236" s="25">
        <f ca="1">[1]!i_pq_pctchange($B236,TODAY()-30,"")</f>
        <v>-5.5144959380183263</v>
      </c>
      <c r="J236" s="25">
        <f ca="1">[1]!i_pq_pctchange($B236,TODAY()-180,"")</f>
        <v>9.4969022593367924</v>
      </c>
      <c r="K236" s="25">
        <f ca="1">[1]!i_pq_pctchange($B236,TODAY()-365,"")</f>
        <v>44.766264183006157</v>
      </c>
      <c r="L236" s="25" t="str">
        <f ca="1">IFERROR([1]!i_risk_returnyearly($B236,TODAY()-180,"",1)/N236,"")</f>
        <v/>
      </c>
      <c r="M236" s="25" t="str">
        <f ca="1">IFERROR([1]!i_risk_returnyearly($B236,TODAY()-365,"",1)/O236,"")</f>
        <v/>
      </c>
      <c r="N236" s="26">
        <f ca="1">[2]!thsiFinD("ths_annual_volatility_index",$B236,TODAY()-180,TODAY(),100,101)</f>
        <v>0</v>
      </c>
      <c r="O236" s="26">
        <f ca="1">[2]!thsiFinD("ths_annual_volatility_index",$B236,TODAY()-365,TODAY(),100,101)</f>
        <v>0</v>
      </c>
      <c r="P236" s="27">
        <f ca="1">[2]!thsiFinD("ths_fore_np_compound_growth_2y_index",$B236,TODAY())</f>
        <v>0</v>
      </c>
      <c r="Q236" s="27">
        <f ca="1">$P236-[2]!thsiFinD("ths_fore_np_compound_growth_2y_index",$B236,TODAY()-30)</f>
        <v>0</v>
      </c>
      <c r="R236" s="27">
        <f ca="1">$P236-[2]!thsiFinD("ths_fore_np_compound_growth_2y_index",$B236,TODAY()-180)</f>
        <v>0</v>
      </c>
      <c r="S236" s="26">
        <f ca="1">[2]!thsiFinD("ths_pe_ttm_index",B236,[2]!thsiFinD("ths_new_forward_nearest_trade_date_func",TODAY()),100,100)</f>
        <v>0</v>
      </c>
      <c r="T236" s="26">
        <f ca="1">[2]!thsiFinD("ths_fore_pe_index",B236,[2]!thsiFinD("ths_new_forward_nearest_trade_date_func",TODAY()),2025,100)</f>
        <v>0</v>
      </c>
      <c r="U236" s="26">
        <f ca="1">[2]!thsiFinD("ths_pb_quantile_sr_index",$B236,[2]!thsiFinD("ths_new_forward_nearest_trade_date_func",TODAY()),TODAY()-365*5,TODAY(),107,100)</f>
        <v>0</v>
      </c>
      <c r="V236" s="26">
        <f ca="1">[2]!thsiFinD("ths_pe_ttm_quantile_index",$B236,[2]!thsiFinD("ths_new_forward_nearest_trade_date_func",TODAY()),TODAY()-365*5,TODAY(),100,100)</f>
        <v>0</v>
      </c>
      <c r="W236" s="27">
        <f ca="1">[2]!thsiFinD("ths_pb_quantile_sr_index",$B236,"2024-09-20",TODAY()-365*5,TODAY(),107,100)</f>
        <v>0</v>
      </c>
      <c r="X236" s="27">
        <f ca="1">[2]!thsiFinD("ths_pe_ttm_quantile_index",$B236,"2024-09-20",TODAY()-365*5,TODAY(),100,100)</f>
        <v>0</v>
      </c>
      <c r="Y236" s="27">
        <f ca="1">[2]!thsiFinD("ths_pb_quantile_sr_index",$B236,"2024-12-31",TODAY()-365*5,TODAY(),107,100)</f>
        <v>0</v>
      </c>
      <c r="Z236" s="27">
        <f ca="1">[2]!thsiFinD("ths_pe_ttm_quantile_index",$B236,"2024-12-31",TODAY()-365*5,TODAY(),100,100)</f>
        <v>0</v>
      </c>
      <c r="AA236" s="27">
        <f ca="1">[2]!thsiFinD("ths_pb_lessthan1_num_ratio_index",$B236,[2]!thsiFinD("ths_new_forward_nearest_trade_date_func",TODAY()))</f>
        <v>0</v>
      </c>
      <c r="AB236" s="29" t="str">
        <f ca="1">IF(L236="","",(([2]!thsiFinD("close_int",$B236,TODAY()-365*3,TODAY(),100)-[2]!thsiFinD("low_int",$B236,TODAY()-365*3,TODAY(),100)-1)/([2]!thsiFinD("high_int",$B236,TODAY()-365*3,TODAY(),100)-[2]!thsiFinD("low_int",$B236,TODAY()-365*3,TODAY(),100)-1)))</f>
        <v/>
      </c>
      <c r="AC236" s="29" t="str">
        <f ca="1">IF($L236="","",(([2]!thsiFinD("close_int",$B236,TODAY()-365,TODAY(),100)-[2]!thsiFinD("low_int",$B236,TODAY()-365,TODAY(),100)-1)/([2]!thsiFinD("high_int",$B236,TODAY()-365,TODAY(),100)-[2]!thsiFinD("low_int",$B236,TODAY()-365,TODAY(),100)-1)))</f>
        <v/>
      </c>
      <c r="AD236" s="29" t="str">
        <f ca="1">IF($L236="","",(([2]!thsiFinD("close_int",$B236,TODAY()-90,TODAY(),100)-[2]!thsiFinD("low_int",$B236,TODAY()-90,TODAY(),100)-1)/([2]!thsiFinD("high_int",$B236,TODAY()-90,TODAY(),100)-[2]!thsiFinD("low_int",$B236,TODAY()-90,TODAY(),100)-1)))</f>
        <v/>
      </c>
    </row>
    <row r="237" spans="1:30" ht="16.5" hidden="1" x14ac:dyDescent="0.4">
      <c r="A237" s="2" t="str">
        <f>[1]!b_info_fullname(B237)</f>
        <v>中证科技传媒通信150指数</v>
      </c>
      <c r="B237" s="2" t="s">
        <v>133</v>
      </c>
      <c r="C237" s="2" t="s">
        <v>1719</v>
      </c>
      <c r="D237" s="3" t="s">
        <v>1497</v>
      </c>
      <c r="E237" s="3" t="s">
        <v>1501</v>
      </c>
      <c r="F237" s="3" t="s">
        <v>1501</v>
      </c>
      <c r="G237" s="19">
        <f>COUNTIF('ETF-info'!$I$2:$I$2000,ETF指数!$B237)</f>
        <v>1</v>
      </c>
      <c r="H237" s="20">
        <f ca="1">SUMIF('ETF-info'!$I$2:$I$2000,ETF指数!B237,'ETF-info'!$M$2:$M$1008)</f>
        <v>3.9404627969999999</v>
      </c>
      <c r="I237" s="25">
        <f ca="1">[1]!i_pq_pctchange($B237,TODAY()-30,"")</f>
        <v>-7.7640678291565841</v>
      </c>
      <c r="J237" s="25">
        <f ca="1">[1]!i_pq_pctchange($B237,TODAY()-180,"")</f>
        <v>0.15429434935461117</v>
      </c>
      <c r="K237" s="25">
        <f ca="1">[1]!i_pq_pctchange($B237,TODAY()-365,"")</f>
        <v>27.604597695327016</v>
      </c>
      <c r="L237" s="25">
        <f ca="1">IFERROR([1]!i_risk_returnyearly($B237,TODAY()-180,"",1)/N237,"")</f>
        <v>9.3867141727104128E-3</v>
      </c>
      <c r="M237" s="25">
        <f ca="1">IFERROR([1]!i_risk_returnyearly($B237,TODAY()-365,"",1)/O237,"")</f>
        <v>0.81377591915888425</v>
      </c>
      <c r="N237" s="26">
        <f ca="1">[2]!thsiFinD("ths_annual_volatility_index",$B237,TODAY()-180,TODAY(),100,101)</f>
        <v>34.273465588134997</v>
      </c>
      <c r="O237" s="26">
        <f ca="1">[2]!thsiFinD("ths_annual_volatility_index",$B237,TODAY()-365,TODAY(),100,101)</f>
        <v>35.190325263993998</v>
      </c>
      <c r="P237" s="27">
        <f ca="1">[2]!thsiFinD("ths_fore_np_compound_growth_2y_index",$B237,TODAY())</f>
        <v>52.572263845935993</v>
      </c>
      <c r="Q237" s="27">
        <f ca="1">$P237-[2]!thsiFinD("ths_fore_np_compound_growth_2y_index",$B237,TODAY()-30)</f>
        <v>8.1255750097939909</v>
      </c>
      <c r="R237" s="27">
        <f ca="1">$P237-[2]!thsiFinD("ths_fore_np_compound_growth_2y_index",$B237,TODAY()-180)</f>
        <v>31.779624675425993</v>
      </c>
      <c r="S237" s="26">
        <f ca="1">[2]!thsiFinD("ths_pe_ttm_index",B237,[2]!thsiFinD("ths_new_forward_nearest_trade_date_func",TODAY()),100,100)</f>
        <v>46.980848082662</v>
      </c>
      <c r="T237" s="26">
        <f ca="1">[2]!thsiFinD("ths_fore_pe_index",B237,[2]!thsiFinD("ths_new_forward_nearest_trade_date_func",TODAY()),2025,100)</f>
        <v>31.255131485625999</v>
      </c>
      <c r="U237" s="26">
        <f ca="1">[2]!thsiFinD("ths_pb_quantile_sr_index",$B237,[2]!thsiFinD("ths_new_forward_nearest_trade_date_func",TODAY()),TODAY()-365*5,TODAY(),107,100)</f>
        <v>94.423558897243112</v>
      </c>
      <c r="V237" s="26">
        <f ca="1">[2]!thsiFinD("ths_pe_ttm_quantile_index",$B237,[2]!thsiFinD("ths_new_forward_nearest_trade_date_func",TODAY()),TODAY()-365*5,TODAY(),100,100)</f>
        <v>0</v>
      </c>
      <c r="W237" s="27">
        <f ca="1">[2]!thsiFinD("ths_pb_quantile_sr_index",$B237,"2024-09-20",TODAY()-365*5,TODAY(),107,100)</f>
        <v>10.463659147869674</v>
      </c>
      <c r="X237" s="27">
        <f ca="1">[2]!thsiFinD("ths_pe_ttm_quantile_index",$B237,"2024-09-20",TODAY()-365*5,TODAY(),100,100)</f>
        <v>14.697406340058</v>
      </c>
      <c r="Y237" s="27">
        <f ca="1">[2]!thsiFinD("ths_pb_quantile_sr_index",$B237,"2024-12-31",TODAY()-365*5,TODAY(),107,100)</f>
        <v>95.488721804511272</v>
      </c>
      <c r="Z237" s="27">
        <f ca="1">[2]!thsiFinD("ths_pe_ttm_quantile_index",$B237,"2024-12-31",TODAY()-365*5,TODAY(),100,100)</f>
        <v>93.799567411680002</v>
      </c>
      <c r="AA237" s="27">
        <f ca="1">[2]!thsiFinD("ths_pb_lessthan1_num_ratio_index",$B237,[2]!thsiFinD("ths_new_forward_nearest_trade_date_func",TODAY()))</f>
        <v>0</v>
      </c>
      <c r="AB237" s="29">
        <f ca="1">IF(L237="","",(([2]!thsiFinD("close_int",$B237,TODAY()-365*3,TODAY(),100)-[2]!thsiFinD("low_int",$B237,TODAY()-365*3,TODAY(),100)-1)/([2]!thsiFinD("high_int",$B237,TODAY()-365*3,TODAY(),100)-[2]!thsiFinD("low_int",$B237,TODAY()-365*3,TODAY(),100)-1)))</f>
        <v>0.64424004848333394</v>
      </c>
      <c r="AC237" s="29">
        <f ca="1">IF($L237="","",(([2]!thsiFinD("close_int",$B237,TODAY()-365,TODAY(),100)-[2]!thsiFinD("low_int",$B237,TODAY()-365,TODAY(),100)-1)/([2]!thsiFinD("high_int",$B237,TODAY()-365,TODAY(),100)-[2]!thsiFinD("low_int",$B237,TODAY()-365,TODAY(),100)-1)))</f>
        <v>0.5940903412790941</v>
      </c>
      <c r="AD237" s="29">
        <f ca="1">IF($L237="","",(([2]!thsiFinD("close_int",$B237,TODAY()-90,TODAY(),100)-[2]!thsiFinD("low_int",$B237,TODAY()-90,TODAY(),100)-1)/([2]!thsiFinD("high_int",$B237,TODAY()-90,TODAY(),100)-[2]!thsiFinD("low_int",$B237,TODAY()-90,TODAY(),100)-1)))</f>
        <v>0.40796586227788439</v>
      </c>
    </row>
    <row r="238" spans="1:30" ht="16.5" hidden="1" x14ac:dyDescent="0.4">
      <c r="A238" s="2" t="str">
        <f>[1]!b_info_fullname(B238)</f>
        <v>中证信息技术应用创新产业指数</v>
      </c>
      <c r="B238" s="2" t="s">
        <v>1172</v>
      </c>
      <c r="C238" s="2" t="s">
        <v>1731</v>
      </c>
      <c r="D238" s="3" t="s">
        <v>1497</v>
      </c>
      <c r="E238" s="3" t="s">
        <v>1501</v>
      </c>
      <c r="F238" s="3" t="s">
        <v>1698</v>
      </c>
      <c r="G238" s="19">
        <f>COUNTIF('ETF-info'!$I$2:$I$2000,ETF指数!$B238)</f>
        <v>3</v>
      </c>
      <c r="H238" s="20">
        <f ca="1">SUMIF('ETF-info'!$I$2:$I$2000,ETF指数!B238,'ETF-info'!$M$2:$M$1008)</f>
        <v>7.8687267476000002</v>
      </c>
      <c r="I238" s="25">
        <f ca="1">[1]!i_pq_pctchange($B238,TODAY()-30,"")</f>
        <v>-8.4707219543357475</v>
      </c>
      <c r="J238" s="25">
        <f ca="1">[1]!i_pq_pctchange($B238,TODAY()-180,"")</f>
        <v>10.316079824677082</v>
      </c>
      <c r="K238" s="25">
        <f ca="1">[1]!i_pq_pctchange($B238,TODAY()-365,"")</f>
        <v>34.264381694270796</v>
      </c>
      <c r="L238" s="25">
        <f ca="1">IFERROR([1]!i_risk_returnyearly($B238,TODAY()-180,"",1)/N238,"")</f>
        <v>0.52260820629307181</v>
      </c>
      <c r="M238" s="25">
        <f ca="1">IFERROR([1]!i_risk_returnyearly($B238,TODAY()-365,"",1)/O238,"")</f>
        <v>0.81520728435172707</v>
      </c>
      <c r="N238" s="26">
        <f ca="1">[2]!thsiFinD("ths_annual_volatility_index",$B238,TODAY()-180,TODAY(),100,101)</f>
        <v>43.428581640426003</v>
      </c>
      <c r="O238" s="26">
        <f ca="1">[2]!thsiFinD("ths_annual_volatility_index",$B238,TODAY()-365,TODAY(),100,101)</f>
        <v>43.643539815208001</v>
      </c>
      <c r="P238" s="27">
        <f ca="1">[2]!thsiFinD("ths_fore_np_compound_growth_2y_index",$B238,TODAY())</f>
        <v>167.84647101197001</v>
      </c>
      <c r="Q238" s="27">
        <f ca="1">$P238-[2]!thsiFinD("ths_fore_np_compound_growth_2y_index",$B238,TODAY()-30)</f>
        <v>1.9989598070600039</v>
      </c>
      <c r="R238" s="27">
        <f ca="1">$P238-[2]!thsiFinD("ths_fore_np_compound_growth_2y_index",$B238,TODAY()-180)</f>
        <v>22.820944997100014</v>
      </c>
      <c r="S238" s="26">
        <f ca="1">[2]!thsiFinD("ths_pe_ttm_index",B238,[2]!thsiFinD("ths_new_forward_nearest_trade_date_func",TODAY()),100,100)</f>
        <v>160.63942011635001</v>
      </c>
      <c r="T238" s="26">
        <f ca="1">[2]!thsiFinD("ths_fore_pe_index",B238,[2]!thsiFinD("ths_new_forward_nearest_trade_date_func",TODAY()),2025,100)</f>
        <v>57.032512484394999</v>
      </c>
      <c r="U238" s="26">
        <f ca="1">[2]!thsiFinD("ths_pb_quantile_sr_index",$B238,[2]!thsiFinD("ths_new_forward_nearest_trade_date_func",TODAY()),TODAY()-365*5,TODAY(),107,100)</f>
        <v>87.092568448500657</v>
      </c>
      <c r="V238" s="26">
        <f ca="1">[2]!thsiFinD("ths_pe_ttm_quantile_index",$B238,[2]!thsiFinD("ths_new_forward_nearest_trade_date_func",TODAY()),TODAY()-365*5,TODAY(),100,100)</f>
        <v>0</v>
      </c>
      <c r="W238" s="27">
        <f ca="1">[2]!thsiFinD("ths_pb_quantile_sr_index",$B238,"2024-09-20",TODAY()-365*5,TODAY(),107,100)</f>
        <v>2.216427640156454</v>
      </c>
      <c r="X238" s="27">
        <f ca="1">[2]!thsiFinD("ths_pe_ttm_quantile_index",$B238,"2024-09-20",TODAY()-365*5,TODAY(),100,100)</f>
        <v>59.007352941176002</v>
      </c>
      <c r="Y238" s="27">
        <f ca="1">[2]!thsiFinD("ths_pb_quantile_sr_index",$B238,"2024-12-31",TODAY()-365*5,TODAY(),107,100)</f>
        <v>80.638852672750986</v>
      </c>
      <c r="Z238" s="27">
        <f ca="1">[2]!thsiFinD("ths_pe_ttm_quantile_index",$B238,"2024-12-31",TODAY()-365*5,TODAY(),100,100)</f>
        <v>78.125</v>
      </c>
      <c r="AA238" s="27">
        <f ca="1">[2]!thsiFinD("ths_pb_lessthan1_num_ratio_index",$B238,[2]!thsiFinD("ths_new_forward_nearest_trade_date_func",TODAY()))</f>
        <v>2</v>
      </c>
      <c r="AB238" s="29">
        <f ca="1">IF(L238="","",(([2]!thsiFinD("close_int",$B238,TODAY()-365*3,TODAY(),100)-[2]!thsiFinD("low_int",$B238,TODAY()-365*3,TODAY(),100)-1)/([2]!thsiFinD("high_int",$B238,TODAY()-365*3,TODAY(),100)-[2]!thsiFinD("low_int",$B238,TODAY()-365*3,TODAY(),100)-1)))</f>
        <v>0.49997293528636383</v>
      </c>
      <c r="AC238" s="29">
        <f ca="1">IF($L238="","",(([2]!thsiFinD("close_int",$B238,TODAY()-365,TODAY(),100)-[2]!thsiFinD("low_int",$B238,TODAY()-365,TODAY(),100)-1)/([2]!thsiFinD("high_int",$B238,TODAY()-365,TODAY(),100)-[2]!thsiFinD("low_int",$B238,TODAY()-365,TODAY(),100)-1)))</f>
        <v>0.60454814623787367</v>
      </c>
      <c r="AD238" s="29">
        <f ca="1">IF($L238="","",(([2]!thsiFinD("close_int",$B238,TODAY()-90,TODAY(),100)-[2]!thsiFinD("low_int",$B238,TODAY()-90,TODAY(),100)-1)/([2]!thsiFinD("high_int",$B238,TODAY()-90,TODAY(),100)-[2]!thsiFinD("low_int",$B238,TODAY()-90,TODAY(),100)-1)))</f>
        <v>0.29476101974116875</v>
      </c>
    </row>
    <row r="239" spans="1:30" ht="16.5" hidden="1" x14ac:dyDescent="0.4">
      <c r="A239" s="2" t="str">
        <f>[1]!b_info_fullname(B239)</f>
        <v>中证物联网主题指数</v>
      </c>
      <c r="B239" s="2" t="s">
        <v>574</v>
      </c>
      <c r="C239" s="2" t="s">
        <v>1721</v>
      </c>
      <c r="D239" s="3" t="s">
        <v>1497</v>
      </c>
      <c r="E239" s="3" t="s">
        <v>1501</v>
      </c>
      <c r="F239" s="3" t="s">
        <v>1722</v>
      </c>
      <c r="G239" s="19">
        <f>COUNTIF('ETF-info'!$I$2:$I$2000,ETF指数!$B239)</f>
        <v>5</v>
      </c>
      <c r="H239" s="20">
        <f ca="1">SUMIF('ETF-info'!$I$2:$I$2000,ETF指数!B239,'ETF-info'!$M$2:$M$1008)</f>
        <v>2.8892383503999999</v>
      </c>
      <c r="I239" s="25">
        <f ca="1">[1]!i_pq_pctchange($B239,TODAY()-30,"")</f>
        <v>-9.0010748524812492</v>
      </c>
      <c r="J239" s="25">
        <f ca="1">[1]!i_pq_pctchange($B239,TODAY()-180,"")</f>
        <v>-5.3669557184777279</v>
      </c>
      <c r="K239" s="25">
        <f ca="1">[1]!i_pq_pctchange($B239,TODAY()-365,"")</f>
        <v>18.927388740192129</v>
      </c>
      <c r="L239" s="25">
        <f ca="1">IFERROR([1]!i_risk_returnyearly($B239,TODAY()-180,"",1)/N239,"")</f>
        <v>-0.33841433461669845</v>
      </c>
      <c r="M239" s="25">
        <f ca="1">IFERROR([1]!i_risk_returnyearly($B239,TODAY()-365,"",1)/O239,"")</f>
        <v>0.56871999541382767</v>
      </c>
      <c r="N239" s="26">
        <f ca="1">[2]!thsiFinD("ths_annual_volatility_index",$B239,TODAY()-180,TODAY(),100,101)</f>
        <v>32.080794930242</v>
      </c>
      <c r="O239" s="26">
        <f ca="1">[2]!thsiFinD("ths_annual_volatility_index",$B239,TODAY()-365,TODAY(),100,101)</f>
        <v>34.482417050762997</v>
      </c>
      <c r="P239" s="27">
        <f ca="1">[2]!thsiFinD("ths_fore_np_compound_growth_2y_index",$B239,TODAY())</f>
        <v>23.223492435384998</v>
      </c>
      <c r="Q239" s="27">
        <f ca="1">$P239-[2]!thsiFinD("ths_fore_np_compound_growth_2y_index",$B239,TODAY()-30)</f>
        <v>2.3166905163189959</v>
      </c>
      <c r="R239" s="27">
        <f ca="1">$P239-[2]!thsiFinD("ths_fore_np_compound_growth_2y_index",$B239,TODAY()-180)</f>
        <v>0.86581134799999759</v>
      </c>
      <c r="S239" s="26">
        <f ca="1">[2]!thsiFinD("ths_pe_ttm_index",B239,[2]!thsiFinD("ths_new_forward_nearest_trade_date_func",TODAY()),100,100)</f>
        <v>27.754073362376001</v>
      </c>
      <c r="T239" s="26">
        <f ca="1">[2]!thsiFinD("ths_fore_pe_index",B239,[2]!thsiFinD("ths_new_forward_nearest_trade_date_func",TODAY()),2025,100)</f>
        <v>20.914969749428</v>
      </c>
      <c r="U239" s="26">
        <f ca="1">[2]!thsiFinD("ths_pb_quantile_sr_index",$B239,[2]!thsiFinD("ths_new_forward_nearest_trade_date_func",TODAY()),TODAY()-365*5,TODAY(),107,100)</f>
        <v>46.079691516709509</v>
      </c>
      <c r="V239" s="26">
        <f ca="1">[2]!thsiFinD("ths_pe_ttm_quantile_index",$B239,[2]!thsiFinD("ths_new_forward_nearest_trade_date_func",TODAY()),TODAY()-365*5,TODAY(),100,100)</f>
        <v>0</v>
      </c>
      <c r="W239" s="27">
        <f ca="1">[2]!thsiFinD("ths_pb_quantile_sr_index",$B239,"2024-09-20",TODAY()-365*5,TODAY(),107,100)</f>
        <v>2.3136246786632388</v>
      </c>
      <c r="X239" s="27">
        <f ca="1">[2]!thsiFinD("ths_pe_ttm_quantile_index",$B239,"2024-09-20",TODAY()-365*5,TODAY(),100,100)</f>
        <v>2.1439509954057998</v>
      </c>
      <c r="Y239" s="27">
        <f ca="1">[2]!thsiFinD("ths_pb_quantile_sr_index",$B239,"2024-12-31",TODAY()-365*5,TODAY(),107,100)</f>
        <v>56.362467866323904</v>
      </c>
      <c r="Z239" s="27">
        <f ca="1">[2]!thsiFinD("ths_pe_ttm_quantile_index",$B239,"2024-12-31",TODAY()-365*5,TODAY(),100,100)</f>
        <v>36.321839080460002</v>
      </c>
      <c r="AA239" s="27">
        <f ca="1">[2]!thsiFinD("ths_pb_lessthan1_num_ratio_index",$B239,[2]!thsiFinD("ths_new_forward_nearest_trade_date_func",TODAY()))</f>
        <v>0</v>
      </c>
      <c r="AB239" s="29">
        <f ca="1">IF(L239="","",(([2]!thsiFinD("close_int",$B239,TODAY()-365*3,TODAY(),100)-[2]!thsiFinD("low_int",$B239,TODAY()-365*3,TODAY(),100)-1)/([2]!thsiFinD("high_int",$B239,TODAY()-365*3,TODAY(),100)-[2]!thsiFinD("low_int",$B239,TODAY()-365*3,TODAY(),100)-1)))</f>
        <v>0.60562694502496528</v>
      </c>
      <c r="AC239" s="29">
        <f ca="1">IF($L239="","",(([2]!thsiFinD("close_int",$B239,TODAY()-365,TODAY(),100)-[2]!thsiFinD("low_int",$B239,TODAY()-365,TODAY(),100)-1)/([2]!thsiFinD("high_int",$B239,TODAY()-365,TODAY(),100)-[2]!thsiFinD("low_int",$B239,TODAY()-365,TODAY(),100)-1)))</f>
        <v>0.54957344759635351</v>
      </c>
      <c r="AD239" s="29">
        <f ca="1">IF($L239="","",(([2]!thsiFinD("close_int",$B239,TODAY()-90,TODAY(),100)-[2]!thsiFinD("low_int",$B239,TODAY()-90,TODAY(),100)-1)/([2]!thsiFinD("high_int",$B239,TODAY()-90,TODAY(),100)-[2]!thsiFinD("low_int",$B239,TODAY()-90,TODAY(),100)-1)))</f>
        <v>0.35847516340026481</v>
      </c>
    </row>
    <row r="240" spans="1:30" ht="16.5" hidden="1" x14ac:dyDescent="0.4">
      <c r="A240" s="2" t="str">
        <f>[1]!b_info_fullname(B240)</f>
        <v>上证科创板芯片设计主题指数</v>
      </c>
      <c r="B240" s="2" t="s">
        <v>1428</v>
      </c>
      <c r="C240" s="2" t="str">
        <f>[1]!s_info_name(B240)</f>
        <v>科创芯片设计</v>
      </c>
      <c r="D240" s="3" t="s">
        <v>1497</v>
      </c>
      <c r="E240" s="3" t="s">
        <v>1501</v>
      </c>
      <c r="F240" s="38" t="s">
        <v>2370</v>
      </c>
      <c r="G240" s="19">
        <f>COUNTIF('ETF-info'!$I$2:$I$2000,ETF指数!$B240)</f>
        <v>1</v>
      </c>
      <c r="H240" s="20">
        <f ca="1">SUMIF('ETF-info'!$I$2:$I$2000,ETF指数!B240,'ETF-info'!$M$2:$M$1008)</f>
        <v>1.8442708269999999</v>
      </c>
      <c r="I240" s="25">
        <f ca="1">[1]!i_pq_pctchange($B240,TODAY()-30,"")</f>
        <v>-0.65752216704759725</v>
      </c>
      <c r="J240" s="25">
        <f ca="1">[1]!i_pq_pctchange($B240,TODAY()-180,"")</f>
        <v>26.831972767123947</v>
      </c>
      <c r="K240" s="25">
        <f ca="1">[1]!i_pq_pctchange($B240,TODAY()-365,"")</f>
        <v>102.41266961176834</v>
      </c>
      <c r="L240" s="25" t="str">
        <f ca="1">IFERROR([1]!i_risk_returnyearly($B240,TODAY()-180,"",1)/N240,"")</f>
        <v/>
      </c>
      <c r="M240" s="25" t="str">
        <f ca="1">IFERROR([1]!i_risk_returnyearly($B240,TODAY()-365,"",1)/O240,"")</f>
        <v/>
      </c>
      <c r="N240" s="26">
        <f ca="1">[2]!thsiFinD("ths_annual_volatility_index",$B240,TODAY()-180,TODAY(),100,101)</f>
        <v>0</v>
      </c>
      <c r="O240" s="26">
        <f ca="1">[2]!thsiFinD("ths_annual_volatility_index",$B240,TODAY()-365,TODAY(),100,101)</f>
        <v>0</v>
      </c>
      <c r="P240" s="27">
        <f ca="1">[2]!thsiFinD("ths_fore_np_compound_growth_2y_index",$B240,TODAY())</f>
        <v>0</v>
      </c>
      <c r="Q240" s="27">
        <f ca="1">$P240-[2]!thsiFinD("ths_fore_np_compound_growth_2y_index",$B240,TODAY()-30)</f>
        <v>0</v>
      </c>
      <c r="R240" s="27">
        <f ca="1">$P240-[2]!thsiFinD("ths_fore_np_compound_growth_2y_index",$B240,TODAY()-180)</f>
        <v>0</v>
      </c>
      <c r="S240" s="26">
        <f ca="1">[2]!thsiFinD("ths_pe_ttm_index",B240,[2]!thsiFinD("ths_new_forward_nearest_trade_date_func",TODAY()),100,100)</f>
        <v>0</v>
      </c>
      <c r="T240" s="26">
        <f ca="1">[2]!thsiFinD("ths_fore_pe_index",B240,[2]!thsiFinD("ths_new_forward_nearest_trade_date_func",TODAY()),2025,100)</f>
        <v>0</v>
      </c>
      <c r="U240" s="26">
        <f ca="1">[2]!thsiFinD("ths_pb_quantile_sr_index",$B240,[2]!thsiFinD("ths_new_forward_nearest_trade_date_func",TODAY()),TODAY()-365*5,TODAY(),107,100)</f>
        <v>0</v>
      </c>
      <c r="V240" s="26">
        <f ca="1">[2]!thsiFinD("ths_pe_ttm_quantile_index",$B240,[2]!thsiFinD("ths_new_forward_nearest_trade_date_func",TODAY()),TODAY()-365*5,TODAY(),100,100)</f>
        <v>0</v>
      </c>
      <c r="W240" s="27">
        <f ca="1">[2]!thsiFinD("ths_pb_quantile_sr_index",$B240,"2024-09-20",TODAY()-365*5,TODAY(),107,100)</f>
        <v>0</v>
      </c>
      <c r="X240" s="27">
        <f ca="1">[2]!thsiFinD("ths_pe_ttm_quantile_index",$B240,"2024-09-20",TODAY()-365*5,TODAY(),100,100)</f>
        <v>0</v>
      </c>
      <c r="Y240" s="27">
        <f ca="1">[2]!thsiFinD("ths_pb_quantile_sr_index",$B240,"2024-12-31",TODAY()-365*5,TODAY(),107,100)</f>
        <v>0</v>
      </c>
      <c r="Z240" s="27">
        <f ca="1">[2]!thsiFinD("ths_pe_ttm_quantile_index",$B240,"2024-12-31",TODAY()-365*5,TODAY(),100,100)</f>
        <v>0</v>
      </c>
      <c r="AA240" s="27">
        <f ca="1">[2]!thsiFinD("ths_pb_lessthan1_num_ratio_index",$B240,[2]!thsiFinD("ths_new_forward_nearest_trade_date_func",TODAY()))</f>
        <v>0</v>
      </c>
      <c r="AB240" s="29" t="str">
        <f ca="1">IF(L240="","",(([2]!thsiFinD("close_int",$B240,TODAY()-365*3,TODAY(),100)-[2]!thsiFinD("low_int",$B240,TODAY()-365*3,TODAY(),100)-1)/([2]!thsiFinD("high_int",$B240,TODAY()-365*3,TODAY(),100)-[2]!thsiFinD("low_int",$B240,TODAY()-365*3,TODAY(),100)-1)))</f>
        <v/>
      </c>
      <c r="AC240" s="29" t="str">
        <f ca="1">IF($L240="","",(([2]!thsiFinD("close_int",$B240,TODAY()-365,TODAY(),100)-[2]!thsiFinD("low_int",$B240,TODAY()-365,TODAY(),100)-1)/([2]!thsiFinD("high_int",$B240,TODAY()-365,TODAY(),100)-[2]!thsiFinD("low_int",$B240,TODAY()-365,TODAY(),100)-1)))</f>
        <v/>
      </c>
      <c r="AD240" s="29" t="str">
        <f ca="1">IF($L240="","",(([2]!thsiFinD("close_int",$B240,TODAY()-90,TODAY(),100)-[2]!thsiFinD("low_int",$B240,TODAY()-90,TODAY(),100)-1)/([2]!thsiFinD("high_int",$B240,TODAY()-90,TODAY(),100)-[2]!thsiFinD("low_int",$B240,TODAY()-90,TODAY(),100)-1)))</f>
        <v/>
      </c>
    </row>
    <row r="241" spans="1:30" ht="16.5" hidden="1" x14ac:dyDescent="0.4">
      <c r="A241" s="2" t="str">
        <f>[1]!b_info_fullname(B241)</f>
        <v>中证全指集成电路指数</v>
      </c>
      <c r="B241" s="2" t="s">
        <v>1177</v>
      </c>
      <c r="C241" s="2" t="s">
        <v>1738</v>
      </c>
      <c r="D241" s="3" t="s">
        <v>1497</v>
      </c>
      <c r="E241" s="3" t="s">
        <v>1501</v>
      </c>
      <c r="F241" s="3" t="s">
        <v>1681</v>
      </c>
      <c r="G241" s="19">
        <f>COUNTIF('ETF-info'!$I$2:$I$2000,ETF指数!$B241)</f>
        <v>2</v>
      </c>
      <c r="H241" s="20">
        <f ca="1">SUMIF('ETF-info'!$I$2:$I$2000,ETF指数!B241,'ETF-info'!$M$2:$M$1008)</f>
        <v>2.0730577172999998</v>
      </c>
      <c r="I241" s="25">
        <f ca="1">[1]!i_pq_pctchange($B241,TODAY()-30,"")</f>
        <v>-2.2446041764919822</v>
      </c>
      <c r="J241" s="25">
        <f ca="1">[1]!i_pq_pctchange($B241,TODAY()-180,"")</f>
        <v>10.630599938311347</v>
      </c>
      <c r="K241" s="25">
        <f ca="1">[1]!i_pq_pctchange($B241,TODAY()-365,"")</f>
        <v>72.039503783543907</v>
      </c>
      <c r="L241" s="25">
        <f ca="1">IFERROR([1]!i_risk_returnyearly($B241,TODAY()-180,"",1)/N241,"")</f>
        <v>0.57908777554934121</v>
      </c>
      <c r="M241" s="25">
        <f ca="1">IFERROR([1]!i_risk_returnyearly($B241,TODAY()-365,"",1)/O241,"")</f>
        <v>1.6595304658429946</v>
      </c>
      <c r="N241" s="26">
        <f ca="1">[2]!thsiFinD("ths_annual_volatility_index",$B241,TODAY()-180,TODAY(),100,101)</f>
        <v>40.453355107309001</v>
      </c>
      <c r="O241" s="26">
        <f ca="1">[2]!thsiFinD("ths_annual_volatility_index",$B241,TODAY()-365,TODAY(),100,101)</f>
        <v>45.285691561062997</v>
      </c>
      <c r="P241" s="27">
        <f ca="1">[2]!thsiFinD("ths_fore_np_compound_growth_2y_index",$B241,TODAY())</f>
        <v>74.525850600951003</v>
      </c>
      <c r="Q241" s="27">
        <f ca="1">$P241-[2]!thsiFinD("ths_fore_np_compound_growth_2y_index",$B241,TODAY()-30)</f>
        <v>18.00103590282901</v>
      </c>
      <c r="R241" s="27">
        <f ca="1">$P241-[2]!thsiFinD("ths_fore_np_compound_growth_2y_index",$B241,TODAY()-180)</f>
        <v>7.6462998775759985</v>
      </c>
      <c r="S241" s="26">
        <f ca="1">[2]!thsiFinD("ths_pe_ttm_index",B241,[2]!thsiFinD("ths_new_forward_nearest_trade_date_func",TODAY()),100,100)</f>
        <v>140.57613611190999</v>
      </c>
      <c r="T241" s="26">
        <f ca="1">[2]!thsiFinD("ths_fore_pe_index",B241,[2]!thsiFinD("ths_new_forward_nearest_trade_date_func",TODAY()),2025,100)</f>
        <v>75.467315866928004</v>
      </c>
      <c r="U241" s="26">
        <f ca="1">[2]!thsiFinD("ths_pb_quantile_sr_index",$B241,[2]!thsiFinD("ths_new_forward_nearest_trade_date_func",TODAY()),TODAY()-365*5,TODAY(),107,100)</f>
        <v>90.030674846625772</v>
      </c>
      <c r="V241" s="26">
        <f ca="1">[2]!thsiFinD("ths_pe_ttm_quantile_index",$B241,[2]!thsiFinD("ths_new_forward_nearest_trade_date_func",TODAY()),TODAY()-365*5,TODAY(),100,100)</f>
        <v>0</v>
      </c>
      <c r="W241" s="27">
        <f ca="1">[2]!thsiFinD("ths_pb_quantile_sr_index",$B241,"2024-09-20",TODAY()-365*5,TODAY(),107,100)</f>
        <v>1.6871165644171779</v>
      </c>
      <c r="X241" s="27">
        <f ca="1">[2]!thsiFinD("ths_pe_ttm_quantile_index",$B241,"2024-09-20",TODAY()-365*5,TODAY(),100,100)</f>
        <v>25.585585585585999</v>
      </c>
      <c r="Y241" s="27">
        <f ca="1">[2]!thsiFinD("ths_pb_quantile_sr_index",$B241,"2024-12-31",TODAY()-365*5,TODAY(),107,100)</f>
        <v>80.981595092024534</v>
      </c>
      <c r="Z241" s="27">
        <f ca="1">[2]!thsiFinD("ths_pe_ttm_quantile_index",$B241,"2024-12-31",TODAY()-365*5,TODAY(),100,100)</f>
        <v>85.225225225225003</v>
      </c>
      <c r="AA241" s="27">
        <f ca="1">[2]!thsiFinD("ths_pb_lessthan1_num_ratio_index",$B241,[2]!thsiFinD("ths_new_forward_nearest_trade_date_func",TODAY()))</f>
        <v>0</v>
      </c>
      <c r="AB241" s="29">
        <f ca="1">IF(L241="","",(([2]!thsiFinD("close_int",$B241,TODAY()-365*3,TODAY(),100)-[2]!thsiFinD("low_int",$B241,TODAY()-365*3,TODAY(),100)-1)/([2]!thsiFinD("high_int",$B241,TODAY()-365*3,TODAY(),100)-[2]!thsiFinD("low_int",$B241,TODAY()-365*3,TODAY(),100)-1)))</f>
        <v>0.78520967543030296</v>
      </c>
      <c r="AC241" s="29">
        <f ca="1">IF($L241="","",(([2]!thsiFinD("close_int",$B241,TODAY()-365,TODAY(),100)-[2]!thsiFinD("low_int",$B241,TODAY()-365,TODAY(),100)-1)/([2]!thsiFinD("high_int",$B241,TODAY()-365,TODAY(),100)-[2]!thsiFinD("low_int",$B241,TODAY()-365,TODAY(),100)-1)))</f>
        <v>0.76594476709682002</v>
      </c>
      <c r="AD241" s="29">
        <f ca="1">IF($L241="","",(([2]!thsiFinD("close_int",$B241,TODAY()-90,TODAY(),100)-[2]!thsiFinD("low_int",$B241,TODAY()-90,TODAY(),100)-1)/([2]!thsiFinD("high_int",$B241,TODAY()-90,TODAY(),100)-[2]!thsiFinD("low_int",$B241,TODAY()-90,TODAY(),100)-1)))</f>
        <v>0.51260782342298472</v>
      </c>
    </row>
    <row r="242" spans="1:30" ht="16.5" hidden="1" x14ac:dyDescent="0.4">
      <c r="A242" s="2" t="str">
        <f>[1]!b_info_fullname(B242)</f>
        <v>恒生A股专精特新企业指数</v>
      </c>
      <c r="B242" s="21" t="s">
        <v>2345</v>
      </c>
      <c r="C242" s="2" t="str">
        <f>[1]!s_info_name(B242)</f>
        <v>恒生A股专精特新企业</v>
      </c>
      <c r="D242" s="39" t="s">
        <v>2362</v>
      </c>
      <c r="E242" s="39" t="s">
        <v>2363</v>
      </c>
      <c r="F242" s="39" t="s">
        <v>2364</v>
      </c>
      <c r="G242" s="19">
        <f>COUNTIF('ETF-info'!$I$2:$I$2000,ETF指数!$B242)</f>
        <v>1</v>
      </c>
      <c r="H242" s="20">
        <f ca="1">SUMIF('ETF-info'!$I$2:$I$2000,ETF指数!B242,'ETF-info'!$M$2:$M$1008)</f>
        <v>0.32900341559999996</v>
      </c>
      <c r="I242" s="25">
        <f ca="1">[1]!i_pq_pctchange($B242,TODAY()-30,"")</f>
        <v>-4.1813517604779467</v>
      </c>
      <c r="J242" s="25">
        <f ca="1">[1]!i_pq_pctchange($B242,TODAY()-180,"")</f>
        <v>-3.3883395602091082</v>
      </c>
      <c r="K242" s="25">
        <f ca="1">[1]!i_pq_pctchange($B242,TODAY()-365,"")</f>
        <v>18.866815591738217</v>
      </c>
      <c r="L242" s="25" t="str">
        <f ca="1">IFERROR([1]!i_risk_returnyearly($B242,TODAY()-180,"",1)/N242,"")</f>
        <v/>
      </c>
      <c r="M242" s="25" t="str">
        <f ca="1">IFERROR([1]!i_risk_returnyearly($B242,TODAY()-365,"",1)/O242,"")</f>
        <v/>
      </c>
      <c r="N242" s="26">
        <f ca="1">[2]!thsiFinD("ths_annual_volatility_index",$B242,TODAY()-180,TODAY(),100,101)</f>
        <v>0</v>
      </c>
      <c r="O242" s="26">
        <f ca="1">[2]!thsiFinD("ths_annual_volatility_index",$B242,TODAY()-365,TODAY(),100,101)</f>
        <v>0</v>
      </c>
      <c r="P242" s="27">
        <f ca="1">[2]!thsiFinD("ths_fore_np_compound_growth_2y_index",$B242,TODAY())</f>
        <v>0</v>
      </c>
      <c r="Q242" s="27">
        <f ca="1">$P242-[2]!thsiFinD("ths_fore_np_compound_growth_2y_index",$B242,TODAY()-30)</f>
        <v>0</v>
      </c>
      <c r="R242" s="27">
        <f ca="1">$P242-[2]!thsiFinD("ths_fore_np_compound_growth_2y_index",$B242,TODAY()-180)</f>
        <v>0</v>
      </c>
      <c r="S242" s="26">
        <f ca="1">[2]!thsiFinD("ths_pe_ttm_index",B242,[2]!thsiFinD("ths_new_forward_nearest_trade_date_func",TODAY()),100,100)</f>
        <v>0</v>
      </c>
      <c r="T242" s="26">
        <f ca="1">[2]!thsiFinD("ths_fore_pe_index",B242,[2]!thsiFinD("ths_new_forward_nearest_trade_date_func",TODAY()),2025,100)</f>
        <v>0</v>
      </c>
      <c r="U242" s="26">
        <f ca="1">[2]!thsiFinD("ths_pb_quantile_sr_index",$B242,[2]!thsiFinD("ths_new_forward_nearest_trade_date_func",TODAY()),TODAY()-365*5,TODAY(),107,100)</f>
        <v>0</v>
      </c>
      <c r="V242" s="26">
        <f ca="1">[2]!thsiFinD("ths_pe_ttm_quantile_index",$B242,[2]!thsiFinD("ths_new_forward_nearest_trade_date_func",TODAY()),TODAY()-365*5,TODAY(),100,100)</f>
        <v>0</v>
      </c>
      <c r="W242" s="27">
        <f ca="1">[2]!thsiFinD("ths_pb_quantile_sr_index",$B242,"2024-09-20",TODAY()-365*5,TODAY(),107,100)</f>
        <v>0</v>
      </c>
      <c r="X242" s="27">
        <f ca="1">[2]!thsiFinD("ths_pe_ttm_quantile_index",$B242,"2024-09-20",TODAY()-365*5,TODAY(),100,100)</f>
        <v>0</v>
      </c>
      <c r="Y242" s="27">
        <f ca="1">[2]!thsiFinD("ths_pb_quantile_sr_index",$B242,"2024-12-31",TODAY()-365*5,TODAY(),107,100)</f>
        <v>0</v>
      </c>
      <c r="Z242" s="27">
        <f ca="1">[2]!thsiFinD("ths_pe_ttm_quantile_index",$B242,"2024-12-31",TODAY()-365*5,TODAY(),100,100)</f>
        <v>0</v>
      </c>
      <c r="AA242" s="27">
        <f ca="1">[2]!thsiFinD("ths_pb_lessthan1_num_ratio_index",$B242,[2]!thsiFinD("ths_new_forward_nearest_trade_date_func",TODAY()))</f>
        <v>0</v>
      </c>
      <c r="AB242" s="29" t="str">
        <f ca="1">IF(L242="","",(([2]!thsiFinD("close_int",$B242,TODAY()-365*3,TODAY(),100)-[2]!thsiFinD("low_int",$B242,TODAY()-365*3,TODAY(),100)-1)/([2]!thsiFinD("high_int",$B242,TODAY()-365*3,TODAY(),100)-[2]!thsiFinD("low_int",$B242,TODAY()-365*3,TODAY(),100)-1)))</f>
        <v/>
      </c>
      <c r="AC242" s="29" t="str">
        <f ca="1">IF($L242="","",(([2]!thsiFinD("close_int",$B242,TODAY()-365,TODAY(),100)-[2]!thsiFinD("low_int",$B242,TODAY()-365,TODAY(),100)-1)/([2]!thsiFinD("high_int",$B242,TODAY()-365,TODAY(),100)-[2]!thsiFinD("low_int",$B242,TODAY()-365,TODAY(),100)-1)))</f>
        <v/>
      </c>
      <c r="AD242" s="29" t="str">
        <f ca="1">IF($L242="","",(([2]!thsiFinD("close_int",$B242,TODAY()-90,TODAY(),100)-[2]!thsiFinD("low_int",$B242,TODAY()-90,TODAY(),100)-1)/([2]!thsiFinD("high_int",$B242,TODAY()-90,TODAY(),100)-[2]!thsiFinD("low_int",$B242,TODAY()-90,TODAY(),100)-1)))</f>
        <v/>
      </c>
    </row>
    <row r="243" spans="1:30" ht="16.5" hidden="1" x14ac:dyDescent="0.4">
      <c r="A243" s="2" t="str">
        <f>[1]!b_info_fullname(B243)</f>
        <v>中证智能消费主题指数</v>
      </c>
      <c r="B243" s="2" t="s">
        <v>479</v>
      </c>
      <c r="C243" s="2" t="s">
        <v>1724</v>
      </c>
      <c r="D243" s="3" t="s">
        <v>1497</v>
      </c>
      <c r="E243" s="3" t="s">
        <v>1501</v>
      </c>
      <c r="F243" s="3" t="s">
        <v>1708</v>
      </c>
      <c r="G243" s="19">
        <f>COUNTIF('ETF-info'!$I$2:$I$2000,ETF指数!$B243)</f>
        <v>1</v>
      </c>
      <c r="H243" s="20">
        <f ca="1">SUMIF('ETF-info'!$I$2:$I$2000,ETF指数!B243,'ETF-info'!$M$2:$M$1008)</f>
        <v>1.8892351557</v>
      </c>
      <c r="I243" s="25">
        <f ca="1">[1]!i_pq_pctchange($B243,TODAY()-30,"")</f>
        <v>-8.8156301869106617</v>
      </c>
      <c r="J243" s="25">
        <f ca="1">[1]!i_pq_pctchange($B243,TODAY()-180,"")</f>
        <v>-3.9903525477564816</v>
      </c>
      <c r="K243" s="25">
        <f ca="1">[1]!i_pq_pctchange($B243,TODAY()-365,"")</f>
        <v>20.733984741295597</v>
      </c>
      <c r="L243" s="25">
        <f ca="1">IFERROR([1]!i_risk_returnyearly($B243,TODAY()-180,"",1)/N243,"")</f>
        <v>-0.28739703846559256</v>
      </c>
      <c r="M243" s="25">
        <f ca="1">IFERROR([1]!i_risk_returnyearly($B243,TODAY()-365,"",1)/O243,"")</f>
        <v>0.69389415264208021</v>
      </c>
      <c r="N243" s="26">
        <f ca="1">[2]!thsiFinD("ths_annual_volatility_index",$B243,TODAY()-180,TODAY(),100,101)</f>
        <v>28.301439296419002</v>
      </c>
      <c r="O243" s="26">
        <f ca="1">[2]!thsiFinD("ths_annual_volatility_index",$B243,TODAY()-365,TODAY(),100,101)</f>
        <v>30.967767240036999</v>
      </c>
      <c r="P243" s="27">
        <f ca="1">[2]!thsiFinD("ths_fore_np_compound_growth_2y_index",$B243,TODAY())</f>
        <v>21.537429714213999</v>
      </c>
      <c r="Q243" s="27">
        <f ca="1">$P243-[2]!thsiFinD("ths_fore_np_compound_growth_2y_index",$B243,TODAY()-30)</f>
        <v>2.9299237304590022</v>
      </c>
      <c r="R243" s="27">
        <f ca="1">$P243-[2]!thsiFinD("ths_fore_np_compound_growth_2y_index",$B243,TODAY()-180)</f>
        <v>1.2922490025020004</v>
      </c>
      <c r="S243" s="26">
        <f ca="1">[2]!thsiFinD("ths_pe_ttm_index",B243,[2]!thsiFinD("ths_new_forward_nearest_trade_date_func",TODAY()),100,100)</f>
        <v>25.863979035871999</v>
      </c>
      <c r="T243" s="26">
        <f ca="1">[2]!thsiFinD("ths_fore_pe_index",B243,[2]!thsiFinD("ths_new_forward_nearest_trade_date_func",TODAY()),2025,100)</f>
        <v>19.504329660332001</v>
      </c>
      <c r="U243" s="26">
        <f ca="1">[2]!thsiFinD("ths_pb_quantile_sr_index",$B243,[2]!thsiFinD("ths_new_forward_nearest_trade_date_func",TODAY()),TODAY()-365*5,TODAY(),107,100)</f>
        <v>51.70418006430868</v>
      </c>
      <c r="V243" s="26">
        <f ca="1">[2]!thsiFinD("ths_pe_ttm_quantile_index",$B243,[2]!thsiFinD("ths_new_forward_nearest_trade_date_func",TODAY()),TODAY()-365*5,TODAY(),100,100)</f>
        <v>0</v>
      </c>
      <c r="W243" s="27">
        <f ca="1">[2]!thsiFinD("ths_pb_quantile_sr_index",$B243,"2024-09-20",TODAY()-365*5,TODAY(),107,100)</f>
        <v>3.1511254019292605</v>
      </c>
      <c r="X243" s="27">
        <f ca="1">[2]!thsiFinD("ths_pe_ttm_quantile_index",$B243,"2024-09-20",TODAY()-365*5,TODAY(),100,100)</f>
        <v>1.6558675305976001</v>
      </c>
      <c r="Y243" s="27">
        <f ca="1">[2]!thsiFinD("ths_pb_quantile_sr_index",$B243,"2024-12-31",TODAY()-365*5,TODAY(),107,100)</f>
        <v>59.228295819935695</v>
      </c>
      <c r="Z243" s="27">
        <f ca="1">[2]!thsiFinD("ths_pe_ttm_quantile_index",$B243,"2024-12-31",TODAY()-365*5,TODAY(),100,100)</f>
        <v>52.953890489914002</v>
      </c>
      <c r="AA243" s="27">
        <f ca="1">[2]!thsiFinD("ths_pb_lessthan1_num_ratio_index",$B243,[2]!thsiFinD("ths_new_forward_nearest_trade_date_func",TODAY()))</f>
        <v>5</v>
      </c>
      <c r="AB243" s="29">
        <f ca="1">IF(L243="","",(([2]!thsiFinD("close_int",$B243,TODAY()-365*3,TODAY(),100)-[2]!thsiFinD("low_int",$B243,TODAY()-365*3,TODAY(),100)-1)/([2]!thsiFinD("high_int",$B243,TODAY()-365*3,TODAY(),100)-[2]!thsiFinD("low_int",$B243,TODAY()-365*3,TODAY(),100)-1)))</f>
        <v>0.64387638013411141</v>
      </c>
      <c r="AC243" s="29">
        <f ca="1">IF($L243="","",(([2]!thsiFinD("close_int",$B243,TODAY()-365,TODAY(),100)-[2]!thsiFinD("low_int",$B243,TODAY()-365,TODAY(),100)-1)/([2]!thsiFinD("high_int",$B243,TODAY()-365,TODAY(),100)-[2]!thsiFinD("low_int",$B243,TODAY()-365,TODAY(),100)-1)))</f>
        <v>0.58734145848978436</v>
      </c>
      <c r="AD243" s="29">
        <f ca="1">IF($L243="","",(([2]!thsiFinD("close_int",$B243,TODAY()-90,TODAY(),100)-[2]!thsiFinD("low_int",$B243,TODAY()-90,TODAY(),100)-1)/([2]!thsiFinD("high_int",$B243,TODAY()-90,TODAY(),100)-[2]!thsiFinD("low_int",$B243,TODAY()-90,TODAY(),100)-1)))</f>
        <v>0.37779738465979329</v>
      </c>
    </row>
    <row r="244" spans="1:30" ht="16.5" hidden="1" x14ac:dyDescent="0.4">
      <c r="A244" s="2" t="str">
        <f>[1]!b_info_fullname(B244)</f>
        <v>中证电信主题指数</v>
      </c>
      <c r="B244" s="2" t="s">
        <v>1110</v>
      </c>
      <c r="C244" s="2" t="str">
        <f>[1]!s_info_name(B244)</f>
        <v>中证电信</v>
      </c>
      <c r="D244" s="3" t="s">
        <v>1497</v>
      </c>
      <c r="E244" s="3" t="s">
        <v>1501</v>
      </c>
      <c r="F244" s="3" t="s">
        <v>1696</v>
      </c>
      <c r="G244" s="19">
        <f>COUNTIF('ETF-info'!$I$2:$I$2000,ETF指数!$B244)</f>
        <v>3</v>
      </c>
      <c r="H244" s="20">
        <f ca="1">SUMIF('ETF-info'!$I$2:$I$2000,ETF指数!B244,'ETF-info'!$M$2:$M$1008)</f>
        <v>3.1308230620000002</v>
      </c>
      <c r="I244" s="25">
        <f ca="1">[1]!i_pq_pctchange($B244,TODAY()-30,"")</f>
        <v>-5.3924416149265131</v>
      </c>
      <c r="J244" s="25">
        <f ca="1">[1]!i_pq_pctchange($B244,TODAY()-180,"")</f>
        <v>0.60817655509339819</v>
      </c>
      <c r="K244" s="25">
        <f ca="1">[1]!i_pq_pctchange($B244,TODAY()-365,"")</f>
        <v>28.27744738535052</v>
      </c>
      <c r="L244" s="25">
        <f ca="1">IFERROR([1]!i_risk_returnyearly($B244,TODAY()-180,"",1)/N244,"")</f>
        <v>4.1735977443404619E-2</v>
      </c>
      <c r="M244" s="25">
        <f ca="1">IFERROR([1]!i_risk_returnyearly($B244,TODAY()-365,"",1)/O244,"")</f>
        <v>0.98873133511748568</v>
      </c>
      <c r="N244" s="26">
        <f ca="1">[2]!thsiFinD("ths_annual_volatility_index",$B244,TODAY()-180,TODAY(),100,101)</f>
        <v>30.458353929773999</v>
      </c>
      <c r="O244" s="26">
        <f ca="1">[2]!thsiFinD("ths_annual_volatility_index",$B244,TODAY()-365,TODAY(),100,101)</f>
        <v>29.672182749333</v>
      </c>
      <c r="P244" s="27">
        <f ca="1">[2]!thsiFinD("ths_fore_np_compound_growth_2y_index",$B244,TODAY())</f>
        <v>14.604999664397999</v>
      </c>
      <c r="Q244" s="27">
        <f ca="1">$P244-[2]!thsiFinD("ths_fore_np_compound_growth_2y_index",$B244,TODAY()-30)</f>
        <v>1.7312075691599969</v>
      </c>
      <c r="R244" s="27">
        <f ca="1">$P244-[2]!thsiFinD("ths_fore_np_compound_growth_2y_index",$B244,TODAY()-180)</f>
        <v>2.1658448772889987</v>
      </c>
      <c r="S244" s="26">
        <f ca="1">[2]!thsiFinD("ths_pe_ttm_index",B244,[2]!thsiFinD("ths_new_forward_nearest_trade_date_func",TODAY()),100,100)</f>
        <v>21.338380265205998</v>
      </c>
      <c r="T244" s="26">
        <f ca="1">[2]!thsiFinD("ths_fore_pe_index",B244,[2]!thsiFinD("ths_new_forward_nearest_trade_date_func",TODAY()),2025,100)</f>
        <v>18.438480886665001</v>
      </c>
      <c r="U244" s="26">
        <f ca="1">[2]!thsiFinD("ths_pb_quantile_sr_index",$B244,[2]!thsiFinD("ths_new_forward_nearest_trade_date_func",TODAY()),TODAY()-365*5,TODAY(),107,100)</f>
        <v>89.359129383313189</v>
      </c>
      <c r="V244" s="26">
        <f ca="1">[2]!thsiFinD("ths_pe_ttm_quantile_index",$B244,[2]!thsiFinD("ths_new_forward_nearest_trade_date_func",TODAY()),TODAY()-365*5,TODAY(),100,100)</f>
        <v>0</v>
      </c>
      <c r="W244" s="27">
        <f ca="1">[2]!thsiFinD("ths_pb_quantile_sr_index",$B244,"2024-09-20",TODAY()-365*5,TODAY(),107,100)</f>
        <v>41.233373639661423</v>
      </c>
      <c r="X244" s="27">
        <f ca="1">[2]!thsiFinD("ths_pe_ttm_quantile_index",$B244,"2024-09-20",TODAY()-365*5,TODAY(),100,100)</f>
        <v>14.12213740458</v>
      </c>
      <c r="Y244" s="27">
        <f ca="1">[2]!thsiFinD("ths_pb_quantile_sr_index",$B244,"2024-12-31",TODAY()-365*5,TODAY(),107,100)</f>
        <v>97.70253929866989</v>
      </c>
      <c r="Z244" s="27">
        <f ca="1">[2]!thsiFinD("ths_pe_ttm_quantile_index",$B244,"2024-12-31",TODAY()-365*5,TODAY(),100,100)</f>
        <v>97.519083969465996</v>
      </c>
      <c r="AA244" s="27">
        <f ca="1">[2]!thsiFinD("ths_pb_lessthan1_num_ratio_index",$B244,[2]!thsiFinD("ths_new_forward_nearest_trade_date_func",TODAY()))</f>
        <v>2</v>
      </c>
      <c r="AB244" s="29">
        <f ca="1">IF(L244="","",(([2]!thsiFinD("close_int",$B244,TODAY()-365*3,TODAY(),100)-[2]!thsiFinD("low_int",$B244,TODAY()-365*3,TODAY(),100)-1)/([2]!thsiFinD("high_int",$B244,TODAY()-365*3,TODAY(),100)-[2]!thsiFinD("low_int",$B244,TODAY()-365*3,TODAY(),100)-1)))</f>
        <v>0.69360212905555263</v>
      </c>
      <c r="AC244" s="29">
        <f ca="1">IF($L244="","",(([2]!thsiFinD("close_int",$B244,TODAY()-365,TODAY(),100)-[2]!thsiFinD("low_int",$B244,TODAY()-365,TODAY(),100)-1)/([2]!thsiFinD("high_int",$B244,TODAY()-365,TODAY(),100)-[2]!thsiFinD("low_int",$B244,TODAY()-365,TODAY(),100)-1)))</f>
        <v>0.58782670860876185</v>
      </c>
      <c r="AD244" s="29">
        <f ca="1">IF($L244="","",(([2]!thsiFinD("close_int",$B244,TODAY()-90,TODAY(),100)-[2]!thsiFinD("low_int",$B244,TODAY()-90,TODAY(),100)-1)/([2]!thsiFinD("high_int",$B244,TODAY()-90,TODAY(),100)-[2]!thsiFinD("low_int",$B244,TODAY()-90,TODAY(),100)-1)))</f>
        <v>0.2468474165531637</v>
      </c>
    </row>
    <row r="245" spans="1:30" ht="16.5" hidden="1" x14ac:dyDescent="0.4">
      <c r="A245" s="2" t="str">
        <f>[1]!b_info_fullname(B245)</f>
        <v>中证沪港深科技龙头指数</v>
      </c>
      <c r="B245" s="2" t="s">
        <v>611</v>
      </c>
      <c r="C245" s="2" t="s">
        <v>1729</v>
      </c>
      <c r="D245" s="3" t="s">
        <v>1497</v>
      </c>
      <c r="E245" s="3" t="s">
        <v>1501</v>
      </c>
      <c r="F245" s="3" t="s">
        <v>1501</v>
      </c>
      <c r="G245" s="19">
        <f>COUNTIF('ETF-info'!$I$2:$I$2000,ETF指数!$B245)</f>
        <v>2</v>
      </c>
      <c r="H245" s="20">
        <f ca="1">SUMIF('ETF-info'!$I$2:$I$2000,ETF指数!B245,'ETF-info'!$M$2:$M$1008)</f>
        <v>1.6515498076999999</v>
      </c>
      <c r="I245" s="25">
        <f ca="1">[1]!i_pq_pctchange($B245,TODAY()-30,"")</f>
        <v>-10.249934632120283</v>
      </c>
      <c r="J245" s="25">
        <f ca="1">[1]!i_pq_pctchange($B245,TODAY()-180,"")</f>
        <v>9.4296692258464923</v>
      </c>
      <c r="K245" s="25">
        <f ca="1">[1]!i_pq_pctchange($B245,TODAY()-365,"")</f>
        <v>37.573378074412304</v>
      </c>
      <c r="L245" s="25">
        <f ca="1">IFERROR([1]!i_risk_returnyearly($B245,TODAY()-180,"",1)/N245,"")</f>
        <v>0.6178468256031755</v>
      </c>
      <c r="M245" s="25">
        <f ca="1">IFERROR([1]!i_risk_returnyearly($B245,TODAY()-365,"",1)/O245,"")</f>
        <v>1.2678620281040174</v>
      </c>
      <c r="N245" s="26">
        <f ca="1">[2]!thsiFinD("ths_annual_volatility_index",$B245,TODAY()-180,TODAY(),100,101)</f>
        <v>32.532268587055</v>
      </c>
      <c r="O245" s="26">
        <f ca="1">[2]!thsiFinD("ths_annual_volatility_index",$B245,TODAY()-365,TODAY(),100,101)</f>
        <v>29.225573990343999</v>
      </c>
      <c r="P245" s="27">
        <f ca="1">[2]!thsiFinD("ths_fore_np_compound_growth_2y_index",$B245,TODAY())</f>
        <v>26.520166302871001</v>
      </c>
      <c r="Q245" s="27">
        <f ca="1">$P245-[2]!thsiFinD("ths_fore_np_compound_growth_2y_index",$B245,TODAY()-30)</f>
        <v>1.9331919013350003</v>
      </c>
      <c r="R245" s="27">
        <f ca="1">$P245-[2]!thsiFinD("ths_fore_np_compound_growth_2y_index",$B245,TODAY()-180)</f>
        <v>1.9401993039010037</v>
      </c>
      <c r="S245" s="26">
        <f ca="1">[2]!thsiFinD("ths_pe_ttm_index",B245,[2]!thsiFinD("ths_new_forward_nearest_trade_date_func",TODAY()),100,100)</f>
        <v>23.867897439995001</v>
      </c>
      <c r="T245" s="26">
        <f ca="1">[2]!thsiFinD("ths_fore_pe_index",B245,[2]!thsiFinD("ths_new_forward_nearest_trade_date_func",TODAY()),2025,100)</f>
        <v>19.070309794025999</v>
      </c>
      <c r="U245" s="26">
        <f ca="1">[2]!thsiFinD("ths_pb_quantile_sr_index",$B245,[2]!thsiFinD("ths_new_forward_nearest_trade_date_func",TODAY()),TODAY()-365*5,TODAY(),107,100)</f>
        <v>52.069425901201605</v>
      </c>
      <c r="V245" s="26">
        <f ca="1">[2]!thsiFinD("ths_pe_ttm_quantile_index",$B245,[2]!thsiFinD("ths_new_forward_nearest_trade_date_func",TODAY()),TODAY()-365*5,TODAY(),100,100)</f>
        <v>0</v>
      </c>
      <c r="W245" s="27">
        <f ca="1">[2]!thsiFinD("ths_pb_quantile_sr_index",$B245,"2024-09-20",TODAY()-365*5,TODAY(),107,100)</f>
        <v>23.364485981308412</v>
      </c>
      <c r="X245" s="27">
        <f ca="1">[2]!thsiFinD("ths_pe_ttm_quantile_index",$B245,"2024-09-20",TODAY()-365*5,TODAY(),100,100)</f>
        <v>20.526315789474001</v>
      </c>
      <c r="Y245" s="27">
        <f ca="1">[2]!thsiFinD("ths_pb_quantile_sr_index",$B245,"2024-12-31",TODAY()-365*5,TODAY(),107,100)</f>
        <v>25.433911882510014</v>
      </c>
      <c r="Z245" s="27">
        <f ca="1">[2]!thsiFinD("ths_pe_ttm_quantile_index",$B245,"2024-12-31",TODAY()-365*5,TODAY(),100,100)</f>
        <v>36.589030803907001</v>
      </c>
      <c r="AA245" s="27">
        <f ca="1">[2]!thsiFinD("ths_pb_lessthan1_num_ratio_index",$B245,[2]!thsiFinD("ths_new_forward_nearest_trade_date_func",TODAY()))</f>
        <v>0</v>
      </c>
      <c r="AB245" s="29">
        <f ca="1">IF(L245="","",(([2]!thsiFinD("close_int",$B245,TODAY()-365*3,TODAY(),100)-[2]!thsiFinD("low_int",$B245,TODAY()-365*3,TODAY(),100)-1)/([2]!thsiFinD("high_int",$B245,TODAY()-365*3,TODAY(),100)-[2]!thsiFinD("low_int",$B245,TODAY()-365*3,TODAY(),100)-1)))</f>
        <v>0.6811414179397588</v>
      </c>
      <c r="AC245" s="29">
        <f ca="1">IF($L245="","",(([2]!thsiFinD("close_int",$B245,TODAY()-365,TODAY(),100)-[2]!thsiFinD("low_int",$B245,TODAY()-365,TODAY(),100)-1)/([2]!thsiFinD("high_int",$B245,TODAY()-365,TODAY(),100)-[2]!thsiFinD("low_int",$B245,TODAY()-365,TODAY(),100)-1)))</f>
        <v>0.61878971906568547</v>
      </c>
      <c r="AD245" s="29">
        <f ca="1">IF($L245="","",(([2]!thsiFinD("close_int",$B245,TODAY()-90,TODAY(),100)-[2]!thsiFinD("low_int",$B245,TODAY()-90,TODAY(),100)-1)/([2]!thsiFinD("high_int",$B245,TODAY()-90,TODAY(),100)-[2]!thsiFinD("low_int",$B245,TODAY()-90,TODAY(),100)-1)))</f>
        <v>0.39500718257931644</v>
      </c>
    </row>
    <row r="246" spans="1:30" ht="16.5" hidden="1" x14ac:dyDescent="0.4">
      <c r="A246" s="2" t="str">
        <f>[1]!b_info_fullname(B246)</f>
        <v>中证研发创新100指数</v>
      </c>
      <c r="B246" s="2" t="s">
        <v>330</v>
      </c>
      <c r="C246" s="2" t="s">
        <v>1727</v>
      </c>
      <c r="D246" s="3" t="s">
        <v>1497</v>
      </c>
      <c r="E246" s="3" t="s">
        <v>1501</v>
      </c>
      <c r="F246" s="3" t="s">
        <v>1501</v>
      </c>
      <c r="G246" s="19">
        <f>COUNTIF('ETF-info'!$I$2:$I$2000,ETF指数!$B246)</f>
        <v>1</v>
      </c>
      <c r="H246" s="20">
        <f ca="1">SUMIF('ETF-info'!$I$2:$I$2000,ETF指数!B246,'ETF-info'!$M$2:$M$1008)</f>
        <v>1.6747753712</v>
      </c>
      <c r="I246" s="25">
        <f ca="1">[1]!i_pq_pctchange($B246,TODAY()-30,"")</f>
        <v>-3.4550922213928859</v>
      </c>
      <c r="J246" s="25">
        <f ca="1">[1]!i_pq_pctchange($B246,TODAY()-180,"")</f>
        <v>1.151316452329243</v>
      </c>
      <c r="K246" s="25">
        <f ca="1">[1]!i_pq_pctchange($B246,TODAY()-365,"")</f>
        <v>14.115907060183686</v>
      </c>
      <c r="L246" s="25">
        <f ca="1">IFERROR([1]!i_risk_returnyearly($B246,TODAY()-180,"",1)/N246,"")</f>
        <v>9.1800337478677885E-2</v>
      </c>
      <c r="M246" s="25">
        <f ca="1">IFERROR([1]!i_risk_returnyearly($B246,TODAY()-365,"",1)/O246,"")</f>
        <v>0.49019555300750028</v>
      </c>
      <c r="N246" s="26">
        <f ca="1">[2]!thsiFinD("ths_annual_volatility_index",$B246,TODAY()-180,TODAY(),100,101)</f>
        <v>26.291177275622001</v>
      </c>
      <c r="O246" s="26">
        <f ca="1">[2]!thsiFinD("ths_annual_volatility_index",$B246,TODAY()-365,TODAY(),100,101)</f>
        <v>29.814884781642</v>
      </c>
      <c r="P246" s="27">
        <f ca="1">[2]!thsiFinD("ths_fore_np_compound_growth_2y_index",$B246,TODAY())</f>
        <v>28.783765945590002</v>
      </c>
      <c r="Q246" s="27">
        <f ca="1">$P246-[2]!thsiFinD("ths_fore_np_compound_growth_2y_index",$B246,TODAY()-30)</f>
        <v>0.54483116667700315</v>
      </c>
      <c r="R246" s="27">
        <f ca="1">$P246-[2]!thsiFinD("ths_fore_np_compound_growth_2y_index",$B246,TODAY()-180)</f>
        <v>5.8688037789150016</v>
      </c>
      <c r="S246" s="26">
        <f ca="1">[2]!thsiFinD("ths_pe_ttm_index",B246,[2]!thsiFinD("ths_new_forward_nearest_trade_date_func",TODAY()),100,100)</f>
        <v>32.211433047299003</v>
      </c>
      <c r="T246" s="26">
        <f ca="1">[2]!thsiFinD("ths_fore_pe_index",B246,[2]!thsiFinD("ths_new_forward_nearest_trade_date_func",TODAY()),2025,100)</f>
        <v>24.276286739787</v>
      </c>
      <c r="U246" s="26">
        <f ca="1">[2]!thsiFinD("ths_pb_quantile_sr_index",$B246,[2]!thsiFinD("ths_new_forward_nearest_trade_date_func",TODAY()),TODAY()-365*5,TODAY(),107,100)</f>
        <v>59.406565656565661</v>
      </c>
      <c r="V246" s="26">
        <f ca="1">[2]!thsiFinD("ths_pe_ttm_quantile_index",$B246,[2]!thsiFinD("ths_new_forward_nearest_trade_date_func",TODAY()),TODAY()-365*5,TODAY(),100,100)</f>
        <v>0</v>
      </c>
      <c r="W246" s="27">
        <f ca="1">[2]!thsiFinD("ths_pb_quantile_sr_index",$B246,"2024-09-20",TODAY()-365*5,TODAY(),107,100)</f>
        <v>1.2626262626262625</v>
      </c>
      <c r="X246" s="27">
        <f ca="1">[2]!thsiFinD("ths_pe_ttm_quantile_index",$B246,"2024-09-20",TODAY()-365*5,TODAY(),100,100)</f>
        <v>0.43827611395179</v>
      </c>
      <c r="Y246" s="27">
        <f ca="1">[2]!thsiFinD("ths_pb_quantile_sr_index",$B246,"2024-12-31",TODAY()-365*5,TODAY(),107,100)</f>
        <v>54.482323232323239</v>
      </c>
      <c r="Z246" s="27">
        <f ca="1">[2]!thsiFinD("ths_pe_ttm_quantile_index",$B246,"2024-12-31",TODAY()-365*5,TODAY(),100,100)</f>
        <v>23.520818115413</v>
      </c>
      <c r="AA246" s="27">
        <f ca="1">[2]!thsiFinD("ths_pb_lessthan1_num_ratio_index",$B246,[2]!thsiFinD("ths_new_forward_nearest_trade_date_func",TODAY()))</f>
        <v>0</v>
      </c>
      <c r="AB246" s="29">
        <f ca="1">IF(L246="","",(([2]!thsiFinD("close_int",$B246,TODAY()-365*3,TODAY(),100)-[2]!thsiFinD("low_int",$B246,TODAY()-365*3,TODAY(),100)-1)/([2]!thsiFinD("high_int",$B246,TODAY()-365*3,TODAY(),100)-[2]!thsiFinD("low_int",$B246,TODAY()-365*3,TODAY(),100)-1)))</f>
        <v>0.4724061071237865</v>
      </c>
      <c r="AC246" s="29">
        <f ca="1">IF($L246="","",(([2]!thsiFinD("close_int",$B246,TODAY()-365,TODAY(),100)-[2]!thsiFinD("low_int",$B246,TODAY()-365,TODAY(),100)-1)/([2]!thsiFinD("high_int",$B246,TODAY()-365,TODAY(),100)-[2]!thsiFinD("low_int",$B246,TODAY()-365,TODAY(),100)-1)))</f>
        <v>0.66548164582096669</v>
      </c>
      <c r="AD246" s="29">
        <f ca="1">IF($L246="","",(([2]!thsiFinD("close_int",$B246,TODAY()-90,TODAY(),100)-[2]!thsiFinD("low_int",$B246,TODAY()-90,TODAY(),100)-1)/([2]!thsiFinD("high_int",$B246,TODAY()-90,TODAY(),100)-[2]!thsiFinD("low_int",$B246,TODAY()-90,TODAY(),100)-1)))</f>
        <v>0.47123516278650246</v>
      </c>
    </row>
    <row r="247" spans="1:30" ht="16.5" hidden="1" x14ac:dyDescent="0.4">
      <c r="A247" s="2" t="str">
        <f>[1]!b_info_fullname(B247)</f>
        <v>中证沪港深人工智能50指数</v>
      </c>
      <c r="B247" s="2" t="s">
        <v>717</v>
      </c>
      <c r="C247" s="2" t="s">
        <v>1735</v>
      </c>
      <c r="D247" s="3" t="s">
        <v>1497</v>
      </c>
      <c r="E247" s="3" t="s">
        <v>1501</v>
      </c>
      <c r="F247" s="3" t="s">
        <v>1687</v>
      </c>
      <c r="G247" s="19">
        <f>COUNTIF('ETF-info'!$I$2:$I$2000,ETF指数!$B247)</f>
        <v>1</v>
      </c>
      <c r="H247" s="20">
        <f ca="1">SUMIF('ETF-info'!$I$2:$I$2000,ETF指数!B247,'ETF-info'!$M$2:$M$1008)</f>
        <v>3.0185716257999999</v>
      </c>
      <c r="I247" s="25">
        <f ca="1">[1]!i_pq_pctchange($B247,TODAY()-30,"")</f>
        <v>-8.4507475258326146</v>
      </c>
      <c r="J247" s="25">
        <f ca="1">[1]!i_pq_pctchange($B247,TODAY()-180,"")</f>
        <v>4.163663984096666</v>
      </c>
      <c r="K247" s="25">
        <f ca="1">[1]!i_pq_pctchange($B247,TODAY()-365,"")</f>
        <v>34.607650502296039</v>
      </c>
      <c r="L247" s="25">
        <f ca="1">IFERROR([1]!i_risk_returnyearly($B247,TODAY()-180,"",1)/N247,"")</f>
        <v>0.23789010706402694</v>
      </c>
      <c r="M247" s="25">
        <f ca="1">IFERROR([1]!i_risk_returnyearly($B247,TODAY()-365,"",1)/O247,"")</f>
        <v>0.98466055901142802</v>
      </c>
      <c r="N247" s="26">
        <f ca="1">[2]!thsiFinD("ths_annual_volatility_index",$B247,TODAY()-180,TODAY(),100,101)</f>
        <v>36.339141436738998</v>
      </c>
      <c r="O247" s="26">
        <f ca="1">[2]!thsiFinD("ths_annual_volatility_index",$B247,TODAY()-365,TODAY(),100,101)</f>
        <v>34.665877754234998</v>
      </c>
      <c r="P247" s="27">
        <f ca="1">[2]!thsiFinD("ths_fore_np_compound_growth_2y_index",$B247,TODAY())</f>
        <v>31.374354484039003</v>
      </c>
      <c r="Q247" s="27">
        <f ca="1">$P247-[2]!thsiFinD("ths_fore_np_compound_growth_2y_index",$B247,TODAY()-30)</f>
        <v>2.6766350951680025</v>
      </c>
      <c r="R247" s="27">
        <f ca="1">$P247-[2]!thsiFinD("ths_fore_np_compound_growth_2y_index",$B247,TODAY()-180)</f>
        <v>1.1382784910960027</v>
      </c>
      <c r="S247" s="26">
        <f ca="1">[2]!thsiFinD("ths_pe_ttm_index",B247,[2]!thsiFinD("ths_new_forward_nearest_trade_date_func",TODAY()),100,100)</f>
        <v>26.499471670327999</v>
      </c>
      <c r="T247" s="26">
        <f ca="1">[2]!thsiFinD("ths_fore_pe_index",B247,[2]!thsiFinD("ths_new_forward_nearest_trade_date_func",TODAY()),2025,100)</f>
        <v>22.434476703421002</v>
      </c>
      <c r="U247" s="26">
        <f ca="1">[2]!thsiFinD("ths_pb_quantile_sr_index",$B247,[2]!thsiFinD("ths_new_forward_nearest_trade_date_func",TODAY()),TODAY()-365*5,TODAY(),107,100)</f>
        <v>62.340966921119588</v>
      </c>
      <c r="V247" s="26">
        <f ca="1">[2]!thsiFinD("ths_pe_ttm_quantile_index",$B247,[2]!thsiFinD("ths_new_forward_nearest_trade_date_func",TODAY()),TODAY()-365*5,TODAY(),100,100)</f>
        <v>0</v>
      </c>
      <c r="W247" s="27">
        <f ca="1">[2]!thsiFinD("ths_pb_quantile_sr_index",$B247,"2024-09-20",TODAY()-365*5,TODAY(),107,100)</f>
        <v>19.465648854961831</v>
      </c>
      <c r="X247" s="27">
        <f ca="1">[2]!thsiFinD("ths_pe_ttm_quantile_index",$B247,"2024-09-20",TODAY()-365*5,TODAY(),100,100)</f>
        <v>23.105224429728001</v>
      </c>
      <c r="Y247" s="27">
        <f ca="1">[2]!thsiFinD("ths_pb_quantile_sr_index",$B247,"2024-12-31",TODAY()-365*5,TODAY(),107,100)</f>
        <v>56.743002544529261</v>
      </c>
      <c r="Z247" s="27">
        <f ca="1">[2]!thsiFinD("ths_pe_ttm_quantile_index",$B247,"2024-12-31",TODAY()-365*5,TODAY(),100,100)</f>
        <v>37.720588235294002</v>
      </c>
      <c r="AA247" s="27">
        <f ca="1">[2]!thsiFinD("ths_pb_lessthan1_num_ratio_index",$B247,[2]!thsiFinD("ths_new_forward_nearest_trade_date_func",TODAY()))</f>
        <v>0</v>
      </c>
      <c r="AB247" s="29">
        <f ca="1">IF(L247="","",(([2]!thsiFinD("close_int",$B247,TODAY()-365*3,TODAY(),100)-[2]!thsiFinD("low_int",$B247,TODAY()-365*3,TODAY(),100)-1)/([2]!thsiFinD("high_int",$B247,TODAY()-365*3,TODAY(),100)-[2]!thsiFinD("low_int",$B247,TODAY()-365*3,TODAY(),100)-1)))</f>
        <v>0.66722321665260775</v>
      </c>
      <c r="AC247" s="29">
        <f ca="1">IF($L247="","",(([2]!thsiFinD("close_int",$B247,TODAY()-365,TODAY(),100)-[2]!thsiFinD("low_int",$B247,TODAY()-365,TODAY(),100)-1)/([2]!thsiFinD("high_int",$B247,TODAY()-365,TODAY(),100)-[2]!thsiFinD("low_int",$B247,TODAY()-365,TODAY(),100)-1)))</f>
        <v>0.6171253761358908</v>
      </c>
      <c r="AD247" s="29">
        <f ca="1">IF($L247="","",(([2]!thsiFinD("close_int",$B247,TODAY()-90,TODAY(),100)-[2]!thsiFinD("low_int",$B247,TODAY()-90,TODAY(),100)-1)/([2]!thsiFinD("high_int",$B247,TODAY()-90,TODAY(),100)-[2]!thsiFinD("low_int",$B247,TODAY()-90,TODAY(),100)-1)))</f>
        <v>0.34667287273206587</v>
      </c>
    </row>
    <row r="248" spans="1:30" ht="16.5" hidden="1" x14ac:dyDescent="0.4">
      <c r="A248" s="2" t="str">
        <f>[1]!b_info_fullname(B248)</f>
        <v>中证信息安全主题指数</v>
      </c>
      <c r="B248" s="2" t="s">
        <v>863</v>
      </c>
      <c r="C248" s="2" t="s">
        <v>1737</v>
      </c>
      <c r="D248" s="3" t="s">
        <v>1497</v>
      </c>
      <c r="E248" s="3" t="s">
        <v>1501</v>
      </c>
      <c r="F248" s="3" t="s">
        <v>1698</v>
      </c>
      <c r="G248" s="19">
        <f>COUNTIF('ETF-info'!$I$2:$I$2000,ETF指数!$B248)</f>
        <v>2</v>
      </c>
      <c r="H248" s="20">
        <f ca="1">SUMIF('ETF-info'!$I$2:$I$2000,ETF指数!B248,'ETF-info'!$M$2:$M$1008)</f>
        <v>1.3384214007000002</v>
      </c>
      <c r="I248" s="25">
        <f ca="1">[1]!i_pq_pctchange($B248,TODAY()-30,"")</f>
        <v>-8.465084455157001</v>
      </c>
      <c r="J248" s="25">
        <f ca="1">[1]!i_pq_pctchange($B248,TODAY()-180,"")</f>
        <v>4.5945579634038669</v>
      </c>
      <c r="K248" s="25">
        <f ca="1">[1]!i_pq_pctchange($B248,TODAY()-365,"")</f>
        <v>29.264932514585706</v>
      </c>
      <c r="L248" s="25">
        <f ca="1">IFERROR([1]!i_risk_returnyearly($B248,TODAY()-180,"",1)/N248,"")</f>
        <v>0.23403677817998766</v>
      </c>
      <c r="M248" s="25">
        <f ca="1">IFERROR([1]!i_risk_returnyearly($B248,TODAY()-365,"",1)/O248,"")</f>
        <v>0.73618685344035584</v>
      </c>
      <c r="N248" s="26">
        <f ca="1">[2]!thsiFinD("ths_annual_volatility_index",$B248,TODAY()-180,TODAY(),100,101)</f>
        <v>41.918696654138003</v>
      </c>
      <c r="O248" s="26">
        <f ca="1">[2]!thsiFinD("ths_annual_volatility_index",$B248,TODAY()-365,TODAY(),100,101)</f>
        <v>41.248372138793002</v>
      </c>
      <c r="P248" s="27">
        <f ca="1">[2]!thsiFinD("ths_fore_np_compound_growth_2y_index",$B248,TODAY())</f>
        <v>21.637304476794998</v>
      </c>
      <c r="Q248" s="27">
        <f ca="1">$P248-[2]!thsiFinD("ths_fore_np_compound_growth_2y_index",$B248,TODAY()-30)</f>
        <v>-0.1894448100730024</v>
      </c>
      <c r="R248" s="27">
        <f ca="1">$P248-[2]!thsiFinD("ths_fore_np_compound_growth_2y_index",$B248,TODAY()-180)</f>
        <v>-3.0076956040120031</v>
      </c>
      <c r="S248" s="26">
        <f ca="1">[2]!thsiFinD("ths_pe_ttm_index",B248,[2]!thsiFinD("ths_new_forward_nearest_trade_date_func",TODAY()),100,100)</f>
        <v>78.487772930483004</v>
      </c>
      <c r="T248" s="26">
        <f ca="1">[2]!thsiFinD("ths_fore_pe_index",B248,[2]!thsiFinD("ths_new_forward_nearest_trade_date_func",TODAY()),2025,100)</f>
        <v>33.406934912048001</v>
      </c>
      <c r="U248" s="26">
        <f ca="1">[2]!thsiFinD("ths_pb_quantile_sr_index",$B248,[2]!thsiFinD("ths_new_forward_nearest_trade_date_func",TODAY()),TODAY()-365*5,TODAY(),107,100)</f>
        <v>23.852040816326532</v>
      </c>
      <c r="V248" s="26">
        <f ca="1">[2]!thsiFinD("ths_pe_ttm_quantile_index",$B248,[2]!thsiFinD("ths_new_forward_nearest_trade_date_func",TODAY()),TODAY()-365*5,TODAY(),100,100)</f>
        <v>0</v>
      </c>
      <c r="W248" s="27">
        <f ca="1">[2]!thsiFinD("ths_pb_quantile_sr_index",$B248,"2024-09-20",TODAY()-365*5,TODAY(),107,100)</f>
        <v>1.6581632653061225</v>
      </c>
      <c r="X248" s="27">
        <f ca="1">[2]!thsiFinD("ths_pe_ttm_quantile_index",$B248,"2024-09-20",TODAY()-365*5,TODAY(),100,100)</f>
        <v>4.6547711404188998</v>
      </c>
      <c r="Y248" s="27">
        <f ca="1">[2]!thsiFinD("ths_pb_quantile_sr_index",$B248,"2024-12-31",TODAY()-365*5,TODAY(),107,100)</f>
        <v>27.040816326530614</v>
      </c>
      <c r="Z248" s="27">
        <f ca="1">[2]!thsiFinD("ths_pe_ttm_quantile_index",$B248,"2024-12-31",TODAY()-365*5,TODAY(),100,100)</f>
        <v>50.271528316523998</v>
      </c>
      <c r="AA248" s="27">
        <f ca="1">[2]!thsiFinD("ths_pb_lessthan1_num_ratio_index",$B248,[2]!thsiFinD("ths_new_forward_nearest_trade_date_func",TODAY()))</f>
        <v>1.5151515151515</v>
      </c>
      <c r="AB248" s="29">
        <f ca="1">IF(L248="","",(([2]!thsiFinD("close_int",$B248,TODAY()-365*3,TODAY(),100)-[2]!thsiFinD("low_int",$B248,TODAY()-365*3,TODAY(),100)-1)/([2]!thsiFinD("high_int",$B248,TODAY()-365*3,TODAY(),100)-[2]!thsiFinD("low_int",$B248,TODAY()-365*3,TODAY(),100)-1)))</f>
        <v>0.55787560984169771</v>
      </c>
      <c r="AC248" s="29">
        <f ca="1">IF($L248="","",(([2]!thsiFinD("close_int",$B248,TODAY()-365,TODAY(),100)-[2]!thsiFinD("low_int",$B248,TODAY()-365,TODAY(),100)-1)/([2]!thsiFinD("high_int",$B248,TODAY()-365,TODAY(),100)-[2]!thsiFinD("low_int",$B248,TODAY()-365,TODAY(),100)-1)))</f>
        <v>0.61061850649616844</v>
      </c>
      <c r="AD248" s="29">
        <f ca="1">IF($L248="","",(([2]!thsiFinD("close_int",$B248,TODAY()-90,TODAY(),100)-[2]!thsiFinD("low_int",$B248,TODAY()-90,TODAY(),100)-1)/([2]!thsiFinD("high_int",$B248,TODAY()-90,TODAY(),100)-[2]!thsiFinD("low_int",$B248,TODAY()-90,TODAY(),100)-1)))</f>
        <v>0.31221524887412538</v>
      </c>
    </row>
    <row r="249" spans="1:30" ht="16.5" hidden="1" x14ac:dyDescent="0.4">
      <c r="A249" s="2" t="str">
        <f>[1]!b_info_fullname(B249)</f>
        <v>中证半导体行业精选指数</v>
      </c>
      <c r="B249" s="2" t="s">
        <v>1401</v>
      </c>
      <c r="C249" s="2" t="str">
        <f>[1]!s_info_name(B249)</f>
        <v>半导体行业精选</v>
      </c>
      <c r="D249" s="3" t="s">
        <v>1497</v>
      </c>
      <c r="E249" s="3" t="s">
        <v>1501</v>
      </c>
      <c r="F249" s="3" t="s">
        <v>1681</v>
      </c>
      <c r="G249" s="19">
        <f>COUNTIF('ETF-info'!$I$2:$I$2000,ETF指数!$B249)</f>
        <v>1</v>
      </c>
      <c r="H249" s="20">
        <f ca="1">SUMIF('ETF-info'!$I$2:$I$2000,ETF指数!B249,'ETF-info'!$M$2:$M$1008)</f>
        <v>1.3038826398999999</v>
      </c>
      <c r="I249" s="25">
        <f ca="1">[1]!i_pq_pctchange($B249,TODAY()-30,"")</f>
        <v>-1.4225367090818786</v>
      </c>
      <c r="J249" s="25">
        <f ca="1">[1]!i_pq_pctchange($B249,TODAY()-180,"")</f>
        <v>9.1168296092878585</v>
      </c>
      <c r="K249" s="25">
        <f ca="1">[1]!i_pq_pctchange($B249,TODAY()-365,"")</f>
        <v>67.349534885283632</v>
      </c>
      <c r="L249" s="25">
        <f ca="1">IFERROR([1]!i_risk_returnyearly($B249,TODAY()-180,"",1)/N249,"")</f>
        <v>0.52495453786149804</v>
      </c>
      <c r="M249" s="25">
        <f ca="1">IFERROR([1]!i_risk_returnyearly($B249,TODAY()-365,"",1)/O249,"")</f>
        <v>1.5855256275935572</v>
      </c>
      <c r="N249" s="26">
        <f ca="1">[2]!thsiFinD("ths_annual_volatility_index",$B249,TODAY()-180,TODAY(),100,101)</f>
        <v>37.972183237369002</v>
      </c>
      <c r="O249" s="26">
        <f ca="1">[2]!thsiFinD("ths_annual_volatility_index",$B249,TODAY()-365,TODAY(),100,101)</f>
        <v>44.289751231735004</v>
      </c>
      <c r="P249" s="27">
        <f ca="1">[2]!thsiFinD("ths_fore_np_compound_growth_2y_index",$B249,TODAY())</f>
        <v>60.735667997174005</v>
      </c>
      <c r="Q249" s="27">
        <f ca="1">$P249-[2]!thsiFinD("ths_fore_np_compound_growth_2y_index",$B249,TODAY()-30)</f>
        <v>12.553533757372008</v>
      </c>
      <c r="R249" s="27">
        <f ca="1">$P249-[2]!thsiFinD("ths_fore_np_compound_growth_2y_index",$B249,TODAY()-180)</f>
        <v>24.745221357622007</v>
      </c>
      <c r="S249" s="26">
        <f ca="1">[2]!thsiFinD("ths_pe_ttm_index",B249,[2]!thsiFinD("ths_new_forward_nearest_trade_date_func",TODAY()),100,100)</f>
        <v>79.357249761956993</v>
      </c>
      <c r="T249" s="26">
        <f ca="1">[2]!thsiFinD("ths_fore_pe_index",B249,[2]!thsiFinD("ths_new_forward_nearest_trade_date_func",TODAY()),2025,100)</f>
        <v>53.58236863674</v>
      </c>
      <c r="U249" s="26">
        <f ca="1">[2]!thsiFinD("ths_pb_quantile_sr_index",$B249,[2]!thsiFinD("ths_new_forward_nearest_trade_date_func",TODAY()),TODAY()-365*5,TODAY(),107,100)</f>
        <v>92.560175054704601</v>
      </c>
      <c r="V249" s="26">
        <f ca="1">[2]!thsiFinD("ths_pe_ttm_quantile_index",$B249,[2]!thsiFinD("ths_new_forward_nearest_trade_date_func",TODAY()),TODAY()-365*5,TODAY(),100,100)</f>
        <v>0</v>
      </c>
      <c r="W249" s="27">
        <f ca="1">[2]!thsiFinD("ths_pb_quantile_sr_index",$B249,"2024-09-20",TODAY()-365*5,TODAY(),107,100)</f>
        <v>26.695842450765866</v>
      </c>
      <c r="X249" s="27">
        <f ca="1">[2]!thsiFinD("ths_pe_ttm_quantile_index",$B249,"2024-09-20",TODAY()-365*5,TODAY(),100,100)</f>
        <v>4.4502617801047002</v>
      </c>
      <c r="Y249" s="27">
        <f ca="1">[2]!thsiFinD("ths_pb_quantile_sr_index",$B249,"2024-12-31",TODAY()-365*5,TODAY(),107,100)</f>
        <v>83.588621444201323</v>
      </c>
      <c r="Z249" s="27">
        <f ca="1">[2]!thsiFinD("ths_pe_ttm_quantile_index",$B249,"2024-12-31",TODAY()-365*5,TODAY(),100,100)</f>
        <v>69.109947643978998</v>
      </c>
      <c r="AA249" s="27">
        <f ca="1">[2]!thsiFinD("ths_pb_lessthan1_num_ratio_index",$B249,[2]!thsiFinD("ths_new_forward_nearest_trade_date_func",TODAY()))</f>
        <v>0</v>
      </c>
      <c r="AB249" s="29">
        <f ca="1">IF(L249="","",(([2]!thsiFinD("close_int",$B249,TODAY()-365*3,TODAY(),100)-[2]!thsiFinD("low_int",$B249,TODAY()-365*3,TODAY(),100)-1)/([2]!thsiFinD("high_int",$B249,TODAY()-365*3,TODAY(),100)-[2]!thsiFinD("low_int",$B249,TODAY()-365*3,TODAY(),100)-1)))</f>
        <v>0.79330157270927948</v>
      </c>
      <c r="AC249" s="29">
        <f ca="1">IF($L249="","",(([2]!thsiFinD("close_int",$B249,TODAY()-365,TODAY(),100)-[2]!thsiFinD("low_int",$B249,TODAY()-365,TODAY(),100)-1)/([2]!thsiFinD("high_int",$B249,TODAY()-365,TODAY(),100)-[2]!thsiFinD("low_int",$B249,TODAY()-365,TODAY(),100)-1)))</f>
        <v>0.77668095808862458</v>
      </c>
      <c r="AD249" s="29">
        <f ca="1">IF($L249="","",(([2]!thsiFinD("close_int",$B249,TODAY()-90,TODAY(),100)-[2]!thsiFinD("low_int",$B249,TODAY()-90,TODAY(),100)-1)/([2]!thsiFinD("high_int",$B249,TODAY()-90,TODAY(),100)-[2]!thsiFinD("low_int",$B249,TODAY()-90,TODAY(),100)-1)))</f>
        <v>0.52111583348439405</v>
      </c>
    </row>
    <row r="250" spans="1:30" ht="16.5" hidden="1" x14ac:dyDescent="0.4">
      <c r="A250" s="2" t="str">
        <f>[1]!b_info_fullname(B250)</f>
        <v>中证影视主题指数</v>
      </c>
      <c r="B250" s="2" t="s">
        <v>520</v>
      </c>
      <c r="C250" s="2" t="s">
        <v>1732</v>
      </c>
      <c r="D250" s="3" t="s">
        <v>1497</v>
      </c>
      <c r="E250" s="3" t="s">
        <v>1501</v>
      </c>
      <c r="F250" s="3" t="s">
        <v>1689</v>
      </c>
      <c r="G250" s="19">
        <f>COUNTIF('ETF-info'!$I$2:$I$2000,ETF指数!$B250)</f>
        <v>2</v>
      </c>
      <c r="H250" s="20">
        <f ca="1">SUMIF('ETF-info'!$I$2:$I$2000,ETF指数!B250,'ETF-info'!$M$2:$M$1008)</f>
        <v>1.1683100534999999</v>
      </c>
      <c r="I250" s="25">
        <f ca="1">[1]!i_pq_pctchange($B250,TODAY()-30,"")</f>
        <v>-5.6917717313062717</v>
      </c>
      <c r="J250" s="25">
        <f ca="1">[1]!i_pq_pctchange($B250,TODAY()-180,"")</f>
        <v>7.9292429481655047</v>
      </c>
      <c r="K250" s="25">
        <f ca="1">[1]!i_pq_pctchange($B250,TODAY()-365,"")</f>
        <v>13.774497151017107</v>
      </c>
      <c r="L250" s="25">
        <f ca="1">IFERROR([1]!i_risk_returnyearly($B250,TODAY()-180,"",1)/N250,"")</f>
        <v>0.4185291456494023</v>
      </c>
      <c r="M250" s="25">
        <f ca="1">IFERROR([1]!i_risk_returnyearly($B250,TODAY()-365,"",1)/O250,"")</f>
        <v>0.36017801265255961</v>
      </c>
      <c r="N250" s="26">
        <f ca="1">[2]!thsiFinD("ths_annual_volatility_index",$B250,TODAY()-180,TODAY(),100,101)</f>
        <v>41.168684726913</v>
      </c>
      <c r="O250" s="26">
        <f ca="1">[2]!thsiFinD("ths_annual_volatility_index",$B250,TODAY()-365,TODAY(),100,101)</f>
        <v>39.594039219868002</v>
      </c>
      <c r="P250" s="27">
        <f ca="1">[2]!thsiFinD("ths_fore_np_compound_growth_2y_index",$B250,TODAY())</f>
        <v>13.738255088699999</v>
      </c>
      <c r="Q250" s="27">
        <f ca="1">$P250-[2]!thsiFinD("ths_fore_np_compound_growth_2y_index",$B250,TODAY()-30)</f>
        <v>1.9205807930499983</v>
      </c>
      <c r="R250" s="27">
        <f ca="1">$P250-[2]!thsiFinD("ths_fore_np_compound_growth_2y_index",$B250,TODAY()-180)</f>
        <v>-1.2573233475720009</v>
      </c>
      <c r="S250" s="26">
        <f ca="1">[2]!thsiFinD("ths_pe_ttm_index",B250,[2]!thsiFinD("ths_new_forward_nearest_trade_date_func",TODAY()),100,100)</f>
        <v>80.182193563029998</v>
      </c>
      <c r="T250" s="26">
        <f ca="1">[2]!thsiFinD("ths_fore_pe_index",B250,[2]!thsiFinD("ths_new_forward_nearest_trade_date_func",TODAY()),2025,100)</f>
        <v>32.270899642715001</v>
      </c>
      <c r="U250" s="26">
        <f ca="1">[2]!thsiFinD("ths_pb_quantile_sr_index",$B250,[2]!thsiFinD("ths_new_forward_nearest_trade_date_func",TODAY()),TODAY()-365*5,TODAY(),107,100)</f>
        <v>34.424083769633505</v>
      </c>
      <c r="V250" s="26">
        <f ca="1">[2]!thsiFinD("ths_pe_ttm_quantile_index",$B250,[2]!thsiFinD("ths_new_forward_nearest_trade_date_func",TODAY()),TODAY()-365*5,TODAY(),100,100)</f>
        <v>0</v>
      </c>
      <c r="W250" s="27">
        <f ca="1">[2]!thsiFinD("ths_pb_quantile_sr_index",$B250,"2024-09-20",TODAY()-365*5,TODAY(),107,100)</f>
        <v>1.243455497382199</v>
      </c>
      <c r="X250" s="27">
        <f ca="1">[2]!thsiFinD("ths_pe_ttm_quantile_index",$B250,"2024-09-20",TODAY()-365*5,TODAY(),100,100)</f>
        <v>11.912751677852</v>
      </c>
      <c r="Y250" s="27">
        <f ca="1">[2]!thsiFinD("ths_pb_quantile_sr_index",$B250,"2024-12-31",TODAY()-365*5,TODAY(),107,100)</f>
        <v>22.709424083769633</v>
      </c>
      <c r="Z250" s="27">
        <f ca="1">[2]!thsiFinD("ths_pe_ttm_quantile_index",$B250,"2024-12-31",TODAY()-365*5,TODAY(),100,100)</f>
        <v>28.067226890756</v>
      </c>
      <c r="AA250" s="27">
        <f ca="1">[2]!thsiFinD("ths_pb_lessthan1_num_ratio_index",$B250,[2]!thsiFinD("ths_new_forward_nearest_trade_date_func",TODAY()))</f>
        <v>10.810810810811001</v>
      </c>
      <c r="AB250" s="29">
        <f ca="1">IF(L250="","",(([2]!thsiFinD("close_int",$B250,TODAY()-365*3,TODAY(),100)-[2]!thsiFinD("low_int",$B250,TODAY()-365*3,TODAY(),100)-1)/([2]!thsiFinD("high_int",$B250,TODAY()-365*3,TODAY(),100)-[2]!thsiFinD("low_int",$B250,TODAY()-365*3,TODAY(),100)-1)))</f>
        <v>0.49280298942369954</v>
      </c>
      <c r="AC250" s="29">
        <f ca="1">IF($L250="","",(([2]!thsiFinD("close_int",$B250,TODAY()-365,TODAY(),100)-[2]!thsiFinD("low_int",$B250,TODAY()-365,TODAY(),100)-1)/([2]!thsiFinD("high_int",$B250,TODAY()-365,TODAY(),100)-[2]!thsiFinD("low_int",$B250,TODAY()-365,TODAY(),100)-1)))</f>
        <v>0.52832766569288503</v>
      </c>
      <c r="AD250" s="29">
        <f ca="1">IF($L250="","",(([2]!thsiFinD("close_int",$B250,TODAY()-90,TODAY(),100)-[2]!thsiFinD("low_int",$B250,TODAY()-90,TODAY(),100)-1)/([2]!thsiFinD("high_int",$B250,TODAY()-90,TODAY(),100)-[2]!thsiFinD("low_int",$B250,TODAY()-90,TODAY(),100)-1)))</f>
        <v>0.28298179479112157</v>
      </c>
    </row>
    <row r="251" spans="1:30" ht="16.5" hidden="1" x14ac:dyDescent="0.4">
      <c r="A251" s="2" t="str">
        <f>[1]!b_info_fullname(B251)</f>
        <v>中证虚拟现实主题指数</v>
      </c>
      <c r="B251" s="2" t="s">
        <v>710</v>
      </c>
      <c r="C251" s="2" t="s">
        <v>1733</v>
      </c>
      <c r="D251" s="3" t="s">
        <v>1497</v>
      </c>
      <c r="E251" s="3" t="s">
        <v>1501</v>
      </c>
      <c r="F251" s="3" t="s">
        <v>1734</v>
      </c>
      <c r="G251" s="19">
        <f>COUNTIF('ETF-info'!$I$2:$I$2000,ETF指数!$B251)</f>
        <v>1</v>
      </c>
      <c r="H251" s="20">
        <f ca="1">SUMIF('ETF-info'!$I$2:$I$2000,ETF指数!B251,'ETF-info'!$M$2:$M$1008)</f>
        <v>1.3021172859999999</v>
      </c>
      <c r="I251" s="25">
        <f ca="1">[1]!i_pq_pctchange($B251,TODAY()-30,"")</f>
        <v>-12.06860463242757</v>
      </c>
      <c r="J251" s="25">
        <f ca="1">[1]!i_pq_pctchange($B251,TODAY()-180,"")</f>
        <v>-1.0939560424850003</v>
      </c>
      <c r="K251" s="25">
        <f ca="1">[1]!i_pq_pctchange($B251,TODAY()-365,"")</f>
        <v>25.360133492658889</v>
      </c>
      <c r="L251" s="25">
        <f ca="1">IFERROR([1]!i_risk_returnyearly($B251,TODAY()-180,"",1)/N251,"")</f>
        <v>-6.4702192645617843E-2</v>
      </c>
      <c r="M251" s="25">
        <f ca="1">IFERROR([1]!i_risk_returnyearly($B251,TODAY()-365,"",1)/O251,"")</f>
        <v>0.73337682642438695</v>
      </c>
      <c r="N251" s="26">
        <f ca="1">[2]!thsiFinD("ths_annual_volatility_index",$B251,TODAY()-180,TODAY(),100,101)</f>
        <v>35.015418080099003</v>
      </c>
      <c r="O251" s="26">
        <f ca="1">[2]!thsiFinD("ths_annual_volatility_index",$B251,TODAY()-365,TODAY(),100,101)</f>
        <v>35.861920177534998</v>
      </c>
      <c r="P251" s="27">
        <f ca="1">[2]!thsiFinD("ths_fore_np_compound_growth_2y_index",$B251,TODAY())</f>
        <v>44.123735198695002</v>
      </c>
      <c r="Q251" s="27">
        <f ca="1">$P251-[2]!thsiFinD("ths_fore_np_compound_growth_2y_index",$B251,TODAY()-30)</f>
        <v>3.2191618366430035</v>
      </c>
      <c r="R251" s="27">
        <f ca="1">$P251-[2]!thsiFinD("ths_fore_np_compound_growth_2y_index",$B251,TODAY()-180)</f>
        <v>1.2328002089530017</v>
      </c>
      <c r="S251" s="26">
        <f ca="1">[2]!thsiFinD("ths_pe_ttm_index",B251,[2]!thsiFinD("ths_new_forward_nearest_trade_date_func",TODAY()),100,100)</f>
        <v>38.142603101389</v>
      </c>
      <c r="T251" s="26">
        <f ca="1">[2]!thsiFinD("ths_fore_pe_index",B251,[2]!thsiFinD("ths_new_forward_nearest_trade_date_func",TODAY()),2025,100)</f>
        <v>22.542782917334002</v>
      </c>
      <c r="U251" s="26">
        <f ca="1">[2]!thsiFinD("ths_pb_quantile_sr_index",$B251,[2]!thsiFinD("ths_new_forward_nearest_trade_date_func",TODAY()),TODAY()-365*5,TODAY(),107,100)</f>
        <v>49.093264248704664</v>
      </c>
      <c r="V251" s="26">
        <f ca="1">[2]!thsiFinD("ths_pe_ttm_quantile_index",$B251,[2]!thsiFinD("ths_new_forward_nearest_trade_date_func",TODAY()),TODAY()-365*5,TODAY(),100,100)</f>
        <v>0</v>
      </c>
      <c r="W251" s="27">
        <f ca="1">[2]!thsiFinD("ths_pb_quantile_sr_index",$B251,"2024-09-20",TODAY()-365*5,TODAY(),107,100)</f>
        <v>2.0725388601036272</v>
      </c>
      <c r="X251" s="27">
        <f ca="1">[2]!thsiFinD("ths_pe_ttm_quantile_index",$B251,"2024-09-20",TODAY()-365*5,TODAY(),100,100)</f>
        <v>18.322981366459999</v>
      </c>
      <c r="Y251" s="27">
        <f ca="1">[2]!thsiFinD("ths_pb_quantile_sr_index",$B251,"2024-12-31",TODAY()-365*5,TODAY(),107,100)</f>
        <v>52.396373056994818</v>
      </c>
      <c r="Z251" s="27">
        <f ca="1">[2]!thsiFinD("ths_pe_ttm_quantile_index",$B251,"2024-12-31",TODAY()-365*5,TODAY(),100,100)</f>
        <v>46.930846930846997</v>
      </c>
      <c r="AA251" s="27">
        <f ca="1">[2]!thsiFinD("ths_pb_lessthan1_num_ratio_index",$B251,[2]!thsiFinD("ths_new_forward_nearest_trade_date_func",TODAY()))</f>
        <v>4</v>
      </c>
      <c r="AB251" s="29">
        <f ca="1">IF(L251="","",(([2]!thsiFinD("close_int",$B251,TODAY()-365*3,TODAY(),100)-[2]!thsiFinD("low_int",$B251,TODAY()-365*3,TODAY(),100)-1)/([2]!thsiFinD("high_int",$B251,TODAY()-365*3,TODAY(),100)-[2]!thsiFinD("low_int",$B251,TODAY()-365*3,TODAY(),100)-1)))</f>
        <v>0.59231772071404942</v>
      </c>
      <c r="AC251" s="29">
        <f ca="1">IF($L251="","",(([2]!thsiFinD("close_int",$B251,TODAY()-365,TODAY(),100)-[2]!thsiFinD("low_int",$B251,TODAY()-365,TODAY(),100)-1)/([2]!thsiFinD("high_int",$B251,TODAY()-365,TODAY(),100)-[2]!thsiFinD("low_int",$B251,TODAY()-365,TODAY(),100)-1)))</f>
        <v>0.53145276395527796</v>
      </c>
      <c r="AD251" s="29">
        <f ca="1">IF($L251="","",(([2]!thsiFinD("close_int",$B251,TODAY()-90,TODAY(),100)-[2]!thsiFinD("low_int",$B251,TODAY()-90,TODAY(),100)-1)/([2]!thsiFinD("high_int",$B251,TODAY()-90,TODAY(),100)-[2]!thsiFinD("low_int",$B251,TODAY()-90,TODAY(),100)-1)))</f>
        <v>0.35569977694020705</v>
      </c>
    </row>
    <row r="252" spans="1:30" ht="16.5" hidden="1" x14ac:dyDescent="0.4">
      <c r="A252" s="2" t="str">
        <f>[1]!b_info_fullname(B252)</f>
        <v>国证通信指数</v>
      </c>
      <c r="B252" s="2" t="s">
        <v>1081</v>
      </c>
      <c r="C252" s="2" t="s">
        <v>1728</v>
      </c>
      <c r="D252" s="3" t="s">
        <v>1497</v>
      </c>
      <c r="E252" s="3" t="s">
        <v>1501</v>
      </c>
      <c r="F252" s="3" t="s">
        <v>1696</v>
      </c>
      <c r="G252" s="19">
        <f>COUNTIF('ETF-info'!$I$2:$I$2000,ETF指数!$B252)</f>
        <v>2</v>
      </c>
      <c r="H252" s="20">
        <f ca="1">SUMIF('ETF-info'!$I$2:$I$2000,ETF指数!B252,'ETF-info'!$M$2:$M$1008)</f>
        <v>1.6309991333</v>
      </c>
      <c r="I252" s="25">
        <f ca="1">[1]!i_pq_pctchange($B252,TODAY()-30,"")</f>
        <v>-7.8010123973634489</v>
      </c>
      <c r="J252" s="25">
        <f ca="1">[1]!i_pq_pctchange($B252,TODAY()-180,"")</f>
        <v>-7.9791315242111915</v>
      </c>
      <c r="K252" s="25">
        <f ca="1">[1]!i_pq_pctchange($B252,TODAY()-365,"")</f>
        <v>12.432446375688411</v>
      </c>
      <c r="L252" s="25">
        <f ca="1">IFERROR([1]!i_risk_returnyearly($B252,TODAY()-180,"",1)/N252,"")</f>
        <v>-0.49175214982970483</v>
      </c>
      <c r="M252" s="25">
        <f ca="1">IFERROR([1]!i_risk_returnyearly($B252,TODAY()-365,"",1)/O252,"")</f>
        <v>0.38665892147500125</v>
      </c>
      <c r="N252" s="26">
        <f ca="1">[2]!thsiFinD("ths_annual_volatility_index",$B252,TODAY()-180,TODAY(),100,101)</f>
        <v>32.346282410078999</v>
      </c>
      <c r="O252" s="26">
        <f ca="1">[2]!thsiFinD("ths_annual_volatility_index",$B252,TODAY()-365,TODAY(),100,101)</f>
        <v>33.282127722445999</v>
      </c>
      <c r="P252" s="27">
        <f ca="1">[2]!thsiFinD("ths_fore_np_compound_growth_2y_index",$B252,TODAY())</f>
        <v>14.982455387192001</v>
      </c>
      <c r="Q252" s="27">
        <f ca="1">$P252-[2]!thsiFinD("ths_fore_np_compound_growth_2y_index",$B252,TODAY()-30)</f>
        <v>1.8059744026139999</v>
      </c>
      <c r="R252" s="27">
        <f ca="1">$P252-[2]!thsiFinD("ths_fore_np_compound_growth_2y_index",$B252,TODAY()-180)</f>
        <v>3.2586966029560003</v>
      </c>
      <c r="S252" s="26">
        <f ca="1">[2]!thsiFinD("ths_pe_ttm_index",B252,[2]!thsiFinD("ths_new_forward_nearest_trade_date_func",TODAY()),100,100)</f>
        <v>21.164268524189001</v>
      </c>
      <c r="T252" s="26">
        <f ca="1">[2]!thsiFinD("ths_fore_pe_index",B252,[2]!thsiFinD("ths_new_forward_nearest_trade_date_func",TODAY()),2025,100)</f>
        <v>17.979872144479</v>
      </c>
      <c r="U252" s="26">
        <f ca="1">[2]!thsiFinD("ths_pb_quantile_sr_index",$B252,[2]!thsiFinD("ths_new_forward_nearest_trade_date_func",TODAY()),TODAY()-365*5,TODAY(),107,100)</f>
        <v>54.638515674983999</v>
      </c>
      <c r="V252" s="26">
        <f ca="1">[2]!thsiFinD("ths_pe_ttm_quantile_index",$B252,[2]!thsiFinD("ths_new_forward_nearest_trade_date_func",TODAY()),TODAY()-365*5,TODAY(),100,100)</f>
        <v>0</v>
      </c>
      <c r="W252" s="27">
        <f ca="1">[2]!thsiFinD("ths_pb_quantile_sr_index",$B252,"2024-09-20",TODAY()-365*5,TODAY(),107,100)</f>
        <v>24.120281509916826</v>
      </c>
      <c r="X252" s="27">
        <f ca="1">[2]!thsiFinD("ths_pe_ttm_quantile_index",$B252,"2024-09-20",TODAY()-365*5,TODAY(),100,100)</f>
        <v>7.4708171206226002</v>
      </c>
      <c r="Y252" s="27">
        <f ca="1">[2]!thsiFinD("ths_pb_quantile_sr_index",$B252,"2024-12-31",TODAY()-365*5,TODAY(),107,100)</f>
        <v>60.716570697376838</v>
      </c>
      <c r="Z252" s="27">
        <f ca="1">[2]!thsiFinD("ths_pe_ttm_quantile_index",$B252,"2024-12-31",TODAY()-365*5,TODAY(),100,100)</f>
        <v>49.416342412451002</v>
      </c>
      <c r="AA252" s="27">
        <f ca="1">[2]!thsiFinD("ths_pb_lessthan1_num_ratio_index",$B252,[2]!thsiFinD("ths_new_forward_nearest_trade_date_func",TODAY()))</f>
        <v>1.4285714285714002</v>
      </c>
      <c r="AB252" s="29">
        <f ca="1">IF(L252="","",(([2]!thsiFinD("close_int",$B252,TODAY()-365*3,TODAY(),100)-[2]!thsiFinD("low_int",$B252,TODAY()-365*3,TODAY(),100)-1)/([2]!thsiFinD("high_int",$B252,TODAY()-365*3,TODAY(),100)-[2]!thsiFinD("low_int",$B252,TODAY()-365*3,TODAY(),100)-1)))</f>
        <v>0.63858973818139864</v>
      </c>
      <c r="AC252" s="29">
        <f ca="1">IF($L252="","",(([2]!thsiFinD("close_int",$B252,TODAY()-365,TODAY(),100)-[2]!thsiFinD("low_int",$B252,TODAY()-365,TODAY(),100)-1)/([2]!thsiFinD("high_int",$B252,TODAY()-365,TODAY(),100)-[2]!thsiFinD("low_int",$B252,TODAY()-365,TODAY(),100)-1)))</f>
        <v>0.48078554512831873</v>
      </c>
      <c r="AD252" s="29">
        <f ca="1">IF($L252="","",(([2]!thsiFinD("close_int",$B252,TODAY()-90,TODAY(),100)-[2]!thsiFinD("low_int",$B252,TODAY()-90,TODAY(),100)-1)/([2]!thsiFinD("high_int",$B252,TODAY()-90,TODAY(),100)-[2]!thsiFinD("low_int",$B252,TODAY()-90,TODAY(),100)-1)))</f>
        <v>0.33621956252394064</v>
      </c>
    </row>
    <row r="253" spans="1:30" ht="16.5" hidden="1" x14ac:dyDescent="0.4">
      <c r="A253" s="2" t="str">
        <f>[1]!b_info_fullname(B253)</f>
        <v>中证5G产业50指数</v>
      </c>
      <c r="B253" s="2" t="s">
        <v>408</v>
      </c>
      <c r="C253" s="2" t="s">
        <v>1730</v>
      </c>
      <c r="D253" s="3" t="s">
        <v>1497</v>
      </c>
      <c r="E253" s="3" t="s">
        <v>1501</v>
      </c>
      <c r="F253" s="3" t="s">
        <v>1696</v>
      </c>
      <c r="G253" s="19">
        <f>COUNTIF('ETF-info'!$I$2:$I$2000,ETF指数!$B253)</f>
        <v>1</v>
      </c>
      <c r="H253" s="20">
        <f ca="1">SUMIF('ETF-info'!$I$2:$I$2000,ETF指数!B253,'ETF-info'!$M$2:$M$1008)</f>
        <v>1.100516888</v>
      </c>
      <c r="I253" s="25">
        <f ca="1">[1]!i_pq_pctchange($B253,TODAY()-30,"")</f>
        <v>-11.671481088455693</v>
      </c>
      <c r="J253" s="25">
        <f ca="1">[1]!i_pq_pctchange($B253,TODAY()-180,"")</f>
        <v>-6.889663448829686</v>
      </c>
      <c r="K253" s="25">
        <f ca="1">[1]!i_pq_pctchange($B253,TODAY()-365,"")</f>
        <v>17.825492130557041</v>
      </c>
      <c r="L253" s="25">
        <f ca="1">IFERROR([1]!i_risk_returnyearly($B253,TODAY()-180,"",1)/N253,"")</f>
        <v>-0.40825637761316552</v>
      </c>
      <c r="M253" s="25">
        <f ca="1">IFERROR([1]!i_risk_returnyearly($B253,TODAY()-365,"",1)/O253,"")</f>
        <v>0.53398496546256202</v>
      </c>
      <c r="N253" s="26">
        <f ca="1">[2]!thsiFinD("ths_annual_volatility_index",$B253,TODAY()-180,TODAY(),100,101)</f>
        <v>33.848461197848998</v>
      </c>
      <c r="O253" s="26">
        <f ca="1">[2]!thsiFinD("ths_annual_volatility_index",$B253,TODAY()-365,TODAY(),100,101)</f>
        <v>34.581781258759001</v>
      </c>
      <c r="P253" s="27">
        <f ca="1">[2]!thsiFinD("ths_fore_np_compound_growth_2y_index",$B253,TODAY())</f>
        <v>19.044878012597998</v>
      </c>
      <c r="Q253" s="27">
        <f ca="1">$P253-[2]!thsiFinD("ths_fore_np_compound_growth_2y_index",$B253,TODAY()-30)</f>
        <v>2.4413349812529965</v>
      </c>
      <c r="R253" s="27">
        <f ca="1">$P253-[2]!thsiFinD("ths_fore_np_compound_growth_2y_index",$B253,TODAY()-180)</f>
        <v>4.1179043579389969</v>
      </c>
      <c r="S253" s="26">
        <f ca="1">[2]!thsiFinD("ths_pe_ttm_index",B253,[2]!thsiFinD("ths_new_forward_nearest_trade_date_func",TODAY()),100,100)</f>
        <v>20.872762707446999</v>
      </c>
      <c r="T253" s="26">
        <f ca="1">[2]!thsiFinD("ths_fore_pe_index",B253,[2]!thsiFinD("ths_new_forward_nearest_trade_date_func",TODAY()),2025,100)</f>
        <v>17.693740379914001</v>
      </c>
      <c r="U253" s="26">
        <f ca="1">[2]!thsiFinD("ths_pb_quantile_sr_index",$B253,[2]!thsiFinD("ths_new_forward_nearest_trade_date_func",TODAY()),TODAY()-365*5,TODAY(),107,100)</f>
        <v>50.868167202572344</v>
      </c>
      <c r="V253" s="26">
        <f ca="1">[2]!thsiFinD("ths_pe_ttm_quantile_index",$B253,[2]!thsiFinD("ths_new_forward_nearest_trade_date_func",TODAY()),TODAY()-365*5,TODAY(),100,100)</f>
        <v>0</v>
      </c>
      <c r="W253" s="27">
        <f ca="1">[2]!thsiFinD("ths_pb_quantile_sr_index",$B253,"2024-09-20",TODAY()-365*5,TODAY(),107,100)</f>
        <v>16.977491961414792</v>
      </c>
      <c r="X253" s="27">
        <f ca="1">[2]!thsiFinD("ths_pe_ttm_quantile_index",$B253,"2024-09-20",TODAY()-365*5,TODAY(),100,100)</f>
        <v>7.8506097560976</v>
      </c>
      <c r="Y253" s="27">
        <f ca="1">[2]!thsiFinD("ths_pb_quantile_sr_index",$B253,"2024-12-31",TODAY()-365*5,TODAY(),107,100)</f>
        <v>55.627009646302248</v>
      </c>
      <c r="Z253" s="27">
        <f ca="1">[2]!thsiFinD("ths_pe_ttm_quantile_index",$B253,"2024-12-31",TODAY()-365*5,TODAY(),100,100)</f>
        <v>57.317073170732002</v>
      </c>
      <c r="AA253" s="27">
        <f ca="1">[2]!thsiFinD("ths_pb_lessthan1_num_ratio_index",$B253,[2]!thsiFinD("ths_new_forward_nearest_trade_date_func",TODAY()))</f>
        <v>2</v>
      </c>
      <c r="AB253" s="29">
        <f ca="1">IF(L253="","",(([2]!thsiFinD("close_int",$B253,TODAY()-365*3,TODAY(),100)-[2]!thsiFinD("low_int",$B253,TODAY()-365*3,TODAY(),100)-1)/([2]!thsiFinD("high_int",$B253,TODAY()-365*3,TODAY(),100)-[2]!thsiFinD("low_int",$B253,TODAY()-365*3,TODAY(),100)-1)))</f>
        <v>0.52217595444261256</v>
      </c>
      <c r="AC253" s="29">
        <f ca="1">IF($L253="","",(([2]!thsiFinD("close_int",$B253,TODAY()-365,TODAY(),100)-[2]!thsiFinD("low_int",$B253,TODAY()-365,TODAY(),100)-1)/([2]!thsiFinD("high_int",$B253,TODAY()-365,TODAY(),100)-[2]!thsiFinD("low_int",$B253,TODAY()-365,TODAY(),100)-1)))</f>
        <v>0.40384243673710035</v>
      </c>
      <c r="AD253" s="29">
        <f ca="1">IF($L253="","",(([2]!thsiFinD("close_int",$B253,TODAY()-90,TODAY(),100)-[2]!thsiFinD("low_int",$B253,TODAY()-90,TODAY(),100)-1)/([2]!thsiFinD("high_int",$B253,TODAY()-90,TODAY(),100)-[2]!thsiFinD("low_int",$B253,TODAY()-90,TODAY(),100)-1)))</f>
        <v>0.30046487193578525</v>
      </c>
    </row>
    <row r="254" spans="1:30" ht="16.5" hidden="1" x14ac:dyDescent="0.4">
      <c r="A254" s="2" t="str">
        <f>[1]!b_info_fullname(B254)</f>
        <v>中证沪港深云计算产业指数</v>
      </c>
      <c r="B254" s="2" t="s">
        <v>824</v>
      </c>
      <c r="C254" s="2" t="s">
        <v>1736</v>
      </c>
      <c r="D254" s="3" t="s">
        <v>1497</v>
      </c>
      <c r="E254" s="3" t="s">
        <v>1501</v>
      </c>
      <c r="F254" s="3" t="s">
        <v>1699</v>
      </c>
      <c r="G254" s="19">
        <f>COUNTIF('ETF-info'!$I$2:$I$2000,ETF指数!$B254)</f>
        <v>2</v>
      </c>
      <c r="H254" s="20">
        <f ca="1">SUMIF('ETF-info'!$I$2:$I$2000,ETF指数!B254,'ETF-info'!$M$2:$M$1008)</f>
        <v>10.159706805000001</v>
      </c>
      <c r="I254" s="25">
        <f ca="1">[1]!i_pq_pctchange($B254,TODAY()-30,"")</f>
        <v>-9.4937611993656681</v>
      </c>
      <c r="J254" s="25">
        <f ca="1">[1]!i_pq_pctchange($B254,TODAY()-180,"")</f>
        <v>9.5027203485296816</v>
      </c>
      <c r="K254" s="25">
        <f ca="1">[1]!i_pq_pctchange($B254,TODAY()-365,"")</f>
        <v>43.753864747831962</v>
      </c>
      <c r="L254" s="25">
        <f ca="1">IFERROR([1]!i_risk_returnyearly($B254,TODAY()-180,"",1)/N254,"")</f>
        <v>0.49181209739267168</v>
      </c>
      <c r="M254" s="25">
        <f ca="1">IFERROR([1]!i_risk_returnyearly($B254,TODAY()-365,"",1)/O254,"")</f>
        <v>1.0979504849491095</v>
      </c>
      <c r="N254" s="26">
        <f ca="1">[2]!thsiFinD("ths_annual_volatility_index",$B254,TODAY()-180,TODAY(),100,101)</f>
        <v>41.200635054316997</v>
      </c>
      <c r="O254" s="26">
        <f ca="1">[2]!thsiFinD("ths_annual_volatility_index",$B254,TODAY()-365,TODAY(),100,101)</f>
        <v>39.288240463154999</v>
      </c>
      <c r="P254" s="27">
        <f ca="1">[2]!thsiFinD("ths_fore_np_compound_growth_2y_index",$B254,TODAY())</f>
        <v>74.774096375569002</v>
      </c>
      <c r="Q254" s="27">
        <f ca="1">$P254-[2]!thsiFinD("ths_fore_np_compound_growth_2y_index",$B254,TODAY()-30)</f>
        <v>5.6392302338050087</v>
      </c>
      <c r="R254" s="27">
        <f ca="1">$P254-[2]!thsiFinD("ths_fore_np_compound_growth_2y_index",$B254,TODAY()-180)</f>
        <v>7.5659692233770102</v>
      </c>
      <c r="S254" s="26">
        <f ca="1">[2]!thsiFinD("ths_pe_ttm_index",B254,[2]!thsiFinD("ths_new_forward_nearest_trade_date_func",TODAY()),100,100)</f>
        <v>22.744550890334001</v>
      </c>
      <c r="T254" s="26">
        <f ca="1">[2]!thsiFinD("ths_fore_pe_index",B254,[2]!thsiFinD("ths_new_forward_nearest_trade_date_func",TODAY()),2025,100)</f>
        <v>19.322557599149999</v>
      </c>
      <c r="U254" s="26">
        <f ca="1">[2]!thsiFinD("ths_pb_quantile_sr_index",$B254,[2]!thsiFinD("ths_new_forward_nearest_trade_date_func",TODAY()),TODAY()-365*5,TODAY(),107,100)</f>
        <v>24.260355029585799</v>
      </c>
      <c r="V254" s="26">
        <f ca="1">[2]!thsiFinD("ths_pe_ttm_quantile_index",$B254,[2]!thsiFinD("ths_new_forward_nearest_trade_date_func",TODAY()),TODAY()-365*5,TODAY(),100,100)</f>
        <v>0</v>
      </c>
      <c r="W254" s="27">
        <f ca="1">[2]!thsiFinD("ths_pb_quantile_sr_index",$B254,"2024-09-20",TODAY()-365*5,TODAY(),107,100)</f>
        <v>35.239973701512163</v>
      </c>
      <c r="X254" s="27">
        <f ca="1">[2]!thsiFinD("ths_pe_ttm_quantile_index",$B254,"2024-09-20",TODAY()-365*5,TODAY(),100,100)</f>
        <v>55.721765145848998</v>
      </c>
      <c r="Y254" s="27">
        <f ca="1">[2]!thsiFinD("ths_pb_quantile_sr_index",$B254,"2024-12-31",TODAY()-365*5,TODAY(),107,100)</f>
        <v>4.4049967126890204</v>
      </c>
      <c r="Z254" s="27">
        <f ca="1">[2]!thsiFinD("ths_pe_ttm_quantile_index",$B254,"2024-12-31",TODAY()-365*5,TODAY(),100,100)</f>
        <v>40.463724756917998</v>
      </c>
      <c r="AA254" s="27">
        <f ca="1">[2]!thsiFinD("ths_pb_lessthan1_num_ratio_index",$B254,[2]!thsiFinD("ths_new_forward_nearest_trade_date_func",TODAY()))</f>
        <v>0</v>
      </c>
      <c r="AB254" s="29">
        <f ca="1">IF(L254="","",(([2]!thsiFinD("close_int",$B254,TODAY()-365*3,TODAY(),100)-[2]!thsiFinD("low_int",$B254,TODAY()-365*3,TODAY(),100)-1)/([2]!thsiFinD("high_int",$B254,TODAY()-365*3,TODAY(),100)-[2]!thsiFinD("low_int",$B254,TODAY()-365*3,TODAY(),100)-1)))</f>
        <v>0.63661952673869393</v>
      </c>
      <c r="AC254" s="29">
        <f ca="1">IF($L254="","",(([2]!thsiFinD("close_int",$B254,TODAY()-365,TODAY(),100)-[2]!thsiFinD("low_int",$B254,TODAY()-365,TODAY(),100)-1)/([2]!thsiFinD("high_int",$B254,TODAY()-365,TODAY(),100)-[2]!thsiFinD("low_int",$B254,TODAY()-365,TODAY(),100)-1)))</f>
        <v>0.60172878454018741</v>
      </c>
      <c r="AD254" s="29">
        <f ca="1">IF($L254="","",(([2]!thsiFinD("close_int",$B254,TODAY()-90,TODAY(),100)-[2]!thsiFinD("low_int",$B254,TODAY()-90,TODAY(),100)-1)/([2]!thsiFinD("high_int",$B254,TODAY()-90,TODAY(),100)-[2]!thsiFinD("low_int",$B254,TODAY()-90,TODAY(),100)-1)))</f>
        <v>0.34177987107334196</v>
      </c>
    </row>
    <row r="255" spans="1:30" ht="16.5" hidden="1" x14ac:dyDescent="0.4">
      <c r="A255" s="2" t="str">
        <f>[1]!b_info_fullname(B255)</f>
        <v>中证全指软件开发指数</v>
      </c>
      <c r="B255" s="2" t="s">
        <v>1207</v>
      </c>
      <c r="C255" s="2" t="s">
        <v>1741</v>
      </c>
      <c r="D255" s="3" t="s">
        <v>1497</v>
      </c>
      <c r="E255" s="3" t="s">
        <v>1501</v>
      </c>
      <c r="F255" s="3" t="s">
        <v>1703</v>
      </c>
      <c r="G255" s="19">
        <f>COUNTIF('ETF-info'!$I$2:$I$2000,ETF指数!$B255)</f>
        <v>1</v>
      </c>
      <c r="H255" s="20">
        <f ca="1">SUMIF('ETF-info'!$I$2:$I$2000,ETF指数!B255,'ETF-info'!$M$2:$M$1008)</f>
        <v>1.1021645604000001</v>
      </c>
      <c r="I255" s="25">
        <f ca="1">[1]!i_pq_pctchange($B255,TODAY()-30,"")</f>
        <v>-7.7832853506240358</v>
      </c>
      <c r="J255" s="25">
        <f ca="1">[1]!i_pq_pctchange($B255,TODAY()-180,"")</f>
        <v>2.1265023557341278</v>
      </c>
      <c r="K255" s="25">
        <f ca="1">[1]!i_pq_pctchange($B255,TODAY()-365,"")</f>
        <v>34.747136341103932</v>
      </c>
      <c r="L255" s="25">
        <f ca="1">IFERROR([1]!i_risk_returnyearly($B255,TODAY()-180,"",1)/N255,"")</f>
        <v>9.8474119434334817E-2</v>
      </c>
      <c r="M255" s="25">
        <f ca="1">IFERROR([1]!i_risk_returnyearly($B255,TODAY()-365,"",1)/O255,"")</f>
        <v>0.78779305901605223</v>
      </c>
      <c r="N255" s="26">
        <f ca="1">[2]!thsiFinD("ths_annual_volatility_index",$B255,TODAY()-180,TODAY(),100,101)</f>
        <v>45.507113101919998</v>
      </c>
      <c r="O255" s="26">
        <f ca="1">[2]!thsiFinD("ths_annual_volatility_index",$B255,TODAY()-365,TODAY(),100,101)</f>
        <v>45.801566576733997</v>
      </c>
      <c r="P255" s="27">
        <f ca="1">[2]!thsiFinD("ths_fore_np_compound_growth_2y_index",$B255,TODAY())</f>
        <v>66.398827466374996</v>
      </c>
      <c r="Q255" s="27">
        <f ca="1">$P255-[2]!thsiFinD("ths_fore_np_compound_growth_2y_index",$B255,TODAY()-30)</f>
        <v>5.603044770552998</v>
      </c>
      <c r="R255" s="27">
        <f ca="1">$P255-[2]!thsiFinD("ths_fore_np_compound_growth_2y_index",$B255,TODAY()-180)</f>
        <v>3.0317949756669975</v>
      </c>
      <c r="S255" s="26">
        <f ca="1">[2]!thsiFinD("ths_pe_ttm_index",B255,[2]!thsiFinD("ths_new_forward_nearest_trade_date_func",TODAY()),100,100)</f>
        <v>456.69751254279998</v>
      </c>
      <c r="T255" s="26">
        <f ca="1">[2]!thsiFinD("ths_fore_pe_index",B255,[2]!thsiFinD("ths_new_forward_nearest_trade_date_func",TODAY()),2025,100)</f>
        <v>57.726176054635999</v>
      </c>
      <c r="U255" s="26">
        <f ca="1">[2]!thsiFinD("ths_pb_quantile_sr_index",$B255,[2]!thsiFinD("ths_new_forward_nearest_trade_date_func",TODAY()),TODAY()-365*5,TODAY(),107,100)</f>
        <v>56.948640483383684</v>
      </c>
      <c r="V255" s="26">
        <f ca="1">[2]!thsiFinD("ths_pe_ttm_quantile_index",$B255,[2]!thsiFinD("ths_new_forward_nearest_trade_date_func",TODAY()),TODAY()-365*5,TODAY(),100,100)</f>
        <v>0</v>
      </c>
      <c r="W255" s="27">
        <f ca="1">[2]!thsiFinD("ths_pb_quantile_sr_index",$B255,"2024-09-20",TODAY()-365*5,TODAY(),107,100)</f>
        <v>7.0996978851963748</v>
      </c>
      <c r="X255" s="27">
        <f ca="1">[2]!thsiFinD("ths_pe_ttm_quantile_index",$B255,"2024-09-20",TODAY()-365*5,TODAY(),100,100)</f>
        <v>66.423357664234004</v>
      </c>
      <c r="Y255" s="27">
        <f ca="1">[2]!thsiFinD("ths_pb_quantile_sr_index",$B255,"2024-12-31",TODAY()-365*5,TODAY(),107,100)</f>
        <v>54.833836858006045</v>
      </c>
      <c r="Z255" s="27">
        <f ca="1">[2]!thsiFinD("ths_pe_ttm_quantile_index",$B255,"2024-12-31",TODAY()-365*5,TODAY(),100,100)</f>
        <v>81.021897810219002</v>
      </c>
      <c r="AA255" s="27">
        <f ca="1">[2]!thsiFinD("ths_pb_lessthan1_num_ratio_index",$B255,[2]!thsiFinD("ths_new_forward_nearest_trade_date_func",TODAY()))</f>
        <v>0.86956521739129999</v>
      </c>
      <c r="AB255" s="29">
        <f ca="1">IF(L255="","",(([2]!thsiFinD("close_int",$B255,TODAY()-365*3,TODAY(),100)-[2]!thsiFinD("low_int",$B255,TODAY()-365*3,TODAY(),100)-1)/([2]!thsiFinD("high_int",$B255,TODAY()-365*3,TODAY(),100)-[2]!thsiFinD("low_int",$B255,TODAY()-365*3,TODAY(),100)-1)))</f>
        <v>0.48257139249522535</v>
      </c>
      <c r="AC255" s="29">
        <f ca="1">IF($L255="","",(([2]!thsiFinD("close_int",$B255,TODAY()-365,TODAY(),100)-[2]!thsiFinD("low_int",$B255,TODAY()-365,TODAY(),100)-1)/([2]!thsiFinD("high_int",$B255,TODAY()-365,TODAY(),100)-[2]!thsiFinD("low_int",$B255,TODAY()-365,TODAY(),100)-1)))</f>
        <v>0.61688646419110404</v>
      </c>
      <c r="AD255" s="29">
        <f ca="1">IF($L255="","",(([2]!thsiFinD("close_int",$B255,TODAY()-90,TODAY(),100)-[2]!thsiFinD("low_int",$B255,TODAY()-90,TODAY(),100)-1)/([2]!thsiFinD("high_int",$B255,TODAY()-90,TODAY(),100)-[2]!thsiFinD("low_int",$B255,TODAY()-90,TODAY(),100)-1)))</f>
        <v>0.32104500078183218</v>
      </c>
    </row>
    <row r="256" spans="1:30" ht="16.5" hidden="1" x14ac:dyDescent="0.4">
      <c r="A256" s="2" t="str">
        <f>[1]!b_info_fullname(B256)</f>
        <v>中证全指计算机指数</v>
      </c>
      <c r="B256" s="21" t="s">
        <v>1273</v>
      </c>
      <c r="C256" s="2" t="str">
        <f>[1]!s_info_name(B256)</f>
        <v>计算机</v>
      </c>
      <c r="D256" s="3" t="s">
        <v>1497</v>
      </c>
      <c r="E256" s="3" t="s">
        <v>1501</v>
      </c>
      <c r="F256" s="21" t="s">
        <v>1692</v>
      </c>
      <c r="G256" s="19">
        <f>COUNTIF('ETF-info'!$I$2:$I$2000,ETF指数!$B256)</f>
        <v>1</v>
      </c>
      <c r="H256" s="20">
        <f ca="1">SUMIF('ETF-info'!$I$2:$I$2000,ETF指数!B256,'ETF-info'!$M$2:$M$1008)</f>
        <v>2.8691863263999999</v>
      </c>
      <c r="I256" s="25">
        <f ca="1">[1]!i_pq_pctchange($B256,TODAY()-30,"")</f>
        <v>-9.0104231362758913</v>
      </c>
      <c r="J256" s="25">
        <f ca="1">[1]!i_pq_pctchange($B256,TODAY()-180,"")</f>
        <v>3.3230172556998117</v>
      </c>
      <c r="K256" s="25">
        <f ca="1">[1]!i_pq_pctchange($B256,TODAY()-365,"")</f>
        <v>35.99342978249782</v>
      </c>
      <c r="L256" s="25">
        <f ca="1">IFERROR([1]!i_risk_returnyearly($B256,TODAY()-180,"",1)/N256,"")</f>
        <v>0.15523179780280788</v>
      </c>
      <c r="M256" s="25">
        <f ca="1">IFERROR([1]!i_risk_returnyearly($B256,TODAY()-365,"",1)/O256,"")</f>
        <v>0.82333126601173379</v>
      </c>
      <c r="N256" s="26">
        <f ca="1">[2]!thsiFinD("ths_annual_volatility_index",$B256,TODAY()-180,TODAY(),100,101)</f>
        <v>45.400992476008</v>
      </c>
      <c r="O256" s="26">
        <f ca="1">[2]!thsiFinD("ths_annual_volatility_index",$B256,TODAY()-365,TODAY(),100,101)</f>
        <v>45.404086008550003</v>
      </c>
      <c r="P256" s="27">
        <f ca="1">[2]!thsiFinD("ths_fore_np_compound_growth_2y_index",$B256,TODAY())</f>
        <v>70.063430241923996</v>
      </c>
      <c r="Q256" s="27">
        <f ca="1">$P256-[2]!thsiFinD("ths_fore_np_compound_growth_2y_index",$B256,TODAY()-30)</f>
        <v>4.2972185836040069</v>
      </c>
      <c r="R256" s="27">
        <f ca="1">$P256-[2]!thsiFinD("ths_fore_np_compound_growth_2y_index",$B256,TODAY()-180)</f>
        <v>7.0480127536699939</v>
      </c>
      <c r="S256" s="26">
        <f ca="1">[2]!thsiFinD("ths_pe_ttm_index",B256,[2]!thsiFinD("ths_new_forward_nearest_trade_date_func",TODAY()),100,100)</f>
        <v>679.58773861137001</v>
      </c>
      <c r="T256" s="26">
        <f ca="1">[2]!thsiFinD("ths_fore_pe_index",B256,[2]!thsiFinD("ths_new_forward_nearest_trade_date_func",TODAY()),2025,100)</f>
        <v>59.314462515697002</v>
      </c>
      <c r="U256" s="26">
        <f ca="1">[2]!thsiFinD("ths_pb_quantile_sr_index",$B256,[2]!thsiFinD("ths_new_forward_nearest_trade_date_func",TODAY()),TODAY()-365*5,TODAY(),107,100)</f>
        <v>57.376020087884491</v>
      </c>
      <c r="V256" s="26">
        <f ca="1">[2]!thsiFinD("ths_pe_ttm_quantile_index",$B256,[2]!thsiFinD("ths_new_forward_nearest_trade_date_func",TODAY()),TODAY()-365*5,TODAY(),100,100)</f>
        <v>0</v>
      </c>
      <c r="W256" s="27">
        <f ca="1">[2]!thsiFinD("ths_pb_quantile_sr_index",$B256,"2024-09-20",TODAY()-365*5,TODAY(),107,100)</f>
        <v>3.5781544256120528</v>
      </c>
      <c r="X256" s="27">
        <f ca="1">[2]!thsiFinD("ths_pe_ttm_quantile_index",$B256,"2024-09-20",TODAY()-365*5,TODAY(),100,100)</f>
        <v>81.095273818454999</v>
      </c>
      <c r="Y256" s="27">
        <f ca="1">[2]!thsiFinD("ths_pb_quantile_sr_index",$B256,"2024-12-31",TODAY()-365*5,TODAY(),107,100)</f>
        <v>52.165725047080983</v>
      </c>
      <c r="Z256" s="27">
        <f ca="1">[2]!thsiFinD("ths_pe_ttm_quantile_index",$B256,"2024-12-31",TODAY()-365*5,TODAY(),100,100)</f>
        <v>91.591591591592007</v>
      </c>
      <c r="AA256" s="27">
        <f ca="1">[2]!thsiFinD("ths_pb_lessthan1_num_ratio_index",$B256,[2]!thsiFinD("ths_new_forward_nearest_trade_date_func",TODAY()))</f>
        <v>0.53191489361701993</v>
      </c>
      <c r="AB256" s="29">
        <f ca="1">IF(L256="","",(([2]!thsiFinD("close_int",$B256,TODAY()-365*3,TODAY(),100)-[2]!thsiFinD("low_int",$B256,TODAY()-365*3,TODAY(),100)-1)/([2]!thsiFinD("high_int",$B256,TODAY()-365*3,TODAY(),100)-[2]!thsiFinD("low_int",$B256,TODAY()-365*3,TODAY(),100)-1)))</f>
        <v>0.52024233587515178</v>
      </c>
      <c r="AC256" s="29">
        <f ca="1">IF($L256="","",(([2]!thsiFinD("close_int",$B256,TODAY()-365,TODAY(),100)-[2]!thsiFinD("low_int",$B256,TODAY()-365,TODAY(),100)-1)/([2]!thsiFinD("high_int",$B256,TODAY()-365,TODAY(),100)-[2]!thsiFinD("low_int",$B256,TODAY()-365,TODAY(),100)-1)))</f>
        <v>0.61041067413547689</v>
      </c>
      <c r="AD256" s="29">
        <f ca="1">IF($L256="","",(([2]!thsiFinD("close_int",$B256,TODAY()-90,TODAY(),100)-[2]!thsiFinD("low_int",$B256,TODAY()-90,TODAY(),100)-1)/([2]!thsiFinD("high_int",$B256,TODAY()-90,TODAY(),100)-[2]!thsiFinD("low_int",$B256,TODAY()-90,TODAY(),100)-1)))</f>
        <v>0.33319510455373963</v>
      </c>
    </row>
    <row r="257" spans="1:30" ht="16.5" hidden="1" x14ac:dyDescent="0.4">
      <c r="A257" s="2" t="str">
        <f>[1]!b_info_fullname(B257)</f>
        <v>深证物联网50指数</v>
      </c>
      <c r="B257" s="21" t="s">
        <v>657</v>
      </c>
      <c r="C257" s="2" t="str">
        <f>[1]!s_info_name(B257)</f>
        <v>物联网50</v>
      </c>
      <c r="D257" s="3" t="s">
        <v>1497</v>
      </c>
      <c r="E257" s="3" t="s">
        <v>1501</v>
      </c>
      <c r="F257" s="21" t="s">
        <v>1722</v>
      </c>
      <c r="G257" s="19">
        <f>COUNTIF('ETF-info'!$I$2:$I$2000,ETF指数!$B257)</f>
        <v>1</v>
      </c>
      <c r="H257" s="20">
        <f ca="1">SUMIF('ETF-info'!$I$2:$I$2000,ETF指数!B257,'ETF-info'!$M$2:$M$1008)</f>
        <v>0.76421288349999994</v>
      </c>
      <c r="I257" s="25">
        <f ca="1">[1]!i_pq_pctchange($B257,TODAY()-30,"")</f>
        <v>-7.9073733708067584</v>
      </c>
      <c r="J257" s="25">
        <f ca="1">[1]!i_pq_pctchange($B257,TODAY()-180,"")</f>
        <v>-4.7071373124118914</v>
      </c>
      <c r="K257" s="25">
        <f ca="1">[1]!i_pq_pctchange($B257,TODAY()-365,"")</f>
        <v>13.664453499245454</v>
      </c>
      <c r="L257" s="25">
        <f ca="1">IFERROR([1]!i_risk_returnyearly($B257,TODAY()-180,"",1)/N257,"")</f>
        <v>-0.29516234856262397</v>
      </c>
      <c r="M257" s="25">
        <f ca="1">IFERROR([1]!i_risk_returnyearly($B257,TODAY()-365,"",1)/O257,"")</f>
        <v>0.41023196866542938</v>
      </c>
      <c r="N257" s="26">
        <f ca="1">[2]!thsiFinD("ths_annual_volatility_index",$B257,TODAY()-180,TODAY(),100,101)</f>
        <v>32.378213040972</v>
      </c>
      <c r="O257" s="26">
        <f ca="1">[2]!thsiFinD("ths_annual_volatility_index",$B257,TODAY()-365,TODAY(),100,101)</f>
        <v>34.484725227493001</v>
      </c>
      <c r="P257" s="27">
        <f ca="1">[2]!thsiFinD("ths_fore_np_compound_growth_2y_index",$B257,TODAY())</f>
        <v>20.752627831270999</v>
      </c>
      <c r="Q257" s="27">
        <f ca="1">$P257-[2]!thsiFinD("ths_fore_np_compound_growth_2y_index",$B257,TODAY()-30)</f>
        <v>1.6337042601259988</v>
      </c>
      <c r="R257" s="27">
        <f ca="1">$P257-[2]!thsiFinD("ths_fore_np_compound_growth_2y_index",$B257,TODAY()-180)</f>
        <v>2.1538265003789974</v>
      </c>
      <c r="S257" s="26">
        <f ca="1">[2]!thsiFinD("ths_pe_ttm_index",B257,[2]!thsiFinD("ths_new_forward_nearest_trade_date_func",TODAY()),100,100)</f>
        <v>29.798805498926001</v>
      </c>
      <c r="T257" s="26">
        <f ca="1">[2]!thsiFinD("ths_fore_pe_index",B257,[2]!thsiFinD("ths_new_forward_nearest_trade_date_func",TODAY()),2025,100)</f>
        <v>22.071726021599002</v>
      </c>
      <c r="U257" s="26">
        <f ca="1">[2]!thsiFinD("ths_pb_quantile_sr_index",$B257,[2]!thsiFinD("ths_new_forward_nearest_trade_date_func",TODAY()),TODAY()-365*5,TODAY(),107,100)</f>
        <v>63.876368319381839</v>
      </c>
      <c r="V257" s="26">
        <f ca="1">[2]!thsiFinD("ths_pe_ttm_quantile_index",$B257,[2]!thsiFinD("ths_new_forward_nearest_trade_date_func",TODAY()),TODAY()-365*5,TODAY(),100,100)</f>
        <v>0</v>
      </c>
      <c r="W257" s="27">
        <f ca="1">[2]!thsiFinD("ths_pb_quantile_sr_index",$B257,"2024-09-20",TODAY()-365*5,TODAY(),107,100)</f>
        <v>2.0605280103026402</v>
      </c>
      <c r="X257" s="27">
        <f ca="1">[2]!thsiFinD("ths_pe_ttm_quantile_index",$B257,"2024-09-20",TODAY()-365*5,TODAY(),100,100)</f>
        <v>2.7237354085602998</v>
      </c>
      <c r="Y257" s="27">
        <f ca="1">[2]!thsiFinD("ths_pb_quantile_sr_index",$B257,"2024-12-31",TODAY()-365*5,TODAY(),107,100)</f>
        <v>58.403090792015455</v>
      </c>
      <c r="Z257" s="27">
        <f ca="1">[2]!thsiFinD("ths_pe_ttm_quantile_index",$B257,"2024-12-31",TODAY()-365*5,TODAY(),100,100)</f>
        <v>33.929961089494</v>
      </c>
      <c r="AA257" s="27">
        <f ca="1">[2]!thsiFinD("ths_pb_lessthan1_num_ratio_index",$B257,[2]!thsiFinD("ths_new_forward_nearest_trade_date_func",TODAY()))</f>
        <v>0</v>
      </c>
      <c r="AB257" s="29">
        <f ca="1">IF(L257="","",(([2]!thsiFinD("close_int",$B257,TODAY()-365*3,TODAY(),100)-[2]!thsiFinD("low_int",$B257,TODAY()-365*3,TODAY(),100)-1)/([2]!thsiFinD("high_int",$B257,TODAY()-365*3,TODAY(),100)-[2]!thsiFinD("low_int",$B257,TODAY()-365*3,TODAY(),100)-1)))</f>
        <v>0.59348474292324049</v>
      </c>
      <c r="AC257" s="29">
        <f ca="1">IF($L257="","",(([2]!thsiFinD("close_int",$B257,TODAY()-365,TODAY(),100)-[2]!thsiFinD("low_int",$B257,TODAY()-365,TODAY(),100)-1)/([2]!thsiFinD("high_int",$B257,TODAY()-365,TODAY(),100)-[2]!thsiFinD("low_int",$B257,TODAY()-365,TODAY(),100)-1)))</f>
        <v>0.55278113761900172</v>
      </c>
      <c r="AD257" s="29">
        <f ca="1">IF($L257="","",(([2]!thsiFinD("close_int",$B257,TODAY()-90,TODAY(),100)-[2]!thsiFinD("low_int",$B257,TODAY()-90,TODAY(),100)-1)/([2]!thsiFinD("high_int",$B257,TODAY()-90,TODAY(),100)-[2]!thsiFinD("low_int",$B257,TODAY()-90,TODAY(),100)-1)))</f>
        <v>0.34403352493188338</v>
      </c>
    </row>
    <row r="258" spans="1:30" ht="16.5" hidden="1" x14ac:dyDescent="0.4">
      <c r="A258" s="2" t="str">
        <f>[1]!b_info_fullname(B258)</f>
        <v>中证通信设备主题指数</v>
      </c>
      <c r="B258" s="21" t="s">
        <v>1349</v>
      </c>
      <c r="C258" s="2" t="str">
        <f>[1]!s_info_name(B258)</f>
        <v>通信设备主题</v>
      </c>
      <c r="D258" s="3" t="s">
        <v>1497</v>
      </c>
      <c r="E258" s="3" t="s">
        <v>1501</v>
      </c>
      <c r="F258" s="21" t="s">
        <v>1696</v>
      </c>
      <c r="G258" s="19">
        <f>COUNTIF('ETF-info'!$I$2:$I$2000,ETF指数!$B258)</f>
        <v>1</v>
      </c>
      <c r="H258" s="20">
        <f ca="1">SUMIF('ETF-info'!$I$2:$I$2000,ETF指数!B258,'ETF-info'!$M$2:$M$1008)</f>
        <v>0.71410145250000001</v>
      </c>
      <c r="I258" s="25">
        <f ca="1">[1]!i_pq_pctchange($B258,TODAY()-30,"")</f>
        <v>-9.2258627665785191</v>
      </c>
      <c r="J258" s="25">
        <f ca="1">[1]!i_pq_pctchange($B258,TODAY()-180,"")</f>
        <v>-14.775836845478619</v>
      </c>
      <c r="K258" s="25">
        <f ca="1">[1]!i_pq_pctchange($B258,TODAY()-365,"")</f>
        <v>12.284672282261798</v>
      </c>
      <c r="L258" s="25">
        <f ca="1">IFERROR([1]!i_risk_returnyearly($B258,TODAY()-180,"",1)/N258,"")</f>
        <v>-0.76175439044978832</v>
      </c>
      <c r="M258" s="25">
        <f ca="1">IFERROR([1]!i_risk_returnyearly($B258,TODAY()-365,"",1)/O258,"")</f>
        <v>0.32445155909837553</v>
      </c>
      <c r="N258" s="26">
        <f ca="1">[2]!thsiFinD("ths_annual_volatility_index",$B258,TODAY()-180,TODAY(),100,101)</f>
        <v>37.190107869065997</v>
      </c>
      <c r="O258" s="26">
        <f ca="1">[2]!thsiFinD("ths_annual_volatility_index",$B258,TODAY()-365,TODAY(),100,101)</f>
        <v>39.191006726856003</v>
      </c>
      <c r="P258" s="27">
        <f ca="1">[2]!thsiFinD("ths_fore_np_compound_growth_2y_index",$B258,TODAY())</f>
        <v>32.166068176854999</v>
      </c>
      <c r="Q258" s="27">
        <f ca="1">$P258-[2]!thsiFinD("ths_fore_np_compound_growth_2y_index",$B258,TODAY()-30)</f>
        <v>6.3032683084530028</v>
      </c>
      <c r="R258" s="27">
        <f ca="1">$P258-[2]!thsiFinD("ths_fore_np_compound_growth_2y_index",$B258,TODAY()-180)</f>
        <v>3.9729042051500016</v>
      </c>
      <c r="S258" s="26">
        <f ca="1">[2]!thsiFinD("ths_pe_ttm_index",B258,[2]!thsiFinD("ths_new_forward_nearest_trade_date_func",TODAY()),100,100)</f>
        <v>31.528298184358999</v>
      </c>
      <c r="T258" s="26">
        <f ca="1">[2]!thsiFinD("ths_fore_pe_index",B258,[2]!thsiFinD("ths_new_forward_nearest_trade_date_func",TODAY()),2025,100)</f>
        <v>21.252767288699999</v>
      </c>
      <c r="U258" s="26">
        <f ca="1">[2]!thsiFinD("ths_pb_quantile_sr_index",$B258,[2]!thsiFinD("ths_new_forward_nearest_trade_date_func",TODAY()),TODAY()-365*5,TODAY(),107,100)</f>
        <v>83.096686950642322</v>
      </c>
      <c r="V258" s="26">
        <f ca="1">[2]!thsiFinD("ths_pe_ttm_quantile_index",$B258,[2]!thsiFinD("ths_new_forward_nearest_trade_date_func",TODAY()),TODAY()-365*5,TODAY(),100,100)</f>
        <v>0</v>
      </c>
      <c r="W258" s="27">
        <f ca="1">[2]!thsiFinD("ths_pb_quantile_sr_index",$B258,"2024-09-20",TODAY()-365*5,TODAY(),107,100)</f>
        <v>30.020283975659229</v>
      </c>
      <c r="X258" s="27">
        <f ca="1">[2]!thsiFinD("ths_pe_ttm_quantile_index",$B258,"2024-09-20",TODAY()-365*5,TODAY(),100,100)</f>
        <v>4.3879907621246996</v>
      </c>
      <c r="Y258" s="27">
        <f ca="1">[2]!thsiFinD("ths_pb_quantile_sr_index",$B258,"2024-12-31",TODAY()-365*5,TODAY(),107,100)</f>
        <v>93.644354293441509</v>
      </c>
      <c r="Z258" s="27">
        <f ca="1">[2]!thsiFinD("ths_pe_ttm_quantile_index",$B258,"2024-12-31",TODAY()-365*5,TODAY(),100,100)</f>
        <v>74.826789838337007</v>
      </c>
      <c r="AA258" s="27">
        <f ca="1">[2]!thsiFinD("ths_pb_lessthan1_num_ratio_index",$B258,[2]!thsiFinD("ths_new_forward_nearest_trade_date_func",TODAY()))</f>
        <v>0</v>
      </c>
      <c r="AB258" s="29">
        <f ca="1">IF(L258="","",(([2]!thsiFinD("close_int",$B258,TODAY()-365*3,TODAY(),100)-[2]!thsiFinD("low_int",$B258,TODAY()-365*3,TODAY(),100)-1)/([2]!thsiFinD("high_int",$B258,TODAY()-365*3,TODAY(),100)-[2]!thsiFinD("low_int",$B258,TODAY()-365*3,TODAY(),100)-1)))</f>
        <v>0.5985179900180585</v>
      </c>
      <c r="AC258" s="29">
        <f ca="1">IF($L258="","",(([2]!thsiFinD("close_int",$B258,TODAY()-365,TODAY(),100)-[2]!thsiFinD("low_int",$B258,TODAY()-365,TODAY(),100)-1)/([2]!thsiFinD("high_int",$B258,TODAY()-365,TODAY(),100)-[2]!thsiFinD("low_int",$B258,TODAY()-365,TODAY(),100)-1)))</f>
        <v>0.42049024960596676</v>
      </c>
      <c r="AD258" s="29">
        <f ca="1">IF($L258="","",(([2]!thsiFinD("close_int",$B258,TODAY()-90,TODAY(),100)-[2]!thsiFinD("low_int",$B258,TODAY()-90,TODAY(),100)-1)/([2]!thsiFinD("high_int",$B258,TODAY()-90,TODAY(),100)-[2]!thsiFinD("low_int",$B258,TODAY()-90,TODAY(),100)-1)))</f>
        <v>0.36484221269663653</v>
      </c>
    </row>
    <row r="259" spans="1:30" ht="16.5" hidden="1" x14ac:dyDescent="0.4">
      <c r="A259" s="2" t="str">
        <f>[1]!b_info_fullname(B259)</f>
        <v>中证沪港深科技100指数</v>
      </c>
      <c r="B259" s="2" t="s">
        <v>659</v>
      </c>
      <c r="C259" s="2" t="str">
        <f>[1]!s_info_name(B259)</f>
        <v>SHS科技100</v>
      </c>
      <c r="D259" s="3" t="s">
        <v>1497</v>
      </c>
      <c r="E259" s="3" t="s">
        <v>1501</v>
      </c>
      <c r="F259" s="38" t="s">
        <v>2363</v>
      </c>
      <c r="G259" s="19">
        <f>COUNTIF('ETF-info'!$I$2:$I$2000,ETF指数!$B259)</f>
        <v>1</v>
      </c>
      <c r="H259" s="20">
        <f ca="1">SUMIF('ETF-info'!$I$2:$I$2000,ETF指数!B259,'ETF-info'!$M$2:$M$1008)</f>
        <v>0.41256282179999998</v>
      </c>
      <c r="I259" s="25">
        <f ca="1">[1]!i_pq_pctchange($B259,TODAY()-30,"")</f>
        <v>-8.5913168773399278</v>
      </c>
      <c r="J259" s="25">
        <f ca="1">[1]!i_pq_pctchange($B259,TODAY()-180,"")</f>
        <v>14.48759602833456</v>
      </c>
      <c r="K259" s="25">
        <f ca="1">[1]!i_pq_pctchange($B259,TODAY()-365,"")</f>
        <v>41.679950269899194</v>
      </c>
      <c r="L259" s="25">
        <f ca="1">IFERROR([1]!i_risk_returnyearly($B259,TODAY()-180,"",1)/N259,"")</f>
        <v>0.92217268645176498</v>
      </c>
      <c r="M259" s="25">
        <f ca="1">IFERROR([1]!i_risk_returnyearly($B259,TODAY()-365,"",1)/O259,"")</f>
        <v>1.3747966732796617</v>
      </c>
      <c r="N259" s="26">
        <f ca="1">[2]!thsiFinD("ths_annual_volatility_index",$B259,TODAY()-180,TODAY(),100,101)</f>
        <v>34.323373214016001</v>
      </c>
      <c r="O259" s="26">
        <f ca="1">[2]!thsiFinD("ths_annual_volatility_index",$B259,TODAY()-365,TODAY(),100,101)</f>
        <v>29.892307622349001</v>
      </c>
      <c r="P259" s="27">
        <f ca="1">[2]!thsiFinD("ths_fore_np_compound_growth_2y_index",$B259,TODAY())</f>
        <v>12.203042675799001</v>
      </c>
      <c r="Q259" s="27">
        <f ca="1">$P259-[2]!thsiFinD("ths_fore_np_compound_growth_2y_index",$B259,TODAY()-30)</f>
        <v>-3.7388773674350002</v>
      </c>
      <c r="R259" s="27">
        <f ca="1">$P259-[2]!thsiFinD("ths_fore_np_compound_growth_2y_index",$B259,TODAY()-180)</f>
        <v>5.1562379798247004</v>
      </c>
      <c r="S259" s="26">
        <f ca="1">[2]!thsiFinD("ths_pe_ttm_index",B259,[2]!thsiFinD("ths_new_forward_nearest_trade_date_func",TODAY()),100,100)</f>
        <v>20.091427072268999</v>
      </c>
      <c r="T259" s="26">
        <f ca="1">[2]!thsiFinD("ths_fore_pe_index",B259,[2]!thsiFinD("ths_new_forward_nearest_trade_date_func",TODAY()),2025,100)</f>
        <v>16.911391781391</v>
      </c>
      <c r="U259" s="26">
        <f ca="1">[2]!thsiFinD("ths_pb_quantile_sr_index",$B259,[2]!thsiFinD("ths_new_forward_nearest_trade_date_func",TODAY()),TODAY()-365*5,TODAY(),107,100)</f>
        <v>60.215053763440864</v>
      </c>
      <c r="V259" s="26">
        <f ca="1">[2]!thsiFinD("ths_pe_ttm_quantile_index",$B259,[2]!thsiFinD("ths_new_forward_nearest_trade_date_func",TODAY()),TODAY()-365*5,TODAY(),100,100)</f>
        <v>0</v>
      </c>
      <c r="W259" s="27">
        <f ca="1">[2]!thsiFinD("ths_pb_quantile_sr_index",$B259,"2024-09-20",TODAY()-365*5,TODAY(),107,100)</f>
        <v>34.598355471220749</v>
      </c>
      <c r="X259" s="27">
        <f ca="1">[2]!thsiFinD("ths_pe_ttm_quantile_index",$B259,"2024-09-20",TODAY()-365*5,TODAY(),100,100)</f>
        <v>48.258706467662002</v>
      </c>
      <c r="Y259" s="27">
        <f ca="1">[2]!thsiFinD("ths_pb_quantile_sr_index",$B259,"2024-12-31",TODAY()-365*5,TODAY(),107,100)</f>
        <v>51.865907653383935</v>
      </c>
      <c r="Z259" s="27">
        <f ca="1">[2]!thsiFinD("ths_pe_ttm_quantile_index",$B259,"2024-12-31",TODAY()-365*5,TODAY(),100,100)</f>
        <v>60.270078180525999</v>
      </c>
      <c r="AA259" s="27">
        <f ca="1">[2]!thsiFinD("ths_pb_lessthan1_num_ratio_index",$B259,[2]!thsiFinD("ths_new_forward_nearest_trade_date_func",TODAY()))</f>
        <v>17.171717171716999</v>
      </c>
      <c r="AB259" s="29">
        <f ca="1">IF(L259="","",(([2]!thsiFinD("close_int",$B259,TODAY()-365*3,TODAY(),100)-[2]!thsiFinD("low_int",$B259,TODAY()-365*3,TODAY(),100)-1)/([2]!thsiFinD("high_int",$B259,TODAY()-365*3,TODAY(),100)-[2]!thsiFinD("low_int",$B259,TODAY()-365*3,TODAY(),100)-1)))</f>
        <v>0.74207103530252116</v>
      </c>
      <c r="AC259" s="29">
        <f ca="1">IF($L259="","",(([2]!thsiFinD("close_int",$B259,TODAY()-365,TODAY(),100)-[2]!thsiFinD("low_int",$B259,TODAY()-365,TODAY(),100)-1)/([2]!thsiFinD("high_int",$B259,TODAY()-365,TODAY(),100)-[2]!thsiFinD("low_int",$B259,TODAY()-365,TODAY(),100)-1)))</f>
        <v>0.69388180870206095</v>
      </c>
      <c r="AD259" s="29">
        <f ca="1">IF($L259="","",(([2]!thsiFinD("close_int",$B259,TODAY()-90,TODAY(),100)-[2]!thsiFinD("low_int",$B259,TODAY()-90,TODAY(),100)-1)/([2]!thsiFinD("high_int",$B259,TODAY()-90,TODAY(),100)-[2]!thsiFinD("low_int",$B259,TODAY()-90,TODAY(),100)-1)))</f>
        <v>0.50213095051793755</v>
      </c>
    </row>
    <row r="260" spans="1:30" ht="16.5" hidden="1" x14ac:dyDescent="0.4">
      <c r="A260" s="2" t="str">
        <f>[1]!b_info_fullname(B260)</f>
        <v>中证通信服务指数</v>
      </c>
      <c r="B260" s="2" t="s">
        <v>1127</v>
      </c>
      <c r="C260" s="2" t="s">
        <v>1739</v>
      </c>
      <c r="D260" s="3" t="s">
        <v>1497</v>
      </c>
      <c r="E260" s="3" t="s">
        <v>1501</v>
      </c>
      <c r="F260" s="3" t="s">
        <v>1696</v>
      </c>
      <c r="G260" s="19">
        <f>COUNTIF('ETF-info'!$I$2:$I$2000,ETF指数!$B260)</f>
        <v>1</v>
      </c>
      <c r="H260" s="20">
        <f ca="1">SUMIF('ETF-info'!$I$2:$I$2000,ETF指数!B260,'ETF-info'!$M$2:$M$1008)</f>
        <v>0.89277853810000007</v>
      </c>
      <c r="I260" s="25">
        <f ca="1">[1]!i_pq_pctchange($B260,TODAY()-30,"")</f>
        <v>-6.4318769778385025</v>
      </c>
      <c r="J260" s="25">
        <f ca="1">[1]!i_pq_pctchange($B260,TODAY()-180,"")</f>
        <v>-4.2200133609799462</v>
      </c>
      <c r="K260" s="25">
        <f ca="1">[1]!i_pq_pctchange($B260,TODAY()-365,"")</f>
        <v>10.521018189736875</v>
      </c>
      <c r="L260" s="25">
        <f ca="1">IFERROR([1]!i_risk_returnyearly($B260,TODAY()-180,"",1)/N260,"")</f>
        <v>-0.27415098154593304</v>
      </c>
      <c r="M260" s="25">
        <f ca="1">IFERROR([1]!i_risk_returnyearly($B260,TODAY()-365,"",1)/O260,"")</f>
        <v>0.34234694597423954</v>
      </c>
      <c r="N260" s="26">
        <f ca="1">[2]!thsiFinD("ths_annual_volatility_index",$B260,TODAY()-180,TODAY(),100,101)</f>
        <v>31.336631461361002</v>
      </c>
      <c r="O260" s="26">
        <f ca="1">[2]!thsiFinD("ths_annual_volatility_index",$B260,TODAY()-365,TODAY(),100,101)</f>
        <v>31.801398698787001</v>
      </c>
      <c r="P260" s="27">
        <f ca="1">[2]!thsiFinD("ths_fore_np_compound_growth_2y_index",$B260,TODAY())</f>
        <v>12.362819937756999</v>
      </c>
      <c r="Q260" s="27">
        <f ca="1">$P260-[2]!thsiFinD("ths_fore_np_compound_growth_2y_index",$B260,TODAY()-30)</f>
        <v>1.4118634083459991</v>
      </c>
      <c r="R260" s="27">
        <f ca="1">$P260-[2]!thsiFinD("ths_fore_np_compound_growth_2y_index",$B260,TODAY()-180)</f>
        <v>2.4180110189969</v>
      </c>
      <c r="S260" s="26">
        <f ca="1">[2]!thsiFinD("ths_pe_ttm_index",B260,[2]!thsiFinD("ths_new_forward_nearest_trade_date_func",TODAY()),100,100)</f>
        <v>20.611243055224001</v>
      </c>
      <c r="T260" s="26">
        <f ca="1">[2]!thsiFinD("ths_fore_pe_index",B260,[2]!thsiFinD("ths_new_forward_nearest_trade_date_func",TODAY()),2025,100)</f>
        <v>17.985246454769001</v>
      </c>
      <c r="U260" s="26">
        <f ca="1">[2]!thsiFinD("ths_pb_quantile_sr_index",$B260,[2]!thsiFinD("ths_new_forward_nearest_trade_date_func",TODAY()),TODAY()-365*5,TODAY(),107,100)</f>
        <v>63.383152173913047</v>
      </c>
      <c r="V260" s="26">
        <f ca="1">[2]!thsiFinD("ths_pe_ttm_quantile_index",$B260,[2]!thsiFinD("ths_new_forward_nearest_trade_date_func",TODAY()),TODAY()-365*5,TODAY(),100,100)</f>
        <v>0</v>
      </c>
      <c r="W260" s="27">
        <f ca="1">[2]!thsiFinD("ths_pb_quantile_sr_index",$B260,"2024-09-20",TODAY()-365*5,TODAY(),107,100)</f>
        <v>33.627717391304344</v>
      </c>
      <c r="X260" s="27">
        <f ca="1">[2]!thsiFinD("ths_pe_ttm_quantile_index",$B260,"2024-09-20",TODAY()-365*5,TODAY(),100,100)</f>
        <v>17.065390749601001</v>
      </c>
      <c r="Y260" s="27">
        <f ca="1">[2]!thsiFinD("ths_pb_quantile_sr_index",$B260,"2024-12-31",TODAY()-365*5,TODAY(),107,100)</f>
        <v>67.595108695652172</v>
      </c>
      <c r="Z260" s="27">
        <f ca="1">[2]!thsiFinD("ths_pe_ttm_quantile_index",$B260,"2024-12-31",TODAY()-365*5,TODAY(),100,100)</f>
        <v>59.409888357257003</v>
      </c>
      <c r="AA260" s="27">
        <f ca="1">[2]!thsiFinD("ths_pb_lessthan1_num_ratio_index",$B260,[2]!thsiFinD("ths_new_forward_nearest_trade_date_func",TODAY()))</f>
        <v>9.0909090909090988</v>
      </c>
      <c r="AB260" s="29">
        <f ca="1">IF(L260="","",(([2]!thsiFinD("close_int",$B260,TODAY()-365*3,TODAY(),100)-[2]!thsiFinD("low_int",$B260,TODAY()-365*3,TODAY(),100)-1)/([2]!thsiFinD("high_int",$B260,TODAY()-365*3,TODAY(),100)-[2]!thsiFinD("low_int",$B260,TODAY()-365*3,TODAY(),100)-1)))</f>
        <v>0.65656436526431994</v>
      </c>
      <c r="AC260" s="29">
        <f ca="1">IF($L260="","",(([2]!thsiFinD("close_int",$B260,TODAY()-365,TODAY(),100)-[2]!thsiFinD("low_int",$B260,TODAY()-365,TODAY(),100)-1)/([2]!thsiFinD("high_int",$B260,TODAY()-365,TODAY(),100)-[2]!thsiFinD("low_int",$B260,TODAY()-365,TODAY(),100)-1)))</f>
        <v>0.50570694833044838</v>
      </c>
      <c r="AD260" s="29">
        <f ca="1">IF($L260="","",(([2]!thsiFinD("close_int",$B260,TODAY()-90,TODAY(),100)-[2]!thsiFinD("low_int",$B260,TODAY()-90,TODAY(),100)-1)/([2]!thsiFinD("high_int",$B260,TODAY()-90,TODAY(),100)-[2]!thsiFinD("low_int",$B260,TODAY()-90,TODAY(),100)-1)))</f>
        <v>0.32260477185978848</v>
      </c>
    </row>
    <row r="261" spans="1:30" ht="16.5" hidden="1" x14ac:dyDescent="0.4">
      <c r="A261" s="2" t="str">
        <f>[1]!b_info_fullname(B261)</f>
        <v>中证沪港深张江自主创新50指数</v>
      </c>
      <c r="B261" s="21" t="s">
        <v>906</v>
      </c>
      <c r="C261" s="2" t="str">
        <f>[1]!s_info_name(B261)</f>
        <v>SHS张江50</v>
      </c>
      <c r="D261" s="3" t="s">
        <v>1497</v>
      </c>
      <c r="E261" s="3" t="s">
        <v>1501</v>
      </c>
      <c r="F261" s="39" t="s">
        <v>2363</v>
      </c>
      <c r="G261" s="19">
        <f>COUNTIF('ETF-info'!$I$2:$I$2000,ETF指数!$B261)</f>
        <v>1</v>
      </c>
      <c r="H261" s="20">
        <f ca="1">SUMIF('ETF-info'!$I$2:$I$2000,ETF指数!B261,'ETF-info'!$M$2:$M$1008)</f>
        <v>0.61502418910000001</v>
      </c>
      <c r="I261" s="25">
        <f ca="1">[1]!i_pq_pctchange($B261,TODAY()-30,"")</f>
        <v>-3.3477040043530137</v>
      </c>
      <c r="J261" s="25">
        <f ca="1">[1]!i_pq_pctchange($B261,TODAY()-180,"")</f>
        <v>4.1663159171948738</v>
      </c>
      <c r="K261" s="25">
        <f ca="1">[1]!i_pq_pctchange($B261,TODAY()-365,"")</f>
        <v>37.676443642005488</v>
      </c>
      <c r="L261" s="25">
        <f ca="1">IFERROR([1]!i_risk_returnyearly($B261,TODAY()-180,"",1)/N261,"")</f>
        <v>0.27908750198860816</v>
      </c>
      <c r="M261" s="25">
        <f ca="1">IFERROR([1]!i_risk_returnyearly($B261,TODAY()-365,"",1)/O261,"")</f>
        <v>1.0800884075567052</v>
      </c>
      <c r="N261" s="26">
        <f ca="1">[2]!thsiFinD("ths_annual_volatility_index",$B261,TODAY()-180,TODAY(),100,101)</f>
        <v>30.995097402734</v>
      </c>
      <c r="O261" s="26">
        <f ca="1">[2]!thsiFinD("ths_annual_volatility_index",$B261,TODAY()-365,TODAY(),100,101)</f>
        <v>34.400382187942</v>
      </c>
      <c r="P261" s="27">
        <f ca="1">[2]!thsiFinD("ths_fore_np_compound_growth_2y_index",$B261,TODAY())</f>
        <v>31.531398864728001</v>
      </c>
      <c r="Q261" s="27">
        <f ca="1">$P261-[2]!thsiFinD("ths_fore_np_compound_growth_2y_index",$B261,TODAY()-30)</f>
        <v>8.1933208689110018</v>
      </c>
      <c r="R261" s="27">
        <f ca="1">$P261-[2]!thsiFinD("ths_fore_np_compound_growth_2y_index",$B261,TODAY()-180)</f>
        <v>5.7107860179460026</v>
      </c>
      <c r="S261" s="26">
        <f ca="1">[2]!thsiFinD("ths_pe_ttm_index",B261,[2]!thsiFinD("ths_new_forward_nearest_trade_date_func",TODAY()),100,100)</f>
        <v>71.866628907755</v>
      </c>
      <c r="T261" s="26">
        <f ca="1">[2]!thsiFinD("ths_fore_pe_index",B261,[2]!thsiFinD("ths_new_forward_nearest_trade_date_func",TODAY()),2025,100)</f>
        <v>42.455312159376</v>
      </c>
      <c r="U261" s="26">
        <f ca="1">[2]!thsiFinD("ths_pb_quantile_sr_index",$B261,[2]!thsiFinD("ths_new_forward_nearest_trade_date_func",TODAY()),TODAY()-365*5,TODAY(),107,100)</f>
        <v>50.365497076023388</v>
      </c>
      <c r="V261" s="26">
        <f ca="1">[2]!thsiFinD("ths_pe_ttm_quantile_index",$B261,[2]!thsiFinD("ths_new_forward_nearest_trade_date_func",TODAY()),TODAY()-365*5,TODAY(),100,100)</f>
        <v>0</v>
      </c>
      <c r="W261" s="27">
        <f ca="1">[2]!thsiFinD("ths_pb_quantile_sr_index",$B261,"2024-09-20",TODAY()-365*5,TODAY(),107,100)</f>
        <v>0.4385964912280701</v>
      </c>
      <c r="X261" s="27">
        <f ca="1">[2]!thsiFinD("ths_pe_ttm_quantile_index",$B261,"2024-09-20",TODAY()-365*5,TODAY(),100,100)</f>
        <v>64.187550525464999</v>
      </c>
      <c r="Y261" s="27">
        <f ca="1">[2]!thsiFinD("ths_pb_quantile_sr_index",$B261,"2024-12-31",TODAY()-365*5,TODAY(),107,100)</f>
        <v>41.520467836257311</v>
      </c>
      <c r="Z261" s="27">
        <f ca="1">[2]!thsiFinD("ths_pe_ttm_quantile_index",$B261,"2024-12-31",TODAY()-365*5,TODAY(),100,100)</f>
        <v>76.960388035570006</v>
      </c>
      <c r="AA261" s="27">
        <f ca="1">[2]!thsiFinD("ths_pb_lessthan1_num_ratio_index",$B261,[2]!thsiFinD("ths_new_forward_nearest_trade_date_func",TODAY()))</f>
        <v>2</v>
      </c>
      <c r="AB261" s="29">
        <f ca="1">IF(L261="","",(([2]!thsiFinD("close_int",$B261,TODAY()-365*3,TODAY(),100)-[2]!thsiFinD("low_int",$B261,TODAY()-365*3,TODAY(),100)-1)/([2]!thsiFinD("high_int",$B261,TODAY()-365*3,TODAY(),100)-[2]!thsiFinD("low_int",$B261,TODAY()-365*3,TODAY(),100)-1)))</f>
        <v>0.54261665043483986</v>
      </c>
      <c r="AC261" s="29">
        <f ca="1">IF($L261="","",(([2]!thsiFinD("close_int",$B261,TODAY()-365,TODAY(),100)-[2]!thsiFinD("low_int",$B261,TODAY()-365,TODAY(),100)-1)/([2]!thsiFinD("high_int",$B261,TODAY()-365,TODAY(),100)-[2]!thsiFinD("low_int",$B261,TODAY()-365,TODAY(),100)-1)))</f>
        <v>0.72696752989250824</v>
      </c>
      <c r="AD261" s="29">
        <f ca="1">IF($L261="","",(([2]!thsiFinD("close_int",$B261,TODAY()-90,TODAY(),100)-[2]!thsiFinD("low_int",$B261,TODAY()-90,TODAY(),100)-1)/([2]!thsiFinD("high_int",$B261,TODAY()-90,TODAY(),100)-[2]!thsiFinD("low_int",$B261,TODAY()-90,TODAY(),100)-1)))</f>
        <v>0.4534399550264176</v>
      </c>
    </row>
    <row r="262" spans="1:30" ht="16.5" hidden="1" x14ac:dyDescent="0.4">
      <c r="A262" s="2" t="str">
        <f>[1]!b_info_fullname(B262)</f>
        <v>中证云计算50指数</v>
      </c>
      <c r="B262" s="21" t="s">
        <v>724</v>
      </c>
      <c r="C262" s="2" t="str">
        <f>[1]!s_info_name(B262)</f>
        <v>云计算50</v>
      </c>
      <c r="D262" s="3" t="s">
        <v>1497</v>
      </c>
      <c r="E262" s="3" t="s">
        <v>1501</v>
      </c>
      <c r="F262" s="3" t="s">
        <v>1699</v>
      </c>
      <c r="G262" s="19">
        <f>COUNTIF('ETF-info'!$I$2:$I$2000,ETF指数!$B262)</f>
        <v>1</v>
      </c>
      <c r="H262" s="20">
        <f ca="1">SUMIF('ETF-info'!$I$2:$I$2000,ETF指数!B262,'ETF-info'!$M$2:$M$1008)</f>
        <v>0.77301777760000001</v>
      </c>
      <c r="I262" s="25">
        <f ca="1">[1]!i_pq_pctchange($B262,TODAY()-30,"")</f>
        <v>-9.7525245078684097</v>
      </c>
      <c r="J262" s="25">
        <f ca="1">[1]!i_pq_pctchange($B262,TODAY()-180,"")</f>
        <v>3.2825465888873362</v>
      </c>
      <c r="K262" s="25">
        <f ca="1">[1]!i_pq_pctchange($B262,TODAY()-365,"")</f>
        <v>39.07665567840872</v>
      </c>
      <c r="L262" s="25">
        <f ca="1">IFERROR([1]!i_risk_returnyearly($B262,TODAY()-180,"",1)/N262,"")</f>
        <v>0.15880130506638726</v>
      </c>
      <c r="M262" s="25">
        <f ca="1">IFERROR([1]!i_risk_returnyearly($B262,TODAY()-365,"",1)/O262,"")</f>
        <v>0.92257636282886468</v>
      </c>
      <c r="N262" s="26">
        <f ca="1">[2]!thsiFinD("ths_annual_volatility_index",$B262,TODAY()-180,TODAY(),100,101)</f>
        <v>43.830514611216003</v>
      </c>
      <c r="O262" s="26">
        <f ca="1">[2]!thsiFinD("ths_annual_volatility_index",$B262,TODAY()-365,TODAY(),100,101)</f>
        <v>44.008809887448997</v>
      </c>
      <c r="P262" s="27">
        <f ca="1">[2]!thsiFinD("ths_fore_np_compound_growth_2y_index",$B262,TODAY())</f>
        <v>65.138160342363008</v>
      </c>
      <c r="Q262" s="27">
        <f ca="1">$P262-[2]!thsiFinD("ths_fore_np_compound_growth_2y_index",$B262,TODAY()-30)</f>
        <v>5.4225675718610091</v>
      </c>
      <c r="R262" s="27">
        <f ca="1">$P262-[2]!thsiFinD("ths_fore_np_compound_growth_2y_index",$B262,TODAY()-180)</f>
        <v>13.759439982252012</v>
      </c>
      <c r="S262" s="26">
        <f ca="1">[2]!thsiFinD("ths_pe_ttm_index",B262,[2]!thsiFinD("ths_new_forward_nearest_trade_date_func",TODAY()),100,100)</f>
        <v>57.505849188408</v>
      </c>
      <c r="T262" s="26">
        <f ca="1">[2]!thsiFinD("ths_fore_pe_index",B262,[2]!thsiFinD("ths_new_forward_nearest_trade_date_func",TODAY()),2025,100)</f>
        <v>33.089483969588002</v>
      </c>
      <c r="U262" s="26">
        <f ca="1">[2]!thsiFinD("ths_pb_quantile_sr_index",$B262,[2]!thsiFinD("ths_new_forward_nearest_trade_date_func",TODAY()),TODAY()-365*5,TODAY(),107,100)</f>
        <v>62.63297872340425</v>
      </c>
      <c r="V262" s="26">
        <f ca="1">[2]!thsiFinD("ths_pe_ttm_quantile_index",$B262,[2]!thsiFinD("ths_new_forward_nearest_trade_date_func",TODAY()),TODAY()-365*5,TODAY(),100,100)</f>
        <v>0</v>
      </c>
      <c r="W262" s="27">
        <f ca="1">[2]!thsiFinD("ths_pb_quantile_sr_index",$B262,"2024-09-20",TODAY()-365*5,TODAY(),107,100)</f>
        <v>3.9228723404255317</v>
      </c>
      <c r="X262" s="27">
        <f ca="1">[2]!thsiFinD("ths_pe_ttm_quantile_index",$B262,"2024-09-20",TODAY()-365*5,TODAY(),100,100)</f>
        <v>3.1375703942076001</v>
      </c>
      <c r="Y262" s="27">
        <f ca="1">[2]!thsiFinD("ths_pb_quantile_sr_index",$B262,"2024-12-31",TODAY()-365*5,TODAY(),107,100)</f>
        <v>59.50797872340425</v>
      </c>
      <c r="Z262" s="27">
        <f ca="1">[2]!thsiFinD("ths_pe_ttm_quantile_index",$B262,"2024-12-31",TODAY()-365*5,TODAY(),100,100)</f>
        <v>55.349959774738998</v>
      </c>
      <c r="AA262" s="27">
        <f ca="1">[2]!thsiFinD("ths_pb_lessthan1_num_ratio_index",$B262,[2]!thsiFinD("ths_new_forward_nearest_trade_date_func",TODAY()))</f>
        <v>0</v>
      </c>
      <c r="AB262" s="29">
        <f ca="1">IF(L262="","",(([2]!thsiFinD("close_int",$B262,TODAY()-365*3,TODAY(),100)-[2]!thsiFinD("low_int",$B262,TODAY()-365*3,TODAY(),100)-1)/([2]!thsiFinD("high_int",$B262,TODAY()-365*3,TODAY(),100)-[2]!thsiFinD("low_int",$B262,TODAY()-365*3,TODAY(),100)-1)))</f>
        <v>0.61896468637119972</v>
      </c>
      <c r="AC262" s="29">
        <f ca="1">IF($L262="","",(([2]!thsiFinD("close_int",$B262,TODAY()-365,TODAY(),100)-[2]!thsiFinD("low_int",$B262,TODAY()-365,TODAY(),100)-1)/([2]!thsiFinD("high_int",$B262,TODAY()-365,TODAY(),100)-[2]!thsiFinD("low_int",$B262,TODAY()-365,TODAY(),100)-1)))</f>
        <v>0.56563370183153017</v>
      </c>
      <c r="AD262" s="29">
        <f ca="1">IF($L262="","",(([2]!thsiFinD("close_int",$B262,TODAY()-90,TODAY(),100)-[2]!thsiFinD("low_int",$B262,TODAY()-90,TODAY(),100)-1)/([2]!thsiFinD("high_int",$B262,TODAY()-90,TODAY(),100)-[2]!thsiFinD("low_int",$B262,TODAY()-90,TODAY(),100)-1)))</f>
        <v>0.32133142203955845</v>
      </c>
    </row>
    <row r="263" spans="1:30" ht="16.5" hidden="1" x14ac:dyDescent="0.4">
      <c r="A263" s="2" t="str">
        <f>[1]!b_info_fullname(B263)</f>
        <v>中证工业互联网主题指数</v>
      </c>
      <c r="B263" s="2" t="s">
        <v>872</v>
      </c>
      <c r="C263" s="2" t="str">
        <f>[1]!s_info_name(B263)</f>
        <v>工业互联</v>
      </c>
      <c r="D263" s="3" t="s">
        <v>1497</v>
      </c>
      <c r="E263" s="3" t="s">
        <v>1501</v>
      </c>
      <c r="F263" s="38" t="s">
        <v>2363</v>
      </c>
      <c r="G263" s="19">
        <f>COUNTIF('ETF-info'!$I$2:$I$2000,ETF指数!$B263)</f>
        <v>1</v>
      </c>
      <c r="H263" s="20">
        <f ca="1">SUMIF('ETF-info'!$I$2:$I$2000,ETF指数!B263,'ETF-info'!$M$2:$M$1008)</f>
        <v>0.52012014090000003</v>
      </c>
      <c r="I263" s="25">
        <f ca="1">[1]!i_pq_pctchange($B263,TODAY()-30,"")</f>
        <v>-7.7964277258748886</v>
      </c>
      <c r="J263" s="25">
        <f ca="1">[1]!i_pq_pctchange($B263,TODAY()-180,"")</f>
        <v>1.1962339813299527</v>
      </c>
      <c r="K263" s="25">
        <f ca="1">[1]!i_pq_pctchange($B263,TODAY()-365,"")</f>
        <v>22.294324357345818</v>
      </c>
      <c r="L263" s="25">
        <f ca="1">IFERROR([1]!i_risk_returnyearly($B263,TODAY()-180,"",1)/N263,"")</f>
        <v>7.8361962233615856E-2</v>
      </c>
      <c r="M263" s="25">
        <f ca="1">IFERROR([1]!i_risk_returnyearly($B263,TODAY()-365,"",1)/O263,"")</f>
        <v>0.68319911740930717</v>
      </c>
      <c r="N263" s="26">
        <f ca="1">[2]!thsiFinD("ths_annual_volatility_index",$B263,TODAY()-180,TODAY(),100,101)</f>
        <v>32.009250038809</v>
      </c>
      <c r="O263" s="26">
        <f ca="1">[2]!thsiFinD("ths_annual_volatility_index",$B263,TODAY()-365,TODAY(),100,101)</f>
        <v>33.827166540214002</v>
      </c>
      <c r="P263" s="27">
        <f ca="1">[2]!thsiFinD("ths_fore_np_compound_growth_2y_index",$B263,TODAY())</f>
        <v>28.903622560746999</v>
      </c>
      <c r="Q263" s="27">
        <f ca="1">$P263-[2]!thsiFinD("ths_fore_np_compound_growth_2y_index",$B263,TODAY()-30)</f>
        <v>-1.6028541899060009</v>
      </c>
      <c r="R263" s="27">
        <f ca="1">$P263-[2]!thsiFinD("ths_fore_np_compound_growth_2y_index",$B263,TODAY()-180)</f>
        <v>5.4807777508189979</v>
      </c>
      <c r="S263" s="26">
        <f ca="1">[2]!thsiFinD("ths_pe_ttm_index",B263,[2]!thsiFinD("ths_new_forward_nearest_trade_date_func",TODAY()),100,100)</f>
        <v>28.977791351492002</v>
      </c>
      <c r="T263" s="26">
        <f ca="1">[2]!thsiFinD("ths_fore_pe_index",B263,[2]!thsiFinD("ths_new_forward_nearest_trade_date_func",TODAY()),2025,100)</f>
        <v>21.439855333804001</v>
      </c>
      <c r="U263" s="26">
        <f ca="1">[2]!thsiFinD("ths_pb_quantile_sr_index",$B263,[2]!thsiFinD("ths_new_forward_nearest_trade_date_func",TODAY()),TODAY()-365*5,TODAY(),107,100)</f>
        <v>46.00811907983762</v>
      </c>
      <c r="V263" s="26">
        <f ca="1">[2]!thsiFinD("ths_pe_ttm_quantile_index",$B263,[2]!thsiFinD("ths_new_forward_nearest_trade_date_func",TODAY()),TODAY()-365*5,TODAY(),100,100)</f>
        <v>0</v>
      </c>
      <c r="W263" s="27">
        <f ca="1">[2]!thsiFinD("ths_pb_quantile_sr_index",$B263,"2024-09-20",TODAY()-365*5,TODAY(),107,100)</f>
        <v>4.8037889039242216</v>
      </c>
      <c r="X263" s="27">
        <f ca="1">[2]!thsiFinD("ths_pe_ttm_quantile_index",$B263,"2024-09-20",TODAY()-365*5,TODAY(),100,100)</f>
        <v>1.2048192771084001</v>
      </c>
      <c r="Y263" s="27">
        <f ca="1">[2]!thsiFinD("ths_pb_quantile_sr_index",$B263,"2024-12-31",TODAY()-365*5,TODAY(),107,100)</f>
        <v>41.204330175913398</v>
      </c>
      <c r="Z263" s="27">
        <f ca="1">[2]!thsiFinD("ths_pe_ttm_quantile_index",$B263,"2024-12-31",TODAY()-365*5,TODAY(),100,100)</f>
        <v>20.642570281124001</v>
      </c>
      <c r="AA263" s="27">
        <f ca="1">[2]!thsiFinD("ths_pb_lessthan1_num_ratio_index",$B263,[2]!thsiFinD("ths_new_forward_nearest_trade_date_func",TODAY()))</f>
        <v>0</v>
      </c>
      <c r="AB263" s="29">
        <f ca="1">IF(L263="","",(([2]!thsiFinD("close_int",$B263,TODAY()-365*3,TODAY(),100)-[2]!thsiFinD("low_int",$B263,TODAY()-365*3,TODAY(),100)-1)/([2]!thsiFinD("high_int",$B263,TODAY()-365*3,TODAY(),100)-[2]!thsiFinD("low_int",$B263,TODAY()-365*3,TODAY(),100)-1)))</f>
        <v>0.62752128522391937</v>
      </c>
      <c r="AC263" s="29">
        <f ca="1">IF($L263="","",(([2]!thsiFinD("close_int",$B263,TODAY()-365,TODAY(),100)-[2]!thsiFinD("low_int",$B263,TODAY()-365,TODAY(),100)-1)/([2]!thsiFinD("high_int",$B263,TODAY()-365,TODAY(),100)-[2]!thsiFinD("low_int",$B263,TODAY()-365,TODAY(),100)-1)))</f>
        <v>0.58406336782464863</v>
      </c>
      <c r="AD263" s="29">
        <f ca="1">IF($L263="","",(([2]!thsiFinD("close_int",$B263,TODAY()-90,TODAY(),100)-[2]!thsiFinD("low_int",$B263,TODAY()-90,TODAY(),100)-1)/([2]!thsiFinD("high_int",$B263,TODAY()-90,TODAY(),100)-[2]!thsiFinD("low_int",$B263,TODAY()-90,TODAY(),100)-1)))</f>
        <v>0.34084825268953189</v>
      </c>
    </row>
    <row r="264" spans="1:30" ht="16.5" hidden="1" x14ac:dyDescent="0.4">
      <c r="A264" s="2" t="str">
        <f>[1]!b_info_fullname(B264)</f>
        <v>中证车联网主题指数</v>
      </c>
      <c r="B264" s="21" t="s">
        <v>643</v>
      </c>
      <c r="C264" s="2" t="str">
        <f>[1]!s_info_name(B264)</f>
        <v>CS车联网</v>
      </c>
      <c r="D264" s="3" t="s">
        <v>1497</v>
      </c>
      <c r="E264" s="3" t="s">
        <v>1501</v>
      </c>
      <c r="F264" s="21" t="s">
        <v>1740</v>
      </c>
      <c r="G264" s="19">
        <f>COUNTIF('ETF-info'!$I$2:$I$2000,ETF指数!$B264)</f>
        <v>1</v>
      </c>
      <c r="H264" s="20">
        <f ca="1">SUMIF('ETF-info'!$I$2:$I$2000,ETF指数!B264,'ETF-info'!$M$2:$M$1008)</f>
        <v>0.51168138799999996</v>
      </c>
      <c r="I264" s="25">
        <f ca="1">[1]!i_pq_pctchange($B264,TODAY()-30,"")</f>
        <v>-8.6105400604374438</v>
      </c>
      <c r="J264" s="25">
        <f ca="1">[1]!i_pq_pctchange($B264,TODAY()-180,"")</f>
        <v>-1.9628555358317756</v>
      </c>
      <c r="K264" s="25">
        <f ca="1">[1]!i_pq_pctchange($B264,TODAY()-365,"")</f>
        <v>17.485333927414914</v>
      </c>
      <c r="L264" s="25">
        <f ca="1">IFERROR([1]!i_risk_returnyearly($B264,TODAY()-180,"",1)/N264,"")</f>
        <v>-0.12308621820842802</v>
      </c>
      <c r="M264" s="25">
        <f ca="1">IFERROR([1]!i_risk_returnyearly($B264,TODAY()-365,"",1)/O264,"")</f>
        <v>0.52141484262410931</v>
      </c>
      <c r="N264" s="26">
        <f ca="1">[2]!thsiFinD("ths_annual_volatility_index",$B264,TODAY()-180,TODAY(),100,101)</f>
        <v>32.869873164318001</v>
      </c>
      <c r="O264" s="26">
        <f ca="1">[2]!thsiFinD("ths_annual_volatility_index",$B264,TODAY()-365,TODAY(),100,101)</f>
        <v>34.737895547937001</v>
      </c>
      <c r="P264" s="27">
        <f ca="1">[2]!thsiFinD("ths_fore_np_compound_growth_2y_index",$B264,TODAY())</f>
        <v>24.991650531236001</v>
      </c>
      <c r="Q264" s="27">
        <f ca="1">$P264-[2]!thsiFinD("ths_fore_np_compound_growth_2y_index",$B264,TODAY()-30)</f>
        <v>-2.8445228417709991</v>
      </c>
      <c r="R264" s="27">
        <f ca="1">$P264-[2]!thsiFinD("ths_fore_np_compound_growth_2y_index",$B264,TODAY()-180)</f>
        <v>6.7805012865580032</v>
      </c>
      <c r="S264" s="26">
        <f ca="1">[2]!thsiFinD("ths_pe_ttm_index",B264,[2]!thsiFinD("ths_new_forward_nearest_trade_date_func",TODAY()),100,100)</f>
        <v>25.648991805984998</v>
      </c>
      <c r="T264" s="26">
        <f ca="1">[2]!thsiFinD("ths_fore_pe_index",B264,[2]!thsiFinD("ths_new_forward_nearest_trade_date_func",TODAY()),2025,100)</f>
        <v>18.96757204723</v>
      </c>
      <c r="U264" s="26">
        <f ca="1">[2]!thsiFinD("ths_pb_quantile_sr_index",$B264,[2]!thsiFinD("ths_new_forward_nearest_trade_date_func",TODAY()),TODAY()-365*5,TODAY(),107,100)</f>
        <v>65.016286644951137</v>
      </c>
      <c r="V264" s="26">
        <f ca="1">[2]!thsiFinD("ths_pe_ttm_quantile_index",$B264,[2]!thsiFinD("ths_new_forward_nearest_trade_date_func",TODAY()),TODAY()-365*5,TODAY(),100,100)</f>
        <v>0</v>
      </c>
      <c r="W264" s="27">
        <f ca="1">[2]!thsiFinD("ths_pb_quantile_sr_index",$B264,"2024-09-20",TODAY()-365*5,TODAY(),107,100)</f>
        <v>20.195439739413683</v>
      </c>
      <c r="X264" s="27">
        <f ca="1">[2]!thsiFinD("ths_pe_ttm_quantile_index",$B264,"2024-09-20",TODAY()-365*5,TODAY(),100,100)</f>
        <v>3.5349567949725</v>
      </c>
      <c r="Y264" s="27">
        <f ca="1">[2]!thsiFinD("ths_pb_quantile_sr_index",$B264,"2024-12-31",TODAY()-365*5,TODAY(),107,100)</f>
        <v>58.436482084690553</v>
      </c>
      <c r="Z264" s="27">
        <f ca="1">[2]!thsiFinD("ths_pe_ttm_quantile_index",$B264,"2024-12-31",TODAY()-365*5,TODAY(),100,100)</f>
        <v>25.314465408804999</v>
      </c>
      <c r="AA264" s="27">
        <f ca="1">[2]!thsiFinD("ths_pb_lessthan1_num_ratio_index",$B264,[2]!thsiFinD("ths_new_forward_nearest_trade_date_func",TODAY()))</f>
        <v>6.3829787234043005</v>
      </c>
      <c r="AB264" s="29">
        <f ca="1">IF(L264="","",(([2]!thsiFinD("close_int",$B264,TODAY()-365*3,TODAY(),100)-[2]!thsiFinD("low_int",$B264,TODAY()-365*3,TODAY(),100)-1)/([2]!thsiFinD("high_int",$B264,TODAY()-365*3,TODAY(),100)-[2]!thsiFinD("low_int",$B264,TODAY()-365*3,TODAY(),100)-1)))</f>
        <v>0.62261419094985415</v>
      </c>
      <c r="AC264" s="29">
        <f ca="1">IF($L264="","",(([2]!thsiFinD("close_int",$B264,TODAY()-365,TODAY(),100)-[2]!thsiFinD("low_int",$B264,TODAY()-365,TODAY(),100)-1)/([2]!thsiFinD("high_int",$B264,TODAY()-365,TODAY(),100)-[2]!thsiFinD("low_int",$B264,TODAY()-365,TODAY(),100)-1)))</f>
        <v>0.58983049928572773</v>
      </c>
      <c r="AD264" s="29">
        <f ca="1">IF($L264="","",(([2]!thsiFinD("close_int",$B264,TODAY()-90,TODAY(),100)-[2]!thsiFinD("low_int",$B264,TODAY()-90,TODAY(),100)-1)/([2]!thsiFinD("high_int",$B264,TODAY()-90,TODAY(),100)-[2]!thsiFinD("low_int",$B264,TODAY()-90,TODAY(),100)-1)))</f>
        <v>0.37107729651319843</v>
      </c>
    </row>
    <row r="265" spans="1:30" ht="16.5" hidden="1" x14ac:dyDescent="0.4">
      <c r="A265" s="2" t="str">
        <f>[1]!b_info_fullname(B265)</f>
        <v>中证沪港深物联网主题指数</v>
      </c>
      <c r="B265" s="2" t="s">
        <v>774</v>
      </c>
      <c r="C265" s="2" t="str">
        <f>[1]!s_info_name(B265)</f>
        <v>SHS物联网</v>
      </c>
      <c r="D265" s="3" t="s">
        <v>1497</v>
      </c>
      <c r="E265" s="3" t="s">
        <v>1501</v>
      </c>
      <c r="F265" s="3" t="s">
        <v>1722</v>
      </c>
      <c r="G265" s="19">
        <f>COUNTIF('ETF-info'!$I$2:$I$2000,ETF指数!$B265)</f>
        <v>1</v>
      </c>
      <c r="H265" s="20">
        <f ca="1">SUMIF('ETF-info'!$I$2:$I$2000,ETF指数!B265,'ETF-info'!$M$2:$M$1008)</f>
        <v>0.41799578600000004</v>
      </c>
      <c r="I265" s="25">
        <f ca="1">[1]!i_pq_pctchange($B265,TODAY()-30,"")</f>
        <v>-9.7916997519310822</v>
      </c>
      <c r="J265" s="25">
        <f ca="1">[1]!i_pq_pctchange($B265,TODAY()-180,"")</f>
        <v>2.7886779140503082</v>
      </c>
      <c r="K265" s="25">
        <f ca="1">[1]!i_pq_pctchange($B265,TODAY()-365,"")</f>
        <v>28.804343939229128</v>
      </c>
      <c r="L265" s="25">
        <f ca="1">IFERROR([1]!i_risk_returnyearly($B265,TODAY()-180,"",1)/N265,"")</f>
        <v>0.19043353429853194</v>
      </c>
      <c r="M265" s="25">
        <f ca="1">IFERROR([1]!i_risk_returnyearly($B265,TODAY()-365,"",1)/O265,"")</f>
        <v>1.0156408475042933</v>
      </c>
      <c r="N265" s="26">
        <f ca="1">[2]!thsiFinD("ths_annual_volatility_index",$B265,TODAY()-180,TODAY(),100,101)</f>
        <v>30.192533876433998</v>
      </c>
      <c r="O265" s="26">
        <f ca="1">[2]!thsiFinD("ths_annual_volatility_index",$B265,TODAY()-365,TODAY(),100,101)</f>
        <v>27.980679054795999</v>
      </c>
      <c r="P265" s="27">
        <f ca="1">[2]!thsiFinD("ths_fore_np_compound_growth_2y_index",$B265,TODAY())</f>
        <v>14.176679781113</v>
      </c>
      <c r="Q265" s="27">
        <f ca="1">$P265-[2]!thsiFinD("ths_fore_np_compound_growth_2y_index",$B265,TODAY()-30)</f>
        <v>1.2570724990219997</v>
      </c>
      <c r="R265" s="27">
        <f ca="1">$P265-[2]!thsiFinD("ths_fore_np_compound_growth_2y_index",$B265,TODAY()-180)</f>
        <v>1.5064143587609991</v>
      </c>
      <c r="S265" s="26">
        <f ca="1">[2]!thsiFinD("ths_pe_ttm_index",B265,[2]!thsiFinD("ths_new_forward_nearest_trade_date_func",TODAY()),100,100)</f>
        <v>22.567770036532998</v>
      </c>
      <c r="T265" s="26">
        <f ca="1">[2]!thsiFinD("ths_fore_pe_index",B265,[2]!thsiFinD("ths_new_forward_nearest_trade_date_func",TODAY()),2025,100)</f>
        <v>19.538585120509001</v>
      </c>
      <c r="U265" s="26">
        <f ca="1">[2]!thsiFinD("ths_pb_quantile_sr_index",$B265,[2]!thsiFinD("ths_new_forward_nearest_trade_date_func",TODAY()),TODAY()-365*5,TODAY(),107,100)</f>
        <v>67.172050098879367</v>
      </c>
      <c r="V265" s="26">
        <f ca="1">[2]!thsiFinD("ths_pe_ttm_quantile_index",$B265,[2]!thsiFinD("ths_new_forward_nearest_trade_date_func",TODAY()),TODAY()-365*5,TODAY(),100,100)</f>
        <v>0</v>
      </c>
      <c r="W265" s="27">
        <f ca="1">[2]!thsiFinD("ths_pb_quantile_sr_index",$B265,"2024-09-20",TODAY()-365*5,TODAY(),107,100)</f>
        <v>40.672379696769937</v>
      </c>
      <c r="X265" s="27">
        <f ca="1">[2]!thsiFinD("ths_pe_ttm_quantile_index",$B265,"2024-09-20",TODAY()-365*5,TODAY(),100,100)</f>
        <v>23.892519970951</v>
      </c>
      <c r="Y265" s="27">
        <f ca="1">[2]!thsiFinD("ths_pb_quantile_sr_index",$B265,"2024-12-31",TODAY()-365*5,TODAY(),107,100)</f>
        <v>64.271588661832567</v>
      </c>
      <c r="Z265" s="27">
        <f ca="1">[2]!thsiFinD("ths_pe_ttm_quantile_index",$B265,"2024-12-31",TODAY()-365*5,TODAY(),100,100)</f>
        <v>52.394775036284003</v>
      </c>
      <c r="AA265" s="27">
        <f ca="1">[2]!thsiFinD("ths_pb_lessthan1_num_ratio_index",$B265,[2]!thsiFinD("ths_new_forward_nearest_trade_date_func",TODAY()))</f>
        <v>2</v>
      </c>
      <c r="AB265" s="29">
        <f ca="1">IF(L265="","",(([2]!thsiFinD("close_int",$B265,TODAY()-365*3,TODAY(),100)-[2]!thsiFinD("low_int",$B265,TODAY()-365*3,TODAY(),100)-1)/([2]!thsiFinD("high_int",$B265,TODAY()-365*3,TODAY(),100)-[2]!thsiFinD("low_int",$B265,TODAY()-365*3,TODAY(),100)-1)))</f>
        <v>0.63781898908928181</v>
      </c>
      <c r="AC265" s="29">
        <f ca="1">IF($L265="","",(([2]!thsiFinD("close_int",$B265,TODAY()-365,TODAY(),100)-[2]!thsiFinD("low_int",$B265,TODAY()-365,TODAY(),100)-1)/([2]!thsiFinD("high_int",$B265,TODAY()-365,TODAY(),100)-[2]!thsiFinD("low_int",$B265,TODAY()-365,TODAY(),100)-1)))</f>
        <v>0.58137147543402334</v>
      </c>
      <c r="AD265" s="29">
        <f ca="1">IF($L265="","",(([2]!thsiFinD("close_int",$B265,TODAY()-90,TODAY(),100)-[2]!thsiFinD("low_int",$B265,TODAY()-90,TODAY(),100)-1)/([2]!thsiFinD("high_int",$B265,TODAY()-90,TODAY(),100)-[2]!thsiFinD("low_int",$B265,TODAY()-90,TODAY(),100)-1)))</f>
        <v>0.36657140399661919</v>
      </c>
    </row>
    <row r="266" spans="1:30" ht="16.5" hidden="1" x14ac:dyDescent="0.4">
      <c r="A266" s="2" t="str">
        <f>[1]!b_info_fullname(B266)</f>
        <v>中证科技先锋指数</v>
      </c>
      <c r="B266" s="21" t="s">
        <v>919</v>
      </c>
      <c r="C266" s="2" t="str">
        <f>[1]!s_info_name(B266)</f>
        <v>科技先锋</v>
      </c>
      <c r="D266" s="3" t="s">
        <v>1497</v>
      </c>
      <c r="E266" s="3" t="s">
        <v>1501</v>
      </c>
      <c r="F266" s="39" t="s">
        <v>2363</v>
      </c>
      <c r="G266" s="19">
        <f>COUNTIF('ETF-info'!$I$2:$I$2000,ETF指数!$B266)</f>
        <v>1</v>
      </c>
      <c r="H266" s="20">
        <f ca="1">SUMIF('ETF-info'!$I$2:$I$2000,ETF指数!B266,'ETF-info'!$M$2:$M$1008)</f>
        <v>0.29868926010000002</v>
      </c>
      <c r="I266" s="25">
        <f ca="1">[1]!i_pq_pctchange($B266,TODAY()-30,"")</f>
        <v>-6.7426814351317361</v>
      </c>
      <c r="J266" s="25">
        <f ca="1">[1]!i_pq_pctchange($B266,TODAY()-180,"")</f>
        <v>-5.4095526167065033</v>
      </c>
      <c r="K266" s="25">
        <f ca="1">[1]!i_pq_pctchange($B266,TODAY()-365,"")</f>
        <v>13.885190460545726</v>
      </c>
      <c r="L266" s="25">
        <f ca="1">IFERROR([1]!i_risk_returnyearly($B266,TODAY()-180,"",1)/N266,"")</f>
        <v>-0.41411055341670555</v>
      </c>
      <c r="M266" s="25">
        <f ca="1">IFERROR([1]!i_risk_returnyearly($B266,TODAY()-365,"",1)/O266,"")</f>
        <v>0.46570407277374704</v>
      </c>
      <c r="N266" s="26">
        <f ca="1">[2]!thsiFinD("ths_annual_volatility_index",$B266,TODAY()-180,TODAY(),100,101)</f>
        <v>26.418491246106999</v>
      </c>
      <c r="O266" s="26">
        <f ca="1">[2]!thsiFinD("ths_annual_volatility_index",$B266,TODAY()-365,TODAY(),100,101)</f>
        <v>30.868842500882</v>
      </c>
      <c r="P266" s="27">
        <f ca="1">[2]!thsiFinD("ths_fore_np_compound_growth_2y_index",$B266,TODAY())</f>
        <v>15.760452246135999</v>
      </c>
      <c r="Q266" s="27">
        <f ca="1">$P266-[2]!thsiFinD("ths_fore_np_compound_growth_2y_index",$B266,TODAY()-30)</f>
        <v>3.9047851375000775E-2</v>
      </c>
      <c r="R266" s="27">
        <f ca="1">$P266-[2]!thsiFinD("ths_fore_np_compound_growth_2y_index",$B266,TODAY()-180)</f>
        <v>3.5946477060220001</v>
      </c>
      <c r="S266" s="26">
        <f ca="1">[2]!thsiFinD("ths_pe_ttm_index",B266,[2]!thsiFinD("ths_new_forward_nearest_trade_date_func",TODAY()),100,100)</f>
        <v>33.676800965257002</v>
      </c>
      <c r="T266" s="26">
        <f ca="1">[2]!thsiFinD("ths_fore_pe_index",B266,[2]!thsiFinD("ths_new_forward_nearest_trade_date_func",TODAY()),2025,100)</f>
        <v>21.976018668613001</v>
      </c>
      <c r="U266" s="26">
        <f ca="1">[2]!thsiFinD("ths_pb_quantile_sr_index",$B266,[2]!thsiFinD("ths_new_forward_nearest_trade_date_func",TODAY()),TODAY()-365*5,TODAY(),107,100)</f>
        <v>32.26427196921103</v>
      </c>
      <c r="V266" s="26">
        <f ca="1">[2]!thsiFinD("ths_pe_ttm_quantile_index",$B266,[2]!thsiFinD("ths_new_forward_nearest_trade_date_func",TODAY()),TODAY()-365*5,TODAY(),100,100)</f>
        <v>0</v>
      </c>
      <c r="W266" s="27">
        <f ca="1">[2]!thsiFinD("ths_pb_quantile_sr_index",$B266,"2024-09-20",TODAY()-365*5,TODAY(),107,100)</f>
        <v>0.76972418216805649</v>
      </c>
      <c r="X266" s="27">
        <f ca="1">[2]!thsiFinD("ths_pe_ttm_quantile_index",$B266,"2024-09-20",TODAY()-365*5,TODAY(),100,100)</f>
        <v>17.761194029851001</v>
      </c>
      <c r="Y266" s="27">
        <f ca="1">[2]!thsiFinD("ths_pb_quantile_sr_index",$B266,"2024-12-31",TODAY()-365*5,TODAY(),107,100)</f>
        <v>49.775497113534314</v>
      </c>
      <c r="Z266" s="27">
        <f ca="1">[2]!thsiFinD("ths_pe_ttm_quantile_index",$B266,"2024-12-31",TODAY()-365*5,TODAY(),100,100)</f>
        <v>58.358208955224001</v>
      </c>
      <c r="AA266" s="27">
        <f ca="1">[2]!thsiFinD("ths_pb_lessthan1_num_ratio_index",$B266,[2]!thsiFinD("ths_new_forward_nearest_trade_date_func",TODAY()))</f>
        <v>4</v>
      </c>
      <c r="AB266" s="29">
        <f ca="1">IF(L266="","",(([2]!thsiFinD("close_int",$B266,TODAY()-365*3,TODAY(),100)-[2]!thsiFinD("low_int",$B266,TODAY()-365*3,TODAY(),100)-1)/([2]!thsiFinD("high_int",$B266,TODAY()-365*3,TODAY(),100)-[2]!thsiFinD("low_int",$B266,TODAY()-365*3,TODAY(),100)-1)))</f>
        <v>0.41174322849732975</v>
      </c>
      <c r="AC266" s="29">
        <f ca="1">IF($L266="","",(([2]!thsiFinD("close_int",$B266,TODAY()-365,TODAY(),100)-[2]!thsiFinD("low_int",$B266,TODAY()-365,TODAY(),100)-1)/([2]!thsiFinD("high_int",$B266,TODAY()-365,TODAY(),100)-[2]!thsiFinD("low_int",$B266,TODAY()-365,TODAY(),100)-1)))</f>
        <v>0.55130204167866692</v>
      </c>
      <c r="AD266" s="29">
        <f ca="1">IF($L266="","",(([2]!thsiFinD("close_int",$B266,TODAY()-90,TODAY(),100)-[2]!thsiFinD("low_int",$B266,TODAY()-90,TODAY(),100)-1)/([2]!thsiFinD("high_int",$B266,TODAY()-90,TODAY(),100)-[2]!thsiFinD("low_int",$B266,TODAY()-90,TODAY(),100)-1)))</f>
        <v>0.34569968521607691</v>
      </c>
    </row>
    <row r="267" spans="1:30" ht="16.5" hidden="1" x14ac:dyDescent="0.4">
      <c r="A267" s="2" t="str">
        <f>[1]!b_info_fullname(B267)</f>
        <v>中证文娱传媒指数</v>
      </c>
      <c r="B267" s="21" t="s">
        <v>748</v>
      </c>
      <c r="C267" s="2" t="str">
        <f>[1]!s_info_name(B267)</f>
        <v>文娱传媒</v>
      </c>
      <c r="D267" s="3" t="s">
        <v>1497</v>
      </c>
      <c r="E267" s="3" t="s">
        <v>1501</v>
      </c>
      <c r="F267" s="21" t="s">
        <v>1689</v>
      </c>
      <c r="G267" s="19">
        <f>COUNTIF('ETF-info'!$I$2:$I$2000,ETF指数!$B267)</f>
        <v>1</v>
      </c>
      <c r="H267" s="20">
        <f ca="1">SUMIF('ETF-info'!$I$2:$I$2000,ETF指数!B267,'ETF-info'!$M$2:$M$1008)</f>
        <v>0.20962681890000001</v>
      </c>
      <c r="I267" s="25">
        <f ca="1">[1]!i_pq_pctchange($B267,TODAY()-30,"")</f>
        <v>-5.7074112792403593</v>
      </c>
      <c r="J267" s="25">
        <f ca="1">[1]!i_pq_pctchange($B267,TODAY()-180,"")</f>
        <v>3.2994304732689494</v>
      </c>
      <c r="K267" s="25">
        <f ca="1">[1]!i_pq_pctchange($B267,TODAY()-365,"")</f>
        <v>11.988496106553438</v>
      </c>
      <c r="L267" s="25">
        <f ca="1">IFERROR([1]!i_risk_returnyearly($B267,TODAY()-180,"",1)/N267,"")</f>
        <v>0.19097443796325186</v>
      </c>
      <c r="M267" s="25">
        <f ca="1">IFERROR([1]!i_risk_returnyearly($B267,TODAY()-365,"",1)/O267,"")</f>
        <v>0.33339951427348063</v>
      </c>
      <c r="N267" s="26">
        <f ca="1">[2]!thsiFinD("ths_annual_volatility_index",$B267,TODAY()-180,TODAY(),100,101)</f>
        <v>36.637224971461997</v>
      </c>
      <c r="O267" s="26">
        <f ca="1">[2]!thsiFinD("ths_annual_volatility_index",$B267,TODAY()-365,TODAY(),100,101)</f>
        <v>37.217976581671998</v>
      </c>
      <c r="P267" s="27">
        <f ca="1">[2]!thsiFinD("ths_fore_np_compound_growth_2y_index",$B267,TODAY())</f>
        <v>4.7072213177840005</v>
      </c>
      <c r="Q267" s="27">
        <f ca="1">$P267-[2]!thsiFinD("ths_fore_np_compound_growth_2y_index",$B267,TODAY()-30)</f>
        <v>1.0144474092676004</v>
      </c>
      <c r="R267" s="27">
        <f ca="1">$P267-[2]!thsiFinD("ths_fore_np_compound_growth_2y_index",$B267,TODAY()-180)</f>
        <v>-6.0121553736989988</v>
      </c>
      <c r="S267" s="26">
        <f ca="1">[2]!thsiFinD("ths_pe_ttm_index",B267,[2]!thsiFinD("ths_new_forward_nearest_trade_date_func",TODAY()),100,100)</f>
        <v>32.710794502036997</v>
      </c>
      <c r="T267" s="26">
        <f ca="1">[2]!thsiFinD("ths_fore_pe_index",B267,[2]!thsiFinD("ths_new_forward_nearest_trade_date_func",TODAY()),2025,100)</f>
        <v>22.905676326811001</v>
      </c>
      <c r="U267" s="26">
        <f ca="1">[2]!thsiFinD("ths_pb_quantile_sr_index",$B267,[2]!thsiFinD("ths_new_forward_nearest_trade_date_func",TODAY()),TODAY()-365*5,TODAY(),107,100)</f>
        <v>20.725388601036268</v>
      </c>
      <c r="V267" s="26">
        <f ca="1">[2]!thsiFinD("ths_pe_ttm_quantile_index",$B267,[2]!thsiFinD("ths_new_forward_nearest_trade_date_func",TODAY()),TODAY()-365*5,TODAY(),100,100)</f>
        <v>0</v>
      </c>
      <c r="W267" s="27">
        <f ca="1">[2]!thsiFinD("ths_pb_quantile_sr_index",$B267,"2024-09-20",TODAY()-365*5,TODAY(),107,100)</f>
        <v>0.84196891191709844</v>
      </c>
      <c r="X267" s="27">
        <f ca="1">[2]!thsiFinD("ths_pe_ttm_quantile_index",$B267,"2024-09-20",TODAY()-365*5,TODAY(),100,100)</f>
        <v>4.5995241871530999</v>
      </c>
      <c r="Y267" s="27">
        <f ca="1">[2]!thsiFinD("ths_pb_quantile_sr_index",$B267,"2024-12-31",TODAY()-365*5,TODAY(),107,100)</f>
        <v>19.430051813471501</v>
      </c>
      <c r="Z267" s="27">
        <f ca="1">[2]!thsiFinD("ths_pe_ttm_quantile_index",$B267,"2024-12-31",TODAY()-365*5,TODAY(),100,100)</f>
        <v>20.079365079365001</v>
      </c>
      <c r="AA267" s="27">
        <f ca="1">[2]!thsiFinD("ths_pb_lessthan1_num_ratio_index",$B267,[2]!thsiFinD("ths_new_forward_nearest_trade_date_func",TODAY()))</f>
        <v>6</v>
      </c>
      <c r="AB267" s="29">
        <f ca="1">IF(L267="","",(([2]!thsiFinD("close_int",$B267,TODAY()-365*3,TODAY(),100)-[2]!thsiFinD("low_int",$B267,TODAY()-365*3,TODAY(),100)-1)/([2]!thsiFinD("high_int",$B267,TODAY()-365*3,TODAY(),100)-[2]!thsiFinD("low_int",$B267,TODAY()-365*3,TODAY(),100)-1)))</f>
        <v>0.4178155966264735</v>
      </c>
      <c r="AC267" s="29">
        <f ca="1">IF($L267="","",(([2]!thsiFinD("close_int",$B267,TODAY()-365,TODAY(),100)-[2]!thsiFinD("low_int",$B267,TODAY()-365,TODAY(),100)-1)/([2]!thsiFinD("high_int",$B267,TODAY()-365,TODAY(),100)-[2]!thsiFinD("low_int",$B267,TODAY()-365,TODAY(),100)-1)))</f>
        <v>0.60275930339332995</v>
      </c>
      <c r="AD267" s="29">
        <f ca="1">IF($L267="","",(([2]!thsiFinD("close_int",$B267,TODAY()-90,TODAY(),100)-[2]!thsiFinD("low_int",$B267,TODAY()-90,TODAY(),100)-1)/([2]!thsiFinD("high_int",$B267,TODAY()-90,TODAY(),100)-[2]!thsiFinD("low_int",$B267,TODAY()-90,TODAY(),100)-1)))</f>
        <v>0.36831139212513597</v>
      </c>
    </row>
    <row r="268" spans="1:30" ht="16.5" hidden="1" x14ac:dyDescent="0.4">
      <c r="A268" s="2" t="str">
        <f>[1]!b_info_fullname(B268)</f>
        <v>中证沪港深游戏及文化传媒指数</v>
      </c>
      <c r="B268" s="21" t="s">
        <v>809</v>
      </c>
      <c r="C268" s="2" t="str">
        <f>[1]!s_info_name(B268)</f>
        <v>SHS游戏传媒</v>
      </c>
      <c r="D268" s="3" t="s">
        <v>1497</v>
      </c>
      <c r="E268" s="3" t="s">
        <v>1501</v>
      </c>
      <c r="F268" s="21" t="s">
        <v>1689</v>
      </c>
      <c r="G268" s="19">
        <f>COUNTIF('ETF-info'!$I$2:$I$2000,ETF指数!$B268)</f>
        <v>1</v>
      </c>
      <c r="H268" s="20">
        <f ca="1">SUMIF('ETF-info'!$I$2:$I$2000,ETF指数!B268,'ETF-info'!$M$2:$M$1008)</f>
        <v>0.28613036739999997</v>
      </c>
      <c r="I268" s="25">
        <f ca="1">[1]!i_pq_pctchange($B268,TODAY()-30,"")</f>
        <v>-6.4121191209675192</v>
      </c>
      <c r="J268" s="25">
        <f ca="1">[1]!i_pq_pctchange($B268,TODAY()-180,"")</f>
        <v>8.3569596841670304</v>
      </c>
      <c r="K268" s="25">
        <f ca="1">[1]!i_pq_pctchange($B268,TODAY()-365,"")</f>
        <v>19.50846858712325</v>
      </c>
      <c r="L268" s="25">
        <f ca="1">IFERROR([1]!i_risk_returnyearly($B268,TODAY()-180,"",1)/N268,"")</f>
        <v>0.52510700946102762</v>
      </c>
      <c r="M268" s="25">
        <f ca="1">IFERROR([1]!i_risk_returnyearly($B268,TODAY()-365,"",1)/O268,"")</f>
        <v>0.60932549938246494</v>
      </c>
      <c r="N268" s="26">
        <f ca="1">[2]!thsiFinD("ths_annual_volatility_index",$B268,TODAY()-180,TODAY(),100,101)</f>
        <v>33.743914504370998</v>
      </c>
      <c r="O268" s="26">
        <f ca="1">[2]!thsiFinD("ths_annual_volatility_index",$B268,TODAY()-365,TODAY(),100,101)</f>
        <v>31.602459635159001</v>
      </c>
      <c r="P268" s="27">
        <f ca="1">[2]!thsiFinD("ths_fore_np_compound_growth_2y_index",$B268,TODAY())</f>
        <v>2.4991849197423002</v>
      </c>
      <c r="Q268" s="27">
        <f ca="1">$P268-[2]!thsiFinD("ths_fore_np_compound_growth_2y_index",$B268,TODAY()-30)</f>
        <v>1.4324457793293002</v>
      </c>
      <c r="R268" s="27">
        <f ca="1">$P268-[2]!thsiFinD("ths_fore_np_compound_growth_2y_index",$B268,TODAY()-180)</f>
        <v>-7.3995140258129002</v>
      </c>
      <c r="S268" s="26">
        <f ca="1">[2]!thsiFinD("ths_pe_ttm_index",B268,[2]!thsiFinD("ths_new_forward_nearest_trade_date_func",TODAY()),100,100)</f>
        <v>22.244690930223999</v>
      </c>
      <c r="T268" s="26">
        <f ca="1">[2]!thsiFinD("ths_fore_pe_index",B268,[2]!thsiFinD("ths_new_forward_nearest_trade_date_func",TODAY()),2025,100)</f>
        <v>18.44766772801</v>
      </c>
      <c r="U268" s="26">
        <f ca="1">[2]!thsiFinD("ths_pb_quantile_sr_index",$B268,[2]!thsiFinD("ths_new_forward_nearest_trade_date_func",TODAY()),TODAY()-365*5,TODAY(),107,100)</f>
        <v>68.781407035175874</v>
      </c>
      <c r="V268" s="26">
        <f ca="1">[2]!thsiFinD("ths_pe_ttm_quantile_index",$B268,[2]!thsiFinD("ths_new_forward_nearest_trade_date_func",TODAY()),TODAY()-365*5,TODAY(),100,100)</f>
        <v>0</v>
      </c>
      <c r="W268" s="27">
        <f ca="1">[2]!thsiFinD("ths_pb_quantile_sr_index",$B268,"2024-09-20",TODAY()-365*5,TODAY(),107,100)</f>
        <v>28.077889447236181</v>
      </c>
      <c r="X268" s="27">
        <f ca="1">[2]!thsiFinD("ths_pe_ttm_quantile_index",$B268,"2024-09-20",TODAY()-365*5,TODAY(),100,100)</f>
        <v>35.466034755133997</v>
      </c>
      <c r="Y268" s="27">
        <f ca="1">[2]!thsiFinD("ths_pb_quantile_sr_index",$B268,"2024-12-31",TODAY()-365*5,TODAY(),107,100)</f>
        <v>55.904522613065325</v>
      </c>
      <c r="Z268" s="27">
        <f ca="1">[2]!thsiFinD("ths_pe_ttm_quantile_index",$B268,"2024-12-31",TODAY()-365*5,TODAY(),100,100)</f>
        <v>39.652448657188003</v>
      </c>
      <c r="AA268" s="27">
        <f ca="1">[2]!thsiFinD("ths_pb_lessthan1_num_ratio_index",$B268,[2]!thsiFinD("ths_new_forward_nearest_trade_date_func",TODAY()))</f>
        <v>12</v>
      </c>
      <c r="AB268" s="29">
        <f ca="1">IF(L268="","",(([2]!thsiFinD("close_int",$B268,TODAY()-365*3,TODAY(),100)-[2]!thsiFinD("low_int",$B268,TODAY()-365*3,TODAY(),100)-1)/([2]!thsiFinD("high_int",$B268,TODAY()-365*3,TODAY(),100)-[2]!thsiFinD("low_int",$B268,TODAY()-365*3,TODAY(),100)-1)))</f>
        <v>0.63646169265191366</v>
      </c>
      <c r="AC268" s="29">
        <f ca="1">IF($L268="","",(([2]!thsiFinD("close_int",$B268,TODAY()-365,TODAY(),100)-[2]!thsiFinD("low_int",$B268,TODAY()-365,TODAY(),100)-1)/([2]!thsiFinD("high_int",$B268,TODAY()-365,TODAY(),100)-[2]!thsiFinD("low_int",$B268,TODAY()-365,TODAY(),100)-1)))</f>
        <v>0.6593047617265495</v>
      </c>
      <c r="AD268" s="29">
        <f ca="1">IF($L268="","",(([2]!thsiFinD("close_int",$B268,TODAY()-90,TODAY(),100)-[2]!thsiFinD("low_int",$B268,TODAY()-90,TODAY(),100)-1)/([2]!thsiFinD("high_int",$B268,TODAY()-90,TODAY(),100)-[2]!thsiFinD("low_int",$B268,TODAY()-90,TODAY(),100)-1)))</f>
        <v>0.43618623914081922</v>
      </c>
    </row>
    <row r="269" spans="1:30" ht="16.5" hidden="1" x14ac:dyDescent="0.4">
      <c r="A269" s="2" t="str">
        <f>[1]!b_info_fullname(B269)</f>
        <v>中证主要消费指数</v>
      </c>
      <c r="B269" s="2" t="s">
        <v>108</v>
      </c>
      <c r="C269" s="2" t="s">
        <v>1742</v>
      </c>
      <c r="D269" s="3" t="s">
        <v>1497</v>
      </c>
      <c r="E269" s="3" t="s">
        <v>1502</v>
      </c>
      <c r="F269" s="3" t="s">
        <v>1502</v>
      </c>
      <c r="G269" s="19">
        <f>COUNTIF('ETF-info'!$I$2:$I$2000,ETF指数!$B269)</f>
        <v>5</v>
      </c>
      <c r="H269" s="20">
        <f ca="1">SUMIF('ETF-info'!$I$2:$I$2000,ETF指数!B269,'ETF-info'!$M$2:$M$1008)</f>
        <v>153.87010111409998</v>
      </c>
      <c r="I269" s="25">
        <f ca="1">[1]!i_pq_pctchange($B269,TODAY()-30,"")</f>
        <v>0.77351922769284265</v>
      </c>
      <c r="J269" s="25">
        <f ca="1">[1]!i_pq_pctchange($B269,TODAY()-180,"")</f>
        <v>-1.5298087002970417</v>
      </c>
      <c r="K269" s="25">
        <f ca="1">[1]!i_pq_pctchange($B269,TODAY()-365,"")</f>
        <v>-7.4599665896186051</v>
      </c>
      <c r="L269" s="25">
        <f ca="1">IFERROR([1]!i_risk_returnyearly($B269,TODAY()-180,"",1)/N269,"")</f>
        <v>-0.15402049314072719</v>
      </c>
      <c r="M269" s="25">
        <f ca="1">IFERROR([1]!i_risk_returnyearly($B269,TODAY()-365,"",1)/O269,"")</f>
        <v>-0.28768931901616474</v>
      </c>
      <c r="N269" s="26">
        <f ca="1">[2]!thsiFinD("ths_annual_volatility_index",$B269,TODAY()-180,TODAY(),100,101)</f>
        <v>20.521314118625</v>
      </c>
      <c r="O269" s="26">
        <f ca="1">[2]!thsiFinD("ths_annual_volatility_index",$B269,TODAY()-365,TODAY(),100,101)</f>
        <v>26.753990072330001</v>
      </c>
      <c r="P269" s="27">
        <f ca="1">[2]!thsiFinD("ths_fore_np_compound_growth_2y_index",$B269,TODAY())</f>
        <v>24.265856391752997</v>
      </c>
      <c r="Q269" s="27">
        <f ca="1">$P269-[2]!thsiFinD("ths_fore_np_compound_growth_2y_index",$B269,TODAY()-30)</f>
        <v>1.384295445774999</v>
      </c>
      <c r="R269" s="27">
        <f ca="1">$P269-[2]!thsiFinD("ths_fore_np_compound_growth_2y_index",$B269,TODAY()-180)</f>
        <v>-2.4562738364920023</v>
      </c>
      <c r="S269" s="26">
        <f ca="1">[2]!thsiFinD("ths_pe_ttm_index",B269,[2]!thsiFinD("ths_new_forward_nearest_trade_date_func",TODAY()),100,100)</f>
        <v>20.037547282022999</v>
      </c>
      <c r="T269" s="26">
        <f ca="1">[2]!thsiFinD("ths_fore_pe_index",B269,[2]!thsiFinD("ths_new_forward_nearest_trade_date_func",TODAY()),2025,100)</f>
        <v>18.326414820977</v>
      </c>
      <c r="U269" s="26">
        <f ca="1">[2]!thsiFinD("ths_pb_quantile_sr_index",$B269,[2]!thsiFinD("ths_new_forward_nearest_trade_date_func",TODAY()),TODAY()-365*5,TODAY(),107,100)</f>
        <v>14.63254593175853</v>
      </c>
      <c r="V269" s="26">
        <f ca="1">[2]!thsiFinD("ths_pe_ttm_quantile_index",$B269,[2]!thsiFinD("ths_new_forward_nearest_trade_date_func",TODAY()),TODAY()-365*5,TODAY(),100,100)</f>
        <v>0</v>
      </c>
      <c r="W269" s="27">
        <f ca="1">[2]!thsiFinD("ths_pb_quantile_sr_index",$B269,"2024-09-20",TODAY()-365*5,TODAY(),107,100)</f>
        <v>0.1968503937007873</v>
      </c>
      <c r="X269" s="27">
        <f ca="1">[2]!thsiFinD("ths_pe_ttm_quantile_index",$B269,"2024-09-20",TODAY()-365*5,TODAY(),100,100)</f>
        <v>0.23659305993690999</v>
      </c>
      <c r="Y269" s="27">
        <f ca="1">[2]!thsiFinD("ths_pb_quantile_sr_index",$B269,"2024-12-31",TODAY()-365*5,TODAY(),107,100)</f>
        <v>13.517060367454068</v>
      </c>
      <c r="Z269" s="27">
        <f ca="1">[2]!thsiFinD("ths_pe_ttm_quantile_index",$B269,"2024-12-31",TODAY()-365*5,TODAY(),100,100)</f>
        <v>7.9652996845426003</v>
      </c>
      <c r="AA269" s="27">
        <f ca="1">[2]!thsiFinD("ths_pb_lessthan1_num_ratio_index",$B269,[2]!thsiFinD("ths_new_forward_nearest_trade_date_func",TODAY()))</f>
        <v>0</v>
      </c>
      <c r="AB269" s="29">
        <f ca="1">IF(L269="","",(([2]!thsiFinD("close_int",$B269,TODAY()-365*3,TODAY(),100)-[2]!thsiFinD("low_int",$B269,TODAY()-365*3,TODAY(),100)-1)/([2]!thsiFinD("high_int",$B269,TODAY()-365*3,TODAY(),100)-[2]!thsiFinD("low_int",$B269,TODAY()-365*3,TODAY(),100)-1)))</f>
        <v>0.28780035434403256</v>
      </c>
      <c r="AC269" s="29">
        <f ca="1">IF($L269="","",(([2]!thsiFinD("close_int",$B269,TODAY()-365,TODAY(),100)-[2]!thsiFinD("low_int",$B269,TODAY()-365,TODAY(),100)-1)/([2]!thsiFinD("high_int",$B269,TODAY()-365,TODAY(),100)-[2]!thsiFinD("low_int",$B269,TODAY()-365,TODAY(),100)-1)))</f>
        <v>0.47897443611855745</v>
      </c>
      <c r="AD269" s="29">
        <f ca="1">IF($L269="","",(([2]!thsiFinD("close_int",$B269,TODAY()-90,TODAY(),100)-[2]!thsiFinD("low_int",$B269,TODAY()-90,TODAY(),100)-1)/([2]!thsiFinD("high_int",$B269,TODAY()-90,TODAY(),100)-[2]!thsiFinD("low_int",$B269,TODAY()-90,TODAY(),100)-1)))</f>
        <v>0.66391530903103768</v>
      </c>
    </row>
    <row r="270" spans="1:30" ht="16.5" hidden="1" x14ac:dyDescent="0.4">
      <c r="A270" s="2" t="str">
        <f>[1]!b_info_fullname(B270)</f>
        <v>中证酒指数</v>
      </c>
      <c r="B270" s="2" t="s">
        <v>251</v>
      </c>
      <c r="C270" s="2" t="s">
        <v>1743</v>
      </c>
      <c r="D270" s="3" t="s">
        <v>1497</v>
      </c>
      <c r="E270" s="3" t="s">
        <v>1502</v>
      </c>
      <c r="F270" s="3" t="s">
        <v>1744</v>
      </c>
      <c r="G270" s="19">
        <f>COUNTIF('ETF-info'!$I$2:$I$2000,ETF指数!$B270)</f>
        <v>1</v>
      </c>
      <c r="H270" s="20">
        <f ca="1">SUMIF('ETF-info'!$I$2:$I$2000,ETF指数!B270,'ETF-info'!$M$2:$M$1008)</f>
        <v>122.1003634699</v>
      </c>
      <c r="I270" s="25">
        <f ca="1">[1]!i_pq_pctchange($B270,TODAY()-30,"")</f>
        <v>-3.0537166728226595</v>
      </c>
      <c r="J270" s="25">
        <f ca="1">[1]!i_pq_pctchange($B270,TODAY()-180,"")</f>
        <v>-4.1210683396506909</v>
      </c>
      <c r="K270" s="25">
        <f ca="1">[1]!i_pq_pctchange($B270,TODAY()-365,"")</f>
        <v>-14.217241370030509</v>
      </c>
      <c r="L270" s="25">
        <f ca="1">IFERROR([1]!i_risk_returnyearly($B270,TODAY()-180,"",1)/N270,"")</f>
        <v>-0.32600872508956663</v>
      </c>
      <c r="M270" s="25">
        <f ca="1">IFERROR([1]!i_risk_returnyearly($B270,TODAY()-365,"",1)/O270,"")</f>
        <v>-0.46434534652634923</v>
      </c>
      <c r="N270" s="26">
        <f ca="1">[2]!thsiFinD("ths_annual_volatility_index",$B270,TODAY()-180,TODAY(),100,101)</f>
        <v>25.748175273432999</v>
      </c>
      <c r="O270" s="26">
        <f ca="1">[2]!thsiFinD("ths_annual_volatility_index",$B270,TODAY()-365,TODAY(),100,101)</f>
        <v>31.551981931922001</v>
      </c>
      <c r="P270" s="27">
        <f ca="1">[2]!thsiFinD("ths_fore_np_compound_growth_2y_index",$B270,TODAY())</f>
        <v>12.623899695015</v>
      </c>
      <c r="Q270" s="27">
        <f ca="1">$P270-[2]!thsiFinD("ths_fore_np_compound_growth_2y_index",$B270,TODAY()-30)</f>
        <v>2.2639629705710007</v>
      </c>
      <c r="R270" s="27">
        <f ca="1">$P270-[2]!thsiFinD("ths_fore_np_compound_growth_2y_index",$B270,TODAY()-180)</f>
        <v>-2.071584943305</v>
      </c>
      <c r="S270" s="26">
        <f ca="1">[2]!thsiFinD("ths_pe_ttm_index",B270,[2]!thsiFinD("ths_new_forward_nearest_trade_date_func",TODAY()),100,100)</f>
        <v>20.061336026827</v>
      </c>
      <c r="T270" s="26">
        <f ca="1">[2]!thsiFinD("ths_fore_pe_index",B270,[2]!thsiFinD("ths_new_forward_nearest_trade_date_func",TODAY()),2025,100)</f>
        <v>18.045825151887001</v>
      </c>
      <c r="U270" s="26">
        <f ca="1">[2]!thsiFinD("ths_pb_quantile_sr_index",$B270,[2]!thsiFinD("ths_new_forward_nearest_trade_date_func",TODAY()),TODAY()-365*5,TODAY(),107,100)</f>
        <v>9.543010752688172</v>
      </c>
      <c r="V270" s="26">
        <f ca="1">[2]!thsiFinD("ths_pe_ttm_quantile_index",$B270,[2]!thsiFinD("ths_new_forward_nearest_trade_date_func",TODAY()),TODAY()-365*5,TODAY(),100,100)</f>
        <v>0</v>
      </c>
      <c r="W270" s="27">
        <f ca="1">[2]!thsiFinD("ths_pb_quantile_sr_index",$B270,"2024-09-20",TODAY()-365*5,TODAY(),107,100)</f>
        <v>0.26881720430107531</v>
      </c>
      <c r="X270" s="27">
        <f ca="1">[2]!thsiFinD("ths_pe_ttm_quantile_index",$B270,"2024-09-20",TODAY()-365*5,TODAY(),100,100)</f>
        <v>0.24174053182916999</v>
      </c>
      <c r="Y270" s="27">
        <f ca="1">[2]!thsiFinD("ths_pb_quantile_sr_index",$B270,"2024-12-31",TODAY()-365*5,TODAY(),107,100)</f>
        <v>10.080645161290322</v>
      </c>
      <c r="Z270" s="27">
        <f ca="1">[2]!thsiFinD("ths_pe_ttm_quantile_index",$B270,"2024-12-31",TODAY()-365*5,TODAY(),100,100)</f>
        <v>9.3473005640612001</v>
      </c>
      <c r="AA270" s="27">
        <f ca="1">[2]!thsiFinD("ths_pb_lessthan1_num_ratio_index",$B270,[2]!thsiFinD("ths_new_forward_nearest_trade_date_func",TODAY()))</f>
        <v>0</v>
      </c>
      <c r="AB270" s="29">
        <f ca="1">IF(L270="","",(([2]!thsiFinD("close_int",$B270,TODAY()-365*3,TODAY(),100)-[2]!thsiFinD("low_int",$B270,TODAY()-365*3,TODAY(),100)-1)/([2]!thsiFinD("high_int",$B270,TODAY()-365*3,TODAY(),100)-[2]!thsiFinD("low_int",$B270,TODAY()-365*3,TODAY(),100)-1)))</f>
        <v>0.22933425475832417</v>
      </c>
      <c r="AC270" s="29">
        <f ca="1">IF($L270="","",(([2]!thsiFinD("close_int",$B270,TODAY()-365,TODAY(),100)-[2]!thsiFinD("low_int",$B270,TODAY()-365,TODAY(),100)-1)/([2]!thsiFinD("high_int",$B270,TODAY()-365,TODAY(),100)-[2]!thsiFinD("low_int",$B270,TODAY()-365,TODAY(),100)-1)))</f>
        <v>0.44311534313619971</v>
      </c>
      <c r="AD270" s="29">
        <f ca="1">IF($L270="","",(([2]!thsiFinD("close_int",$B270,TODAY()-90,TODAY(),100)-[2]!thsiFinD("low_int",$B270,TODAY()-90,TODAY(),100)-1)/([2]!thsiFinD("high_int",$B270,TODAY()-90,TODAY(),100)-[2]!thsiFinD("low_int",$B270,TODAY()-90,TODAY(),100)-1)))</f>
        <v>0.45600456683943402</v>
      </c>
    </row>
    <row r="271" spans="1:30" ht="16.5" hidden="1" x14ac:dyDescent="0.4">
      <c r="A271" s="2" t="str">
        <f>[1]!b_info_fullname(B271)</f>
        <v>中证食品饮料指数</v>
      </c>
      <c r="B271" s="2" t="s">
        <v>750</v>
      </c>
      <c r="C271" s="2" t="s">
        <v>1747</v>
      </c>
      <c r="D271" s="3" t="s">
        <v>1497</v>
      </c>
      <c r="E271" s="3" t="s">
        <v>1502</v>
      </c>
      <c r="F271" s="3" t="s">
        <v>1748</v>
      </c>
      <c r="G271" s="19">
        <f>COUNTIF('ETF-info'!$I$2:$I$2000,ETF指数!$B271)</f>
        <v>1</v>
      </c>
      <c r="H271" s="20">
        <f ca="1">SUMIF('ETF-info'!$I$2:$I$2000,ETF指数!B271,'ETF-info'!$M$2:$M$1008)</f>
        <v>48.691743117700007</v>
      </c>
      <c r="I271" s="25">
        <f ca="1">[1]!i_pq_pctchange($B271,TODAY()-30,"")</f>
        <v>0.37335427879994221</v>
      </c>
      <c r="J271" s="25">
        <f ca="1">[1]!i_pq_pctchange($B271,TODAY()-180,"")</f>
        <v>0.37512258929122133</v>
      </c>
      <c r="K271" s="25">
        <f ca="1">[1]!i_pq_pctchange($B271,TODAY()-365,"")</f>
        <v>-5.8825583077762094</v>
      </c>
      <c r="L271" s="25">
        <f ca="1">IFERROR([1]!i_risk_returnyearly($B271,TODAY()-180,"",1)/N271,"")</f>
        <v>3.3733448638247183E-2</v>
      </c>
      <c r="M271" s="25">
        <f ca="1">IFERROR([1]!i_risk_returnyearly($B271,TODAY()-365,"",1)/O271,"")</f>
        <v>-0.21335391050929664</v>
      </c>
      <c r="N271" s="26">
        <f ca="1">[2]!thsiFinD("ths_annual_volatility_index",$B271,TODAY()-180,TODAY(),100,101)</f>
        <v>23.214155180214</v>
      </c>
      <c r="O271" s="26">
        <f ca="1">[2]!thsiFinD("ths_annual_volatility_index",$B271,TODAY()-365,TODAY(),100,101)</f>
        <v>28.455062321052001</v>
      </c>
      <c r="P271" s="27">
        <f ca="1">[2]!thsiFinD("ths_fore_np_compound_growth_2y_index",$B271,TODAY())</f>
        <v>13.124160869887</v>
      </c>
      <c r="Q271" s="27">
        <f ca="1">$P271-[2]!thsiFinD("ths_fore_np_compound_growth_2y_index",$B271,TODAY()-30)</f>
        <v>2.0016445257009998</v>
      </c>
      <c r="R271" s="27">
        <f ca="1">$P271-[2]!thsiFinD("ths_fore_np_compound_growth_2y_index",$B271,TODAY()-180)</f>
        <v>-1.5827475547770007</v>
      </c>
      <c r="S271" s="26">
        <f ca="1">[2]!thsiFinD("ths_pe_ttm_index",B271,[2]!thsiFinD("ths_new_forward_nearest_trade_date_func",TODAY()),100,100)</f>
        <v>22.218286061139001</v>
      </c>
      <c r="T271" s="26">
        <f ca="1">[2]!thsiFinD("ths_fore_pe_index",B271,[2]!thsiFinD("ths_new_forward_nearest_trade_date_func",TODAY()),2025,100)</f>
        <v>19.459750249205001</v>
      </c>
      <c r="U271" s="26">
        <f ca="1">[2]!thsiFinD("ths_pb_quantile_sr_index",$B271,[2]!thsiFinD("ths_new_forward_nearest_trade_date_func",TODAY()),TODAY()-365*5,TODAY(),107,100)</f>
        <v>11.793916821849782</v>
      </c>
      <c r="V271" s="26">
        <f ca="1">[2]!thsiFinD("ths_pe_ttm_quantile_index",$B271,[2]!thsiFinD("ths_new_forward_nearest_trade_date_func",TODAY()),TODAY()-365*5,TODAY(),100,100)</f>
        <v>0</v>
      </c>
      <c r="W271" s="27">
        <f ca="1">[2]!thsiFinD("ths_pb_quantile_sr_index",$B271,"2024-09-20",TODAY()-365*5,TODAY(),107,100)</f>
        <v>0.37243947858472998</v>
      </c>
      <c r="X271" s="27">
        <f ca="1">[2]!thsiFinD("ths_pe_ttm_quantile_index",$B271,"2024-09-20",TODAY()-365*5,TODAY(),100,100)</f>
        <v>0.22953328232594</v>
      </c>
      <c r="Y271" s="27">
        <f ca="1">[2]!thsiFinD("ths_pb_quantile_sr_index",$B271,"2024-12-31",TODAY()-365*5,TODAY(),107,100)</f>
        <v>11.669770328988207</v>
      </c>
      <c r="Z271" s="27">
        <f ca="1">[2]!thsiFinD("ths_pe_ttm_quantile_index",$B271,"2024-12-31",TODAY()-365*5,TODAY(),100,100)</f>
        <v>11.408882082694999</v>
      </c>
      <c r="AA271" s="27">
        <f ca="1">[2]!thsiFinD("ths_pb_lessthan1_num_ratio_index",$B271,[2]!thsiFinD("ths_new_forward_nearest_trade_date_func",TODAY()))</f>
        <v>0</v>
      </c>
      <c r="AB271" s="29">
        <f ca="1">IF(L271="","",(([2]!thsiFinD("close_int",$B271,TODAY()-365*3,TODAY(),100)-[2]!thsiFinD("low_int",$B271,TODAY()-365*3,TODAY(),100)-1)/([2]!thsiFinD("high_int",$B271,TODAY()-365*3,TODAY(),100)-[2]!thsiFinD("low_int",$B271,TODAY()-365*3,TODAY(),100)-1)))</f>
        <v>0.2998515215164671</v>
      </c>
      <c r="AC271" s="29">
        <f ca="1">IF($L271="","",(([2]!thsiFinD("close_int",$B271,TODAY()-365,TODAY(),100)-[2]!thsiFinD("low_int",$B271,TODAY()-365,TODAY(),100)-1)/([2]!thsiFinD("high_int",$B271,TODAY()-365,TODAY(),100)-[2]!thsiFinD("low_int",$B271,TODAY()-365,TODAY(),100)-1)))</f>
        <v>0.55096529205315758</v>
      </c>
      <c r="AD271" s="29">
        <f ca="1">IF($L271="","",(([2]!thsiFinD("close_int",$B271,TODAY()-90,TODAY(),100)-[2]!thsiFinD("low_int",$B271,TODAY()-90,TODAY(),100)-1)/([2]!thsiFinD("high_int",$B271,TODAY()-90,TODAY(),100)-[2]!thsiFinD("low_int",$B271,TODAY()-90,TODAY(),100)-1)))</f>
        <v>0.62155391397449855</v>
      </c>
    </row>
    <row r="272" spans="1:30" ht="16.5" hidden="1" x14ac:dyDescent="0.4">
      <c r="A272" s="2" t="str">
        <f>[1]!b_info_fullname(B272)</f>
        <v>中证畜牧养殖指数</v>
      </c>
      <c r="B272" s="2" t="s">
        <v>531</v>
      </c>
      <c r="C272" s="2" t="s">
        <v>1745</v>
      </c>
      <c r="D272" s="3" t="s">
        <v>1497</v>
      </c>
      <c r="E272" s="3" t="s">
        <v>1502</v>
      </c>
      <c r="F272" s="3" t="s">
        <v>1746</v>
      </c>
      <c r="G272" s="19">
        <f>COUNTIF('ETF-info'!$I$2:$I$2000,ETF指数!$B272)</f>
        <v>4</v>
      </c>
      <c r="H272" s="20">
        <f ca="1">SUMIF('ETF-info'!$I$2:$I$2000,ETF指数!B272,'ETF-info'!$M$2:$M$1008)</f>
        <v>46.268414208999992</v>
      </c>
      <c r="I272" s="25">
        <f ca="1">[1]!i_pq_pctchange($B272,TODAY()-30,"")</f>
        <v>3.8086859810790408</v>
      </c>
      <c r="J272" s="25">
        <f ca="1">[1]!i_pq_pctchange($B272,TODAY()-180,"")</f>
        <v>1.1667984178958202</v>
      </c>
      <c r="K272" s="25">
        <f ca="1">[1]!i_pq_pctchange($B272,TODAY()-365,"")</f>
        <v>-5.1305095825241231</v>
      </c>
      <c r="L272" s="25">
        <f ca="1">IFERROR([1]!i_risk_returnyearly($B272,TODAY()-180,"",1)/N272,"")</f>
        <v>0.11113468646000596</v>
      </c>
      <c r="M272" s="25">
        <f ca="1">IFERROR([1]!i_risk_returnyearly($B272,TODAY()-365,"",1)/O272,"")</f>
        <v>-0.19919396241605389</v>
      </c>
      <c r="N272" s="26">
        <f ca="1">[2]!thsiFinD("ths_annual_volatility_index",$B272,TODAY()-180,TODAY(),100,101)</f>
        <v>22.011113824820999</v>
      </c>
      <c r="O272" s="26">
        <f ca="1">[2]!thsiFinD("ths_annual_volatility_index",$B272,TODAY()-365,TODAY(),100,101)</f>
        <v>26.584853730069</v>
      </c>
      <c r="P272" s="27">
        <f ca="1">[2]!thsiFinD("ths_fore_np_compound_growth_2y_index",$B272,TODAY())</f>
        <v>0</v>
      </c>
      <c r="Q272" s="27">
        <f ca="1">$P272-[2]!thsiFinD("ths_fore_np_compound_growth_2y_index",$B272,TODAY()-30)</f>
        <v>0</v>
      </c>
      <c r="R272" s="27">
        <f ca="1">$P272-[2]!thsiFinD("ths_fore_np_compound_growth_2y_index",$B272,TODAY()-180)</f>
        <v>0</v>
      </c>
      <c r="S272" s="26">
        <f ca="1">[2]!thsiFinD("ths_pe_ttm_index",B272,[2]!thsiFinD("ths_new_forward_nearest_trade_date_func",TODAY()),100,100)</f>
        <v>15.17649580416</v>
      </c>
      <c r="T272" s="26">
        <f ca="1">[2]!thsiFinD("ths_fore_pe_index",B272,[2]!thsiFinD("ths_new_forward_nearest_trade_date_func",TODAY()),2025,100)</f>
        <v>12.884521501171999</v>
      </c>
      <c r="U272" s="26">
        <f ca="1">[2]!thsiFinD("ths_pb_quantile_sr_index",$B272,[2]!thsiFinD("ths_new_forward_nearest_trade_date_func",TODAY()),TODAY()-365*5,TODAY(),107,100)</f>
        <v>11.35752688172043</v>
      </c>
      <c r="V272" s="26">
        <f ca="1">[2]!thsiFinD("ths_pe_ttm_quantile_index",$B272,[2]!thsiFinD("ths_new_forward_nearest_trade_date_func",TODAY()),TODAY()-365*5,TODAY(),100,100)</f>
        <v>0</v>
      </c>
      <c r="W272" s="27">
        <f ca="1">[2]!thsiFinD("ths_pb_quantile_sr_index",$B272,"2024-09-20",TODAY()-365*5,TODAY(),107,100)</f>
        <v>0.20161290322580641</v>
      </c>
      <c r="X272" s="27">
        <f ca="1">[2]!thsiFinD("ths_pe_ttm_quantile_index",$B272,"2024-09-20",TODAY()-365*5,TODAY(),100,100)</f>
        <v>95.797280593324999</v>
      </c>
      <c r="Y272" s="27">
        <f ca="1">[2]!thsiFinD("ths_pb_quantile_sr_index",$B272,"2024-12-31",TODAY()-365*5,TODAY(),107,100)</f>
        <v>7.1908602150537639</v>
      </c>
      <c r="Z272" s="27">
        <f ca="1">[2]!thsiFinD("ths_pe_ttm_quantile_index",$B272,"2024-12-31",TODAY()-365*5,TODAY(),100,100)</f>
        <v>68.193069306930994</v>
      </c>
      <c r="AA272" s="27">
        <f ca="1">[2]!thsiFinD("ths_pb_lessthan1_num_ratio_index",$B272,[2]!thsiFinD("ths_new_forward_nearest_trade_date_func",TODAY()))</f>
        <v>0</v>
      </c>
      <c r="AB272" s="29">
        <f ca="1">IF(L272="","",(([2]!thsiFinD("close_int",$B272,TODAY()-365*3,TODAY(),100)-[2]!thsiFinD("low_int",$B272,TODAY()-365*3,TODAY(),100)-1)/([2]!thsiFinD("high_int",$B272,TODAY()-365*3,TODAY(),100)-[2]!thsiFinD("low_int",$B272,TODAY()-365*3,TODAY(),100)-1)))</f>
        <v>0.23288131588367125</v>
      </c>
      <c r="AC272" s="29">
        <f ca="1">IF($L272="","",(([2]!thsiFinD("close_int",$B272,TODAY()-365,TODAY(),100)-[2]!thsiFinD("low_int",$B272,TODAY()-365,TODAY(),100)-1)/([2]!thsiFinD("high_int",$B272,TODAY()-365,TODAY(),100)-[2]!thsiFinD("low_int",$B272,TODAY()-365,TODAY(),100)-1)))</f>
        <v>0.49473068419377297</v>
      </c>
      <c r="AD272" s="29">
        <f ca="1">IF($L272="","",(([2]!thsiFinD("close_int",$B272,TODAY()-90,TODAY(),100)-[2]!thsiFinD("low_int",$B272,TODAY()-90,TODAY(),100)-1)/([2]!thsiFinD("high_int",$B272,TODAY()-90,TODAY(),100)-[2]!thsiFinD("low_int",$B272,TODAY()-90,TODAY(),100)-1)))</f>
        <v>0.52018442854135816</v>
      </c>
    </row>
    <row r="273" spans="1:30" ht="16.5" hidden="1" x14ac:dyDescent="0.4">
      <c r="A273" s="2" t="str">
        <f>[1]!b_info_fullname(B273)</f>
        <v>中证细分食品饮料产业主题指数</v>
      </c>
      <c r="B273" s="2" t="s">
        <v>471</v>
      </c>
      <c r="C273" s="2" t="s">
        <v>1749</v>
      </c>
      <c r="D273" s="3" t="s">
        <v>1497</v>
      </c>
      <c r="E273" s="3" t="s">
        <v>1502</v>
      </c>
      <c r="F273" s="3" t="s">
        <v>1748</v>
      </c>
      <c r="G273" s="19">
        <f>COUNTIF('ETF-info'!$I$2:$I$2000,ETF指数!$B273)</f>
        <v>3</v>
      </c>
      <c r="H273" s="20">
        <f ca="1">SUMIF('ETF-info'!$I$2:$I$2000,ETF指数!B273,'ETF-info'!$M$2:$M$1008)</f>
        <v>43.958497305999998</v>
      </c>
      <c r="I273" s="25">
        <f ca="1">[1]!i_pq_pctchange($B273,TODAY()-30,"")</f>
        <v>-9.3752576989480918E-2</v>
      </c>
      <c r="J273" s="25">
        <f ca="1">[1]!i_pq_pctchange($B273,TODAY()-180,"")</f>
        <v>-0.90841984397980191</v>
      </c>
      <c r="K273" s="25">
        <f ca="1">[1]!i_pq_pctchange($B273,TODAY()-365,"")</f>
        <v>-7.2389738282187421</v>
      </c>
      <c r="L273" s="25">
        <f ca="1">IFERROR([1]!i_risk_returnyearly($B273,TODAY()-180,"",1)/N273,"")</f>
        <v>-8.326843410177108E-2</v>
      </c>
      <c r="M273" s="25">
        <f ca="1">IFERROR([1]!i_risk_returnyearly($B273,TODAY()-365,"",1)/O273,"")</f>
        <v>-0.26202081112068515</v>
      </c>
      <c r="N273" s="26">
        <f ca="1">[2]!thsiFinD("ths_annual_volatility_index",$B273,TODAY()-180,TODAY(),100,101)</f>
        <v>22.616388354659001</v>
      </c>
      <c r="O273" s="26">
        <f ca="1">[2]!thsiFinD("ths_annual_volatility_index",$B273,TODAY()-365,TODAY(),100,101)</f>
        <v>28.505805432759999</v>
      </c>
      <c r="P273" s="27">
        <f ca="1">[2]!thsiFinD("ths_fore_np_compound_growth_2y_index",$B273,TODAY())</f>
        <v>12.891089802983</v>
      </c>
      <c r="Q273" s="27">
        <f ca="1">$P273-[2]!thsiFinD("ths_fore_np_compound_growth_2y_index",$B273,TODAY()-30)</f>
        <v>2.2244063003109993</v>
      </c>
      <c r="R273" s="27">
        <f ca="1">$P273-[2]!thsiFinD("ths_fore_np_compound_growth_2y_index",$B273,TODAY()-180)</f>
        <v>-0.84079269544499979</v>
      </c>
      <c r="S273" s="26">
        <f ca="1">[2]!thsiFinD("ths_pe_ttm_index",B273,[2]!thsiFinD("ths_new_forward_nearest_trade_date_func",TODAY()),100,100)</f>
        <v>20.831639263330999</v>
      </c>
      <c r="T273" s="26">
        <f ca="1">[2]!thsiFinD("ths_fore_pe_index",B273,[2]!thsiFinD("ths_new_forward_nearest_trade_date_func",TODAY()),2025,100)</f>
        <v>18.789706874189999</v>
      </c>
      <c r="U273" s="26">
        <f ca="1">[2]!thsiFinD("ths_pb_quantile_sr_index",$B273,[2]!thsiFinD("ths_new_forward_nearest_trade_date_func",TODAY()),TODAY()-365*5,TODAY(),107,100)</f>
        <v>11.373801916932907</v>
      </c>
      <c r="V273" s="26">
        <f ca="1">[2]!thsiFinD("ths_pe_ttm_quantile_index",$B273,[2]!thsiFinD("ths_new_forward_nearest_trade_date_func",TODAY()),TODAY()-365*5,TODAY(),100,100)</f>
        <v>0</v>
      </c>
      <c r="W273" s="27">
        <f ca="1">[2]!thsiFinD("ths_pb_quantile_sr_index",$B273,"2024-09-20",TODAY()-365*5,TODAY(),107,100)</f>
        <v>0.31948881789137379</v>
      </c>
      <c r="X273" s="27">
        <f ca="1">[2]!thsiFinD("ths_pe_ttm_quantile_index",$B273,"2024-09-20",TODAY()-365*5,TODAY(),100,100)</f>
        <v>0.23866348448687</v>
      </c>
      <c r="Y273" s="27">
        <f ca="1">[2]!thsiFinD("ths_pb_quantile_sr_index",$B273,"2024-12-31",TODAY()-365*5,TODAY(),107,100)</f>
        <v>11.246006389776358</v>
      </c>
      <c r="Z273" s="27">
        <f ca="1">[2]!thsiFinD("ths_pe_ttm_quantile_index",$B273,"2024-12-31",TODAY()-365*5,TODAY(),100,100)</f>
        <v>10.739856801908999</v>
      </c>
      <c r="AA273" s="27">
        <f ca="1">[2]!thsiFinD("ths_pb_lessthan1_num_ratio_index",$B273,[2]!thsiFinD("ths_new_forward_nearest_trade_date_func",TODAY()))</f>
        <v>0</v>
      </c>
      <c r="AB273" s="29">
        <f ca="1">IF(L273="","",(([2]!thsiFinD("close_int",$B273,TODAY()-365*3,TODAY(),100)-[2]!thsiFinD("low_int",$B273,TODAY()-365*3,TODAY(),100)-1)/([2]!thsiFinD("high_int",$B273,TODAY()-365*3,TODAY(),100)-[2]!thsiFinD("low_int",$B273,TODAY()-365*3,TODAY(),100)-1)))</f>
        <v>0.29231455863565808</v>
      </c>
      <c r="AC273" s="29">
        <f ca="1">IF($L273="","",(([2]!thsiFinD("close_int",$B273,TODAY()-365,TODAY(),100)-[2]!thsiFinD("low_int",$B273,TODAY()-365,TODAY(),100)-1)/([2]!thsiFinD("high_int",$B273,TODAY()-365,TODAY(),100)-[2]!thsiFinD("low_int",$B273,TODAY()-365,TODAY(),100)-1)))</f>
        <v>0.51234991454821954</v>
      </c>
      <c r="AD273" s="29">
        <f ca="1">IF($L273="","",(([2]!thsiFinD("close_int",$B273,TODAY()-90,TODAY(),100)-[2]!thsiFinD("low_int",$B273,TODAY()-90,TODAY(),100)-1)/([2]!thsiFinD("high_int",$B273,TODAY()-90,TODAY(),100)-[2]!thsiFinD("low_int",$B273,TODAY()-90,TODAY(),100)-1)))</f>
        <v>0.60007607567105103</v>
      </c>
    </row>
    <row r="274" spans="1:30" ht="16.5" hidden="1" x14ac:dyDescent="0.4">
      <c r="A274" s="2" t="str">
        <f>[1]!b_info_fullname(B274)</f>
        <v>中证旅游主题指数</v>
      </c>
      <c r="B274" s="2" t="s">
        <v>695</v>
      </c>
      <c r="C274" s="2" t="s">
        <v>1750</v>
      </c>
      <c r="D274" s="3" t="s">
        <v>1497</v>
      </c>
      <c r="E274" s="3" t="s">
        <v>1502</v>
      </c>
      <c r="F274" s="3" t="s">
        <v>1751</v>
      </c>
      <c r="G274" s="19">
        <f>COUNTIF('ETF-info'!$I$2:$I$2000,ETF指数!$B274)</f>
        <v>2</v>
      </c>
      <c r="H274" s="20">
        <f ca="1">SUMIF('ETF-info'!$I$2:$I$2000,ETF指数!B274,'ETF-info'!$M$2:$M$1008)</f>
        <v>36.843851900399997</v>
      </c>
      <c r="I274" s="25">
        <f ca="1">[1]!i_pq_pctchange($B274,TODAY()-30,"")</f>
        <v>-0.96614789668471035</v>
      </c>
      <c r="J274" s="25">
        <f ca="1">[1]!i_pq_pctchange($B274,TODAY()-180,"")</f>
        <v>-0.73842922798950106</v>
      </c>
      <c r="K274" s="25">
        <f ca="1">[1]!i_pq_pctchange($B274,TODAY()-365,"")</f>
        <v>-0.78004877620411195</v>
      </c>
      <c r="L274" s="25">
        <f ca="1">IFERROR([1]!i_risk_returnyearly($B274,TODAY()-180,"",1)/N274,"")</f>
        <v>-6.0200806185442407E-2</v>
      </c>
      <c r="M274" s="25">
        <f ca="1">IFERROR([1]!i_risk_returnyearly($B274,TODAY()-365,"",1)/O274,"")</f>
        <v>-2.8697006987147604E-2</v>
      </c>
      <c r="N274" s="26">
        <f ca="1">[2]!thsiFinD("ths_annual_volatility_index",$B274,TODAY()-180,TODAY(),100,101)</f>
        <v>25.452187083742999</v>
      </c>
      <c r="O274" s="26">
        <f ca="1">[2]!thsiFinD("ths_annual_volatility_index",$B274,TODAY()-365,TODAY(),100,101)</f>
        <v>28.077191164834002</v>
      </c>
      <c r="P274" s="27">
        <f ca="1">[2]!thsiFinD("ths_fore_np_compound_growth_2y_index",$B274,TODAY())</f>
        <v>0</v>
      </c>
      <c r="Q274" s="27">
        <f ca="1">$P274-[2]!thsiFinD("ths_fore_np_compound_growth_2y_index",$B274,TODAY()-30)</f>
        <v>0</v>
      </c>
      <c r="R274" s="27">
        <f ca="1">$P274-[2]!thsiFinD("ths_fore_np_compound_growth_2y_index",$B274,TODAY()-180)</f>
        <v>-380.19441770840001</v>
      </c>
      <c r="S274" s="26">
        <f ca="1">[2]!thsiFinD("ths_pe_ttm_index",B274,[2]!thsiFinD("ths_new_forward_nearest_trade_date_func",TODAY()),100,100)</f>
        <v>-1504.2742872115</v>
      </c>
      <c r="T274" s="26">
        <f ca="1">[2]!thsiFinD("ths_fore_pe_index",B274,[2]!thsiFinD("ths_new_forward_nearest_trade_date_func",TODAY()),2025,100)</f>
        <v>26.748599846632001</v>
      </c>
      <c r="U274" s="26">
        <f ca="1">[2]!thsiFinD("ths_pb_quantile_sr_index",$B274,[2]!thsiFinD("ths_new_forward_nearest_trade_date_func",TODAY()),TODAY()-365*5,TODAY(),107,100)</f>
        <v>8.8117489986648874</v>
      </c>
      <c r="V274" s="26">
        <f ca="1">[2]!thsiFinD("ths_pe_ttm_quantile_index",$B274,[2]!thsiFinD("ths_new_forward_nearest_trade_date_func",TODAY()),TODAY()-365*5,TODAY(),100,100)</f>
        <v>0</v>
      </c>
      <c r="W274" s="27">
        <f ca="1">[2]!thsiFinD("ths_pb_quantile_sr_index",$B274,"2024-09-20",TODAY()-365*5,TODAY(),107,100)</f>
        <v>0.53404539385847793</v>
      </c>
      <c r="X274" s="27">
        <f ca="1">[2]!thsiFinD("ths_pe_ttm_quantile_index",$B274,"2024-09-20",TODAY()-365*5,TODAY(),100,100)</f>
        <v>64.705882352941003</v>
      </c>
      <c r="Y274" s="27">
        <f ca="1">[2]!thsiFinD("ths_pb_quantile_sr_index",$B274,"2024-12-31",TODAY()-365*5,TODAY(),107,100)</f>
        <v>22.763684913217624</v>
      </c>
      <c r="Z274" s="27">
        <f ca="1">[2]!thsiFinD("ths_pe_ttm_quantile_index",$B274,"2024-12-31",TODAY()-365*5,TODAY(),100,100)</f>
        <v>90.546218487394995</v>
      </c>
      <c r="AA274" s="27">
        <f ca="1">[2]!thsiFinD("ths_pb_lessthan1_num_ratio_index",$B274,[2]!thsiFinD("ths_new_forward_nearest_trade_date_func",TODAY()))</f>
        <v>2.5</v>
      </c>
      <c r="AB274" s="29">
        <f ca="1">IF(L274="","",(([2]!thsiFinD("close_int",$B274,TODAY()-365*3,TODAY(),100)-[2]!thsiFinD("low_int",$B274,TODAY()-365*3,TODAY(),100)-1)/([2]!thsiFinD("high_int",$B274,TODAY()-365*3,TODAY(),100)-[2]!thsiFinD("low_int",$B274,TODAY()-365*3,TODAY(),100)-1)))</f>
        <v>0.1920348545809899</v>
      </c>
      <c r="AC274" s="29">
        <f ca="1">IF($L274="","",(([2]!thsiFinD("close_int",$B274,TODAY()-365,TODAY(),100)-[2]!thsiFinD("low_int",$B274,TODAY()-365,TODAY(),100)-1)/([2]!thsiFinD("high_int",$B274,TODAY()-365,TODAY(),100)-[2]!thsiFinD("low_int",$B274,TODAY()-365,TODAY(),100)-1)))</f>
        <v>0.4749692260232462</v>
      </c>
      <c r="AD274" s="29">
        <f ca="1">IF($L274="","",(([2]!thsiFinD("close_int",$B274,TODAY()-90,TODAY(),100)-[2]!thsiFinD("low_int",$B274,TODAY()-90,TODAY(),100)-1)/([2]!thsiFinD("high_int",$B274,TODAY()-90,TODAY(),100)-[2]!thsiFinD("low_int",$B274,TODAY()-90,TODAY(),100)-1)))</f>
        <v>0.57824461984237174</v>
      </c>
    </row>
    <row r="275" spans="1:30" ht="16.5" hidden="1" x14ac:dyDescent="0.4">
      <c r="A275" s="2" t="str">
        <f>[1]!b_info_fullname(B275)</f>
        <v>中证消费50指数</v>
      </c>
      <c r="B275" s="2" t="s">
        <v>324</v>
      </c>
      <c r="C275" s="2" t="s">
        <v>1755</v>
      </c>
      <c r="D275" s="3" t="s">
        <v>1497</v>
      </c>
      <c r="E275" s="3" t="s">
        <v>1502</v>
      </c>
      <c r="F275" s="3" t="s">
        <v>1502</v>
      </c>
      <c r="G275" s="19">
        <f>COUNTIF('ETF-info'!$I$2:$I$2000,ETF指数!$B275)</f>
        <v>3</v>
      </c>
      <c r="H275" s="20">
        <f ca="1">SUMIF('ETF-info'!$I$2:$I$2000,ETF指数!B275,'ETF-info'!$M$2:$M$1008)</f>
        <v>27.322208161500001</v>
      </c>
      <c r="I275" s="25">
        <f ca="1">[1]!i_pq_pctchange($B275,TODAY()-30,"")</f>
        <v>-1.7528384045403689</v>
      </c>
      <c r="J275" s="25">
        <f ca="1">[1]!i_pq_pctchange($B275,TODAY()-180,"")</f>
        <v>-2.0573612274338626</v>
      </c>
      <c r="K275" s="25">
        <f ca="1">[1]!i_pq_pctchange($B275,TODAY()-365,"")</f>
        <v>-2.4815927822178341</v>
      </c>
      <c r="L275" s="25">
        <f ca="1">IFERROR([1]!i_risk_returnyearly($B275,TODAY()-180,"",1)/N275,"")</f>
        <v>-0.22486048262984684</v>
      </c>
      <c r="M275" s="25">
        <f ca="1">IFERROR([1]!i_risk_returnyearly($B275,TODAY()-365,"",1)/O275,"")</f>
        <v>-0.10786007875720106</v>
      </c>
      <c r="N275" s="26">
        <f ca="1">[2]!thsiFinD("ths_annual_volatility_index",$B275,TODAY()-180,TODAY(),100,101)</f>
        <v>18.849160866763999</v>
      </c>
      <c r="O275" s="26">
        <f ca="1">[2]!thsiFinD("ths_annual_volatility_index",$B275,TODAY()-365,TODAY(),100,101)</f>
        <v>23.758269703140002</v>
      </c>
      <c r="P275" s="27">
        <f ca="1">[2]!thsiFinD("ths_fore_np_compound_growth_2y_index",$B275,TODAY())</f>
        <v>13.211045038506999</v>
      </c>
      <c r="Q275" s="27">
        <f ca="1">$P275-[2]!thsiFinD("ths_fore_np_compound_growth_2y_index",$B275,TODAY()-30)</f>
        <v>2.3675778927509992</v>
      </c>
      <c r="R275" s="27">
        <f ca="1">$P275-[2]!thsiFinD("ths_fore_np_compound_growth_2y_index",$B275,TODAY()-180)</f>
        <v>0.39975039542099999</v>
      </c>
      <c r="S275" s="26">
        <f ca="1">[2]!thsiFinD("ths_pe_ttm_index",B275,[2]!thsiFinD("ths_new_forward_nearest_trade_date_func",TODAY()),100,100)</f>
        <v>18.541703555182</v>
      </c>
      <c r="T275" s="26">
        <f ca="1">[2]!thsiFinD("ths_fore_pe_index",B275,[2]!thsiFinD("ths_new_forward_nearest_trade_date_func",TODAY()),2025,100)</f>
        <v>16.571432036493999</v>
      </c>
      <c r="U275" s="26">
        <f ca="1">[2]!thsiFinD("ths_pb_quantile_sr_index",$B275,[2]!thsiFinD("ths_new_forward_nearest_trade_date_func",TODAY()),TODAY()-365*5,TODAY(),107,100)</f>
        <v>17.428198433420366</v>
      </c>
      <c r="V275" s="26">
        <f ca="1">[2]!thsiFinD("ths_pe_ttm_quantile_index",$B275,[2]!thsiFinD("ths_new_forward_nearest_trade_date_func",TODAY()),TODAY()-365*5,TODAY(),100,100)</f>
        <v>0</v>
      </c>
      <c r="W275" s="27">
        <f ca="1">[2]!thsiFinD("ths_pb_quantile_sr_index",$B275,"2024-09-20",TODAY()-365*5,TODAY(),107,100)</f>
        <v>0.45691906005221927</v>
      </c>
      <c r="X275" s="27">
        <f ca="1">[2]!thsiFinD("ths_pe_ttm_quantile_index",$B275,"2024-09-20",TODAY()-365*5,TODAY(),100,100)</f>
        <v>0.38491147036182</v>
      </c>
      <c r="Y275" s="27">
        <f ca="1">[2]!thsiFinD("ths_pb_quantile_sr_index",$B275,"2024-12-31",TODAY()-365*5,TODAY(),107,100)</f>
        <v>19.973890339425587</v>
      </c>
      <c r="Z275" s="27">
        <f ca="1">[2]!thsiFinD("ths_pe_ttm_quantile_index",$B275,"2024-12-31",TODAY()-365*5,TODAY(),100,100)</f>
        <v>12.548113933794999</v>
      </c>
      <c r="AA275" s="27">
        <f ca="1">[2]!thsiFinD("ths_pb_lessthan1_num_ratio_index",$B275,[2]!thsiFinD("ths_new_forward_nearest_trade_date_func",TODAY()))</f>
        <v>4</v>
      </c>
      <c r="AB275" s="29">
        <f ca="1">IF(L275="","",(([2]!thsiFinD("close_int",$B275,TODAY()-365*3,TODAY(),100)-[2]!thsiFinD("low_int",$B275,TODAY()-365*3,TODAY(),100)-1)/([2]!thsiFinD("high_int",$B275,TODAY()-365*3,TODAY(),100)-[2]!thsiFinD("low_int",$B275,TODAY()-365*3,TODAY(),100)-1)))</f>
        <v>0.346392692710221</v>
      </c>
      <c r="AC275" s="29">
        <f ca="1">IF($L275="","",(([2]!thsiFinD("close_int",$B275,TODAY()-365,TODAY(),100)-[2]!thsiFinD("low_int",$B275,TODAY()-365,TODAY(),100)-1)/([2]!thsiFinD("high_int",$B275,TODAY()-365,TODAY(),100)-[2]!thsiFinD("low_int",$B275,TODAY()-365,TODAY(),100)-1)))</f>
        <v>0.46113350562574684</v>
      </c>
      <c r="AD275" s="29">
        <f ca="1">IF($L275="","",(([2]!thsiFinD("close_int",$B275,TODAY()-90,TODAY(),100)-[2]!thsiFinD("low_int",$B275,TODAY()-90,TODAY(),100)-1)/([2]!thsiFinD("high_int",$B275,TODAY()-90,TODAY(),100)-[2]!thsiFinD("low_int",$B275,TODAY()-90,TODAY(),100)-1)))</f>
        <v>0.63637776019424019</v>
      </c>
    </row>
    <row r="276" spans="1:30" ht="16.5" hidden="1" x14ac:dyDescent="0.4">
      <c r="A276" s="2" t="str">
        <f>[1]!b_info_fullname(B276)</f>
        <v>中证全指家用电器指数</v>
      </c>
      <c r="B276" s="2" t="s">
        <v>384</v>
      </c>
      <c r="C276" s="2" t="s">
        <v>1752</v>
      </c>
      <c r="D276" s="3" t="s">
        <v>1497</v>
      </c>
      <c r="E276" s="3" t="s">
        <v>1502</v>
      </c>
      <c r="F276" s="3" t="s">
        <v>1753</v>
      </c>
      <c r="G276" s="19">
        <f>COUNTIF('ETF-info'!$I$2:$I$2000,ETF指数!$B276)</f>
        <v>3</v>
      </c>
      <c r="H276" s="20">
        <f ca="1">SUMIF('ETF-info'!$I$2:$I$2000,ETF指数!B276,'ETF-info'!$M$2:$M$1008)</f>
        <v>24.317635351300002</v>
      </c>
      <c r="I276" s="25">
        <f ca="1">[1]!i_pq_pctchange($B276,TODAY()-30,"")</f>
        <v>-9.2448452914072217</v>
      </c>
      <c r="J276" s="25">
        <f ca="1">[1]!i_pq_pctchange($B276,TODAY()-180,"")</f>
        <v>-3.5200669799990592</v>
      </c>
      <c r="K276" s="25">
        <f ca="1">[1]!i_pq_pctchange($B276,TODAY()-365,"")</f>
        <v>8.4475338517530076</v>
      </c>
      <c r="L276" s="25">
        <f ca="1">IFERROR([1]!i_risk_returnyearly($B276,TODAY()-180,"",1)/N276,"")</f>
        <v>-0.29633826285243847</v>
      </c>
      <c r="M276" s="25">
        <f ca="1">IFERROR([1]!i_risk_returnyearly($B276,TODAY()-365,"",1)/O276,"")</f>
        <v>0.32230050146175132</v>
      </c>
      <c r="N276" s="26">
        <f ca="1">[2]!thsiFinD("ths_annual_volatility_index",$B276,TODAY()-180,TODAY(),100,101)</f>
        <v>24.275579883673998</v>
      </c>
      <c r="O276" s="26">
        <f ca="1">[2]!thsiFinD("ths_annual_volatility_index",$B276,TODAY()-365,TODAY(),100,101)</f>
        <v>27.113385139805001</v>
      </c>
      <c r="P276" s="27">
        <f ca="1">[2]!thsiFinD("ths_fore_np_compound_growth_2y_index",$B276,TODAY())</f>
        <v>13.422666473320998</v>
      </c>
      <c r="Q276" s="27">
        <f ca="1">$P276-[2]!thsiFinD("ths_fore_np_compound_growth_2y_index",$B276,TODAY()-30)</f>
        <v>1.930627257035999</v>
      </c>
      <c r="R276" s="27">
        <f ca="1">$P276-[2]!thsiFinD("ths_fore_np_compound_growth_2y_index",$B276,TODAY()-180)</f>
        <v>1.273891586322998</v>
      </c>
      <c r="S276" s="26">
        <f ca="1">[2]!thsiFinD("ths_pe_ttm_index",B276,[2]!thsiFinD("ths_new_forward_nearest_trade_date_func",TODAY()),100,100)</f>
        <v>15.669873613438</v>
      </c>
      <c r="T276" s="26">
        <f ca="1">[2]!thsiFinD("ths_fore_pe_index",B276,[2]!thsiFinD("ths_new_forward_nearest_trade_date_func",TODAY()),2025,100)</f>
        <v>12.606481698055999</v>
      </c>
      <c r="U276" s="26">
        <f ca="1">[2]!thsiFinD("ths_pb_quantile_sr_index",$B276,[2]!thsiFinD("ths_new_forward_nearest_trade_date_func",TODAY()),TODAY()-365*5,TODAY(),107,100)</f>
        <v>49.101412066752246</v>
      </c>
      <c r="V276" s="26">
        <f ca="1">[2]!thsiFinD("ths_pe_ttm_quantile_index",$B276,[2]!thsiFinD("ths_new_forward_nearest_trade_date_func",TODAY()),TODAY()-365*5,TODAY(),100,100)</f>
        <v>0</v>
      </c>
      <c r="W276" s="27">
        <f ca="1">[2]!thsiFinD("ths_pb_quantile_sr_index",$B276,"2024-09-20",TODAY()-365*5,TODAY(),107,100)</f>
        <v>20.089858793324776</v>
      </c>
      <c r="X276" s="27">
        <f ca="1">[2]!thsiFinD("ths_pe_ttm_quantile_index",$B276,"2024-09-20",TODAY()-365*5,TODAY(),100,100)</f>
        <v>6.2883435582822003</v>
      </c>
      <c r="Y276" s="27">
        <f ca="1">[2]!thsiFinD("ths_pb_quantile_sr_index",$B276,"2024-12-31",TODAY()-365*5,TODAY(),107,100)</f>
        <v>56.290115532734276</v>
      </c>
      <c r="Z276" s="27">
        <f ca="1">[2]!thsiFinD("ths_pe_ttm_quantile_index",$B276,"2024-12-31",TODAY()-365*5,TODAY(),100,100)</f>
        <v>40.214888718342003</v>
      </c>
      <c r="AA276" s="27">
        <f ca="1">[2]!thsiFinD("ths_pb_lessthan1_num_ratio_index",$B276,[2]!thsiFinD("ths_new_forward_nearest_trade_date_func",TODAY()))</f>
        <v>1.4705882352941</v>
      </c>
      <c r="AB276" s="29">
        <f ca="1">IF(L276="","",(([2]!thsiFinD("close_int",$B276,TODAY()-365*3,TODAY(),100)-[2]!thsiFinD("low_int",$B276,TODAY()-365*3,TODAY(),100)-1)/([2]!thsiFinD("high_int",$B276,TODAY()-365*3,TODAY(),100)-[2]!thsiFinD("low_int",$B276,TODAY()-365*3,TODAY(),100)-1)))</f>
        <v>0.67060045370538923</v>
      </c>
      <c r="AC276" s="29">
        <f ca="1">IF($L276="","",(([2]!thsiFinD("close_int",$B276,TODAY()-365,TODAY(),100)-[2]!thsiFinD("low_int",$B276,TODAY()-365,TODAY(),100)-1)/([2]!thsiFinD("high_int",$B276,TODAY()-365,TODAY(),100)-[2]!thsiFinD("low_int",$B276,TODAY()-365,TODAY(),100)-1)))</f>
        <v>0.61806996440535078</v>
      </c>
      <c r="AD276" s="29">
        <f ca="1">IF($L276="","",(([2]!thsiFinD("close_int",$B276,TODAY()-90,TODAY(),100)-[2]!thsiFinD("low_int",$B276,TODAY()-90,TODAY(),100)-1)/([2]!thsiFinD("high_int",$B276,TODAY()-90,TODAY(),100)-[2]!thsiFinD("low_int",$B276,TODAY()-90,TODAY(),100)-1)))</f>
        <v>0.43124963216171219</v>
      </c>
    </row>
    <row r="277" spans="1:30" ht="16.5" hidden="1" x14ac:dyDescent="0.4">
      <c r="A277" s="2" t="str">
        <f>[1]!b_info_fullname(B277)</f>
        <v>上证消费80指数</v>
      </c>
      <c r="B277" s="2" t="s">
        <v>49</v>
      </c>
      <c r="C277" s="2" t="s">
        <v>1754</v>
      </c>
      <c r="D277" s="3" t="s">
        <v>1497</v>
      </c>
      <c r="E277" s="3" t="s">
        <v>1502</v>
      </c>
      <c r="F277" s="3" t="s">
        <v>1502</v>
      </c>
      <c r="G277" s="19">
        <f>COUNTIF('ETF-info'!$I$2:$I$2000,ETF指数!$B277)</f>
        <v>1</v>
      </c>
      <c r="H277" s="20">
        <f ca="1">SUMIF('ETF-info'!$I$2:$I$2000,ETF指数!B277,'ETF-info'!$M$2:$M$1008)</f>
        <v>18.379439217200002</v>
      </c>
      <c r="I277" s="25">
        <f ca="1">[1]!i_pq_pctchange($B277,TODAY()-30,"")</f>
        <v>-1.4731478013925159</v>
      </c>
      <c r="J277" s="25">
        <f ca="1">[1]!i_pq_pctchange($B277,TODAY()-180,"")</f>
        <v>-1.4730136419658368</v>
      </c>
      <c r="K277" s="25">
        <f ca="1">[1]!i_pq_pctchange($B277,TODAY()-365,"")</f>
        <v>4.9234437992895508E-2</v>
      </c>
      <c r="L277" s="25">
        <f ca="1">IFERROR([1]!i_risk_returnyearly($B277,TODAY()-180,"",1)/N277,"")</f>
        <v>-0.16192340127228455</v>
      </c>
      <c r="M277" s="25">
        <f ca="1">IFERROR([1]!i_risk_returnyearly($B277,TODAY()-365,"",1)/O277,"")</f>
        <v>2.1186619622084995E-3</v>
      </c>
      <c r="N277" s="26">
        <f ca="1">[2]!thsiFinD("ths_annual_volatility_index",$B277,TODAY()-180,TODAY(),100,101)</f>
        <v>18.800884905473001</v>
      </c>
      <c r="O277" s="26">
        <f ca="1">[2]!thsiFinD("ths_annual_volatility_index",$B277,TODAY()-365,TODAY(),100,101)</f>
        <v>24.006867293022001</v>
      </c>
      <c r="P277" s="27">
        <f ca="1">[2]!thsiFinD("ths_fore_np_compound_growth_2y_index",$B277,TODAY())</f>
        <v>18.489009158649999</v>
      </c>
      <c r="Q277" s="27">
        <f ca="1">$P277-[2]!thsiFinD("ths_fore_np_compound_growth_2y_index",$B277,TODAY()-30)</f>
        <v>3.4140031608069989</v>
      </c>
      <c r="R277" s="27">
        <f ca="1">$P277-[2]!thsiFinD("ths_fore_np_compound_growth_2y_index",$B277,TODAY()-180)</f>
        <v>3.1643404962990012</v>
      </c>
      <c r="S277" s="26">
        <f ca="1">[2]!thsiFinD("ths_pe_ttm_index",B277,[2]!thsiFinD("ths_new_forward_nearest_trade_date_func",TODAY()),100,100)</f>
        <v>22.449771611700001</v>
      </c>
      <c r="T277" s="26">
        <f ca="1">[2]!thsiFinD("ths_fore_pe_index",B277,[2]!thsiFinD("ths_new_forward_nearest_trade_date_func",TODAY()),2025,100)</f>
        <v>19.183514042616</v>
      </c>
      <c r="U277" s="26">
        <f ca="1">[2]!thsiFinD("ths_pb_quantile_sr_index",$B277,[2]!thsiFinD("ths_new_forward_nearest_trade_date_func",TODAY()),TODAY()-365*5,TODAY(),107,100)</f>
        <v>26.641651031894938</v>
      </c>
      <c r="V277" s="26">
        <f ca="1">[2]!thsiFinD("ths_pe_ttm_quantile_index",$B277,[2]!thsiFinD("ths_new_forward_nearest_trade_date_func",TODAY()),TODAY()-365*5,TODAY(),100,100)</f>
        <v>0</v>
      </c>
      <c r="W277" s="27">
        <f ca="1">[2]!thsiFinD("ths_pb_quantile_sr_index",$B277,"2024-09-20",TODAY()-365*5,TODAY(),107,100)</f>
        <v>0.43777360850531583</v>
      </c>
      <c r="X277" s="27">
        <f ca="1">[2]!thsiFinD("ths_pe_ttm_quantile_index",$B277,"2024-09-20",TODAY()-365*5,TODAY(),100,100)</f>
        <v>0.37678975131876002</v>
      </c>
      <c r="Y277" s="27">
        <f ca="1">[2]!thsiFinD("ths_pb_quantile_sr_index",$B277,"2024-12-31",TODAY()-365*5,TODAY(),107,100)</f>
        <v>29.643527204502814</v>
      </c>
      <c r="Z277" s="27">
        <f ca="1">[2]!thsiFinD("ths_pe_ttm_quantile_index",$B277,"2024-12-31",TODAY()-365*5,TODAY(),100,100)</f>
        <v>14.845516201959001</v>
      </c>
      <c r="AA277" s="27">
        <f ca="1">[2]!thsiFinD("ths_pb_lessthan1_num_ratio_index",$B277,[2]!thsiFinD("ths_new_forward_nearest_trade_date_func",TODAY()))</f>
        <v>6.25</v>
      </c>
      <c r="AB277" s="29">
        <f ca="1">IF(L277="","",(([2]!thsiFinD("close_int",$B277,TODAY()-365*3,TODAY(),100)-[2]!thsiFinD("low_int",$B277,TODAY()-365*3,TODAY(),100)-1)/([2]!thsiFinD("high_int",$B277,TODAY()-365*3,TODAY(),100)-[2]!thsiFinD("low_int",$B277,TODAY()-365*3,TODAY(),100)-1)))</f>
        <v>0.28165245599170691</v>
      </c>
      <c r="AC277" s="29">
        <f ca="1">IF($L277="","",(([2]!thsiFinD("close_int",$B277,TODAY()-365,TODAY(),100)-[2]!thsiFinD("low_int",$B277,TODAY()-365,TODAY(),100)-1)/([2]!thsiFinD("high_int",$B277,TODAY()-365,TODAY(),100)-[2]!thsiFinD("low_int",$B277,TODAY()-365,TODAY(),100)-1)))</f>
        <v>0.48523276881423572</v>
      </c>
      <c r="AD277" s="29">
        <f ca="1">IF($L277="","",(([2]!thsiFinD("close_int",$B277,TODAY()-90,TODAY(),100)-[2]!thsiFinD("low_int",$B277,TODAY()-90,TODAY(),100)-1)/([2]!thsiFinD("high_int",$B277,TODAY()-90,TODAY(),100)-[2]!thsiFinD("low_int",$B277,TODAY()-90,TODAY(),100)-1)))</f>
        <v>0.58237757917108013</v>
      </c>
    </row>
    <row r="278" spans="1:30" ht="16.5" hidden="1" x14ac:dyDescent="0.4">
      <c r="A278" s="2" t="str">
        <f>[1]!b_info_fullname(B278)</f>
        <v>中证农业主题指数</v>
      </c>
      <c r="B278" s="2" t="s">
        <v>466</v>
      </c>
      <c r="C278" s="2" t="s">
        <v>1756</v>
      </c>
      <c r="D278" s="3" t="s">
        <v>1497</v>
      </c>
      <c r="E278" s="3" t="s">
        <v>1502</v>
      </c>
      <c r="F278" s="3" t="s">
        <v>1757</v>
      </c>
      <c r="G278" s="19">
        <f>COUNTIF('ETF-info'!$I$2:$I$2000,ETF指数!$B278)</f>
        <v>3</v>
      </c>
      <c r="H278" s="20">
        <f ca="1">SUMIF('ETF-info'!$I$2:$I$2000,ETF指数!B278,'ETF-info'!$M$2:$M$1008)</f>
        <v>20.729412944199996</v>
      </c>
      <c r="I278" s="25">
        <f ca="1">[1]!i_pq_pctchange($B278,TODAY()-30,"")</f>
        <v>2.9127360541465031</v>
      </c>
      <c r="J278" s="25">
        <f ca="1">[1]!i_pq_pctchange($B278,TODAY()-180,"")</f>
        <v>-0.11821967278194956</v>
      </c>
      <c r="K278" s="25">
        <f ca="1">[1]!i_pq_pctchange($B278,TODAY()-365,"")</f>
        <v>-2.876745635075395</v>
      </c>
      <c r="L278" s="25">
        <f ca="1">IFERROR([1]!i_risk_returnyearly($B278,TODAY()-180,"",1)/N278,"")</f>
        <v>-1.2105406304059652E-2</v>
      </c>
      <c r="M278" s="25">
        <f ca="1">IFERROR([1]!i_risk_returnyearly($B278,TODAY()-365,"",1)/O278,"")</f>
        <v>-0.11833522473457637</v>
      </c>
      <c r="N278" s="26">
        <f ca="1">[2]!thsiFinD("ths_annual_volatility_index",$B278,TODAY()-180,TODAY(),100,101)</f>
        <v>20.332508460479001</v>
      </c>
      <c r="O278" s="26">
        <f ca="1">[2]!thsiFinD("ths_annual_volatility_index",$B278,TODAY()-365,TODAY(),100,101)</f>
        <v>25.101725054810998</v>
      </c>
      <c r="P278" s="27">
        <f ca="1">[2]!thsiFinD("ths_fore_np_compound_growth_2y_index",$B278,TODAY())</f>
        <v>145.06996431645001</v>
      </c>
      <c r="Q278" s="27">
        <f ca="1">$P278-[2]!thsiFinD("ths_fore_np_compound_growth_2y_index",$B278,TODAY()-30)</f>
        <v>-7.9025838062599973</v>
      </c>
      <c r="R278" s="27">
        <f ca="1">$P278-[2]!thsiFinD("ths_fore_np_compound_growth_2y_index",$B278,TODAY()-180)</f>
        <v>-17.127435722959973</v>
      </c>
      <c r="S278" s="26">
        <f ca="1">[2]!thsiFinD("ths_pe_ttm_index",B278,[2]!thsiFinD("ths_new_forward_nearest_trade_date_func",TODAY()),100,100)</f>
        <v>17.115843453557002</v>
      </c>
      <c r="T278" s="26">
        <f ca="1">[2]!thsiFinD("ths_fore_pe_index",B278,[2]!thsiFinD("ths_new_forward_nearest_trade_date_func",TODAY()),2025,100)</f>
        <v>13.713830188021999</v>
      </c>
      <c r="U278" s="26">
        <f ca="1">[2]!thsiFinD("ths_pb_quantile_sr_index",$B278,[2]!thsiFinD("ths_new_forward_nearest_trade_date_func",TODAY()),TODAY()-365*5,TODAY(),107,100)</f>
        <v>26.474442988204455</v>
      </c>
      <c r="V278" s="26">
        <f ca="1">[2]!thsiFinD("ths_pe_ttm_quantile_index",$B278,[2]!thsiFinD("ths_new_forward_nearest_trade_date_func",TODAY()),TODAY()-365*5,TODAY(),100,100)</f>
        <v>0</v>
      </c>
      <c r="W278" s="27">
        <f ca="1">[2]!thsiFinD("ths_pb_quantile_sr_index",$B278,"2024-09-20",TODAY()-365*5,TODAY(),107,100)</f>
        <v>0.1965923984272607</v>
      </c>
      <c r="X278" s="27">
        <f ca="1">[2]!thsiFinD("ths_pe_ttm_quantile_index",$B278,"2024-09-20",TODAY()-365*5,TODAY(),100,100)</f>
        <v>65.991561181435003</v>
      </c>
      <c r="Y278" s="27">
        <f ca="1">[2]!thsiFinD("ths_pb_quantile_sr_index",$B278,"2024-12-31",TODAY()-365*5,TODAY(),107,100)</f>
        <v>16.579292267365663</v>
      </c>
      <c r="Z278" s="27">
        <f ca="1">[2]!thsiFinD("ths_pe_ttm_quantile_index",$B278,"2024-12-31",TODAY()-365*5,TODAY(),100,100)</f>
        <v>45.485232067510999</v>
      </c>
      <c r="AA278" s="27">
        <f ca="1">[2]!thsiFinD("ths_pb_lessthan1_num_ratio_index",$B278,[2]!thsiFinD("ths_new_forward_nearest_trade_date_func",TODAY()))</f>
        <v>4</v>
      </c>
      <c r="AB278" s="29">
        <f ca="1">IF(L278="","",(([2]!thsiFinD("close_int",$B278,TODAY()-365*3,TODAY(),100)-[2]!thsiFinD("low_int",$B278,TODAY()-365*3,TODAY(),100)-1)/([2]!thsiFinD("high_int",$B278,TODAY()-365*3,TODAY(),100)-[2]!thsiFinD("low_int",$B278,TODAY()-365*3,TODAY(),100)-1)))</f>
        <v>0.23557966660717122</v>
      </c>
      <c r="AC278" s="29">
        <f ca="1">IF($L278="","",(([2]!thsiFinD("close_int",$B278,TODAY()-365,TODAY(),100)-[2]!thsiFinD("low_int",$B278,TODAY()-365,TODAY(),100)-1)/([2]!thsiFinD("high_int",$B278,TODAY()-365,TODAY(),100)-[2]!thsiFinD("low_int",$B278,TODAY()-365,TODAY(),100)-1)))</f>
        <v>0.53436878805051202</v>
      </c>
      <c r="AD278" s="29">
        <f ca="1">IF($L278="","",(([2]!thsiFinD("close_int",$B278,TODAY()-90,TODAY(),100)-[2]!thsiFinD("low_int",$B278,TODAY()-90,TODAY(),100)-1)/([2]!thsiFinD("high_int",$B278,TODAY()-90,TODAY(),100)-[2]!thsiFinD("low_int",$B278,TODAY()-90,TODAY(),100)-1)))</f>
        <v>0.56280366354327771</v>
      </c>
    </row>
    <row r="279" spans="1:30" ht="16.5" hidden="1" x14ac:dyDescent="0.4">
      <c r="A279" s="2" t="str">
        <f>[1]!b_info_fullname(B279)</f>
        <v>上证主要消费行业指数</v>
      </c>
      <c r="B279" s="2" t="s">
        <v>96</v>
      </c>
      <c r="C279" s="2" t="s">
        <v>1761</v>
      </c>
      <c r="D279" s="3" t="s">
        <v>1497</v>
      </c>
      <c r="E279" s="3" t="s">
        <v>1502</v>
      </c>
      <c r="F279" s="3" t="s">
        <v>1502</v>
      </c>
      <c r="G279" s="19">
        <f>COUNTIF('ETF-info'!$I$2:$I$2000,ETF指数!$B279)</f>
        <v>1</v>
      </c>
      <c r="H279" s="20">
        <f ca="1">SUMIF('ETF-info'!$I$2:$I$2000,ETF指数!B279,'ETF-info'!$M$2:$M$1008)</f>
        <v>5.2724408699000005</v>
      </c>
      <c r="I279" s="25">
        <f ca="1">[1]!i_pq_pctchange($B279,TODAY()-30,"")</f>
        <v>0.72927496198467168</v>
      </c>
      <c r="J279" s="25">
        <f ca="1">[1]!i_pq_pctchange($B279,TODAY()-180,"")</f>
        <v>1.3480857144918978</v>
      </c>
      <c r="K279" s="25">
        <f ca="1">[1]!i_pq_pctchange($B279,TODAY()-365,"")</f>
        <v>-3.0773464860023192</v>
      </c>
      <c r="L279" s="25">
        <f ca="1">IFERROR([1]!i_risk_returnyearly($B279,TODAY()-180,"",1)/N279,"")</f>
        <v>0.13099414585700961</v>
      </c>
      <c r="M279" s="25">
        <f ca="1">IFERROR([1]!i_risk_returnyearly($B279,TODAY()-365,"",1)/O279,"")</f>
        <v>-0.11674380143970603</v>
      </c>
      <c r="N279" s="26">
        <f ca="1">[2]!thsiFinD("ths_annual_volatility_index",$B279,TODAY()-180,TODAY(),100,101)</f>
        <v>21.596596278682998</v>
      </c>
      <c r="O279" s="26">
        <f ca="1">[2]!thsiFinD("ths_annual_volatility_index",$B279,TODAY()-365,TODAY(),100,101)</f>
        <v>27.217236187939001</v>
      </c>
      <c r="P279" s="27">
        <f ca="1">[2]!thsiFinD("ths_fore_np_compound_growth_2y_index",$B279,TODAY())</f>
        <v>15.545111128537</v>
      </c>
      <c r="Q279" s="27">
        <f ca="1">$P279-[2]!thsiFinD("ths_fore_np_compound_growth_2y_index",$B279,TODAY()-30)</f>
        <v>3.236985137432999</v>
      </c>
      <c r="R279" s="27">
        <f ca="1">$P279-[2]!thsiFinD("ths_fore_np_compound_growth_2y_index",$B279,TODAY()-180)</f>
        <v>1.7264860695910009</v>
      </c>
      <c r="S279" s="26">
        <f ca="1">[2]!thsiFinD("ths_pe_ttm_index",B279,[2]!thsiFinD("ths_new_forward_nearest_trade_date_func",TODAY()),100,100)</f>
        <v>22.413137408011</v>
      </c>
      <c r="T279" s="26">
        <f ca="1">[2]!thsiFinD("ths_fore_pe_index",B279,[2]!thsiFinD("ths_new_forward_nearest_trade_date_func",TODAY()),2025,100)</f>
        <v>20.231778274675001</v>
      </c>
      <c r="U279" s="26">
        <f ca="1">[2]!thsiFinD("ths_pb_quantile_sr_index",$B279,[2]!thsiFinD("ths_new_forward_nearest_trade_date_func",TODAY()),TODAY()-365*5,TODAY(),107,100)</f>
        <v>13.422818791946309</v>
      </c>
      <c r="V279" s="26">
        <f ca="1">[2]!thsiFinD("ths_pe_ttm_quantile_index",$B279,[2]!thsiFinD("ths_new_forward_nearest_trade_date_func",TODAY()),TODAY()-365*5,TODAY(),100,100)</f>
        <v>0</v>
      </c>
      <c r="W279" s="27">
        <f ca="1">[2]!thsiFinD("ths_pb_quantile_sr_index",$B279,"2024-09-20",TODAY()-365*5,TODAY(),107,100)</f>
        <v>0.33557046979865768</v>
      </c>
      <c r="X279" s="27">
        <f ca="1">[2]!thsiFinD("ths_pe_ttm_quantile_index",$B279,"2024-09-20",TODAY()-365*5,TODAY(),100,100)</f>
        <v>0.32284100080709999</v>
      </c>
      <c r="Y279" s="27">
        <f ca="1">[2]!thsiFinD("ths_pb_quantile_sr_index",$B279,"2024-12-31",TODAY()-365*5,TODAY(),107,100)</f>
        <v>11.073825503355705</v>
      </c>
      <c r="Z279" s="27">
        <f ca="1">[2]!thsiFinD("ths_pe_ttm_quantile_index",$B279,"2024-12-31",TODAY()-365*5,TODAY(),100,100)</f>
        <v>11.057304277643</v>
      </c>
      <c r="AA279" s="27">
        <f ca="1">[2]!thsiFinD("ths_pb_lessthan1_num_ratio_index",$B279,[2]!thsiFinD("ths_new_forward_nearest_trade_date_func",TODAY()))</f>
        <v>0</v>
      </c>
      <c r="AB279" s="29">
        <f ca="1">IF(L279="","",(([2]!thsiFinD("close_int",$B279,TODAY()-365*3,TODAY(),100)-[2]!thsiFinD("low_int",$B279,TODAY()-365*3,TODAY(),100)-1)/([2]!thsiFinD("high_int",$B279,TODAY()-365*3,TODAY(),100)-[2]!thsiFinD("low_int",$B279,TODAY()-365*3,TODAY(),100)-1)))</f>
        <v>0.31022896468431915</v>
      </c>
      <c r="AC279" s="29">
        <f ca="1">IF($L279="","",(([2]!thsiFinD("close_int",$B279,TODAY()-365,TODAY(),100)-[2]!thsiFinD("low_int",$B279,TODAY()-365,TODAY(),100)-1)/([2]!thsiFinD("high_int",$B279,TODAY()-365,TODAY(),100)-[2]!thsiFinD("low_int",$B279,TODAY()-365,TODAY(),100)-1)))</f>
        <v>0.55092051601353997</v>
      </c>
      <c r="AD279" s="29">
        <f ca="1">IF($L279="","",(([2]!thsiFinD("close_int",$B279,TODAY()-90,TODAY(),100)-[2]!thsiFinD("low_int",$B279,TODAY()-90,TODAY(),100)-1)/([2]!thsiFinD("high_int",$B279,TODAY()-90,TODAY(),100)-[2]!thsiFinD("low_int",$B279,TODAY()-90,TODAY(),100)-1)))</f>
        <v>0.68883845029711954</v>
      </c>
    </row>
    <row r="280" spans="1:30" ht="16.5" hidden="1" x14ac:dyDescent="0.4">
      <c r="A280" s="2" t="str">
        <f>[1]!b_info_fullname(B280)</f>
        <v>中证全球中国教育主题指数</v>
      </c>
      <c r="B280" s="2" t="s">
        <v>627</v>
      </c>
      <c r="C280" s="2" t="str">
        <f>[1]!s_info_name(B280)</f>
        <v>中国教育</v>
      </c>
      <c r="D280" s="3" t="s">
        <v>1497</v>
      </c>
      <c r="E280" s="3" t="s">
        <v>1502</v>
      </c>
      <c r="F280" s="3" t="s">
        <v>1758</v>
      </c>
      <c r="G280" s="19">
        <f>COUNTIF('ETF-info'!$I$2:$I$2000,ETF指数!$B280)</f>
        <v>1</v>
      </c>
      <c r="H280" s="20">
        <f ca="1">SUMIF('ETF-info'!$I$2:$I$2000,ETF指数!B280,'ETF-info'!$M$2:$M$1008)</f>
        <v>5.1376940372000002</v>
      </c>
      <c r="I280" s="25">
        <f ca="1">[1]!i_pq_pctchange($B280,TODAY()-30,"")</f>
        <v>-8.1587999655173604</v>
      </c>
      <c r="J280" s="25">
        <f ca="1">[1]!i_pq_pctchange($B280,TODAY()-180,"")</f>
        <v>-4.3648729702233213</v>
      </c>
      <c r="K280" s="25">
        <f ca="1">[1]!i_pq_pctchange($B280,TODAY()-365,"")</f>
        <v>-7.4216234974302742</v>
      </c>
      <c r="L280" s="25">
        <f ca="1">IFERROR([1]!i_risk_returnyearly($B280,TODAY()-180,"",1)/N280,"")</f>
        <v>-0.23694517961881184</v>
      </c>
      <c r="M280" s="25">
        <f ca="1">IFERROR([1]!i_risk_returnyearly($B280,TODAY()-365,"",1)/O280,"")</f>
        <v>-0.20800447699471389</v>
      </c>
      <c r="N280" s="26">
        <f ca="1">[2]!thsiFinD("ths_annual_volatility_index",$B280,TODAY()-180,TODAY(),100,101)</f>
        <v>35.230451736703003</v>
      </c>
      <c r="O280" s="26">
        <f ca="1">[2]!thsiFinD("ths_annual_volatility_index",$B280,TODAY()-365,TODAY(),100,101)</f>
        <v>34.231237216464002</v>
      </c>
      <c r="P280" s="27">
        <f ca="1">[2]!thsiFinD("ths_fore_np_compound_growth_2y_index",$B280,TODAY())</f>
        <v>34.247006690436997</v>
      </c>
      <c r="Q280" s="27">
        <f ca="1">$P280-[2]!thsiFinD("ths_fore_np_compound_growth_2y_index",$B280,TODAY()-30)</f>
        <v>7.7727562855019947</v>
      </c>
      <c r="R280" s="27">
        <f ca="1">$P280-[2]!thsiFinD("ths_fore_np_compound_growth_2y_index",$B280,TODAY()-180)</f>
        <v>-1.2638305426119985</v>
      </c>
      <c r="S280" s="26">
        <f ca="1">[2]!thsiFinD("ths_pe_ttm_index",B280,[2]!thsiFinD("ths_new_forward_nearest_trade_date_func",TODAY()),100,100)</f>
        <v>85.043218163552993</v>
      </c>
      <c r="T280" s="26">
        <f ca="1">[2]!thsiFinD("ths_fore_pe_index",B280,[2]!thsiFinD("ths_new_forward_nearest_trade_date_func",TODAY()),2025,100)</f>
        <v>30.851154898392</v>
      </c>
      <c r="U280" s="26">
        <f ca="1">[2]!thsiFinD("ths_pb_quantile_sr_index",$B280,[2]!thsiFinD("ths_new_forward_nearest_trade_date_func",TODAY()),TODAY()-365*5,TODAY(),107,100)</f>
        <v>69.080234833659489</v>
      </c>
      <c r="V280" s="26">
        <f ca="1">[2]!thsiFinD("ths_pe_ttm_quantile_index",$B280,[2]!thsiFinD("ths_new_forward_nearest_trade_date_func",TODAY()),TODAY()-365*5,TODAY(),100,100)</f>
        <v>0</v>
      </c>
      <c r="W280" s="27">
        <f ca="1">[2]!thsiFinD("ths_pb_quantile_sr_index",$B280,"2024-09-20",TODAY()-365*5,TODAY(),107,100)</f>
        <v>20.417482061317678</v>
      </c>
      <c r="X280" s="27">
        <f ca="1">[2]!thsiFinD("ths_pe_ttm_quantile_index",$B280,"2024-09-20",TODAY()-365*5,TODAY(),100,100)</f>
        <v>22.577519379845</v>
      </c>
      <c r="Y280" s="27">
        <f ca="1">[2]!thsiFinD("ths_pb_quantile_sr_index",$B280,"2024-12-31",TODAY()-365*5,TODAY(),107,100)</f>
        <v>68.819308545335943</v>
      </c>
      <c r="Z280" s="27">
        <f ca="1">[2]!thsiFinD("ths_pe_ttm_quantile_index",$B280,"2024-12-31",TODAY()-365*5,TODAY(),100,100)</f>
        <v>38.662790697673998</v>
      </c>
      <c r="AA280" s="27">
        <f ca="1">[2]!thsiFinD("ths_pb_lessthan1_num_ratio_index",$B280,[2]!thsiFinD("ths_new_forward_nearest_trade_date_func",TODAY()))</f>
        <v>3.4482758620689999</v>
      </c>
      <c r="AB280" s="29">
        <f ca="1">IF(L280="","",(([2]!thsiFinD("close_int",$B280,TODAY()-365*3,TODAY(),100)-[2]!thsiFinD("low_int",$B280,TODAY()-365*3,TODAY(),100)-1)/([2]!thsiFinD("high_int",$B280,TODAY()-365*3,TODAY(),100)-[2]!thsiFinD("low_int",$B280,TODAY()-365*3,TODAY(),100)-1)))</f>
        <v>0.61690469987384544</v>
      </c>
      <c r="AC280" s="29">
        <f ca="1">IF($L280="","",(([2]!thsiFinD("close_int",$B280,TODAY()-365,TODAY(),100)-[2]!thsiFinD("low_int",$B280,TODAY()-365,TODAY(),100)-1)/([2]!thsiFinD("high_int",$B280,TODAY()-365,TODAY(),100)-[2]!thsiFinD("low_int",$B280,TODAY()-365,TODAY(),100)-1)))</f>
        <v>0.53805431395772796</v>
      </c>
      <c r="AD280" s="29">
        <f ca="1">IF($L280="","",(([2]!thsiFinD("close_int",$B280,TODAY()-90,TODAY(),100)-[2]!thsiFinD("low_int",$B280,TODAY()-90,TODAY(),100)-1)/([2]!thsiFinD("high_int",$B280,TODAY()-90,TODAY(),100)-[2]!thsiFinD("low_int",$B280,TODAY()-90,TODAY(),100)-1)))</f>
        <v>0.3490475265338141</v>
      </c>
    </row>
    <row r="281" spans="1:30" ht="16.5" hidden="1" x14ac:dyDescent="0.4">
      <c r="A281" s="2" t="str">
        <f>[1]!b_info_fullname(B281)</f>
        <v>中证全指可选消费指数</v>
      </c>
      <c r="B281" s="2" t="s">
        <v>127</v>
      </c>
      <c r="C281" s="2" t="s">
        <v>1762</v>
      </c>
      <c r="D281" s="3" t="s">
        <v>1497</v>
      </c>
      <c r="E281" s="3" t="s">
        <v>1502</v>
      </c>
      <c r="F281" s="3" t="s">
        <v>1763</v>
      </c>
      <c r="G281" s="19">
        <f>COUNTIF('ETF-info'!$I$2:$I$2000,ETF指数!$B281)</f>
        <v>2</v>
      </c>
      <c r="H281" s="20">
        <f ca="1">SUMIF('ETF-info'!$I$2:$I$2000,ETF指数!B281,'ETF-info'!$M$2:$M$1008)</f>
        <v>3.5720005641999997</v>
      </c>
      <c r="I281" s="25">
        <f ca="1">[1]!i_pq_pctchange($B281,TODAY()-30,"")</f>
        <v>-5.5672042401021198</v>
      </c>
      <c r="J281" s="25">
        <f ca="1">[1]!i_pq_pctchange($B281,TODAY()-180,"")</f>
        <v>2.1923927588171521</v>
      </c>
      <c r="K281" s="25">
        <f ca="1">[1]!i_pq_pctchange($B281,TODAY()-365,"")</f>
        <v>13.592019454940395</v>
      </c>
      <c r="L281" s="25">
        <f ca="1">IFERROR([1]!i_risk_returnyearly($B281,TODAY()-180,"",1)/N281,"")</f>
        <v>0.20469870747426014</v>
      </c>
      <c r="M281" s="25">
        <f ca="1">IFERROR([1]!i_risk_returnyearly($B281,TODAY()-365,"",1)/O281,"")</f>
        <v>0.57072965927181307</v>
      </c>
      <c r="N281" s="26">
        <f ca="1">[2]!thsiFinD("ths_annual_volatility_index",$B281,TODAY()-180,TODAY(),100,101)</f>
        <v>22.578348575065</v>
      </c>
      <c r="O281" s="26">
        <f ca="1">[2]!thsiFinD("ths_annual_volatility_index",$B281,TODAY()-365,TODAY(),100,101)</f>
        <v>24.655441018462</v>
      </c>
      <c r="P281" s="27">
        <f ca="1">[2]!thsiFinD("ths_fore_np_compound_growth_2y_index",$B281,TODAY())</f>
        <v>21.255801269932999</v>
      </c>
      <c r="Q281" s="27">
        <f ca="1">$P281-[2]!thsiFinD("ths_fore_np_compound_growth_2y_index",$B281,TODAY()-30)</f>
        <v>0.74090916590099809</v>
      </c>
      <c r="R281" s="27">
        <f ca="1">$P281-[2]!thsiFinD("ths_fore_np_compound_growth_2y_index",$B281,TODAY()-180)</f>
        <v>1.6970391363739985</v>
      </c>
      <c r="S281" s="26">
        <f ca="1">[2]!thsiFinD("ths_pe_ttm_index",B281,[2]!thsiFinD("ths_new_forward_nearest_trade_date_func",TODAY()),100,100)</f>
        <v>20.286600636879001</v>
      </c>
      <c r="T281" s="26">
        <f ca="1">[2]!thsiFinD("ths_fore_pe_index",B281,[2]!thsiFinD("ths_new_forward_nearest_trade_date_func",TODAY()),2025,100)</f>
        <v>15.736448753186</v>
      </c>
      <c r="U281" s="26">
        <f ca="1">[2]!thsiFinD("ths_pb_quantile_sr_index",$B281,[2]!thsiFinD("ths_new_forward_nearest_trade_date_func",TODAY()),TODAY()-365*5,TODAY(),107,100)</f>
        <v>69.382558879694471</v>
      </c>
      <c r="V281" s="26">
        <f ca="1">[2]!thsiFinD("ths_pe_ttm_quantile_index",$B281,[2]!thsiFinD("ths_new_forward_nearest_trade_date_func",TODAY()),TODAY()-365*5,TODAY(),100,100)</f>
        <v>0</v>
      </c>
      <c r="W281" s="27">
        <f ca="1">[2]!thsiFinD("ths_pb_quantile_sr_index",$B281,"2024-09-20",TODAY()-365*5,TODAY(),107,100)</f>
        <v>11.394016549968173</v>
      </c>
      <c r="X281" s="27">
        <f ca="1">[2]!thsiFinD("ths_pe_ttm_quantile_index",$B281,"2024-09-20",TODAY()-365*5,TODAY(),100,100)</f>
        <v>2.4531024531024999</v>
      </c>
      <c r="Y281" s="27">
        <f ca="1">[2]!thsiFinD("ths_pb_quantile_sr_index",$B281,"2024-12-31",TODAY()-365*5,TODAY(),107,100)</f>
        <v>65.117759388924256</v>
      </c>
      <c r="Z281" s="27">
        <f ca="1">[2]!thsiFinD("ths_pe_ttm_quantile_index",$B281,"2024-12-31",TODAY()-365*5,TODAY(),100,100)</f>
        <v>25.108225108225</v>
      </c>
      <c r="AA281" s="27">
        <f ca="1">[2]!thsiFinD("ths_pb_lessthan1_num_ratio_index",$B281,[2]!thsiFinD("ths_new_forward_nearest_trade_date_func",TODAY()))</f>
        <v>9.9099099099099011</v>
      </c>
      <c r="AB281" s="29">
        <f ca="1">IF(L281="","",(([2]!thsiFinD("close_int",$B281,TODAY()-365*3,TODAY(),100)-[2]!thsiFinD("low_int",$B281,TODAY()-365*3,TODAY(),100)-1)/([2]!thsiFinD("high_int",$B281,TODAY()-365*3,TODAY(),100)-[2]!thsiFinD("low_int",$B281,TODAY()-365*3,TODAY(),100)-1)))</f>
        <v>0.75422427067707043</v>
      </c>
      <c r="AC281" s="29">
        <f ca="1">IF($L281="","",(([2]!thsiFinD("close_int",$B281,TODAY()-365,TODAY(),100)-[2]!thsiFinD("low_int",$B281,TODAY()-365,TODAY(),100)-1)/([2]!thsiFinD("high_int",$B281,TODAY()-365,TODAY(),100)-[2]!thsiFinD("low_int",$B281,TODAY()-365,TODAY(),100)-1)))</f>
        <v>0.7137753128019364</v>
      </c>
      <c r="AD281" s="29">
        <f ca="1">IF($L281="","",(([2]!thsiFinD("close_int",$B281,TODAY()-90,TODAY(),100)-[2]!thsiFinD("low_int",$B281,TODAY()-90,TODAY(),100)-1)/([2]!thsiFinD("high_int",$B281,TODAY()-90,TODAY(),100)-[2]!thsiFinD("low_int",$B281,TODAY()-90,TODAY(),100)-1)))</f>
        <v>0.5205518138863422</v>
      </c>
    </row>
    <row r="282" spans="1:30" ht="16.5" hidden="1" x14ac:dyDescent="0.4">
      <c r="A282" s="2" t="str">
        <f>[1]!b_info_fullname(B282)</f>
        <v>国证食品指数</v>
      </c>
      <c r="B282" s="2" t="s">
        <v>493</v>
      </c>
      <c r="C282" s="2" t="s">
        <v>1764</v>
      </c>
      <c r="D282" s="3" t="s">
        <v>1497</v>
      </c>
      <c r="E282" s="3" t="s">
        <v>1502</v>
      </c>
      <c r="F282" s="3" t="s">
        <v>1765</v>
      </c>
      <c r="G282" s="19">
        <f>COUNTIF('ETF-info'!$I$2:$I$2000,ETF指数!$B282)</f>
        <v>1</v>
      </c>
      <c r="H282" s="20">
        <f ca="1">SUMIF('ETF-info'!$I$2:$I$2000,ETF指数!B282,'ETF-info'!$M$2:$M$1008)</f>
        <v>3.0383955882999998</v>
      </c>
      <c r="I282" s="25">
        <f ca="1">[1]!i_pq_pctchange($B282,TODAY()-30,"")</f>
        <v>-0.33312626796053735</v>
      </c>
      <c r="J282" s="25">
        <f ca="1">[1]!i_pq_pctchange($B282,TODAY()-180,"")</f>
        <v>-1.7823197282005099</v>
      </c>
      <c r="K282" s="25">
        <f ca="1">[1]!i_pq_pctchange($B282,TODAY()-365,"")</f>
        <v>-8.1601229548453169</v>
      </c>
      <c r="L282" s="25">
        <f ca="1">IFERROR([1]!i_risk_returnyearly($B282,TODAY()-180,"",1)/N282,"")</f>
        <v>-0.16164697847329138</v>
      </c>
      <c r="M282" s="25">
        <f ca="1">IFERROR([1]!i_risk_returnyearly($B282,TODAY()-365,"",1)/O282,"")</f>
        <v>-0.29448521462306571</v>
      </c>
      <c r="N282" s="26">
        <f ca="1">[2]!thsiFinD("ths_annual_volatility_index",$B282,TODAY()-180,TODAY(),100,101)</f>
        <v>22.749179659869998</v>
      </c>
      <c r="O282" s="26">
        <f ca="1">[2]!thsiFinD("ths_annual_volatility_index",$B282,TODAY()-365,TODAY(),100,101)</f>
        <v>28.586146092909999</v>
      </c>
      <c r="P282" s="27">
        <f ca="1">[2]!thsiFinD("ths_fore_np_compound_growth_2y_index",$B282,TODAY())</f>
        <v>12.663173299301</v>
      </c>
      <c r="Q282" s="27">
        <f ca="1">$P282-[2]!thsiFinD("ths_fore_np_compound_growth_2y_index",$B282,TODAY()-30)</f>
        <v>2.1792665545780014</v>
      </c>
      <c r="R282" s="27">
        <f ca="1">$P282-[2]!thsiFinD("ths_fore_np_compound_growth_2y_index",$B282,TODAY()-180)</f>
        <v>-1.1101679933689983</v>
      </c>
      <c r="S282" s="26">
        <f ca="1">[2]!thsiFinD("ths_pe_ttm_index",B282,[2]!thsiFinD("ths_new_forward_nearest_trade_date_func",TODAY()),100,100)</f>
        <v>21.565495365038</v>
      </c>
      <c r="T282" s="26">
        <f ca="1">[2]!thsiFinD("ths_fore_pe_index",B282,[2]!thsiFinD("ths_new_forward_nearest_trade_date_func",TODAY()),2025,100)</f>
        <v>19.286177600108001</v>
      </c>
      <c r="U282" s="26">
        <f ca="1">[2]!thsiFinD("ths_pb_quantile_sr_index",$B282,[2]!thsiFinD("ths_new_forward_nearest_trade_date_func",TODAY()),TODAY()-365*5,TODAY(),107,100)</f>
        <v>11.103938024531956</v>
      </c>
      <c r="V282" s="26">
        <f ca="1">[2]!thsiFinD("ths_pe_ttm_quantile_index",$B282,[2]!thsiFinD("ths_new_forward_nearest_trade_date_func",TODAY()),TODAY()-365*5,TODAY(),100,100)</f>
        <v>0</v>
      </c>
      <c r="W282" s="27">
        <f ca="1">[2]!thsiFinD("ths_pb_quantile_sr_index",$B282,"2024-09-20",TODAY()-365*5,TODAY(),107,100)</f>
        <v>0.19367333763718519</v>
      </c>
      <c r="X282" s="27">
        <f ca="1">[2]!thsiFinD("ths_pe_ttm_quantile_index",$B282,"2024-09-20",TODAY()-365*5,TODAY(),100,100)</f>
        <v>0.15898251192369001</v>
      </c>
      <c r="Y282" s="27">
        <f ca="1">[2]!thsiFinD("ths_pb_quantile_sr_index",$B282,"2024-12-31",TODAY()-365*5,TODAY(),107,100)</f>
        <v>11.168495803744351</v>
      </c>
      <c r="Z282" s="27">
        <f ca="1">[2]!thsiFinD("ths_pe_ttm_quantile_index",$B282,"2024-12-31",TODAY()-365*5,TODAY(),100,100)</f>
        <v>10.492845786963001</v>
      </c>
      <c r="AA282" s="27">
        <f ca="1">[2]!thsiFinD("ths_pb_lessthan1_num_ratio_index",$B282,[2]!thsiFinD("ths_new_forward_nearest_trade_date_func",TODAY()))</f>
        <v>0</v>
      </c>
      <c r="AB282" s="29">
        <f ca="1">IF(L282="","",(([2]!thsiFinD("close_int",$B282,TODAY()-365*3,TODAY(),100)-[2]!thsiFinD("low_int",$B282,TODAY()-365*3,TODAY(),100)-1)/([2]!thsiFinD("high_int",$B282,TODAY()-365*3,TODAY(),100)-[2]!thsiFinD("low_int",$B282,TODAY()-365*3,TODAY(),100)-1)))</f>
        <v>0.27238347463373935</v>
      </c>
      <c r="AC282" s="29">
        <f ca="1">IF($L282="","",(([2]!thsiFinD("close_int",$B282,TODAY()-365,TODAY(),100)-[2]!thsiFinD("low_int",$B282,TODAY()-365,TODAY(),100)-1)/([2]!thsiFinD("high_int",$B282,TODAY()-365,TODAY(),100)-[2]!thsiFinD("low_int",$B282,TODAY()-365,TODAY(),100)-1)))</f>
        <v>0.48981622730309304</v>
      </c>
      <c r="AD282" s="29">
        <f ca="1">IF($L282="","",(([2]!thsiFinD("close_int",$B282,TODAY()-90,TODAY(),100)-[2]!thsiFinD("low_int",$B282,TODAY()-90,TODAY(),100)-1)/([2]!thsiFinD("high_int",$B282,TODAY()-90,TODAY(),100)-[2]!thsiFinD("low_int",$B282,TODAY()-90,TODAY(),100)-1)))</f>
        <v>0.56888855185208909</v>
      </c>
    </row>
    <row r="283" spans="1:30" ht="16.5" hidden="1" x14ac:dyDescent="0.4">
      <c r="A283" s="2" t="str">
        <f>[1]!b_info_fullname(B283)</f>
        <v>中证消费龙头指数</v>
      </c>
      <c r="B283" s="2" t="s">
        <v>770</v>
      </c>
      <c r="C283" s="2" t="s">
        <v>1766</v>
      </c>
      <c r="D283" s="3" t="s">
        <v>1497</v>
      </c>
      <c r="E283" s="3" t="s">
        <v>1502</v>
      </c>
      <c r="F283" s="3" t="s">
        <v>1502</v>
      </c>
      <c r="G283" s="19">
        <f>COUNTIF('ETF-info'!$I$2:$I$2000,ETF指数!$B283)</f>
        <v>2</v>
      </c>
      <c r="H283" s="20">
        <f ca="1">SUMIF('ETF-info'!$I$2:$I$2000,ETF指数!B283,'ETF-info'!$M$2:$M$1008)</f>
        <v>2.5440555885</v>
      </c>
      <c r="I283" s="25">
        <f ca="1">[1]!i_pq_pctchange($B283,TODAY()-30,"")</f>
        <v>-2.9438866173136402</v>
      </c>
      <c r="J283" s="25">
        <f ca="1">[1]!i_pq_pctchange($B283,TODAY()-180,"")</f>
        <v>-4.0669519262692022</v>
      </c>
      <c r="K283" s="25">
        <f ca="1">[1]!i_pq_pctchange($B283,TODAY()-365,"")</f>
        <v>-2.9975188934905028</v>
      </c>
      <c r="L283" s="25">
        <f ca="1">IFERROR([1]!i_risk_returnyearly($B283,TODAY()-180,"",1)/N283,"")</f>
        <v>-0.43979710688823653</v>
      </c>
      <c r="M283" s="25">
        <f ca="1">IFERROR([1]!i_risk_returnyearly($B283,TODAY()-365,"",1)/O283,"")</f>
        <v>-0.12741899421649439</v>
      </c>
      <c r="N283" s="26">
        <f ca="1">[2]!thsiFinD("ths_annual_volatility_index",$B283,TODAY()-180,TODAY(),100,101)</f>
        <v>18.841367597183002</v>
      </c>
      <c r="O283" s="26">
        <f ca="1">[2]!thsiFinD("ths_annual_volatility_index",$B283,TODAY()-365,TODAY(),100,101)</f>
        <v>24.290422016107001</v>
      </c>
      <c r="P283" s="27">
        <f ca="1">[2]!thsiFinD("ths_fore_np_compound_growth_2y_index",$B283,TODAY())</f>
        <v>15.118182305662001</v>
      </c>
      <c r="Q283" s="27">
        <f ca="1">$P283-[2]!thsiFinD("ths_fore_np_compound_growth_2y_index",$B283,TODAY()-30)</f>
        <v>2.9019883509710009</v>
      </c>
      <c r="R283" s="27">
        <f ca="1">$P283-[2]!thsiFinD("ths_fore_np_compound_growth_2y_index",$B283,TODAY()-180)</f>
        <v>2.0735518921030014</v>
      </c>
      <c r="S283" s="26">
        <f ca="1">[2]!thsiFinD("ths_pe_ttm_index",B283,[2]!thsiFinD("ths_new_forward_nearest_trade_date_func",TODAY()),100,100)</f>
        <v>18.447329868531</v>
      </c>
      <c r="T283" s="26">
        <f ca="1">[2]!thsiFinD("ths_fore_pe_index",B283,[2]!thsiFinD("ths_new_forward_nearest_trade_date_func",TODAY()),2025,100)</f>
        <v>16.408115083590999</v>
      </c>
      <c r="U283" s="26">
        <f ca="1">[2]!thsiFinD("ths_pb_quantile_sr_index",$B283,[2]!thsiFinD("ths_new_forward_nearest_trade_date_func",TODAY()),TODAY()-365*5,TODAY(),107,100)</f>
        <v>17.529107373868047</v>
      </c>
      <c r="V283" s="26">
        <f ca="1">[2]!thsiFinD("ths_pe_ttm_quantile_index",$B283,[2]!thsiFinD("ths_new_forward_nearest_trade_date_func",TODAY()),TODAY()-365*5,TODAY(),100,100)</f>
        <v>0</v>
      </c>
      <c r="W283" s="27">
        <f ca="1">[2]!thsiFinD("ths_pb_quantile_sr_index",$B283,"2024-09-20",TODAY()-365*5,TODAY(),107,100)</f>
        <v>0.51746442432082795</v>
      </c>
      <c r="X283" s="27">
        <f ca="1">[2]!thsiFinD("ths_pe_ttm_quantile_index",$B283,"2024-09-20",TODAY()-365*5,TODAY(),100,100)</f>
        <v>0.23059185242121</v>
      </c>
      <c r="Y283" s="27">
        <f ca="1">[2]!thsiFinD("ths_pb_quantile_sr_index",$B283,"2024-12-31",TODAY()-365*5,TODAY(),107,100)</f>
        <v>23.479948253557566</v>
      </c>
      <c r="Z283" s="27">
        <f ca="1">[2]!thsiFinD("ths_pe_ttm_quantile_index",$B283,"2024-12-31",TODAY()-365*5,TODAY(),100,100)</f>
        <v>13.076923076923</v>
      </c>
      <c r="AA283" s="27">
        <f ca="1">[2]!thsiFinD("ths_pb_lessthan1_num_ratio_index",$B283,[2]!thsiFinD("ths_new_forward_nearest_trade_date_func",TODAY()))</f>
        <v>0</v>
      </c>
      <c r="AB283" s="29">
        <f ca="1">IF(L283="","",(([2]!thsiFinD("close_int",$B283,TODAY()-365*3,TODAY(),100)-[2]!thsiFinD("low_int",$B283,TODAY()-365*3,TODAY(),100)-1)/([2]!thsiFinD("high_int",$B283,TODAY()-365*3,TODAY(),100)-[2]!thsiFinD("low_int",$B283,TODAY()-365*3,TODAY(),100)-1)))</f>
        <v>0.31361540638979812</v>
      </c>
      <c r="AC283" s="29">
        <f ca="1">IF($L283="","",(([2]!thsiFinD("close_int",$B283,TODAY()-365,TODAY(),100)-[2]!thsiFinD("low_int",$B283,TODAY()-365,TODAY(),100)-1)/([2]!thsiFinD("high_int",$B283,TODAY()-365,TODAY(),100)-[2]!thsiFinD("low_int",$B283,TODAY()-365,TODAY(),100)-1)))</f>
        <v>0.42361858417519799</v>
      </c>
      <c r="AD283" s="29">
        <f ca="1">IF($L283="","",(([2]!thsiFinD("close_int",$B283,TODAY()-90,TODAY(),100)-[2]!thsiFinD("low_int",$B283,TODAY()-90,TODAY(),100)-1)/([2]!thsiFinD("high_int",$B283,TODAY()-90,TODAY(),100)-[2]!thsiFinD("low_int",$B283,TODAY()-90,TODAY(),100)-1)))</f>
        <v>0.53328035178829891</v>
      </c>
    </row>
    <row r="284" spans="1:30" ht="16.5" hidden="1" x14ac:dyDescent="0.4">
      <c r="A284" s="2" t="str">
        <f>[1]!b_info_fullname(B284)</f>
        <v>国证粮食产业指数</v>
      </c>
      <c r="B284" s="2" t="s">
        <v>1121</v>
      </c>
      <c r="C284" s="2" t="s">
        <v>1759</v>
      </c>
      <c r="D284" s="3" t="s">
        <v>1497</v>
      </c>
      <c r="E284" s="3" t="s">
        <v>1502</v>
      </c>
      <c r="F284" s="3" t="s">
        <v>1760</v>
      </c>
      <c r="G284" s="19">
        <f>COUNTIF('ETF-info'!$I$2:$I$2000,ETF指数!$B284)</f>
        <v>2</v>
      </c>
      <c r="H284" s="20">
        <f ca="1">SUMIF('ETF-info'!$I$2:$I$2000,ETF指数!B284,'ETF-info'!$M$2:$M$1008)</f>
        <v>2.1740381969999998</v>
      </c>
      <c r="I284" s="25">
        <f ca="1">[1]!i_pq_pctchange($B284,TODAY()-30,"")</f>
        <v>2.5250694731602685</v>
      </c>
      <c r="J284" s="25">
        <f ca="1">[1]!i_pq_pctchange($B284,TODAY()-180,"")</f>
        <v>-1.8901494834619559</v>
      </c>
      <c r="K284" s="25">
        <f ca="1">[1]!i_pq_pctchange($B284,TODAY()-365,"")</f>
        <v>8.1603052417200672E-2</v>
      </c>
      <c r="L284" s="25">
        <f ca="1">IFERROR([1]!i_risk_returnyearly($B284,TODAY()-180,"",1)/N284,"")</f>
        <v>-0.16426491156632303</v>
      </c>
      <c r="M284" s="25">
        <f ca="1">IFERROR([1]!i_risk_returnyearly($B284,TODAY()-365,"",1)/O284,"")</f>
        <v>3.2025076188714266E-3</v>
      </c>
      <c r="N284" s="26">
        <f ca="1">[2]!thsiFinD("ths_annual_volatility_index",$B284,TODAY()-180,TODAY(),100,101)</f>
        <v>23.727015794326999</v>
      </c>
      <c r="O284" s="26">
        <f ca="1">[2]!thsiFinD("ths_annual_volatility_index",$B284,TODAY()-365,TODAY(),100,101)</f>
        <v>26.323687801891001</v>
      </c>
      <c r="P284" s="27">
        <f ca="1">[2]!thsiFinD("ths_fore_np_compound_growth_2y_index",$B284,TODAY())</f>
        <v>21.944990971098001</v>
      </c>
      <c r="Q284" s="27">
        <f ca="1">$P284-[2]!thsiFinD("ths_fore_np_compound_growth_2y_index",$B284,TODAY()-30)</f>
        <v>3.6702309360780028</v>
      </c>
      <c r="R284" s="27">
        <f ca="1">$P284-[2]!thsiFinD("ths_fore_np_compound_growth_2y_index",$B284,TODAY()-180)</f>
        <v>2.1096277990230021</v>
      </c>
      <c r="S284" s="26">
        <f ca="1">[2]!thsiFinD("ths_pe_ttm_index",B284,[2]!thsiFinD("ths_new_forward_nearest_trade_date_func",TODAY()),100,100)</f>
        <v>21.576182884070999</v>
      </c>
      <c r="T284" s="26">
        <f ca="1">[2]!thsiFinD("ths_fore_pe_index",B284,[2]!thsiFinD("ths_new_forward_nearest_trade_date_func",TODAY()),2025,100)</f>
        <v>16.188997391602001</v>
      </c>
      <c r="U284" s="26">
        <f ca="1">[2]!thsiFinD("ths_pb_quantile_sr_index",$B284,[2]!thsiFinD("ths_new_forward_nearest_trade_date_func",TODAY()),TODAY()-365*5,TODAY(),107,100)</f>
        <v>34.516765285996051</v>
      </c>
      <c r="V284" s="26">
        <f ca="1">[2]!thsiFinD("ths_pe_ttm_quantile_index",$B284,[2]!thsiFinD("ths_new_forward_nearest_trade_date_func",TODAY()),TODAY()-365*5,TODAY(),100,100)</f>
        <v>0</v>
      </c>
      <c r="W284" s="27">
        <f ca="1">[2]!thsiFinD("ths_pb_quantile_sr_index",$B284,"2024-09-20",TODAY()-365*5,TODAY(),107,100)</f>
        <v>0.78895463510848129</v>
      </c>
      <c r="X284" s="27">
        <f ca="1">[2]!thsiFinD("ths_pe_ttm_quantile_index",$B284,"2024-09-20",TODAY()-365*5,TODAY(),100,100)</f>
        <v>28.289992119779001</v>
      </c>
      <c r="Y284" s="27">
        <f ca="1">[2]!thsiFinD("ths_pb_quantile_sr_index",$B284,"2024-12-31",TODAY()-365*5,TODAY(),107,100)</f>
        <v>32.741617357001971</v>
      </c>
      <c r="Z284" s="27">
        <f ca="1">[2]!thsiFinD("ths_pe_ttm_quantile_index",$B284,"2024-12-31",TODAY()-365*5,TODAY(),100,100)</f>
        <v>41.843971631206003</v>
      </c>
      <c r="AA284" s="27">
        <f ca="1">[2]!thsiFinD("ths_pb_lessthan1_num_ratio_index",$B284,[2]!thsiFinD("ths_new_forward_nearest_trade_date_func",TODAY()))</f>
        <v>6</v>
      </c>
      <c r="AB284" s="29">
        <f ca="1">IF(L284="","",(([2]!thsiFinD("close_int",$B284,TODAY()-365*3,TODAY(),100)-[2]!thsiFinD("low_int",$B284,TODAY()-365*3,TODAY(),100)-1)/([2]!thsiFinD("high_int",$B284,TODAY()-365*3,TODAY(),100)-[2]!thsiFinD("low_int",$B284,TODAY()-365*3,TODAY(),100)-1)))</f>
        <v>0.23205689492322806</v>
      </c>
      <c r="AC284" s="29">
        <f ca="1">IF($L284="","",(([2]!thsiFinD("close_int",$B284,TODAY()-365,TODAY(),100)-[2]!thsiFinD("low_int",$B284,TODAY()-365,TODAY(),100)-1)/([2]!thsiFinD("high_int",$B284,TODAY()-365,TODAY(),100)-[2]!thsiFinD("low_int",$B284,TODAY()-365,TODAY(),100)-1)))</f>
        <v>0.55278802323005027</v>
      </c>
      <c r="AD284" s="29">
        <f ca="1">IF($L284="","",(([2]!thsiFinD("close_int",$B284,TODAY()-90,TODAY(),100)-[2]!thsiFinD("low_int",$B284,TODAY()-90,TODAY(),100)-1)/([2]!thsiFinD("high_int",$B284,TODAY()-90,TODAY(),100)-[2]!thsiFinD("low_int",$B284,TODAY()-90,TODAY(),100)-1)))</f>
        <v>0.22892745831279812</v>
      </c>
    </row>
    <row r="285" spans="1:30" ht="16.5" hidden="1" x14ac:dyDescent="0.4">
      <c r="A285" s="2" t="str">
        <f>[1]!b_info_fullname(B285)</f>
        <v>中证家电龙头指数</v>
      </c>
      <c r="B285" s="2" t="s">
        <v>1404</v>
      </c>
      <c r="C285" s="2" t="str">
        <f>[1]!s_info_name(B285)</f>
        <v>家电龙头</v>
      </c>
      <c r="D285" s="3" t="s">
        <v>1497</v>
      </c>
      <c r="E285" s="3" t="s">
        <v>1502</v>
      </c>
      <c r="F285" s="3" t="s">
        <v>1753</v>
      </c>
      <c r="G285" s="19">
        <f>COUNTIF('ETF-info'!$I$2:$I$2000,ETF指数!$B285)</f>
        <v>1</v>
      </c>
      <c r="H285" s="20">
        <f ca="1">SUMIF('ETF-info'!$I$2:$I$2000,ETF指数!B285,'ETF-info'!$M$2:$M$1008)</f>
        <v>1.3300733815999999</v>
      </c>
      <c r="I285" s="25">
        <f ca="1">[1]!i_pq_pctchange($B285,TODAY()-30,"")</f>
        <v>-9.9253070592163262</v>
      </c>
      <c r="J285" s="25">
        <f ca="1">[1]!i_pq_pctchange($B285,TODAY()-180,"")</f>
        <v>-5.4093767289959516</v>
      </c>
      <c r="K285" s="25">
        <f ca="1">[1]!i_pq_pctchange($B285,TODAY()-365,"")</f>
        <v>6.1337997056891691</v>
      </c>
      <c r="L285" s="25">
        <f ca="1">IFERROR([1]!i_risk_returnyearly($B285,TODAY()-180,"",1)/N285,"")</f>
        <v>-0.44893130115490243</v>
      </c>
      <c r="M285" s="25">
        <f ca="1">IFERROR([1]!i_risk_returnyearly($B285,TODAY()-365,"",1)/O285,"")</f>
        <v>0.23144246154589851</v>
      </c>
      <c r="N285" s="26">
        <f ca="1">[2]!thsiFinD("ths_annual_volatility_index",$B285,TODAY()-180,TODAY(),100,101)</f>
        <v>24.368608279597002</v>
      </c>
      <c r="O285" s="26">
        <f ca="1">[2]!thsiFinD("ths_annual_volatility_index",$B285,TODAY()-365,TODAY(),100,101)</f>
        <v>27.405822283275</v>
      </c>
      <c r="P285" s="27">
        <f ca="1">[2]!thsiFinD("ths_fore_np_compound_growth_2y_index",$B285,TODAY())</f>
        <v>13.48108734194</v>
      </c>
      <c r="Q285" s="27">
        <f ca="1">$P285-[2]!thsiFinD("ths_fore_np_compound_growth_2y_index",$B285,TODAY()-30)</f>
        <v>1.7754032262569996</v>
      </c>
      <c r="R285" s="27">
        <f ca="1">$P285-[2]!thsiFinD("ths_fore_np_compound_growth_2y_index",$B285,TODAY()-180)</f>
        <v>1.3594502030959994</v>
      </c>
      <c r="S285" s="26">
        <f ca="1">[2]!thsiFinD("ths_pe_ttm_index",B285,[2]!thsiFinD("ths_new_forward_nearest_trade_date_func",TODAY()),100,100)</f>
        <v>14.174447186207001</v>
      </c>
      <c r="T285" s="26">
        <f ca="1">[2]!thsiFinD("ths_fore_pe_index",B285,[2]!thsiFinD("ths_new_forward_nearest_trade_date_func",TODAY()),2025,100)</f>
        <v>12.282301579032</v>
      </c>
      <c r="U285" s="26">
        <f ca="1">[2]!thsiFinD("ths_pb_quantile_sr_index",$B285,[2]!thsiFinD("ths_new_forward_nearest_trade_date_func",TODAY()),TODAY()-365*5,TODAY(),107,100)</f>
        <v>51.95154777927322</v>
      </c>
      <c r="V285" s="26">
        <f ca="1">[2]!thsiFinD("ths_pe_ttm_quantile_index",$B285,[2]!thsiFinD("ths_new_forward_nearest_trade_date_func",TODAY()),TODAY()-365*5,TODAY(),100,100)</f>
        <v>0</v>
      </c>
      <c r="W285" s="27">
        <f ca="1">[2]!thsiFinD("ths_pb_quantile_sr_index",$B285,"2024-09-20",TODAY()-365*5,TODAY(),107,100)</f>
        <v>26.51413189771198</v>
      </c>
      <c r="X285" s="27">
        <f ca="1">[2]!thsiFinD("ths_pe_ttm_quantile_index",$B285,"2024-09-20",TODAY()-365*5,TODAY(),100,100)</f>
        <v>4.9459041731065998</v>
      </c>
      <c r="Y285" s="27">
        <f ca="1">[2]!thsiFinD("ths_pb_quantile_sr_index",$B285,"2024-12-31",TODAY()-365*5,TODAY(),107,100)</f>
        <v>58.681022880215338</v>
      </c>
      <c r="Z285" s="27">
        <f ca="1">[2]!thsiFinD("ths_pe_ttm_quantile_index",$B285,"2024-12-31",TODAY()-365*5,TODAY(),100,100)</f>
        <v>27.146171693734999</v>
      </c>
      <c r="AA285" s="27">
        <f ca="1">[2]!thsiFinD("ths_pb_lessthan1_num_ratio_index",$B285,[2]!thsiFinD("ths_new_forward_nearest_trade_date_func",TODAY()))</f>
        <v>0</v>
      </c>
      <c r="AB285" s="29">
        <f ca="1">IF(L285="","",(([2]!thsiFinD("close_int",$B285,TODAY()-365*3,TODAY(),100)-[2]!thsiFinD("low_int",$B285,TODAY()-365*3,TODAY(),100)-1)/([2]!thsiFinD("high_int",$B285,TODAY()-365*3,TODAY(),100)-[2]!thsiFinD("low_int",$B285,TODAY()-365*3,TODAY(),100)-1)))</f>
        <v>0.64654592143404366</v>
      </c>
      <c r="AC285" s="29">
        <f ca="1">IF($L285="","",(([2]!thsiFinD("close_int",$B285,TODAY()-365,TODAY(),100)-[2]!thsiFinD("low_int",$B285,TODAY()-365,TODAY(),100)-1)/([2]!thsiFinD("high_int",$B285,TODAY()-365,TODAY(),100)-[2]!thsiFinD("low_int",$B285,TODAY()-365,TODAY(),100)-1)))</f>
        <v>0.56504486651292241</v>
      </c>
      <c r="AD285" s="29">
        <f ca="1">IF($L285="","",(([2]!thsiFinD("close_int",$B285,TODAY()-90,TODAY(),100)-[2]!thsiFinD("low_int",$B285,TODAY()-90,TODAY(),100)-1)/([2]!thsiFinD("high_int",$B285,TODAY()-90,TODAY(),100)-[2]!thsiFinD("low_int",$B285,TODAY()-90,TODAY(),100)-1)))</f>
        <v>0.39610094976699228</v>
      </c>
    </row>
    <row r="286" spans="1:30" ht="16.5" hidden="1" x14ac:dyDescent="0.4">
      <c r="A286" s="2" t="str">
        <f>[1]!b_info_fullname(B286)</f>
        <v>中证大农业指数</v>
      </c>
      <c r="B286" s="2" t="s">
        <v>572</v>
      </c>
      <c r="C286" s="2" t="s">
        <v>1767</v>
      </c>
      <c r="D286" s="3" t="s">
        <v>1497</v>
      </c>
      <c r="E286" s="3" t="s">
        <v>1502</v>
      </c>
      <c r="F286" s="3" t="s">
        <v>1757</v>
      </c>
      <c r="G286" s="19">
        <f>COUNTIF('ETF-info'!$I$2:$I$2000,ETF指数!$B286)</f>
        <v>1</v>
      </c>
      <c r="H286" s="20">
        <f ca="1">SUMIF('ETF-info'!$I$2:$I$2000,ETF指数!B286,'ETF-info'!$M$2:$M$1008)</f>
        <v>2.0531381519999998</v>
      </c>
      <c r="I286" s="25">
        <f ca="1">[1]!i_pq_pctchange($B286,TODAY()-30,"")</f>
        <v>2.4933814471599369</v>
      </c>
      <c r="J286" s="25">
        <f ca="1">[1]!i_pq_pctchange($B286,TODAY()-180,"")</f>
        <v>0.74881380363458483</v>
      </c>
      <c r="K286" s="25">
        <f ca="1">[1]!i_pq_pctchange($B286,TODAY()-365,"")</f>
        <v>3.7574070474564847</v>
      </c>
      <c r="L286" s="25">
        <f ca="1">IFERROR([1]!i_risk_returnyearly($B286,TODAY()-180,"",1)/N286,"")</f>
        <v>8.2265570570449448E-2</v>
      </c>
      <c r="M286" s="25">
        <f ca="1">IFERROR([1]!i_risk_returnyearly($B286,TODAY()-365,"",1)/O286,"")</f>
        <v>0.16368798657808334</v>
      </c>
      <c r="N286" s="26">
        <f ca="1">[2]!thsiFinD("ths_annual_volatility_index",$B286,TODAY()-180,TODAY(),100,101)</f>
        <v>19.040257715416999</v>
      </c>
      <c r="O286" s="26">
        <f ca="1">[2]!thsiFinD("ths_annual_volatility_index",$B286,TODAY()-365,TODAY(),100,101)</f>
        <v>23.728075460083002</v>
      </c>
      <c r="P286" s="27">
        <f ca="1">[2]!thsiFinD("ths_fore_np_compound_growth_2y_index",$B286,TODAY())</f>
        <v>44.417381001339002</v>
      </c>
      <c r="Q286" s="27">
        <f ca="1">$P286-[2]!thsiFinD("ths_fore_np_compound_growth_2y_index",$B286,TODAY()-30)</f>
        <v>0.84999801314500445</v>
      </c>
      <c r="R286" s="27">
        <f ca="1">$P286-[2]!thsiFinD("ths_fore_np_compound_growth_2y_index",$B286,TODAY()-180)</f>
        <v>-9.3982556039975407E-3</v>
      </c>
      <c r="S286" s="26">
        <f ca="1">[2]!thsiFinD("ths_pe_ttm_index",B286,[2]!thsiFinD("ths_new_forward_nearest_trade_date_func",TODAY()),100,100)</f>
        <v>19.700462965526</v>
      </c>
      <c r="T286" s="26">
        <f ca="1">[2]!thsiFinD("ths_fore_pe_index",B286,[2]!thsiFinD("ths_new_forward_nearest_trade_date_func",TODAY()),2025,100)</f>
        <v>17.728494925819</v>
      </c>
      <c r="U286" s="26">
        <f ca="1">[2]!thsiFinD("ths_pb_quantile_sr_index",$B286,[2]!thsiFinD("ths_new_forward_nearest_trade_date_func",TODAY()),TODAY()-365*5,TODAY(),107,100)</f>
        <v>33.010960670535141</v>
      </c>
      <c r="V286" s="26">
        <f ca="1">[2]!thsiFinD("ths_pe_ttm_quantile_index",$B286,[2]!thsiFinD("ths_new_forward_nearest_trade_date_func",TODAY()),TODAY()-365*5,TODAY(),100,100)</f>
        <v>0</v>
      </c>
      <c r="W286" s="27">
        <f ca="1">[2]!thsiFinD("ths_pb_quantile_sr_index",$B286,"2024-09-20",TODAY()-365*5,TODAY(),107,100)</f>
        <v>0.38684719535783368</v>
      </c>
      <c r="X286" s="27">
        <f ca="1">[2]!thsiFinD("ths_pe_ttm_quantile_index",$B286,"2024-09-20",TODAY()-365*5,TODAY(),100,100)</f>
        <v>16.241299303944</v>
      </c>
      <c r="Y286" s="27">
        <f ca="1">[2]!thsiFinD("ths_pb_quantile_sr_index",$B286,"2024-12-31",TODAY()-365*5,TODAY(),107,100)</f>
        <v>29.593810444874276</v>
      </c>
      <c r="Z286" s="27">
        <f ca="1">[2]!thsiFinD("ths_pe_ttm_quantile_index",$B286,"2024-12-31",TODAY()-365*5,TODAY(),100,100)</f>
        <v>18.406805877804</v>
      </c>
      <c r="AA286" s="27">
        <f ca="1">[2]!thsiFinD("ths_pb_lessthan1_num_ratio_index",$B286,[2]!thsiFinD("ths_new_forward_nearest_trade_date_func",TODAY()))</f>
        <v>4</v>
      </c>
      <c r="AB286" s="29">
        <f ca="1">IF(L286="","",(([2]!thsiFinD("close_int",$B286,TODAY()-365*3,TODAY(),100)-[2]!thsiFinD("low_int",$B286,TODAY()-365*3,TODAY(),100)-1)/([2]!thsiFinD("high_int",$B286,TODAY()-365*3,TODAY(),100)-[2]!thsiFinD("low_int",$B286,TODAY()-365*3,TODAY(),100)-1)))</f>
        <v>0.27245252146714088</v>
      </c>
      <c r="AC286" s="29">
        <f ca="1">IF($L286="","",(([2]!thsiFinD("close_int",$B286,TODAY()-365,TODAY(),100)-[2]!thsiFinD("low_int",$B286,TODAY()-365,TODAY(),100)-1)/([2]!thsiFinD("high_int",$B286,TODAY()-365,TODAY(),100)-[2]!thsiFinD("low_int",$B286,TODAY()-365,TODAY(),100)-1)))</f>
        <v>0.60217230536471378</v>
      </c>
      <c r="AD286" s="29">
        <f ca="1">IF($L286="","",(([2]!thsiFinD("close_int",$B286,TODAY()-90,TODAY(),100)-[2]!thsiFinD("low_int",$B286,TODAY()-90,TODAY(),100)-1)/([2]!thsiFinD("high_int",$B286,TODAY()-90,TODAY(),100)-[2]!thsiFinD("low_int",$B286,TODAY()-90,TODAY(),100)-1)))</f>
        <v>0.8371923790818887</v>
      </c>
    </row>
    <row r="287" spans="1:30" ht="16.5" hidden="1" x14ac:dyDescent="0.4">
      <c r="A287" s="2" t="str">
        <f>[1]!b_info_fullname(B287)</f>
        <v>中证消费服务领先指数</v>
      </c>
      <c r="B287" s="2" t="s">
        <v>518</v>
      </c>
      <c r="C287" s="2" t="str">
        <f>[1]!s_info_name(B287)</f>
        <v>消费服务</v>
      </c>
      <c r="D287" s="3" t="s">
        <v>1497</v>
      </c>
      <c r="E287" s="3" t="s">
        <v>1502</v>
      </c>
      <c r="F287" s="3" t="s">
        <v>1502</v>
      </c>
      <c r="G287" s="19">
        <f>COUNTIF('ETF-info'!$I$2:$I$2000,ETF指数!$B287)</f>
        <v>1</v>
      </c>
      <c r="H287" s="20">
        <f ca="1">SUMIF('ETF-info'!$I$2:$I$2000,ETF指数!B287,'ETF-info'!$M$2:$M$1008)</f>
        <v>0.918160965</v>
      </c>
      <c r="I287" s="25">
        <f ca="1">[1]!i_pq_pctchange($B287,TODAY()-30,"")</f>
        <v>-1.2462944126180542</v>
      </c>
      <c r="J287" s="25">
        <f ca="1">[1]!i_pq_pctchange($B287,TODAY()-180,"")</f>
        <v>0.45228023568593123</v>
      </c>
      <c r="K287" s="25">
        <f ca="1">[1]!i_pq_pctchange($B287,TODAY()-365,"")</f>
        <v>10.569353775423963</v>
      </c>
      <c r="L287" s="25">
        <f ca="1">IFERROR([1]!i_risk_returnyearly($B287,TODAY()-180,"",1)/N287,"")</f>
        <v>4.8414712507268538E-2</v>
      </c>
      <c r="M287" s="25">
        <f ca="1">IFERROR([1]!i_risk_returnyearly($B287,TODAY()-365,"",1)/O287,"")</f>
        <v>0.46879002357954536</v>
      </c>
      <c r="N287" s="26">
        <f ca="1">[2]!thsiFinD("ths_annual_volatility_index",$B287,TODAY()-180,TODAY(),100,101)</f>
        <v>19.509754481091001</v>
      </c>
      <c r="O287" s="26">
        <f ca="1">[2]!thsiFinD("ths_annual_volatility_index",$B287,TODAY()-365,TODAY(),100,101)</f>
        <v>23.330724613923</v>
      </c>
      <c r="P287" s="27">
        <f ca="1">[2]!thsiFinD("ths_fore_np_compound_growth_2y_index",$B287,TODAY())</f>
        <v>8.8986186635239992</v>
      </c>
      <c r="Q287" s="27">
        <f ca="1">$P287-[2]!thsiFinD("ths_fore_np_compound_growth_2y_index",$B287,TODAY()-30)</f>
        <v>1.9172583132637993</v>
      </c>
      <c r="R287" s="27">
        <f ca="1">$P287-[2]!thsiFinD("ths_fore_np_compound_growth_2y_index",$B287,TODAY()-180)</f>
        <v>2.8769770880072993</v>
      </c>
      <c r="S287" s="26">
        <f ca="1">[2]!thsiFinD("ths_pe_ttm_index",B287,[2]!thsiFinD("ths_new_forward_nearest_trade_date_func",TODAY()),100,100)</f>
        <v>10.478638349664999</v>
      </c>
      <c r="T287" s="26">
        <f ca="1">[2]!thsiFinD("ths_fore_pe_index",B287,[2]!thsiFinD("ths_new_forward_nearest_trade_date_func",TODAY()),2025,100)</f>
        <v>9.9995702756363993</v>
      </c>
      <c r="U287" s="26">
        <f ca="1">[2]!thsiFinD("ths_pb_quantile_sr_index",$B287,[2]!thsiFinD("ths_new_forward_nearest_trade_date_func",TODAY()),TODAY()-365*5,TODAY(),107,100)</f>
        <v>60.607979734008865</v>
      </c>
      <c r="V287" s="26">
        <f ca="1">[2]!thsiFinD("ths_pe_ttm_quantile_index",$B287,[2]!thsiFinD("ths_new_forward_nearest_trade_date_func",TODAY()),TODAY()-365*5,TODAY(),100,100)</f>
        <v>0</v>
      </c>
      <c r="W287" s="27">
        <f ca="1">[2]!thsiFinD("ths_pb_quantile_sr_index",$B287,"2024-09-20",TODAY()-365*5,TODAY(),107,100)</f>
        <v>2.2165927802406586</v>
      </c>
      <c r="X287" s="27">
        <f ca="1">[2]!thsiFinD("ths_pe_ttm_quantile_index",$B287,"2024-09-20",TODAY()-365*5,TODAY(),100,100)</f>
        <v>1.131221719457</v>
      </c>
      <c r="Y287" s="27">
        <f ca="1">[2]!thsiFinD("ths_pb_quantile_sr_index",$B287,"2024-12-31",TODAY()-365*5,TODAY(),107,100)</f>
        <v>63.014566181127293</v>
      </c>
      <c r="Z287" s="27">
        <f ca="1">[2]!thsiFinD("ths_pe_ttm_quantile_index",$B287,"2024-12-31",TODAY()-365*5,TODAY(),100,100)</f>
        <v>52.187028657616999</v>
      </c>
      <c r="AA287" s="27">
        <f ca="1">[2]!thsiFinD("ths_pb_lessthan1_num_ratio_index",$B287,[2]!thsiFinD("ths_new_forward_nearest_trade_date_func",TODAY()))</f>
        <v>17</v>
      </c>
      <c r="AB287" s="29">
        <f ca="1">IF(L287="","",(([2]!thsiFinD("close_int",$B287,TODAY()-365*3,TODAY(),100)-[2]!thsiFinD("low_int",$B287,TODAY()-365*3,TODAY(),100)-1)/([2]!thsiFinD("high_int",$B287,TODAY()-365*3,TODAY(),100)-[2]!thsiFinD("low_int",$B287,TODAY()-365*3,TODAY(),100)-1)))</f>
        <v>0.45191435232660376</v>
      </c>
      <c r="AC287" s="29">
        <f ca="1">IF($L287="","",(([2]!thsiFinD("close_int",$B287,TODAY()-365,TODAY(),100)-[2]!thsiFinD("low_int",$B287,TODAY()-365,TODAY(),100)-1)/([2]!thsiFinD("high_int",$B287,TODAY()-365,TODAY(),100)-[2]!thsiFinD("low_int",$B287,TODAY()-365,TODAY(),100)-1)))</f>
        <v>0.61667928381096027</v>
      </c>
      <c r="AD287" s="29">
        <f ca="1">IF($L287="","",(([2]!thsiFinD("close_int",$B287,TODAY()-90,TODAY(),100)-[2]!thsiFinD("low_int",$B287,TODAY()-90,TODAY(),100)-1)/([2]!thsiFinD("high_int",$B287,TODAY()-90,TODAY(),100)-[2]!thsiFinD("low_int",$B287,TODAY()-90,TODAY(),100)-1)))</f>
        <v>0.57762744248266107</v>
      </c>
    </row>
    <row r="288" spans="1:30" ht="16.5" hidden="1" x14ac:dyDescent="0.4">
      <c r="A288" s="2" t="str">
        <f>[1]!b_info_fullname(B288)</f>
        <v>中证农牧主题指数</v>
      </c>
      <c r="B288" s="21" t="s">
        <v>952</v>
      </c>
      <c r="C288" s="2" t="str">
        <f>[1]!s_info_name(B288)</f>
        <v>农牧主题</v>
      </c>
      <c r="D288" s="3" t="s">
        <v>1497</v>
      </c>
      <c r="E288" s="3" t="s">
        <v>1502</v>
      </c>
      <c r="F288" s="21" t="s">
        <v>1757</v>
      </c>
      <c r="G288" s="19">
        <f>COUNTIF('ETF-info'!$I$2:$I$2000,ETF指数!$B288)</f>
        <v>1</v>
      </c>
      <c r="H288" s="20">
        <f ca="1">SUMIF('ETF-info'!$I$2:$I$2000,ETF指数!B288,'ETF-info'!$M$2:$M$1008)</f>
        <v>0.63206900529999999</v>
      </c>
      <c r="I288" s="25">
        <f ca="1">[1]!i_pq_pctchange($B288,TODAY()-30,"")</f>
        <v>0.69602680602212086</v>
      </c>
      <c r="J288" s="25">
        <f ca="1">[1]!i_pq_pctchange($B288,TODAY()-180,"")</f>
        <v>0.36048357880873461</v>
      </c>
      <c r="K288" s="25">
        <f ca="1">[1]!i_pq_pctchange($B288,TODAY()-365,"")</f>
        <v>2.4603282863095766</v>
      </c>
      <c r="L288" s="25">
        <f ca="1">IFERROR([1]!i_risk_returnyearly($B288,TODAY()-180,"",1)/N288,"")</f>
        <v>3.5954663313103777E-2</v>
      </c>
      <c r="M288" s="25">
        <f ca="1">IFERROR([1]!i_risk_returnyearly($B288,TODAY()-365,"",1)/O288,"")</f>
        <v>0.10230917354879362</v>
      </c>
      <c r="N288" s="26">
        <f ca="1">[2]!thsiFinD("ths_annual_volatility_index",$B288,TODAY()-180,TODAY(),100,101)</f>
        <v>20.928412755099998</v>
      </c>
      <c r="O288" s="26">
        <f ca="1">[2]!thsiFinD("ths_annual_volatility_index",$B288,TODAY()-365,TODAY(),100,101)</f>
        <v>24.852971368304001</v>
      </c>
      <c r="P288" s="27">
        <f ca="1">[2]!thsiFinD("ths_fore_np_compound_growth_2y_index",$B288,TODAY())</f>
        <v>98.727893750800007</v>
      </c>
      <c r="Q288" s="27">
        <f ca="1">$P288-[2]!thsiFinD("ths_fore_np_compound_growth_2y_index",$B288,TODAY()-30)</f>
        <v>0.35791162060999682</v>
      </c>
      <c r="R288" s="27">
        <f ca="1">$P288-[2]!thsiFinD("ths_fore_np_compound_growth_2y_index",$B288,TODAY()-180)</f>
        <v>-11.74782928722999</v>
      </c>
      <c r="S288" s="26">
        <f ca="1">[2]!thsiFinD("ths_pe_ttm_index",B288,[2]!thsiFinD("ths_new_forward_nearest_trade_date_func",TODAY()),100,100)</f>
        <v>15.861622351038999</v>
      </c>
      <c r="T288" s="26">
        <f ca="1">[2]!thsiFinD("ths_fore_pe_index",B288,[2]!thsiFinD("ths_new_forward_nearest_trade_date_func",TODAY()),2025,100)</f>
        <v>13.184035228215</v>
      </c>
      <c r="U288" s="26">
        <f ca="1">[2]!thsiFinD("ths_pb_quantile_sr_index",$B288,[2]!thsiFinD("ths_new_forward_nearest_trade_date_func",TODAY()),TODAY()-365*5,TODAY(),107,100)</f>
        <v>23.307291666666664</v>
      </c>
      <c r="V288" s="26">
        <f ca="1">[2]!thsiFinD("ths_pe_ttm_quantile_index",$B288,[2]!thsiFinD("ths_new_forward_nearest_trade_date_func",TODAY()),TODAY()-365*5,TODAY(),100,100)</f>
        <v>0</v>
      </c>
      <c r="W288" s="27">
        <f ca="1">[2]!thsiFinD("ths_pb_quantile_sr_index",$B288,"2024-09-20",TODAY()-365*5,TODAY(),107,100)</f>
        <v>0.26041666666666657</v>
      </c>
      <c r="X288" s="27">
        <f ca="1">[2]!thsiFinD("ths_pe_ttm_quantile_index",$B288,"2024-09-20",TODAY()-365*5,TODAY(),100,100)</f>
        <v>67.655236329934993</v>
      </c>
      <c r="Y288" s="27">
        <f ca="1">[2]!thsiFinD("ths_pb_quantile_sr_index",$B288,"2024-12-31",TODAY()-365*5,TODAY(),107,100)</f>
        <v>16.927083333333336</v>
      </c>
      <c r="Z288" s="27">
        <f ca="1">[2]!thsiFinD("ths_pe_ttm_quantile_index",$B288,"2024-12-31",TODAY()-365*5,TODAY(),100,100)</f>
        <v>46.246524559778003</v>
      </c>
      <c r="AA288" s="27">
        <f ca="1">[2]!thsiFinD("ths_pb_lessthan1_num_ratio_index",$B288,[2]!thsiFinD("ths_new_forward_nearest_trade_date_func",TODAY()))</f>
        <v>4</v>
      </c>
      <c r="AB288" s="29">
        <f ca="1">IF(L288="","",(([2]!thsiFinD("close_int",$B288,TODAY()-365*3,TODAY(),100)-[2]!thsiFinD("low_int",$B288,TODAY()-365*3,TODAY(),100)-1)/([2]!thsiFinD("high_int",$B288,TODAY()-365*3,TODAY(),100)-[2]!thsiFinD("low_int",$B288,TODAY()-365*3,TODAY(),100)-1)))</f>
        <v>0.25066408439581672</v>
      </c>
      <c r="AC288" s="29">
        <f ca="1">IF($L288="","",(([2]!thsiFinD("close_int",$B288,TODAY()-365,TODAY(),100)-[2]!thsiFinD("low_int",$B288,TODAY()-365,TODAY(),100)-1)/([2]!thsiFinD("high_int",$B288,TODAY()-365,TODAY(),100)-[2]!thsiFinD("low_int",$B288,TODAY()-365,TODAY(),100)-1)))</f>
        <v>0.63741829297314034</v>
      </c>
      <c r="AD288" s="29">
        <f ca="1">IF($L288="","",(([2]!thsiFinD("close_int",$B288,TODAY()-90,TODAY(),100)-[2]!thsiFinD("low_int",$B288,TODAY()-90,TODAY(),100)-1)/([2]!thsiFinD("high_int",$B288,TODAY()-90,TODAY(),100)-[2]!thsiFinD("low_int",$B288,TODAY()-90,TODAY(),100)-1)))</f>
        <v>0.67573144209508518</v>
      </c>
    </row>
    <row r="289" spans="1:30" ht="16.5" hidden="1" x14ac:dyDescent="0.4">
      <c r="A289" s="2" t="str">
        <f>[1]!b_info_fullname(B289)</f>
        <v>国证在线消费指数</v>
      </c>
      <c r="B289" s="21" t="s">
        <v>854</v>
      </c>
      <c r="C289" s="2" t="str">
        <f>[1]!s_info_name(B289)</f>
        <v>在线消费</v>
      </c>
      <c r="D289" s="3" t="s">
        <v>1497</v>
      </c>
      <c r="E289" s="3" t="s">
        <v>1502</v>
      </c>
      <c r="F289" s="39" t="s">
        <v>2387</v>
      </c>
      <c r="G289" s="19">
        <f>COUNTIF('ETF-info'!$I$2:$I$2000,ETF指数!$B289)</f>
        <v>1</v>
      </c>
      <c r="H289" s="20">
        <f ca="1">SUMIF('ETF-info'!$I$2:$I$2000,ETF指数!B289,'ETF-info'!$M$2:$M$1008)</f>
        <v>0.60409541759999996</v>
      </c>
      <c r="I289" s="25">
        <f ca="1">[1]!i_pq_pctchange($B289,TODAY()-30,"")</f>
        <v>-9.5058219921493663</v>
      </c>
      <c r="J289" s="25">
        <f ca="1">[1]!i_pq_pctchange($B289,TODAY()-180,"")</f>
        <v>2.5682778092370295</v>
      </c>
      <c r="K289" s="25">
        <f ca="1">[1]!i_pq_pctchange($B289,TODAY()-365,"")</f>
        <v>23.386179392434592</v>
      </c>
      <c r="L289" s="25">
        <f ca="1">IFERROR([1]!i_risk_returnyearly($B289,TODAY()-180,"",1)/N289,"")</f>
        <v>0.13649824637928784</v>
      </c>
      <c r="M289" s="25">
        <f ca="1">IFERROR([1]!i_risk_returnyearly($B289,TODAY()-365,"",1)/O289,"")</f>
        <v>0.61273140411297511</v>
      </c>
      <c r="N289" s="26">
        <f ca="1">[2]!thsiFinD("ths_annual_volatility_index",$B289,TODAY()-180,TODAY(),100,101)</f>
        <v>39.744585064668001</v>
      </c>
      <c r="O289" s="26">
        <f ca="1">[2]!thsiFinD("ths_annual_volatility_index",$B289,TODAY()-365,TODAY(),100,101)</f>
        <v>39.570905292172</v>
      </c>
      <c r="P289" s="27">
        <f ca="1">[2]!thsiFinD("ths_fore_np_compound_growth_2y_index",$B289,TODAY())</f>
        <v>17.052204668708999</v>
      </c>
      <c r="Q289" s="27">
        <f ca="1">$P289-[2]!thsiFinD("ths_fore_np_compound_growth_2y_index",$B289,TODAY()-30)</f>
        <v>2.1485334863359995</v>
      </c>
      <c r="R289" s="27">
        <f ca="1">$P289-[2]!thsiFinD("ths_fore_np_compound_growth_2y_index",$B289,TODAY()-180)</f>
        <v>-7.7476922249390014</v>
      </c>
      <c r="S289" s="26">
        <f ca="1">[2]!thsiFinD("ths_pe_ttm_index",B289,[2]!thsiFinD("ths_new_forward_nearest_trade_date_func",TODAY()),100,100)</f>
        <v>45.357083535576002</v>
      </c>
      <c r="T289" s="26">
        <f ca="1">[2]!thsiFinD("ths_fore_pe_index",B289,[2]!thsiFinD("ths_new_forward_nearest_trade_date_func",TODAY()),2025,100)</f>
        <v>27.366834542940001</v>
      </c>
      <c r="U289" s="26">
        <f ca="1">[2]!thsiFinD("ths_pb_quantile_sr_index",$B289,[2]!thsiFinD("ths_new_forward_nearest_trade_date_func",TODAY()),TODAY()-365*5,TODAY(),107,100)</f>
        <v>50.26075619295959</v>
      </c>
      <c r="V289" s="26">
        <f ca="1">[2]!thsiFinD("ths_pe_ttm_quantile_index",$B289,[2]!thsiFinD("ths_new_forward_nearest_trade_date_func",TODAY()),TODAY()-365*5,TODAY(),100,100)</f>
        <v>0</v>
      </c>
      <c r="W289" s="27">
        <f ca="1">[2]!thsiFinD("ths_pb_quantile_sr_index",$B289,"2024-09-20",TODAY()-365*5,TODAY(),107,100)</f>
        <v>2.5423728813559325</v>
      </c>
      <c r="X289" s="27">
        <f ca="1">[2]!thsiFinD("ths_pe_ttm_quantile_index",$B289,"2024-09-20",TODAY()-365*5,TODAY(),100,100)</f>
        <v>4.6937151949085001</v>
      </c>
      <c r="Y289" s="27">
        <f ca="1">[2]!thsiFinD("ths_pb_quantile_sr_index",$B289,"2024-12-31",TODAY()-365*5,TODAY(),107,100)</f>
        <v>49.022164276401561</v>
      </c>
      <c r="Z289" s="27">
        <f ca="1">[2]!thsiFinD("ths_pe_ttm_quantile_index",$B289,"2024-12-31",TODAY()-365*5,TODAY(),100,100)</f>
        <v>48.210023866348003</v>
      </c>
      <c r="AA289" s="27">
        <f ca="1">[2]!thsiFinD("ths_pb_lessthan1_num_ratio_index",$B289,[2]!thsiFinD("ths_new_forward_nearest_trade_date_func",TODAY()))</f>
        <v>6</v>
      </c>
      <c r="AB289" s="29">
        <f ca="1">IF(L289="","",(([2]!thsiFinD("close_int",$B289,TODAY()-365*3,TODAY(),100)-[2]!thsiFinD("low_int",$B289,TODAY()-365*3,TODAY(),100)-1)/([2]!thsiFinD("high_int",$B289,TODAY()-365*3,TODAY(),100)-[2]!thsiFinD("low_int",$B289,TODAY()-365*3,TODAY(),100)-1)))</f>
        <v>0.45729913290988639</v>
      </c>
      <c r="AC289" s="29">
        <f ca="1">IF($L289="","",(([2]!thsiFinD("close_int",$B289,TODAY()-365,TODAY(),100)-[2]!thsiFinD("low_int",$B289,TODAY()-365,TODAY(),100)-1)/([2]!thsiFinD("high_int",$B289,TODAY()-365,TODAY(),100)-[2]!thsiFinD("low_int",$B289,TODAY()-365,TODAY(),100)-1)))</f>
        <v>0.57240935266885218</v>
      </c>
      <c r="AD289" s="29">
        <f ca="1">IF($L289="","",(([2]!thsiFinD("close_int",$B289,TODAY()-90,TODAY(),100)-[2]!thsiFinD("low_int",$B289,TODAY()-90,TODAY(),100)-1)/([2]!thsiFinD("high_int",$B289,TODAY()-90,TODAY(),100)-[2]!thsiFinD("low_int",$B289,TODAY()-90,TODAY(),100)-1)))</f>
        <v>0.37024874943060843</v>
      </c>
    </row>
    <row r="290" spans="1:30" ht="16.5" hidden="1" x14ac:dyDescent="0.4">
      <c r="A290" s="2" t="str">
        <f>[1]!b_info_fullname(B290)</f>
        <v>中证现代农业主题指数</v>
      </c>
      <c r="B290" s="21" t="s">
        <v>818</v>
      </c>
      <c r="C290" s="2" t="str">
        <f>[1]!s_info_name(B290)</f>
        <v>CS现代农</v>
      </c>
      <c r="D290" s="3" t="s">
        <v>1497</v>
      </c>
      <c r="E290" s="3" t="s">
        <v>1502</v>
      </c>
      <c r="F290" s="21" t="s">
        <v>1757</v>
      </c>
      <c r="G290" s="19">
        <f>COUNTIF('ETF-info'!$I$2:$I$2000,ETF指数!$B290)</f>
        <v>1</v>
      </c>
      <c r="H290" s="20">
        <f ca="1">SUMIF('ETF-info'!$I$2:$I$2000,ETF指数!B290,'ETF-info'!$M$2:$M$1008)</f>
        <v>0.78250756650000008</v>
      </c>
      <c r="I290" s="25">
        <f ca="1">[1]!i_pq_pctchange($B290,TODAY()-30,"")</f>
        <v>3.5668186250586764</v>
      </c>
      <c r="J290" s="25">
        <f ca="1">[1]!i_pq_pctchange($B290,TODAY()-180,"")</f>
        <v>-0.52315184720160834</v>
      </c>
      <c r="K290" s="25">
        <f ca="1">[1]!i_pq_pctchange($B290,TODAY()-365,"")</f>
        <v>-4.2379172511582404</v>
      </c>
      <c r="L290" s="25">
        <f ca="1">IFERROR([1]!i_risk_returnyearly($B290,TODAY()-180,"",1)/N290,"")</f>
        <v>-5.1315224347047952E-2</v>
      </c>
      <c r="M290" s="25">
        <f ca="1">IFERROR([1]!i_risk_returnyearly($B290,TODAY()-365,"",1)/O290,"")</f>
        <v>-0.16977672347691852</v>
      </c>
      <c r="N290" s="26">
        <f ca="1">[2]!thsiFinD("ths_annual_volatility_index",$B290,TODAY()-180,TODAY(),100,101)</f>
        <v>21.179126729654001</v>
      </c>
      <c r="O290" s="26">
        <f ca="1">[2]!thsiFinD("ths_annual_volatility_index",$B290,TODAY()-365,TODAY(),100,101)</f>
        <v>25.768574713246998</v>
      </c>
      <c r="P290" s="27">
        <f ca="1">[2]!thsiFinD("ths_fore_np_compound_growth_2y_index",$B290,TODAY())</f>
        <v>0</v>
      </c>
      <c r="Q290" s="27">
        <f ca="1">$P290-[2]!thsiFinD("ths_fore_np_compound_growth_2y_index",$B290,TODAY()-30)</f>
        <v>0</v>
      </c>
      <c r="R290" s="27">
        <f ca="1">$P290-[2]!thsiFinD("ths_fore_np_compound_growth_2y_index",$B290,TODAY()-180)</f>
        <v>0</v>
      </c>
      <c r="S290" s="26">
        <f ca="1">[2]!thsiFinD("ths_pe_ttm_index",B290,[2]!thsiFinD("ths_new_forward_nearest_trade_date_func",TODAY()),100,100)</f>
        <v>15.812591856166</v>
      </c>
      <c r="T290" s="26">
        <f ca="1">[2]!thsiFinD("ths_fore_pe_index",B290,[2]!thsiFinD("ths_new_forward_nearest_trade_date_func",TODAY()),2025,100)</f>
        <v>13.441045449657</v>
      </c>
      <c r="U290" s="26">
        <f ca="1">[2]!thsiFinD("ths_pb_quantile_sr_index",$B290,[2]!thsiFinD("ths_new_forward_nearest_trade_date_func",TODAY()),TODAY()-365*5,TODAY(),107,100)</f>
        <v>16.59163987138264</v>
      </c>
      <c r="V290" s="26">
        <f ca="1">[2]!thsiFinD("ths_pe_ttm_quantile_index",$B290,[2]!thsiFinD("ths_new_forward_nearest_trade_date_func",TODAY()),TODAY()-365*5,TODAY(),100,100)</f>
        <v>0</v>
      </c>
      <c r="W290" s="27">
        <f ca="1">[2]!thsiFinD("ths_pb_quantile_sr_index",$B290,"2024-09-20",TODAY()-365*5,TODAY(),107,100)</f>
        <v>0.1929260450160771</v>
      </c>
      <c r="X290" s="27">
        <f ca="1">[2]!thsiFinD("ths_pe_ttm_quantile_index",$B290,"2024-09-20",TODAY()-365*5,TODAY(),100,100)</f>
        <v>62.535477767266002</v>
      </c>
      <c r="Y290" s="27">
        <f ca="1">[2]!thsiFinD("ths_pb_quantile_sr_index",$B290,"2024-12-31",TODAY()-365*5,TODAY(),107,100)</f>
        <v>12.282958199356914</v>
      </c>
      <c r="Z290" s="27">
        <f ca="1">[2]!thsiFinD("ths_pe_ttm_quantile_index",$B290,"2024-12-31",TODAY()-365*5,TODAY(),100,100)</f>
        <v>49.431818181818002</v>
      </c>
      <c r="AA290" s="27">
        <f ca="1">[2]!thsiFinD("ths_pb_lessthan1_num_ratio_index",$B290,[2]!thsiFinD("ths_new_forward_nearest_trade_date_func",TODAY()))</f>
        <v>3.3333333333333002</v>
      </c>
      <c r="AB290" s="29">
        <f ca="1">IF(L290="","",(([2]!thsiFinD("close_int",$B290,TODAY()-365*3,TODAY(),100)-[2]!thsiFinD("low_int",$B290,TODAY()-365*3,TODAY(),100)-1)/([2]!thsiFinD("high_int",$B290,TODAY()-365*3,TODAY(),100)-[2]!thsiFinD("low_int",$B290,TODAY()-365*3,TODAY(),100)-1)))</f>
        <v>0.23953689748249354</v>
      </c>
      <c r="AC290" s="29">
        <f ca="1">IF($L290="","",(([2]!thsiFinD("close_int",$B290,TODAY()-365,TODAY(),100)-[2]!thsiFinD("low_int",$B290,TODAY()-365,TODAY(),100)-1)/([2]!thsiFinD("high_int",$B290,TODAY()-365,TODAY(),100)-[2]!thsiFinD("low_int",$B290,TODAY()-365,TODAY(),100)-1)))</f>
        <v>0.51432775703610378</v>
      </c>
      <c r="AD290" s="29">
        <f ca="1">IF($L290="","",(([2]!thsiFinD("close_int",$B290,TODAY()-90,TODAY(),100)-[2]!thsiFinD("low_int",$B290,TODAY()-90,TODAY(),100)-1)/([2]!thsiFinD("high_int",$B290,TODAY()-90,TODAY(),100)-[2]!thsiFinD("low_int",$B290,TODAY()-90,TODAY(),100)-1)))</f>
        <v>0.42983501352528086</v>
      </c>
    </row>
    <row r="291" spans="1:30" ht="16.5" hidden="1" x14ac:dyDescent="0.4">
      <c r="A291" s="2" t="str">
        <f>[1]!b_info_fullname(B291)</f>
        <v>中证线上消费主题指数</v>
      </c>
      <c r="B291" s="2" t="s">
        <v>637</v>
      </c>
      <c r="C291" s="2" t="str">
        <f>[1]!s_info_name(B291)</f>
        <v>线上消费</v>
      </c>
      <c r="D291" s="3" t="s">
        <v>1497</v>
      </c>
      <c r="E291" s="3" t="s">
        <v>1502</v>
      </c>
      <c r="F291" s="39" t="s">
        <v>2387</v>
      </c>
      <c r="G291" s="19">
        <f>COUNTIF('ETF-info'!$I$2:$I$2000,ETF指数!$B291)</f>
        <v>1</v>
      </c>
      <c r="H291" s="20">
        <f ca="1">SUMIF('ETF-info'!$I$2:$I$2000,ETF指数!B291,'ETF-info'!$M$2:$M$1008)</f>
        <v>0.52713972139999998</v>
      </c>
      <c r="I291" s="25">
        <f ca="1">[1]!i_pq_pctchange($B291,TODAY()-30,"")</f>
        <v>-7.0279506557012645</v>
      </c>
      <c r="J291" s="25">
        <f ca="1">[1]!i_pq_pctchange($B291,TODAY()-180,"")</f>
        <v>4.7760548495271005</v>
      </c>
      <c r="K291" s="25">
        <f ca="1">[1]!i_pq_pctchange($B291,TODAY()-365,"")</f>
        <v>23.25934935153926</v>
      </c>
      <c r="L291" s="25">
        <f ca="1">IFERROR([1]!i_risk_returnyearly($B291,TODAY()-180,"",1)/N291,"")</f>
        <v>0.25495954640735058</v>
      </c>
      <c r="M291" s="25">
        <f ca="1">IFERROR([1]!i_risk_returnyearly($B291,TODAY()-365,"",1)/O291,"")</f>
        <v>0.60274047638277339</v>
      </c>
      <c r="N291" s="26">
        <f ca="1">[2]!thsiFinD("ths_annual_volatility_index",$B291,TODAY()-180,TODAY(),100,101)</f>
        <v>40.037192799834997</v>
      </c>
      <c r="O291" s="26">
        <f ca="1">[2]!thsiFinD("ths_annual_volatility_index",$B291,TODAY()-365,TODAY(),100,101)</f>
        <v>40.007936061721999</v>
      </c>
      <c r="P291" s="27">
        <f ca="1">[2]!thsiFinD("ths_fore_np_compound_growth_2y_index",$B291,TODAY())</f>
        <v>31.125720576427003</v>
      </c>
      <c r="Q291" s="27">
        <f ca="1">$P291-[2]!thsiFinD("ths_fore_np_compound_growth_2y_index",$B291,TODAY()-30)</f>
        <v>2.6031119961750022</v>
      </c>
      <c r="R291" s="27">
        <f ca="1">$P291-[2]!thsiFinD("ths_fore_np_compound_growth_2y_index",$B291,TODAY()-180)</f>
        <v>-12.823001410524999</v>
      </c>
      <c r="S291" s="26">
        <f ca="1">[2]!thsiFinD("ths_pe_ttm_index",B291,[2]!thsiFinD("ths_new_forward_nearest_trade_date_func",TODAY()),100,100)</f>
        <v>65.186033413120001</v>
      </c>
      <c r="T291" s="26">
        <f ca="1">[2]!thsiFinD("ths_fore_pe_index",B291,[2]!thsiFinD("ths_new_forward_nearest_trade_date_func",TODAY()),2025,100)</f>
        <v>34.777951773300998</v>
      </c>
      <c r="U291" s="26">
        <f ca="1">[2]!thsiFinD("ths_pb_quantile_sr_index",$B291,[2]!thsiFinD("ths_new_forward_nearest_trade_date_func",TODAY()),TODAY()-365*5,TODAY(),107,100)</f>
        <v>64.440078585461691</v>
      </c>
      <c r="V291" s="26">
        <f ca="1">[2]!thsiFinD("ths_pe_ttm_quantile_index",$B291,[2]!thsiFinD("ths_new_forward_nearest_trade_date_func",TODAY()),TODAY()-365*5,TODAY(),100,100)</f>
        <v>0</v>
      </c>
      <c r="W291" s="27">
        <f ca="1">[2]!thsiFinD("ths_pb_quantile_sr_index",$B291,"2024-09-20",TODAY()-365*5,TODAY(),107,100)</f>
        <v>2.226588081204977</v>
      </c>
      <c r="X291" s="27">
        <f ca="1">[2]!thsiFinD("ths_pe_ttm_quantile_index",$B291,"2024-09-20",TODAY()-365*5,TODAY(),100,100)</f>
        <v>35.725806451613003</v>
      </c>
      <c r="Y291" s="27">
        <f ca="1">[2]!thsiFinD("ths_pb_quantile_sr_index",$B291,"2024-12-31",TODAY()-365*5,TODAY(),107,100)</f>
        <v>60.772757039947614</v>
      </c>
      <c r="Z291" s="27">
        <f ca="1">[2]!thsiFinD("ths_pe_ttm_quantile_index",$B291,"2024-12-31",TODAY()-365*5,TODAY(),100,100)</f>
        <v>91.693548387096996</v>
      </c>
      <c r="AA291" s="27">
        <f ca="1">[2]!thsiFinD("ths_pb_lessthan1_num_ratio_index",$B291,[2]!thsiFinD("ths_new_forward_nearest_trade_date_func",TODAY()))</f>
        <v>4</v>
      </c>
      <c r="AB291" s="29">
        <f ca="1">IF(L291="","",(([2]!thsiFinD("close_int",$B291,TODAY()-365*3,TODAY(),100)-[2]!thsiFinD("low_int",$B291,TODAY()-365*3,TODAY(),100)-1)/([2]!thsiFinD("high_int",$B291,TODAY()-365*3,TODAY(),100)-[2]!thsiFinD("low_int",$B291,TODAY()-365*3,TODAY(),100)-1)))</f>
        <v>0.50580268487345525</v>
      </c>
      <c r="AC291" s="29">
        <f ca="1">IF($L291="","",(([2]!thsiFinD("close_int",$B291,TODAY()-365,TODAY(),100)-[2]!thsiFinD("low_int",$B291,TODAY()-365,TODAY(),100)-1)/([2]!thsiFinD("high_int",$B291,TODAY()-365,TODAY(),100)-[2]!thsiFinD("low_int",$B291,TODAY()-365,TODAY(),100)-1)))</f>
        <v>0.59367036705821297</v>
      </c>
      <c r="AD291" s="29">
        <f ca="1">IF($L291="","",(([2]!thsiFinD("close_int",$B291,TODAY()-90,TODAY(),100)-[2]!thsiFinD("low_int",$B291,TODAY()-90,TODAY(),100)-1)/([2]!thsiFinD("high_int",$B291,TODAY()-90,TODAY(),100)-[2]!thsiFinD("low_int",$B291,TODAY()-90,TODAY(),100)-1)))</f>
        <v>0.3427335684794916</v>
      </c>
    </row>
    <row r="292" spans="1:30" ht="16.5" hidden="1" x14ac:dyDescent="0.4">
      <c r="A292" s="2" t="str">
        <f>[1]!b_info_fullname(B292)</f>
        <v>中证沪港深消费龙头指数</v>
      </c>
      <c r="B292" s="2" t="s">
        <v>868</v>
      </c>
      <c r="C292" s="2" t="str">
        <f>[1]!s_info_name(B292)</f>
        <v>SHS消费龙头</v>
      </c>
      <c r="D292" s="3" t="s">
        <v>1497</v>
      </c>
      <c r="E292" s="3" t="s">
        <v>1502</v>
      </c>
      <c r="F292" s="3" t="s">
        <v>1502</v>
      </c>
      <c r="G292" s="19">
        <f>COUNTIF('ETF-info'!$I$2:$I$2000,ETF指数!$B292)</f>
        <v>1</v>
      </c>
      <c r="H292" s="20">
        <f ca="1">SUMIF('ETF-info'!$I$2:$I$2000,ETF指数!B292,'ETF-info'!$M$2:$M$1008)</f>
        <v>0.57017412719999994</v>
      </c>
      <c r="I292" s="25">
        <f ca="1">[1]!i_pq_pctchange($B292,TODAY()-30,"")</f>
        <v>-8.0723942427868618</v>
      </c>
      <c r="J292" s="25">
        <f ca="1">[1]!i_pq_pctchange($B292,TODAY()-180,"")</f>
        <v>6.2308815689718244</v>
      </c>
      <c r="K292" s="25">
        <f ca="1">[1]!i_pq_pctchange($B292,TODAY()-365,"")</f>
        <v>0.88280746786475461</v>
      </c>
      <c r="L292" s="25">
        <f ca="1">IFERROR([1]!i_risk_returnyearly($B292,TODAY()-180,"",1)/N292,"")</f>
        <v>0.48877846032445016</v>
      </c>
      <c r="M292" s="25">
        <f ca="1">IFERROR([1]!i_risk_returnyearly($B292,TODAY()-365,"",1)/O292,"")</f>
        <v>3.24470725462822E-2</v>
      </c>
      <c r="N292" s="26">
        <f ca="1">[2]!thsiFinD("ths_annual_volatility_index",$B292,TODAY()-180,TODAY(),100,101)</f>
        <v>26.744319222261002</v>
      </c>
      <c r="O292" s="26">
        <f ca="1">[2]!thsiFinD("ths_annual_volatility_index",$B292,TODAY()-365,TODAY(),100,101)</f>
        <v>26.883592369376998</v>
      </c>
      <c r="P292" s="27">
        <f ca="1">[2]!thsiFinD("ths_fore_np_compound_growth_2y_index",$B292,TODAY())</f>
        <v>12.990316550240999</v>
      </c>
      <c r="Q292" s="27">
        <f ca="1">$P292-[2]!thsiFinD("ths_fore_np_compound_growth_2y_index",$B292,TODAY()-30)</f>
        <v>2.4126211975269989</v>
      </c>
      <c r="R292" s="27">
        <f ca="1">$P292-[2]!thsiFinD("ths_fore_np_compound_growth_2y_index",$B292,TODAY()-180)</f>
        <v>0.45695068471299827</v>
      </c>
      <c r="S292" s="26">
        <f ca="1">[2]!thsiFinD("ths_pe_ttm_index",B292,[2]!thsiFinD("ths_new_forward_nearest_trade_date_func",TODAY()),100,100)</f>
        <v>18.557800974692</v>
      </c>
      <c r="T292" s="26">
        <f ca="1">[2]!thsiFinD("ths_fore_pe_index",B292,[2]!thsiFinD("ths_new_forward_nearest_trade_date_func",TODAY()),2025,100)</f>
        <v>16.616006006393999</v>
      </c>
      <c r="U292" s="26">
        <f ca="1">[2]!thsiFinD("ths_pb_quantile_sr_index",$B292,[2]!thsiFinD("ths_new_forward_nearest_trade_date_func",TODAY()),TODAY()-365*5,TODAY(),107,100)</f>
        <v>8.4669660038486203</v>
      </c>
      <c r="V292" s="26">
        <f ca="1">[2]!thsiFinD("ths_pe_ttm_quantile_index",$B292,[2]!thsiFinD("ths_new_forward_nearest_trade_date_func",TODAY()),TODAY()-365*5,TODAY(),100,100)</f>
        <v>0</v>
      </c>
      <c r="W292" s="27">
        <f ca="1">[2]!thsiFinD("ths_pb_quantile_sr_index",$B292,"2024-09-20",TODAY()-365*5,TODAY(),107,100)</f>
        <v>8.5952533675432967</v>
      </c>
      <c r="X292" s="27">
        <f ca="1">[2]!thsiFinD("ths_pe_ttm_quantile_index",$B292,"2024-09-20",TODAY()-365*5,TODAY(),100,100)</f>
        <v>0.49469964664311</v>
      </c>
      <c r="Y292" s="27">
        <f ca="1">[2]!thsiFinD("ths_pb_quantile_sr_index",$B292,"2024-12-31",TODAY()-365*5,TODAY(),107,100)</f>
        <v>5.5805003207184098</v>
      </c>
      <c r="Z292" s="27">
        <f ca="1">[2]!thsiFinD("ths_pe_ttm_quantile_index",$B292,"2024-12-31",TODAY()-365*5,TODAY(),100,100)</f>
        <v>12.358757062146999</v>
      </c>
      <c r="AA292" s="27">
        <f ca="1">[2]!thsiFinD("ths_pb_lessthan1_num_ratio_index",$B292,[2]!thsiFinD("ths_new_forward_nearest_trade_date_func",TODAY()))</f>
        <v>2</v>
      </c>
      <c r="AB292" s="29">
        <f ca="1">IF(L292="","",(([2]!thsiFinD("close_int",$B292,TODAY()-365*3,TODAY(),100)-[2]!thsiFinD("low_int",$B292,TODAY()-365*3,TODAY(),100)-1)/([2]!thsiFinD("high_int",$B292,TODAY()-365*3,TODAY(),100)-[2]!thsiFinD("low_int",$B292,TODAY()-365*3,TODAY(),100)-1)))</f>
        <v>0.45412040788426256</v>
      </c>
      <c r="AC292" s="29">
        <f ca="1">IF($L292="","",(([2]!thsiFinD("close_int",$B292,TODAY()-365,TODAY(),100)-[2]!thsiFinD("low_int",$B292,TODAY()-365,TODAY(),100)-1)/([2]!thsiFinD("high_int",$B292,TODAY()-365,TODAY(),100)-[2]!thsiFinD("low_int",$B292,TODAY()-365,TODAY(),100)-1)))</f>
        <v>0.65014883265755519</v>
      </c>
      <c r="AD292" s="29">
        <f ca="1">IF($L292="","",(([2]!thsiFinD("close_int",$B292,TODAY()-90,TODAY(),100)-[2]!thsiFinD("low_int",$B292,TODAY()-90,TODAY(),100)-1)/([2]!thsiFinD("high_int",$B292,TODAY()-90,TODAY(),100)-[2]!thsiFinD("low_int",$B292,TODAY()-90,TODAY(),100)-1)))</f>
        <v>0.42094883250855053</v>
      </c>
    </row>
    <row r="293" spans="1:30" ht="16.5" hidden="1" x14ac:dyDescent="0.4">
      <c r="A293" s="2" t="str">
        <f>[1]!b_info_fullname(B293)</f>
        <v>国证龙头家电指数</v>
      </c>
      <c r="B293" s="2" t="s">
        <v>827</v>
      </c>
      <c r="C293" s="2" t="s">
        <v>1768</v>
      </c>
      <c r="D293" s="3" t="s">
        <v>1497</v>
      </c>
      <c r="E293" s="3" t="s">
        <v>1502</v>
      </c>
      <c r="F293" s="3" t="s">
        <v>1753</v>
      </c>
      <c r="G293" s="19">
        <f>COUNTIF('ETF-info'!$I$2:$I$2000,ETF指数!$B293)</f>
        <v>1</v>
      </c>
      <c r="H293" s="20">
        <f ca="1">SUMIF('ETF-info'!$I$2:$I$2000,ETF指数!B293,'ETF-info'!$M$2:$M$1008)</f>
        <v>0.50071443770000001</v>
      </c>
      <c r="I293" s="25">
        <f ca="1">[1]!i_pq_pctchange($B293,TODAY()-30,"")</f>
        <v>-9.3409264729433232</v>
      </c>
      <c r="J293" s="25">
        <f ca="1">[1]!i_pq_pctchange($B293,TODAY()-180,"")</f>
        <v>-7.65996639602049</v>
      </c>
      <c r="K293" s="25">
        <f ca="1">[1]!i_pq_pctchange($B293,TODAY()-365,"")</f>
        <v>0.28240176246394633</v>
      </c>
      <c r="L293" s="25" t="str">
        <f ca="1">IFERROR([1]!i_risk_returnyearly($B293,TODAY()-180,"",1)/N293,"")</f>
        <v/>
      </c>
      <c r="M293" s="25" t="str">
        <f ca="1">IFERROR([1]!i_risk_returnyearly($B293,TODAY()-365,"",1)/O293,"")</f>
        <v/>
      </c>
      <c r="N293" s="26">
        <f ca="1">[2]!thsiFinD("ths_annual_volatility_index",$B293,TODAY()-180,TODAY(),100,101)</f>
        <v>0</v>
      </c>
      <c r="O293" s="26">
        <f ca="1">[2]!thsiFinD("ths_annual_volatility_index",$B293,TODAY()-365,TODAY(),100,101)</f>
        <v>0</v>
      </c>
      <c r="P293" s="27">
        <f ca="1">[2]!thsiFinD("ths_fore_np_compound_growth_2y_index",$B293,TODAY())</f>
        <v>0</v>
      </c>
      <c r="Q293" s="27">
        <f ca="1">$P293-[2]!thsiFinD("ths_fore_np_compound_growth_2y_index",$B293,TODAY()-30)</f>
        <v>0</v>
      </c>
      <c r="R293" s="27">
        <f ca="1">$P293-[2]!thsiFinD("ths_fore_np_compound_growth_2y_index",$B293,TODAY()-180)</f>
        <v>0</v>
      </c>
      <c r="S293" s="26">
        <f ca="1">[2]!thsiFinD("ths_pe_ttm_index",B293,[2]!thsiFinD("ths_new_forward_nearest_trade_date_func",TODAY()),100,100)</f>
        <v>0</v>
      </c>
      <c r="T293" s="26">
        <f ca="1">[2]!thsiFinD("ths_fore_pe_index",B293,[2]!thsiFinD("ths_new_forward_nearest_trade_date_func",TODAY()),2025,100)</f>
        <v>0</v>
      </c>
      <c r="U293" s="26">
        <f ca="1">[2]!thsiFinD("ths_pb_quantile_sr_index",$B293,[2]!thsiFinD("ths_new_forward_nearest_trade_date_func",TODAY()),TODAY()-365*5,TODAY(),107,100)</f>
        <v>0</v>
      </c>
      <c r="V293" s="26">
        <f ca="1">[2]!thsiFinD("ths_pe_ttm_quantile_index",$B293,[2]!thsiFinD("ths_new_forward_nearest_trade_date_func",TODAY()),TODAY()-365*5,TODAY(),100,100)</f>
        <v>0</v>
      </c>
      <c r="W293" s="27">
        <f ca="1">[2]!thsiFinD("ths_pb_quantile_sr_index",$B293,"2024-09-20",TODAY()-365*5,TODAY(),107,100)</f>
        <v>0</v>
      </c>
      <c r="X293" s="27">
        <f ca="1">[2]!thsiFinD("ths_pe_ttm_quantile_index",$B293,"2024-09-20",TODAY()-365*5,TODAY(),100,100)</f>
        <v>0</v>
      </c>
      <c r="Y293" s="27">
        <f ca="1">[2]!thsiFinD("ths_pb_quantile_sr_index",$B293,"2024-12-31",TODAY()-365*5,TODAY(),107,100)</f>
        <v>0</v>
      </c>
      <c r="Z293" s="27">
        <f ca="1">[2]!thsiFinD("ths_pe_ttm_quantile_index",$B293,"2024-12-31",TODAY()-365*5,TODAY(),100,100)</f>
        <v>0</v>
      </c>
      <c r="AA293" s="27">
        <f ca="1">[2]!thsiFinD("ths_pb_lessthan1_num_ratio_index",$B293,[2]!thsiFinD("ths_new_forward_nearest_trade_date_func",TODAY()))</f>
        <v>0</v>
      </c>
      <c r="AB293" s="29" t="str">
        <f ca="1">IF(L293="","",(([2]!thsiFinD("close_int",$B293,TODAY()-365*3,TODAY(),100)-[2]!thsiFinD("low_int",$B293,TODAY()-365*3,TODAY(),100)-1)/([2]!thsiFinD("high_int",$B293,TODAY()-365*3,TODAY(),100)-[2]!thsiFinD("low_int",$B293,TODAY()-365*3,TODAY(),100)-1)))</f>
        <v/>
      </c>
      <c r="AC293" s="29" t="str">
        <f ca="1">IF($L293="","",(([2]!thsiFinD("close_int",$B293,TODAY()-365,TODAY(),100)-[2]!thsiFinD("low_int",$B293,TODAY()-365,TODAY(),100)-1)/([2]!thsiFinD("high_int",$B293,TODAY()-365,TODAY(),100)-[2]!thsiFinD("low_int",$B293,TODAY()-365,TODAY(),100)-1)))</f>
        <v/>
      </c>
      <c r="AD293" s="29" t="str">
        <f ca="1">IF($L293="","",(([2]!thsiFinD("close_int",$B293,TODAY()-90,TODAY(),100)-[2]!thsiFinD("low_int",$B293,TODAY()-90,TODAY(),100)-1)/([2]!thsiFinD("high_int",$B293,TODAY()-90,TODAY(),100)-[2]!thsiFinD("low_int",$B293,TODAY()-90,TODAY(),100)-1)))</f>
        <v/>
      </c>
    </row>
    <row r="294" spans="1:30" ht="16.5" hidden="1" x14ac:dyDescent="0.4">
      <c r="A294" s="2" t="str">
        <f>[1]!b_info_fullname(B294)</f>
        <v>中证沪港深品牌消费50指数</v>
      </c>
      <c r="B294" s="2" t="s">
        <v>800</v>
      </c>
      <c r="C294" s="2" t="str">
        <f>[1]!s_info_name(B294)</f>
        <v>SHS品牌消费50</v>
      </c>
      <c r="D294" s="3" t="s">
        <v>1497</v>
      </c>
      <c r="E294" s="3" t="s">
        <v>1502</v>
      </c>
      <c r="F294" s="3" t="s">
        <v>1502</v>
      </c>
      <c r="G294" s="19">
        <f>COUNTIF('ETF-info'!$I$2:$I$2000,ETF指数!$B294)</f>
        <v>1</v>
      </c>
      <c r="H294" s="20">
        <f ca="1">SUMIF('ETF-info'!$I$2:$I$2000,ETF指数!B294,'ETF-info'!$M$2:$M$1008)</f>
        <v>0.3522503703</v>
      </c>
      <c r="I294" s="25">
        <f ca="1">[1]!i_pq_pctchange($B294,TODAY()-30,"")</f>
        <v>-2.7539889465401979</v>
      </c>
      <c r="J294" s="25">
        <f ca="1">[1]!i_pq_pctchange($B294,TODAY()-180,"")</f>
        <v>-1.5869149146662709</v>
      </c>
      <c r="K294" s="25">
        <f ca="1">[1]!i_pq_pctchange($B294,TODAY()-365,"")</f>
        <v>4.8859854311694706</v>
      </c>
      <c r="L294" s="25">
        <f ca="1">IFERROR([1]!i_risk_returnyearly($B294,TODAY()-180,"",1)/N294,"")</f>
        <v>-0.14554405609144347</v>
      </c>
      <c r="M294" s="25">
        <f ca="1">IFERROR([1]!i_risk_returnyearly($B294,TODAY()-365,"",1)/O294,"")</f>
        <v>0.20022427352310015</v>
      </c>
      <c r="N294" s="26">
        <f ca="1">[2]!thsiFinD("ths_annual_volatility_index",$B294,TODAY()-180,TODAY(),100,101)</f>
        <v>21.979713381530999</v>
      </c>
      <c r="O294" s="26">
        <f ca="1">[2]!thsiFinD("ths_annual_volatility_index",$B294,TODAY()-365,TODAY(),100,101)</f>
        <v>24.106331640566999</v>
      </c>
      <c r="P294" s="27">
        <f ca="1">[2]!thsiFinD("ths_fore_np_compound_growth_2y_index",$B294,TODAY())</f>
        <v>14.319059770598999</v>
      </c>
      <c r="Q294" s="27">
        <f ca="1">$P294-[2]!thsiFinD("ths_fore_np_compound_growth_2y_index",$B294,TODAY()-30)</f>
        <v>2.473976202894999</v>
      </c>
      <c r="R294" s="27">
        <f ca="1">$P294-[2]!thsiFinD("ths_fore_np_compound_growth_2y_index",$B294,TODAY()-180)</f>
        <v>0.72656556171999931</v>
      </c>
      <c r="S294" s="26">
        <f ca="1">[2]!thsiFinD("ths_pe_ttm_index",B294,[2]!thsiFinD("ths_new_forward_nearest_trade_date_func",TODAY()),100,100)</f>
        <v>18.148999299246999</v>
      </c>
      <c r="T294" s="26">
        <f ca="1">[2]!thsiFinD("ths_fore_pe_index",B294,[2]!thsiFinD("ths_new_forward_nearest_trade_date_func",TODAY()),2025,100)</f>
        <v>16.355179023957</v>
      </c>
      <c r="U294" s="26">
        <f ca="1">[2]!thsiFinD("ths_pb_quantile_sr_index",$B294,[2]!thsiFinD("ths_new_forward_nearest_trade_date_func",TODAY()),TODAY()-365*5,TODAY(),107,100)</f>
        <v>51.291989664082685</v>
      </c>
      <c r="V294" s="26">
        <f ca="1">[2]!thsiFinD("ths_pe_ttm_quantile_index",$B294,[2]!thsiFinD("ths_new_forward_nearest_trade_date_func",TODAY()),TODAY()-365*5,TODAY(),100,100)</f>
        <v>0</v>
      </c>
      <c r="W294" s="27">
        <f ca="1">[2]!thsiFinD("ths_pb_quantile_sr_index",$B294,"2024-09-20",TODAY()-365*5,TODAY(),107,100)</f>
        <v>3.229974160206718</v>
      </c>
      <c r="X294" s="27">
        <f ca="1">[2]!thsiFinD("ths_pe_ttm_quantile_index",$B294,"2024-09-20",TODAY()-365*5,TODAY(),100,100)</f>
        <v>0.51698670605612995</v>
      </c>
      <c r="Y294" s="27">
        <f ca="1">[2]!thsiFinD("ths_pb_quantile_sr_index",$B294,"2024-12-31",TODAY()-365*5,TODAY(),107,100)</f>
        <v>40.826873385012917</v>
      </c>
      <c r="Z294" s="27">
        <f ca="1">[2]!thsiFinD("ths_pe_ttm_quantile_index",$B294,"2024-12-31",TODAY()-365*5,TODAY(),100,100)</f>
        <v>11.521418020679</v>
      </c>
      <c r="AA294" s="27">
        <f ca="1">[2]!thsiFinD("ths_pb_lessthan1_num_ratio_index",$B294,[2]!thsiFinD("ths_new_forward_nearest_trade_date_func",TODAY()))</f>
        <v>0</v>
      </c>
      <c r="AB294" s="29">
        <f ca="1">IF(L294="","",(([2]!thsiFinD("close_int",$B294,TODAY()-365*3,TODAY(),100)-[2]!thsiFinD("low_int",$B294,TODAY()-365*3,TODAY(),100)-1)/([2]!thsiFinD("high_int",$B294,TODAY()-365*3,TODAY(),100)-[2]!thsiFinD("low_int",$B294,TODAY()-365*3,TODAY(),100)-1)))</f>
        <v>0.60667839934349876</v>
      </c>
      <c r="AC294" s="29">
        <f ca="1">IF($L294="","",(([2]!thsiFinD("close_int",$B294,TODAY()-365,TODAY(),100)-[2]!thsiFinD("low_int",$B294,TODAY()-365,TODAY(),100)-1)/([2]!thsiFinD("high_int",$B294,TODAY()-365,TODAY(),100)-[2]!thsiFinD("low_int",$B294,TODAY()-365,TODAY(),100)-1)))</f>
        <v>0.52370156149550362</v>
      </c>
      <c r="AD294" s="29">
        <f ca="1">IF($L294="","",(([2]!thsiFinD("close_int",$B294,TODAY()-90,TODAY(),100)-[2]!thsiFinD("low_int",$B294,TODAY()-90,TODAY(),100)-1)/([2]!thsiFinD("high_int",$B294,TODAY()-90,TODAY(),100)-[2]!thsiFinD("low_int",$B294,TODAY()-90,TODAY(),100)-1)))</f>
        <v>0.56588223691326833</v>
      </c>
    </row>
    <row r="295" spans="1:30" ht="16.5" hidden="1" x14ac:dyDescent="0.4">
      <c r="A295" s="2" t="str">
        <f>[1]!b_info_fullname(B295)</f>
        <v>中证申万食品饮料指数</v>
      </c>
      <c r="B295" s="2" t="s">
        <v>585</v>
      </c>
      <c r="C295" s="2" t="str">
        <f>[1]!s_info_name(B295)</f>
        <v>食品饮料</v>
      </c>
      <c r="D295" s="3" t="s">
        <v>1497</v>
      </c>
      <c r="E295" s="3" t="s">
        <v>1502</v>
      </c>
      <c r="F295" s="3" t="s">
        <v>1748</v>
      </c>
      <c r="G295" s="19">
        <f>COUNTIF('ETF-info'!$I$2:$I$2000,ETF指数!$B295)</f>
        <v>1</v>
      </c>
      <c r="H295" s="20">
        <f ca="1">SUMIF('ETF-info'!$I$2:$I$2000,ETF指数!B295,'ETF-info'!$M$2:$M$1008)</f>
        <v>1.0064652024</v>
      </c>
      <c r="I295" s="25">
        <f ca="1">[1]!i_pq_pctchange($B295,TODAY()-30,"")</f>
        <v>-0.39133335135511649</v>
      </c>
      <c r="J295" s="25">
        <f ca="1">[1]!i_pq_pctchange($B295,TODAY()-180,"")</f>
        <v>-1.7558100748081396</v>
      </c>
      <c r="K295" s="25">
        <f ca="1">[1]!i_pq_pctchange($B295,TODAY()-365,"")</f>
        <v>-8.3060857940448365</v>
      </c>
      <c r="L295" s="25">
        <f ca="1">IFERROR([1]!i_risk_returnyearly($B295,TODAY()-180,"",1)/N295,"")</f>
        <v>-0.15835313067832998</v>
      </c>
      <c r="M295" s="25">
        <f ca="1">IFERROR([1]!i_risk_returnyearly($B295,TODAY()-365,"",1)/O295,"")</f>
        <v>-0.29865250927474574</v>
      </c>
      <c r="N295" s="26">
        <f ca="1">[2]!thsiFinD("ths_annual_volatility_index",$B295,TODAY()-180,TODAY(),100,101)</f>
        <v>22.880288859235002</v>
      </c>
      <c r="O295" s="26">
        <f ca="1">[2]!thsiFinD("ths_annual_volatility_index",$B295,TODAY()-365,TODAY(),100,101)</f>
        <v>28.690727466506001</v>
      </c>
      <c r="P295" s="27">
        <f ca="1">[2]!thsiFinD("ths_fore_np_compound_growth_2y_index",$B295,TODAY())</f>
        <v>12.565431709420999</v>
      </c>
      <c r="Q295" s="27">
        <f ca="1">$P295-[2]!thsiFinD("ths_fore_np_compound_growth_2y_index",$B295,TODAY()-30)</f>
        <v>2.1411455376129975</v>
      </c>
      <c r="R295" s="27">
        <f ca="1">$P295-[2]!thsiFinD("ths_fore_np_compound_growth_2y_index",$B295,TODAY()-180)</f>
        <v>-1.4443652325130003</v>
      </c>
      <c r="S295" s="26">
        <f ca="1">[2]!thsiFinD("ths_pe_ttm_index",B295,[2]!thsiFinD("ths_new_forward_nearest_trade_date_func",TODAY()),100,100)</f>
        <v>20.739295461337001</v>
      </c>
      <c r="T295" s="26">
        <f ca="1">[2]!thsiFinD("ths_fore_pe_index",B295,[2]!thsiFinD("ths_new_forward_nearest_trade_date_func",TODAY()),2025,100)</f>
        <v>18.693172820299001</v>
      </c>
      <c r="U295" s="26">
        <f ca="1">[2]!thsiFinD("ths_pb_quantile_sr_index",$B295,[2]!thsiFinD("ths_new_forward_nearest_trade_date_func",TODAY()),TODAY()-365*5,TODAY(),107,100)</f>
        <v>10.796915167095115</v>
      </c>
      <c r="V295" s="26">
        <f ca="1">[2]!thsiFinD("ths_pe_ttm_quantile_index",$B295,[2]!thsiFinD("ths_new_forward_nearest_trade_date_func",TODAY()),TODAY()-365*5,TODAY(),100,100)</f>
        <v>0</v>
      </c>
      <c r="W295" s="27">
        <f ca="1">[2]!thsiFinD("ths_pb_quantile_sr_index",$B295,"2024-09-20",TODAY()-365*5,TODAY(),107,100)</f>
        <v>0.19280205655526991</v>
      </c>
      <c r="X295" s="27">
        <f ca="1">[2]!thsiFinD("ths_pe_ttm_quantile_index",$B295,"2024-09-20",TODAY()-365*5,TODAY(),100,100)</f>
        <v>0.2390438247012</v>
      </c>
      <c r="Y295" s="27">
        <f ca="1">[2]!thsiFinD("ths_pb_quantile_sr_index",$B295,"2024-12-31",TODAY()-365*5,TODAY(),107,100)</f>
        <v>11.825192802056556</v>
      </c>
      <c r="Z295" s="27">
        <f ca="1">[2]!thsiFinD("ths_pe_ttm_quantile_index",$B295,"2024-12-31",TODAY()-365*5,TODAY(),100,100)</f>
        <v>11.075697211154999</v>
      </c>
      <c r="AA295" s="27">
        <f ca="1">[2]!thsiFinD("ths_pb_lessthan1_num_ratio_index",$B295,[2]!thsiFinD("ths_new_forward_nearest_trade_date_func",TODAY()))</f>
        <v>0</v>
      </c>
      <c r="AB295" s="29">
        <f ca="1">IF(L295="","",(([2]!thsiFinD("close_int",$B295,TODAY()-365*3,TODAY(),100)-[2]!thsiFinD("low_int",$B295,TODAY()-365*3,TODAY(),100)-1)/([2]!thsiFinD("high_int",$B295,TODAY()-365*3,TODAY(),100)-[2]!thsiFinD("low_int",$B295,TODAY()-365*3,TODAY(),100)-1)))</f>
        <v>0.2722257783736427</v>
      </c>
      <c r="AC295" s="29">
        <f ca="1">IF($L295="","",(([2]!thsiFinD("close_int",$B295,TODAY()-365,TODAY(),100)-[2]!thsiFinD("low_int",$B295,TODAY()-365,TODAY(),100)-1)/([2]!thsiFinD("high_int",$B295,TODAY()-365,TODAY(),100)-[2]!thsiFinD("low_int",$B295,TODAY()-365,TODAY(),100)-1)))</f>
        <v>0.49281818282083278</v>
      </c>
      <c r="AD295" s="29">
        <f ca="1">IF($L295="","",(([2]!thsiFinD("close_int",$B295,TODAY()-90,TODAY(),100)-[2]!thsiFinD("low_int",$B295,TODAY()-90,TODAY(),100)-1)/([2]!thsiFinD("high_int",$B295,TODAY()-90,TODAY(),100)-[2]!thsiFinD("low_int",$B295,TODAY()-90,TODAY(),100)-1)))</f>
        <v>0.56248139557596089</v>
      </c>
    </row>
    <row r="296" spans="1:30" ht="16.5" hidden="1" x14ac:dyDescent="0.4">
      <c r="A296" s="2" t="str">
        <f>[1]!b_info_fullname(B296)</f>
        <v>中证沪港深线上消费主题指数</v>
      </c>
      <c r="B296" s="21" t="s">
        <v>794</v>
      </c>
      <c r="C296" s="2" t="str">
        <f>[1]!s_info_name(B296)</f>
        <v>SHS线上消费</v>
      </c>
      <c r="D296" s="3" t="s">
        <v>1497</v>
      </c>
      <c r="E296" s="3" t="s">
        <v>1502</v>
      </c>
      <c r="F296" s="39" t="s">
        <v>2387</v>
      </c>
      <c r="G296" s="19">
        <f>COUNTIF('ETF-info'!$I$2:$I$2000,ETF指数!$B296)</f>
        <v>1</v>
      </c>
      <c r="H296" s="20">
        <f ca="1">SUMIF('ETF-info'!$I$2:$I$2000,ETF指数!B296,'ETF-info'!$M$2:$M$1008)</f>
        <v>0.3363045315</v>
      </c>
      <c r="I296" s="25">
        <f ca="1">[1]!i_pq_pctchange($B296,TODAY()-30,"")</f>
        <v>-8.1336504728320662</v>
      </c>
      <c r="J296" s="25">
        <f ca="1">[1]!i_pq_pctchange($B296,TODAY()-180,"")</f>
        <v>8.8828624029164249</v>
      </c>
      <c r="K296" s="25">
        <f ca="1">[1]!i_pq_pctchange($B296,TODAY()-365,"")</f>
        <v>31.248547018981299</v>
      </c>
      <c r="L296" s="25">
        <f ca="1">IFERROR([1]!i_risk_returnyearly($B296,TODAY()-180,"",1)/N296,"")</f>
        <v>0.5020812082178312</v>
      </c>
      <c r="M296" s="25">
        <f ca="1">IFERROR([1]!i_risk_returnyearly($B296,TODAY()-365,"",1)/O296,"")</f>
        <v>0.89324507199381986</v>
      </c>
      <c r="N296" s="26">
        <f ca="1">[2]!thsiFinD("ths_annual_volatility_index",$B296,TODAY()-180,TODAY(),100,101)</f>
        <v>37.610129229515003</v>
      </c>
      <c r="O296" s="26">
        <f ca="1">[2]!thsiFinD("ths_annual_volatility_index",$B296,TODAY()-365,TODAY(),100,101)</f>
        <v>34.510163492248999</v>
      </c>
      <c r="P296" s="27">
        <f ca="1">[2]!thsiFinD("ths_fore_np_compound_growth_2y_index",$B296,TODAY())</f>
        <v>12.493462230328999</v>
      </c>
      <c r="Q296" s="27">
        <f ca="1">$P296-[2]!thsiFinD("ths_fore_np_compound_growth_2y_index",$B296,TODAY()-30)</f>
        <v>2.2438734554340005</v>
      </c>
      <c r="R296" s="27">
        <f ca="1">$P296-[2]!thsiFinD("ths_fore_np_compound_growth_2y_index",$B296,TODAY()-180)</f>
        <v>-13.750634039159999</v>
      </c>
      <c r="S296" s="26">
        <f ca="1">[2]!thsiFinD("ths_pe_ttm_index",B296,[2]!thsiFinD("ths_new_forward_nearest_trade_date_func",TODAY()),100,100)</f>
        <v>21.358010171164</v>
      </c>
      <c r="T296" s="26">
        <f ca="1">[2]!thsiFinD("ths_fore_pe_index",B296,[2]!thsiFinD("ths_new_forward_nearest_trade_date_func",TODAY()),2025,100)</f>
        <v>18.319538689112999</v>
      </c>
      <c r="U296" s="26">
        <f ca="1">[2]!thsiFinD("ths_pb_quantile_sr_index",$B296,[2]!thsiFinD("ths_new_forward_nearest_trade_date_func",TODAY()),TODAY()-365*5,TODAY(),107,100)</f>
        <v>33.311855670103093</v>
      </c>
      <c r="V296" s="26">
        <f ca="1">[2]!thsiFinD("ths_pe_ttm_quantile_index",$B296,[2]!thsiFinD("ths_new_forward_nearest_trade_date_func",TODAY()),TODAY()-365*5,TODAY(),100,100)</f>
        <v>0</v>
      </c>
      <c r="W296" s="27">
        <f ca="1">[2]!thsiFinD("ths_pb_quantile_sr_index",$B296,"2024-09-20",TODAY()-365*5,TODAY(),107,100)</f>
        <v>34.342783505154642</v>
      </c>
      <c r="X296" s="27">
        <f ca="1">[2]!thsiFinD("ths_pe_ttm_quantile_index",$B296,"2024-09-20",TODAY()-365*5,TODAY(),100,100)</f>
        <v>16.941529235381999</v>
      </c>
      <c r="Y296" s="27">
        <f ca="1">[2]!thsiFinD("ths_pb_quantile_sr_index",$B296,"2024-12-31",TODAY()-365*5,TODAY(),107,100)</f>
        <v>11.340206185567011</v>
      </c>
      <c r="Z296" s="27">
        <f ca="1">[2]!thsiFinD("ths_pe_ttm_quantile_index",$B296,"2024-12-31",TODAY()-365*5,TODAY(),100,100)</f>
        <v>9.3632958801497992</v>
      </c>
      <c r="AA296" s="27">
        <f ca="1">[2]!thsiFinD("ths_pb_lessthan1_num_ratio_index",$B296,[2]!thsiFinD("ths_new_forward_nearest_trade_date_func",TODAY()))</f>
        <v>6</v>
      </c>
      <c r="AB296" s="29">
        <f ca="1">IF(L296="","",(([2]!thsiFinD("close_int",$B296,TODAY()-365*3,TODAY(),100)-[2]!thsiFinD("low_int",$B296,TODAY()-365*3,TODAY(),100)-1)/([2]!thsiFinD("high_int",$B296,TODAY()-365*3,TODAY(),100)-[2]!thsiFinD("low_int",$B296,TODAY()-365*3,TODAY(),100)-1)))</f>
        <v>0.66088123500323259</v>
      </c>
      <c r="AC296" s="29">
        <f ca="1">IF($L296="","",(([2]!thsiFinD("close_int",$B296,TODAY()-365,TODAY(),100)-[2]!thsiFinD("low_int",$B296,TODAY()-365,TODAY(),100)-1)/([2]!thsiFinD("high_int",$B296,TODAY()-365,TODAY(),100)-[2]!thsiFinD("low_int",$B296,TODAY()-365,TODAY(),100)-1)))</f>
        <v>0.63614911413074793</v>
      </c>
      <c r="AD296" s="29">
        <f ca="1">IF($L296="","",(([2]!thsiFinD("close_int",$B296,TODAY()-90,TODAY(),100)-[2]!thsiFinD("low_int",$B296,TODAY()-90,TODAY(),100)-1)/([2]!thsiFinD("high_int",$B296,TODAY()-90,TODAY(),100)-[2]!thsiFinD("low_int",$B296,TODAY()-90,TODAY(),100)-1)))</f>
        <v>0.38677052087845626</v>
      </c>
    </row>
    <row r="297" spans="1:30" ht="16.5" hidden="1" x14ac:dyDescent="0.4">
      <c r="A297" s="2" t="str">
        <f>[1]!b_info_fullname(B297)</f>
        <v>国证新能源电池指数</v>
      </c>
      <c r="B297" s="2" t="s">
        <v>1255</v>
      </c>
      <c r="C297" s="2" t="str">
        <f>[1]!s_info_name(B297)</f>
        <v>新能源电池</v>
      </c>
      <c r="D297" s="3" t="s">
        <v>1497</v>
      </c>
      <c r="E297" s="38" t="s">
        <v>2366</v>
      </c>
      <c r="F297" s="3" t="s">
        <v>1769</v>
      </c>
      <c r="G297" s="19">
        <f>COUNTIF('ETF-info'!$I$2:$I$2000,ETF指数!$B297)</f>
        <v>2</v>
      </c>
      <c r="H297" s="20">
        <f ca="1">SUMIF('ETF-info'!$I$2:$I$2000,ETF指数!B297,'ETF-info'!$M$2:$M$1008)</f>
        <v>1.6065149400999998</v>
      </c>
      <c r="I297" s="25">
        <f ca="1">[1]!i_pq_pctchange($B297,TODAY()-30,"")</f>
        <v>-12.209005318901955</v>
      </c>
      <c r="J297" s="25">
        <f ca="1">[1]!i_pq_pctchange($B297,TODAY()-180,"")</f>
        <v>-12.494544550966037</v>
      </c>
      <c r="K297" s="25">
        <f ca="1">[1]!i_pq_pctchange($B297,TODAY()-365,"")</f>
        <v>8.5757470666277147</v>
      </c>
      <c r="L297" s="25" t="str">
        <f ca="1">IFERROR([1]!i_risk_returnyearly($B297,TODAY()-180,"",1)/N297,"")</f>
        <v/>
      </c>
      <c r="M297" s="25" t="str">
        <f ca="1">IFERROR([1]!i_risk_returnyearly($B297,TODAY()-365,"",1)/O297,"")</f>
        <v/>
      </c>
      <c r="N297" s="26">
        <f ca="1">[2]!thsiFinD("ths_annual_volatility_index",$B297,TODAY()-180,TODAY(),100,101)</f>
        <v>0</v>
      </c>
      <c r="O297" s="26">
        <f ca="1">[2]!thsiFinD("ths_annual_volatility_index",$B297,TODAY()-365,TODAY(),100,101)</f>
        <v>0</v>
      </c>
      <c r="P297" s="27">
        <f ca="1">[2]!thsiFinD("ths_fore_np_compound_growth_2y_index",$B297,TODAY())</f>
        <v>0</v>
      </c>
      <c r="Q297" s="27">
        <f ca="1">$P297-[2]!thsiFinD("ths_fore_np_compound_growth_2y_index",$B297,TODAY()-30)</f>
        <v>0</v>
      </c>
      <c r="R297" s="27">
        <f ca="1">$P297-[2]!thsiFinD("ths_fore_np_compound_growth_2y_index",$B297,TODAY()-180)</f>
        <v>0</v>
      </c>
      <c r="S297" s="26">
        <f ca="1">[2]!thsiFinD("ths_pe_ttm_index",B297,[2]!thsiFinD("ths_new_forward_nearest_trade_date_func",TODAY()),100,100)</f>
        <v>0</v>
      </c>
      <c r="T297" s="26">
        <f ca="1">[2]!thsiFinD("ths_fore_pe_index",B297,[2]!thsiFinD("ths_new_forward_nearest_trade_date_func",TODAY()),2025,100)</f>
        <v>0</v>
      </c>
      <c r="U297" s="26">
        <f ca="1">[2]!thsiFinD("ths_pb_quantile_sr_index",$B297,[2]!thsiFinD("ths_new_forward_nearest_trade_date_func",TODAY()),TODAY()-365*5,TODAY(),107,100)</f>
        <v>0</v>
      </c>
      <c r="V297" s="26">
        <f ca="1">[2]!thsiFinD("ths_pe_ttm_quantile_index",$B297,[2]!thsiFinD("ths_new_forward_nearest_trade_date_func",TODAY()),TODAY()-365*5,TODAY(),100,100)</f>
        <v>0</v>
      </c>
      <c r="W297" s="27">
        <f ca="1">[2]!thsiFinD("ths_pb_quantile_sr_index",$B297,"2024-09-20",TODAY()-365*5,TODAY(),107,100)</f>
        <v>0</v>
      </c>
      <c r="X297" s="27">
        <f ca="1">[2]!thsiFinD("ths_pe_ttm_quantile_index",$B297,"2024-09-20",TODAY()-365*5,TODAY(),100,100)</f>
        <v>0</v>
      </c>
      <c r="Y297" s="27">
        <f ca="1">[2]!thsiFinD("ths_pb_quantile_sr_index",$B297,"2024-12-31",TODAY()-365*5,TODAY(),107,100)</f>
        <v>0</v>
      </c>
      <c r="Z297" s="27">
        <f ca="1">[2]!thsiFinD("ths_pe_ttm_quantile_index",$B297,"2024-12-31",TODAY()-365*5,TODAY(),100,100)</f>
        <v>0</v>
      </c>
      <c r="AA297" s="27">
        <f ca="1">[2]!thsiFinD("ths_pb_lessthan1_num_ratio_index",$B297,[2]!thsiFinD("ths_new_forward_nearest_trade_date_func",TODAY()))</f>
        <v>0</v>
      </c>
      <c r="AB297" s="29" t="str">
        <f ca="1">IF(L297="","",(([2]!thsiFinD("close_int",$B297,TODAY()-365*3,TODAY(),100)-[2]!thsiFinD("low_int",$B297,TODAY()-365*3,TODAY(),100)-1)/([2]!thsiFinD("high_int",$B297,TODAY()-365*3,TODAY(),100)-[2]!thsiFinD("low_int",$B297,TODAY()-365*3,TODAY(),100)-1)))</f>
        <v/>
      </c>
      <c r="AC297" s="29" t="str">
        <f ca="1">IF($L297="","",(([2]!thsiFinD("close_int",$B297,TODAY()-365,TODAY(),100)-[2]!thsiFinD("low_int",$B297,TODAY()-365,TODAY(),100)-1)/([2]!thsiFinD("high_int",$B297,TODAY()-365,TODAY(),100)-[2]!thsiFinD("low_int",$B297,TODAY()-365,TODAY(),100)-1)))</f>
        <v/>
      </c>
      <c r="AD297" s="29" t="str">
        <f ca="1">IF($L297="","",(([2]!thsiFinD("close_int",$B297,TODAY()-90,TODAY(),100)-[2]!thsiFinD("low_int",$B297,TODAY()-90,TODAY(),100)-1)/([2]!thsiFinD("high_int",$B297,TODAY()-90,TODAY(),100)-[2]!thsiFinD("low_int",$B297,TODAY()-90,TODAY(),100)-1)))</f>
        <v/>
      </c>
    </row>
    <row r="298" spans="1:30" ht="16.5" hidden="1" x14ac:dyDescent="0.4">
      <c r="A298" s="2" t="str">
        <f>[1]!b_info_fullname(B298)</f>
        <v>中证碳中和60指数</v>
      </c>
      <c r="B298" s="21" t="s">
        <v>1035</v>
      </c>
      <c r="C298" s="2" t="str">
        <f>[1]!s_info_name(B298)</f>
        <v>碳中和60</v>
      </c>
      <c r="D298" s="3" t="s">
        <v>1497</v>
      </c>
      <c r="E298" s="38" t="s">
        <v>2366</v>
      </c>
      <c r="F298" s="39" t="s">
        <v>2367</v>
      </c>
      <c r="G298" s="19">
        <f>COUNTIF('ETF-info'!$I$2:$I$2000,ETF指数!$B298)</f>
        <v>1</v>
      </c>
      <c r="H298" s="20">
        <f ca="1">SUMIF('ETF-info'!$I$2:$I$2000,ETF指数!B298,'ETF-info'!$M$2:$M$1008)</f>
        <v>0</v>
      </c>
      <c r="I298" s="25">
        <f ca="1">[1]!i_pq_pctchange($B298,TODAY()-30,"")</f>
        <v>-5.5146481043013011</v>
      </c>
      <c r="J298" s="25">
        <f ca="1">[1]!i_pq_pctchange($B298,TODAY()-180,"")</f>
        <v>-8.3515645456320833</v>
      </c>
      <c r="K298" s="25">
        <f ca="1">[1]!i_pq_pctchange($B298,TODAY()-365,"")</f>
        <v>4.0021652488270831</v>
      </c>
      <c r="L298" s="25">
        <f ca="1">IFERROR([1]!i_risk_returnyearly($B298,TODAY()-180,"",1)/N298,"")</f>
        <v>-0.80189574932280638</v>
      </c>
      <c r="M298" s="25">
        <f ca="1">IFERROR([1]!i_risk_returnyearly($B298,TODAY()-365,"",1)/O298,"")</f>
        <v>0.15954831792287982</v>
      </c>
      <c r="N298" s="26">
        <f ca="1">[2]!thsiFinD("ths_annual_volatility_index",$B298,TODAY()-180,TODAY(),100,101)</f>
        <v>20.718230486563002</v>
      </c>
      <c r="O298" s="26">
        <f ca="1">[2]!thsiFinD("ths_annual_volatility_index",$B298,TODAY()-365,TODAY(),100,101)</f>
        <v>25.930506171308998</v>
      </c>
      <c r="P298" s="27">
        <f ca="1">[2]!thsiFinD("ths_fore_np_compound_growth_2y_index",$B298,TODAY())</f>
        <v>8.2506893022526011</v>
      </c>
      <c r="Q298" s="27">
        <f ca="1">$P298-[2]!thsiFinD("ths_fore_np_compound_growth_2y_index",$B298,TODAY()-30)</f>
        <v>-1.2451981216161983</v>
      </c>
      <c r="R298" s="27">
        <f ca="1">$P298-[2]!thsiFinD("ths_fore_np_compound_growth_2y_index",$B298,TODAY()-180)</f>
        <v>-0.96507117671849763</v>
      </c>
      <c r="S298" s="26">
        <f ca="1">[2]!thsiFinD("ths_pe_ttm_index",B298,[2]!thsiFinD("ths_new_forward_nearest_trade_date_func",TODAY()),100,100)</f>
        <v>22.924699521158001</v>
      </c>
      <c r="T298" s="26">
        <f ca="1">[2]!thsiFinD("ths_fore_pe_index",B298,[2]!thsiFinD("ths_new_forward_nearest_trade_date_func",TODAY()),2025,100)</f>
        <v>16.050964016136</v>
      </c>
      <c r="U298" s="26">
        <f ca="1">[2]!thsiFinD("ths_pb_quantile_sr_index",$B298,[2]!thsiFinD("ths_new_forward_nearest_trade_date_func",TODAY()),TODAY()-365*5,TODAY(),107,100)</f>
        <v>25.423728813559322</v>
      </c>
      <c r="V298" s="26">
        <f ca="1">[2]!thsiFinD("ths_pe_ttm_quantile_index",$B298,[2]!thsiFinD("ths_new_forward_nearest_trade_date_func",TODAY()),TODAY()-365*5,TODAY(),100,100)</f>
        <v>0</v>
      </c>
      <c r="W298" s="27">
        <f ca="1">[2]!thsiFinD("ths_pb_quantile_sr_index",$B298,"2024-09-20",TODAY()-365*5,TODAY(),107,100)</f>
        <v>2.2598870056497176</v>
      </c>
      <c r="X298" s="27">
        <f ca="1">[2]!thsiFinD("ths_pe_ttm_quantile_index",$B298,"2024-09-20",TODAY()-365*5,TODAY(),100,100)</f>
        <v>42.981501632209003</v>
      </c>
      <c r="Y298" s="27">
        <f ca="1">[2]!thsiFinD("ths_pb_quantile_sr_index",$B298,"2024-12-31",TODAY()-365*5,TODAY(),107,100)</f>
        <v>27.871939736346519</v>
      </c>
      <c r="Z298" s="27">
        <f ca="1">[2]!thsiFinD("ths_pe_ttm_quantile_index",$B298,"2024-12-31",TODAY()-365*5,TODAY(),100,100)</f>
        <v>65.288356909683998</v>
      </c>
      <c r="AA298" s="27">
        <f ca="1">[2]!thsiFinD("ths_pb_lessthan1_num_ratio_index",$B298,[2]!thsiFinD("ths_new_forward_nearest_trade_date_func",TODAY()))</f>
        <v>23.333333333333002</v>
      </c>
      <c r="AB298" s="29">
        <f ca="1">IF(L298="","",(([2]!thsiFinD("close_int",$B298,TODAY()-365*3,TODAY(),100)-[2]!thsiFinD("low_int",$B298,TODAY()-365*3,TODAY(),100)-1)/([2]!thsiFinD("high_int",$B298,TODAY()-365*3,TODAY(),100)-[2]!thsiFinD("low_int",$B298,TODAY()-365*3,TODAY(),100)-1)))</f>
        <v>0.18051769308739282</v>
      </c>
      <c r="AC298" s="29">
        <f ca="1">IF($L298="","",(([2]!thsiFinD("close_int",$B298,TODAY()-365,TODAY(),100)-[2]!thsiFinD("low_int",$B298,TODAY()-365,TODAY(),100)-1)/([2]!thsiFinD("high_int",$B298,TODAY()-365,TODAY(),100)-[2]!thsiFinD("low_int",$B298,TODAY()-365,TODAY(),100)-1)))</f>
        <v>0.38457920677843588</v>
      </c>
      <c r="AD298" s="29">
        <f ca="1">IF($L298="","",(([2]!thsiFinD("close_int",$B298,TODAY()-90,TODAY(),100)-[2]!thsiFinD("low_int",$B298,TODAY()-90,TODAY(),100)-1)/([2]!thsiFinD("high_int",$B298,TODAY()-90,TODAY(),100)-[2]!thsiFinD("low_int",$B298,TODAY()-90,TODAY(),100)-1)))</f>
        <v>0.43973325832937515</v>
      </c>
    </row>
    <row r="299" spans="1:30" ht="16.5" hidden="1" x14ac:dyDescent="0.4">
      <c r="A299" s="2" t="str">
        <f>[1]!b_info_fullname(B299)</f>
        <v>中证绿色能源指数</v>
      </c>
      <c r="B299" s="21" t="s">
        <v>1021</v>
      </c>
      <c r="C299" s="2" t="str">
        <f>[1]!s_info_name(B299)</f>
        <v>绿色能源</v>
      </c>
      <c r="D299" s="3" t="s">
        <v>1497</v>
      </c>
      <c r="E299" s="38" t="s">
        <v>2366</v>
      </c>
      <c r="F299" s="39" t="s">
        <v>2367</v>
      </c>
      <c r="G299" s="19">
        <f>COUNTIF('ETF-info'!$I$2:$I$2000,ETF指数!$B299)</f>
        <v>1</v>
      </c>
      <c r="H299" s="20">
        <f ca="1">SUMIF('ETF-info'!$I$2:$I$2000,ETF指数!B299,'ETF-info'!$M$2:$M$1008)</f>
        <v>0.1545848984</v>
      </c>
      <c r="I299" s="25">
        <f ca="1">[1]!i_pq_pctchange($B299,TODAY()-30,"")</f>
        <v>-7.3198884962921262</v>
      </c>
      <c r="J299" s="25">
        <f ca="1">[1]!i_pq_pctchange($B299,TODAY()-180,"")</f>
        <v>-12.525509281044977</v>
      </c>
      <c r="K299" s="25">
        <f ca="1">[1]!i_pq_pctchange($B299,TODAY()-365,"")</f>
        <v>5.2010326322967426</v>
      </c>
      <c r="L299" s="25">
        <f ca="1">IFERROR([1]!i_risk_returnyearly($B299,TODAY()-180,"",1)/N299,"")</f>
        <v>-0.98088213587732909</v>
      </c>
      <c r="M299" s="25">
        <f ca="1">IFERROR([1]!i_risk_returnyearly($B299,TODAY()-365,"",1)/O299,"")</f>
        <v>0.17285738305302062</v>
      </c>
      <c r="N299" s="26">
        <f ca="1">[2]!thsiFinD("ths_annual_volatility_index",$B299,TODAY()-180,TODAY(),100,101)</f>
        <v>24.804932282363001</v>
      </c>
      <c r="O299" s="26">
        <f ca="1">[2]!thsiFinD("ths_annual_volatility_index",$B299,TODAY()-365,TODAY(),100,101)</f>
        <v>31.109525061151</v>
      </c>
      <c r="P299" s="27">
        <f ca="1">[2]!thsiFinD("ths_fore_np_compound_growth_2y_index",$B299,TODAY())</f>
        <v>9.5720468817282995</v>
      </c>
      <c r="Q299" s="27">
        <f ca="1">$P299-[2]!thsiFinD("ths_fore_np_compound_growth_2y_index",$B299,TODAY()-30)</f>
        <v>-0.98718843497070097</v>
      </c>
      <c r="R299" s="27">
        <f ca="1">$P299-[2]!thsiFinD("ths_fore_np_compound_growth_2y_index",$B299,TODAY()-180)</f>
        <v>2.4395458135644992</v>
      </c>
      <c r="S299" s="26">
        <f ca="1">[2]!thsiFinD("ths_pe_ttm_index",B299,[2]!thsiFinD("ths_new_forward_nearest_trade_date_func",TODAY()),100,100)</f>
        <v>29.773438569911001</v>
      </c>
      <c r="T299" s="26">
        <f ca="1">[2]!thsiFinD("ths_fore_pe_index",B299,[2]!thsiFinD("ths_new_forward_nearest_trade_date_func",TODAY()),2025,100)</f>
        <v>16.959075764904998</v>
      </c>
      <c r="U299" s="26">
        <f ca="1">[2]!thsiFinD("ths_pb_quantile_sr_index",$B299,[2]!thsiFinD("ths_new_forward_nearest_trade_date_func",TODAY()),TODAY()-365*5,TODAY(),107,100)</f>
        <v>29.896013864818023</v>
      </c>
      <c r="V299" s="26">
        <f ca="1">[2]!thsiFinD("ths_pe_ttm_quantile_index",$B299,[2]!thsiFinD("ths_new_forward_nearest_trade_date_func",TODAY()),TODAY()-365*5,TODAY(),100,100)</f>
        <v>0</v>
      </c>
      <c r="W299" s="27">
        <f ca="1">[2]!thsiFinD("ths_pb_quantile_sr_index",$B299,"2024-09-20",TODAY()-365*5,TODAY(),107,100)</f>
        <v>2.1663778162911611</v>
      </c>
      <c r="X299" s="27">
        <f ca="1">[2]!thsiFinD("ths_pe_ttm_quantile_index",$B299,"2024-09-20",TODAY()-365*5,TODAY(),100,100)</f>
        <v>40.631364562118002</v>
      </c>
      <c r="Y299" s="27">
        <f ca="1">[2]!thsiFinD("ths_pb_quantile_sr_index",$B299,"2024-12-31",TODAY()-365*5,TODAY(),107,100)</f>
        <v>32.06239168110919</v>
      </c>
      <c r="Z299" s="27">
        <f ca="1">[2]!thsiFinD("ths_pe_ttm_quantile_index",$B299,"2024-12-31",TODAY()-365*5,TODAY(),100,100)</f>
        <v>61.710794297352003</v>
      </c>
      <c r="AA299" s="27">
        <f ca="1">[2]!thsiFinD("ths_pb_lessthan1_num_ratio_index",$B299,[2]!thsiFinD("ths_new_forward_nearest_trade_date_func",TODAY()))</f>
        <v>12</v>
      </c>
      <c r="AB299" s="29">
        <f ca="1">IF(L299="","",(([2]!thsiFinD("close_int",$B299,TODAY()-365*3,TODAY(),100)-[2]!thsiFinD("low_int",$B299,TODAY()-365*3,TODAY(),100)-1)/([2]!thsiFinD("high_int",$B299,TODAY()-365*3,TODAY(),100)-[2]!thsiFinD("low_int",$B299,TODAY()-365*3,TODAY(),100)-1)))</f>
        <v>0.14183833218286623</v>
      </c>
      <c r="AC299" s="29">
        <f ca="1">IF($L299="","",(([2]!thsiFinD("close_int",$B299,TODAY()-365,TODAY(),100)-[2]!thsiFinD("low_int",$B299,TODAY()-365,TODAY(),100)-1)/([2]!thsiFinD("high_int",$B299,TODAY()-365,TODAY(),100)-[2]!thsiFinD("low_int",$B299,TODAY()-365,TODAY(),100)-1)))</f>
        <v>0.36215014211528934</v>
      </c>
      <c r="AD299" s="29">
        <f ca="1">IF($L299="","",(([2]!thsiFinD("close_int",$B299,TODAY()-90,TODAY(),100)-[2]!thsiFinD("low_int",$B299,TODAY()-90,TODAY(),100)-1)/([2]!thsiFinD("high_int",$B299,TODAY()-90,TODAY(),100)-[2]!thsiFinD("low_int",$B299,TODAY()-90,TODAY(),100)-1)))</f>
        <v>0.39620109987042962</v>
      </c>
    </row>
    <row r="300" spans="1:30" ht="16.5" hidden="1" x14ac:dyDescent="0.4">
      <c r="A300" s="2" t="str">
        <f>[1]!b_info_fullname(B300)</f>
        <v>中证医疗指数</v>
      </c>
      <c r="B300" s="2" t="s">
        <v>259</v>
      </c>
      <c r="C300" s="2" t="s">
        <v>1770</v>
      </c>
      <c r="D300" s="3" t="s">
        <v>1497</v>
      </c>
      <c r="E300" s="3" t="s">
        <v>1504</v>
      </c>
      <c r="F300" s="3" t="s">
        <v>1504</v>
      </c>
      <c r="G300" s="19">
        <f>COUNTIF('ETF-info'!$I$2:$I$2000,ETF指数!$B300)</f>
        <v>4</v>
      </c>
      <c r="H300" s="20">
        <f ca="1">SUMIF('ETF-info'!$I$2:$I$2000,ETF指数!B300,'ETF-info'!$M$2:$M$1008)</f>
        <v>307.15712909630003</v>
      </c>
      <c r="I300" s="25">
        <f ca="1">[1]!i_pq_pctchange($B300,TODAY()-30,"")</f>
        <v>-8.1550635823322217</v>
      </c>
      <c r="J300" s="25">
        <f ca="1">[1]!i_pq_pctchange($B300,TODAY()-180,"")</f>
        <v>-10.903306717017236</v>
      </c>
      <c r="K300" s="25">
        <f ca="1">[1]!i_pq_pctchange($B300,TODAY()-365,"")</f>
        <v>-3.0718730357979229</v>
      </c>
      <c r="L300" s="25">
        <f ca="1">IFERROR([1]!i_risk_returnyearly($B300,TODAY()-180,"",1)/N300,"")</f>
        <v>-0.76785416239428128</v>
      </c>
      <c r="M300" s="25">
        <f ca="1">IFERROR([1]!i_risk_returnyearly($B300,TODAY()-365,"",1)/O300,"")</f>
        <v>-8.91320382653399E-2</v>
      </c>
      <c r="N300" s="26">
        <f ca="1">[2]!thsiFinD("ths_annual_volatility_index",$B300,TODAY()-180,TODAY(),100,101)</f>
        <v>27.841016026148999</v>
      </c>
      <c r="O300" s="26">
        <f ca="1">[2]!thsiFinD("ths_annual_volatility_index",$B300,TODAY()-365,TODAY(),100,101)</f>
        <v>35.585353174891999</v>
      </c>
      <c r="P300" s="27">
        <f ca="1">[2]!thsiFinD("ths_fore_np_compound_growth_2y_index",$B300,TODAY())</f>
        <v>14.65928802663</v>
      </c>
      <c r="Q300" s="27">
        <f ca="1">$P300-[2]!thsiFinD("ths_fore_np_compound_growth_2y_index",$B300,TODAY()-30)</f>
        <v>0.93928363313199981</v>
      </c>
      <c r="R300" s="27">
        <f ca="1">$P300-[2]!thsiFinD("ths_fore_np_compound_growth_2y_index",$B300,TODAY()-180)</f>
        <v>-3.0150706176720004</v>
      </c>
      <c r="S300" s="26">
        <f ca="1">[2]!thsiFinD("ths_pe_ttm_index",B300,[2]!thsiFinD("ths_new_forward_nearest_trade_date_func",TODAY()),100,100)</f>
        <v>29.250783950593998</v>
      </c>
      <c r="T300" s="26">
        <f ca="1">[2]!thsiFinD("ths_fore_pe_index",B300,[2]!thsiFinD("ths_new_forward_nearest_trade_date_func",TODAY()),2025,100)</f>
        <v>20.964803009093</v>
      </c>
      <c r="U300" s="26">
        <f ca="1">[2]!thsiFinD("ths_pb_quantile_sr_index",$B300,[2]!thsiFinD("ths_new_forward_nearest_trade_date_func",TODAY()),TODAY()-365*5,TODAY(),107,100)</f>
        <v>6.1889250814332248</v>
      </c>
      <c r="V300" s="26">
        <f ca="1">[2]!thsiFinD("ths_pe_ttm_quantile_index",$B300,[2]!thsiFinD("ths_new_forward_nearest_trade_date_func",TODAY()),TODAY()-365*5,TODAY(),100,100)</f>
        <v>0</v>
      </c>
      <c r="W300" s="27">
        <f ca="1">[2]!thsiFinD("ths_pb_quantile_sr_index",$B300,"2024-09-20",TODAY()-365*5,TODAY(),107,100)</f>
        <v>0.39087947882736152</v>
      </c>
      <c r="X300" s="27">
        <f ca="1">[2]!thsiFinD("ths_pe_ttm_quantile_index",$B300,"2024-09-20",TODAY()-365*5,TODAY(),100,100)</f>
        <v>5.3364269141531002</v>
      </c>
      <c r="Y300" s="27">
        <f ca="1">[2]!thsiFinD("ths_pb_quantile_sr_index",$B300,"2024-12-31",TODAY()-365*5,TODAY(),107,100)</f>
        <v>10.423452768729643</v>
      </c>
      <c r="Z300" s="27">
        <f ca="1">[2]!thsiFinD("ths_pe_ttm_quantile_index",$B300,"2024-12-31",TODAY()-365*5,TODAY(),100,100)</f>
        <v>43.696829079659999</v>
      </c>
      <c r="AA300" s="27">
        <f ca="1">[2]!thsiFinD("ths_pb_lessthan1_num_ratio_index",$B300,[2]!thsiFinD("ths_new_forward_nearest_trade_date_func",TODAY()))</f>
        <v>6</v>
      </c>
      <c r="AB300" s="29">
        <f ca="1">IF(L300="","",(([2]!thsiFinD("close_int",$B300,TODAY()-365*3,TODAY(),100)-[2]!thsiFinD("low_int",$B300,TODAY()-365*3,TODAY(),100)-1)/([2]!thsiFinD("high_int",$B300,TODAY()-365*3,TODAY(),100)-[2]!thsiFinD("low_int",$B300,TODAY()-365*3,TODAY(),100)-1)))</f>
        <v>0.13046474117894083</v>
      </c>
      <c r="AC300" s="29">
        <f ca="1">IF($L300="","",(([2]!thsiFinD("close_int",$B300,TODAY()-365,TODAY(),100)-[2]!thsiFinD("low_int",$B300,TODAY()-365,TODAY(),100)-1)/([2]!thsiFinD("high_int",$B300,TODAY()-365,TODAY(),100)-[2]!thsiFinD("low_int",$B300,TODAY()-365,TODAY(),100)-1)))</f>
        <v>0.29999414804253588</v>
      </c>
      <c r="AD300" s="29">
        <f ca="1">IF($L300="","",(([2]!thsiFinD("close_int",$B300,TODAY()-90,TODAY(),100)-[2]!thsiFinD("low_int",$B300,TODAY()-90,TODAY(),100)-1)/([2]!thsiFinD("high_int",$B300,TODAY()-90,TODAY(),100)-[2]!thsiFinD("low_int",$B300,TODAY()-90,TODAY(),100)-1)))</f>
        <v>0.25208102357740231</v>
      </c>
    </row>
    <row r="301" spans="1:30" ht="16.5" hidden="1" x14ac:dyDescent="0.4">
      <c r="A301" s="2" t="str">
        <f>[1]!b_info_fullname(B301)</f>
        <v>沪深300医药卫生指数</v>
      </c>
      <c r="B301" s="2" t="s">
        <v>118</v>
      </c>
      <c r="C301" s="2" t="s">
        <v>1771</v>
      </c>
      <c r="D301" s="3" t="s">
        <v>1497</v>
      </c>
      <c r="E301" s="3" t="s">
        <v>1504</v>
      </c>
      <c r="F301" s="3" t="s">
        <v>1504</v>
      </c>
      <c r="G301" s="19">
        <f>COUNTIF('ETF-info'!$I$2:$I$2000,ETF指数!$B301)</f>
        <v>1</v>
      </c>
      <c r="H301" s="20">
        <f ca="1">SUMIF('ETF-info'!$I$2:$I$2000,ETF指数!B301,'ETF-info'!$M$2:$M$1008)</f>
        <v>223.56881025819999</v>
      </c>
      <c r="I301" s="25">
        <f ca="1">[1]!i_pq_pctchange($B301,TODAY()-30,"")</f>
        <v>-1.8238502673115331</v>
      </c>
      <c r="J301" s="25">
        <f ca="1">[1]!i_pq_pctchange($B301,TODAY()-180,"")</f>
        <v>-7.7780055660047198</v>
      </c>
      <c r="K301" s="25">
        <f ca="1">[1]!i_pq_pctchange($B301,TODAY()-365,"")</f>
        <v>-1.3789399507213251</v>
      </c>
      <c r="L301" s="25">
        <f ca="1">IFERROR([1]!i_risk_returnyearly($B301,TODAY()-180,"",1)/N301,"")</f>
        <v>-0.71545912213008633</v>
      </c>
      <c r="M301" s="25">
        <f ca="1">IFERROR([1]!i_risk_returnyearly($B301,TODAY()-365,"",1)/O301,"")</f>
        <v>-5.0042477113663247E-2</v>
      </c>
      <c r="N301" s="26">
        <f ca="1">[2]!thsiFinD("ths_annual_volatility_index",$B301,TODAY()-180,TODAY(),100,101)</f>
        <v>21.696535651182</v>
      </c>
      <c r="O301" s="26">
        <f ca="1">[2]!thsiFinD("ths_annual_volatility_index",$B301,TODAY()-365,TODAY(),100,101)</f>
        <v>28.459794326343001</v>
      </c>
      <c r="P301" s="27">
        <f ca="1">[2]!thsiFinD("ths_fore_np_compound_growth_2y_index",$B301,TODAY())</f>
        <v>12.961251512979</v>
      </c>
      <c r="Q301" s="27">
        <f ca="1">$P301-[2]!thsiFinD("ths_fore_np_compound_growth_2y_index",$B301,TODAY()-30)</f>
        <v>-0.96289409917200075</v>
      </c>
      <c r="R301" s="27">
        <f ca="1">$P301-[2]!thsiFinD("ths_fore_np_compound_growth_2y_index",$B301,TODAY()-180)</f>
        <v>-2.1666879903819982</v>
      </c>
      <c r="S301" s="26">
        <f ca="1">[2]!thsiFinD("ths_pe_ttm_index",B301,[2]!thsiFinD("ths_new_forward_nearest_trade_date_func",TODAY()),100,100)</f>
        <v>26.134938940643</v>
      </c>
      <c r="T301" s="26">
        <f ca="1">[2]!thsiFinD("ths_fore_pe_index",B301,[2]!thsiFinD("ths_new_forward_nearest_trade_date_func",TODAY()),2025,100)</f>
        <v>21.476799443187002</v>
      </c>
      <c r="U301" s="26">
        <f ca="1">[2]!thsiFinD("ths_pb_quantile_sr_index",$B301,[2]!thsiFinD("ths_new_forward_nearest_trade_date_func",TODAY()),TODAY()-365*5,TODAY(),107,100)</f>
        <v>14.864864864864865</v>
      </c>
      <c r="V301" s="26">
        <f ca="1">[2]!thsiFinD("ths_pe_ttm_quantile_index",$B301,[2]!thsiFinD("ths_new_forward_nearest_trade_date_func",TODAY()),TODAY()-365*5,TODAY(),100,100)</f>
        <v>0</v>
      </c>
      <c r="W301" s="27">
        <f ca="1">[2]!thsiFinD("ths_pb_quantile_sr_index",$B301,"2024-09-20",TODAY()-365*5,TODAY(),107,100)</f>
        <v>0.33783783783783777</v>
      </c>
      <c r="X301" s="27">
        <f ca="1">[2]!thsiFinD("ths_pe_ttm_quantile_index",$B301,"2024-09-20",TODAY()-365*5,TODAY(),100,100)</f>
        <v>0.71033938437252997</v>
      </c>
      <c r="Y301" s="27">
        <f ca="1">[2]!thsiFinD("ths_pb_quantile_sr_index",$B301,"2024-12-31",TODAY()-365*5,TODAY(),107,100)</f>
        <v>20.337837837837839</v>
      </c>
      <c r="Z301" s="27">
        <f ca="1">[2]!thsiFinD("ths_pe_ttm_quantile_index",$B301,"2024-12-31",TODAY()-365*5,TODAY(),100,100)</f>
        <v>19.494869771112999</v>
      </c>
      <c r="AA301" s="27">
        <f ca="1">[2]!thsiFinD("ths_pb_lessthan1_num_ratio_index",$B301,[2]!thsiFinD("ths_new_forward_nearest_trade_date_func",TODAY()))</f>
        <v>3.8461538461538001</v>
      </c>
      <c r="AB301" s="29">
        <f ca="1">IF(L301="","",(([2]!thsiFinD("close_int",$B301,TODAY()-365*3,TODAY(),100)-[2]!thsiFinD("low_int",$B301,TODAY()-365*3,TODAY(),100)-1)/([2]!thsiFinD("high_int",$B301,TODAY()-365*3,TODAY(),100)-[2]!thsiFinD("low_int",$B301,TODAY()-365*3,TODAY(),100)-1)))</f>
        <v>0.16128326520953493</v>
      </c>
      <c r="AC301" s="29">
        <f ca="1">IF($L301="","",(([2]!thsiFinD("close_int",$B301,TODAY()-365,TODAY(),100)-[2]!thsiFinD("low_int",$B301,TODAY()-365,TODAY(),100)-1)/([2]!thsiFinD("high_int",$B301,TODAY()-365,TODAY(),100)-[2]!thsiFinD("low_int",$B301,TODAY()-365,TODAY(),100)-1)))</f>
        <v>0.30908994973103066</v>
      </c>
      <c r="AD301" s="29">
        <f ca="1">IF($L301="","",(([2]!thsiFinD("close_int",$B301,TODAY()-90,TODAY(),100)-[2]!thsiFinD("low_int",$B301,TODAY()-90,TODAY(),100)-1)/([2]!thsiFinD("high_int",$B301,TODAY()-90,TODAY(),100)-[2]!thsiFinD("low_int",$B301,TODAY()-90,TODAY(),100)-1)))</f>
        <v>0.43030335453866492</v>
      </c>
    </row>
    <row r="302" spans="1:30" ht="16.5" hidden="1" x14ac:dyDescent="0.4">
      <c r="A302" s="2" t="str">
        <f>[1]!b_info_fullname(B302)</f>
        <v>中证创新药产业指数</v>
      </c>
      <c r="B302" s="2" t="s">
        <v>402</v>
      </c>
      <c r="C302" s="2" t="s">
        <v>1772</v>
      </c>
      <c r="D302" s="3" t="s">
        <v>1497</v>
      </c>
      <c r="E302" s="3" t="s">
        <v>1504</v>
      </c>
      <c r="F302" s="3" t="s">
        <v>1597</v>
      </c>
      <c r="G302" s="19">
        <f>COUNTIF('ETF-info'!$I$2:$I$2000,ETF指数!$B302)</f>
        <v>7</v>
      </c>
      <c r="H302" s="20">
        <f ca="1">SUMIF('ETF-info'!$I$2:$I$2000,ETF指数!B302,'ETF-info'!$M$2:$M$1008)</f>
        <v>164.30575515320001</v>
      </c>
      <c r="I302" s="25">
        <f ca="1">[1]!i_pq_pctchange($B302,TODAY()-30,"")</f>
        <v>0.34578930508901706</v>
      </c>
      <c r="J302" s="25">
        <f ca="1">[1]!i_pq_pctchange($B302,TODAY()-180,"")</f>
        <v>-2.0877524392276525</v>
      </c>
      <c r="K302" s="25">
        <f ca="1">[1]!i_pq_pctchange($B302,TODAY()-365,"")</f>
        <v>7.6259390011850003</v>
      </c>
      <c r="L302" s="25">
        <f ca="1">IFERROR([1]!i_risk_returnyearly($B302,TODAY()-180,"",1)/N302,"")</f>
        <v>-0.16650394580455699</v>
      </c>
      <c r="M302" s="25">
        <f ca="1">IFERROR([1]!i_risk_returnyearly($B302,TODAY()-365,"",1)/O302,"")</f>
        <v>0.25910892492653775</v>
      </c>
      <c r="N302" s="26">
        <f ca="1">[2]!thsiFinD("ths_annual_volatility_index",$B302,TODAY()-180,TODAY(),100,101)</f>
        <v>25.827172177704998</v>
      </c>
      <c r="O302" s="26">
        <f ca="1">[2]!thsiFinD("ths_annual_volatility_index",$B302,TODAY()-365,TODAY(),100,101)</f>
        <v>30.441757240078999</v>
      </c>
      <c r="P302" s="27">
        <f ca="1">[2]!thsiFinD("ths_fore_np_compound_growth_2y_index",$B302,TODAY())</f>
        <v>27.99008001612</v>
      </c>
      <c r="Q302" s="27">
        <f ca="1">$P302-[2]!thsiFinD("ths_fore_np_compound_growth_2y_index",$B302,TODAY()-30)</f>
        <v>1.2091441073230023</v>
      </c>
      <c r="R302" s="27">
        <f ca="1">$P302-[2]!thsiFinD("ths_fore_np_compound_growth_2y_index",$B302,TODAY()-180)</f>
        <v>0.6198704903670027</v>
      </c>
      <c r="S302" s="26">
        <f ca="1">[2]!thsiFinD("ths_pe_ttm_index",B302,[2]!thsiFinD("ths_new_forward_nearest_trade_date_func",TODAY()),100,100)</f>
        <v>48.831702513110997</v>
      </c>
      <c r="T302" s="26">
        <f ca="1">[2]!thsiFinD("ths_fore_pe_index",B302,[2]!thsiFinD("ths_new_forward_nearest_trade_date_func",TODAY()),2025,100)</f>
        <v>31.459213346319999</v>
      </c>
      <c r="U302" s="26">
        <f ca="1">[2]!thsiFinD("ths_pb_quantile_sr_index",$B302,[2]!thsiFinD("ths_new_forward_nearest_trade_date_func",TODAY()),TODAY()-365*5,TODAY(),107,100)</f>
        <v>42.604712041884817</v>
      </c>
      <c r="V302" s="26">
        <f ca="1">[2]!thsiFinD("ths_pe_ttm_quantile_index",$B302,[2]!thsiFinD("ths_new_forward_nearest_trade_date_func",TODAY()),TODAY()-365*5,TODAY(),100,100)</f>
        <v>0</v>
      </c>
      <c r="W302" s="27">
        <f ca="1">[2]!thsiFinD("ths_pb_quantile_sr_index",$B302,"2024-09-20",TODAY()-365*5,TODAY(),107,100)</f>
        <v>1.4397905759162304</v>
      </c>
      <c r="X302" s="27">
        <f ca="1">[2]!thsiFinD("ths_pe_ttm_quantile_index",$B302,"2024-09-20",TODAY()-365*5,TODAY(),100,100)</f>
        <v>27.591463414633999</v>
      </c>
      <c r="Y302" s="27">
        <f ca="1">[2]!thsiFinD("ths_pb_quantile_sr_index",$B302,"2024-12-31",TODAY()-365*5,TODAY(),107,100)</f>
        <v>18.32460732984293</v>
      </c>
      <c r="Z302" s="27">
        <f ca="1">[2]!thsiFinD("ths_pe_ttm_quantile_index",$B302,"2024-12-31",TODAY()-365*5,TODAY(),100,100)</f>
        <v>62.5</v>
      </c>
      <c r="AA302" s="27">
        <f ca="1">[2]!thsiFinD("ths_pb_lessthan1_num_ratio_index",$B302,[2]!thsiFinD("ths_new_forward_nearest_trade_date_func",TODAY()))</f>
        <v>2</v>
      </c>
      <c r="AB302" s="29">
        <f ca="1">IF(L302="","",(([2]!thsiFinD("close_int",$B302,TODAY()-365*3,TODAY(),100)-[2]!thsiFinD("low_int",$B302,TODAY()-365*3,TODAY(),100)-1)/([2]!thsiFinD("high_int",$B302,TODAY()-365*3,TODAY(),100)-[2]!thsiFinD("low_int",$B302,TODAY()-365*3,TODAY(),100)-1)))</f>
        <v>0.23285081551322334</v>
      </c>
      <c r="AC302" s="29">
        <f ca="1">IF($L302="","",(([2]!thsiFinD("close_int",$B302,TODAY()-365,TODAY(),100)-[2]!thsiFinD("low_int",$B302,TODAY()-365,TODAY(),100)-1)/([2]!thsiFinD("high_int",$B302,TODAY()-365,TODAY(),100)-[2]!thsiFinD("low_int",$B302,TODAY()-365,TODAY(),100)-1)))</f>
        <v>0.51174004739931223</v>
      </c>
      <c r="AD302" s="29">
        <f ca="1">IF($L302="","",(([2]!thsiFinD("close_int",$B302,TODAY()-90,TODAY(),100)-[2]!thsiFinD("low_int",$B302,TODAY()-90,TODAY(),100)-1)/([2]!thsiFinD("high_int",$B302,TODAY()-90,TODAY(),100)-[2]!thsiFinD("low_int",$B302,TODAY()-90,TODAY(),100)-1)))</f>
        <v>0.54740162715732499</v>
      </c>
    </row>
    <row r="303" spans="1:30" ht="16.5" hidden="1" x14ac:dyDescent="0.4">
      <c r="A303" s="2" t="str">
        <f>[1]!b_info_fullname(B303)</f>
        <v>中证香港创新药指数(CNY)</v>
      </c>
      <c r="B303" s="2" t="s">
        <v>930</v>
      </c>
      <c r="C303" s="2" t="s">
        <v>1773</v>
      </c>
      <c r="D303" s="38" t="s">
        <v>2385</v>
      </c>
      <c r="E303" s="3" t="s">
        <v>1504</v>
      </c>
      <c r="F303" s="3" t="s">
        <v>1597</v>
      </c>
      <c r="G303" s="19">
        <f>COUNTIF('ETF-info'!$I$2:$I$2000,ETF指数!$B303)</f>
        <v>1</v>
      </c>
      <c r="H303" s="20">
        <f ca="1">SUMIF('ETF-info'!$I$2:$I$2000,ETF指数!B303,'ETF-info'!$M$2:$M$1008)</f>
        <v>104.56401270030001</v>
      </c>
      <c r="I303" s="25">
        <f ca="1">[1]!i_pq_pctchange($B303,TODAY()-30,"")</f>
        <v>7.2405489356374808</v>
      </c>
      <c r="J303" s="25">
        <f ca="1">[1]!i_pq_pctchange($B303,TODAY()-180,"")</f>
        <v>17.813134881461256</v>
      </c>
      <c r="K303" s="25">
        <f ca="1">[1]!i_pq_pctchange($B303,TODAY()-365,"")</f>
        <v>55.625051243136369</v>
      </c>
      <c r="L303" s="25">
        <f ca="1">IFERROR([1]!i_risk_returnyearly($B303,TODAY()-180,"",1)/N303,"")</f>
        <v>0.90779229573104148</v>
      </c>
      <c r="M303" s="25">
        <f ca="1">IFERROR([1]!i_risk_returnyearly($B303,TODAY()-365,"",1)/O303,"")</f>
        <v>1.3761385061714113</v>
      </c>
      <c r="N303" s="26">
        <f ca="1">[2]!thsiFinD("ths_annual_volatility_index",$B303,TODAY()-180,TODAY(),100,101)</f>
        <v>45.288850122023</v>
      </c>
      <c r="O303" s="26">
        <f ca="1">[2]!thsiFinD("ths_annual_volatility_index",$B303,TODAY()-365,TODAY(),100,101)</f>
        <v>41.446481178238997</v>
      </c>
      <c r="P303" s="27">
        <f ca="1">[2]!thsiFinD("ths_fore_np_compound_growth_2y_index",$B303,TODAY())</f>
        <v>0</v>
      </c>
      <c r="Q303" s="27">
        <f ca="1">$P303-[2]!thsiFinD("ths_fore_np_compound_growth_2y_index",$B303,TODAY()-30)</f>
        <v>0</v>
      </c>
      <c r="R303" s="27">
        <f ca="1">$P303-[2]!thsiFinD("ths_fore_np_compound_growth_2y_index",$B303,TODAY()-180)</f>
        <v>0</v>
      </c>
      <c r="S303" s="26">
        <f ca="1">[2]!thsiFinD("ths_pe_ttm_index",B303,[2]!thsiFinD("ths_new_forward_nearest_trade_date_func",TODAY()),100,100)</f>
        <v>25.590758919898999</v>
      </c>
      <c r="T303" s="26">
        <f ca="1">[2]!thsiFinD("ths_fore_pe_index",B303,[2]!thsiFinD("ths_new_forward_nearest_trade_date_func",TODAY()),2025,100)</f>
        <v>17.512834055310002</v>
      </c>
      <c r="U303" s="26">
        <f ca="1">[2]!thsiFinD("ths_pb_quantile_sr_index",$B303,[2]!thsiFinD("ths_new_forward_nearest_trade_date_func",TODAY()),TODAY()-365*5,TODAY(),107,100)</f>
        <v>42.547033285094066</v>
      </c>
      <c r="V303" s="26">
        <f ca="1">[2]!thsiFinD("ths_pe_ttm_quantile_index",$B303,[2]!thsiFinD("ths_new_forward_nearest_trade_date_func",TODAY()),TODAY()-365*5,TODAY(),100,100)</f>
        <v>0</v>
      </c>
      <c r="W303" s="27">
        <f ca="1">[2]!thsiFinD("ths_pb_quantile_sr_index",$B303,"2024-09-20",TODAY()-365*5,TODAY(),107,100)</f>
        <v>12.807525325615051</v>
      </c>
      <c r="X303" s="27">
        <f ca="1">[2]!thsiFinD("ths_pe_ttm_quantile_index",$B303,"2024-09-20",TODAY()-365*5,TODAY(),100,100)</f>
        <v>19.253731343283999</v>
      </c>
      <c r="Y303" s="27">
        <f ca="1">[2]!thsiFinD("ths_pb_quantile_sr_index",$B303,"2024-12-31",TODAY()-365*5,TODAY(),107,100)</f>
        <v>17.51085383502171</v>
      </c>
      <c r="Z303" s="27">
        <f ca="1">[2]!thsiFinD("ths_pe_ttm_quantile_index",$B303,"2024-12-31",TODAY()-365*5,TODAY(),100,100)</f>
        <v>44.626865671642001</v>
      </c>
      <c r="AA303" s="27">
        <f ca="1">[2]!thsiFinD("ths_pb_lessthan1_num_ratio_index",$B303,[2]!thsiFinD("ths_new_forward_nearest_trade_date_func",TODAY()))</f>
        <v>16.666666666666998</v>
      </c>
      <c r="AB303" s="29">
        <f ca="1">IF(L303="","",(([2]!thsiFinD("close_int",$B303,TODAY()-365*3,TODAY(),100)-[2]!thsiFinD("low_int",$B303,TODAY()-365*3,TODAY(),100)-1)/([2]!thsiFinD("high_int",$B303,TODAY()-365*3,TODAY(),100)-[2]!thsiFinD("low_int",$B303,TODAY()-365*3,TODAY(),100)-1)))</f>
        <v>0.68657001287573594</v>
      </c>
      <c r="AC303" s="29">
        <f ca="1">IF($L303="","",(([2]!thsiFinD("close_int",$B303,TODAY()-365,TODAY(),100)-[2]!thsiFinD("low_int",$B303,TODAY()-365,TODAY(),100)-1)/([2]!thsiFinD("high_int",$B303,TODAY()-365,TODAY(),100)-[2]!thsiFinD("low_int",$B303,TODAY()-365,TODAY(),100)-1)))</f>
        <v>0.91950261688545165</v>
      </c>
      <c r="AD303" s="29">
        <f ca="1">IF($L303="","",(([2]!thsiFinD("close_int",$B303,TODAY()-90,TODAY(),100)-[2]!thsiFinD("low_int",$B303,TODAY()-90,TODAY(),100)-1)/([2]!thsiFinD("high_int",$B303,TODAY()-90,TODAY(),100)-[2]!thsiFinD("low_int",$B303,TODAY()-90,TODAY(),100)-1)))</f>
        <v>0.88170252310931296</v>
      </c>
    </row>
    <row r="304" spans="1:30" ht="16.5" hidden="1" x14ac:dyDescent="0.4">
      <c r="A304" s="2" t="str">
        <f>[1]!b_info_fullname(B304)</f>
        <v>中证全指医药卫生指数</v>
      </c>
      <c r="B304" s="2" t="s">
        <v>140</v>
      </c>
      <c r="C304" s="2" t="s">
        <v>1774</v>
      </c>
      <c r="D304" s="3" t="s">
        <v>1497</v>
      </c>
      <c r="E304" s="3" t="s">
        <v>1504</v>
      </c>
      <c r="F304" s="3" t="s">
        <v>1504</v>
      </c>
      <c r="G304" s="19">
        <f>COUNTIF('ETF-info'!$I$2:$I$2000,ETF指数!$B304)</f>
        <v>1</v>
      </c>
      <c r="H304" s="20">
        <f ca="1">SUMIF('ETF-info'!$I$2:$I$2000,ETF指数!B304,'ETF-info'!$M$2:$M$1008)</f>
        <v>49.330439278100002</v>
      </c>
      <c r="I304" s="25">
        <f ca="1">[1]!i_pq_pctchange($B304,TODAY()-30,"")</f>
        <v>-1.3427480094975519</v>
      </c>
      <c r="J304" s="25">
        <f ca="1">[1]!i_pq_pctchange($B304,TODAY()-180,"")</f>
        <v>-6.2838517345596756</v>
      </c>
      <c r="K304" s="25">
        <f ca="1">[1]!i_pq_pctchange($B304,TODAY()-365,"")</f>
        <v>-3.021833871818147</v>
      </c>
      <c r="L304" s="25">
        <f ca="1">IFERROR([1]!i_risk_returnyearly($B304,TODAY()-180,"",1)/N304,"")</f>
        <v>-0.57638738112868015</v>
      </c>
      <c r="M304" s="25">
        <f ca="1">IFERROR([1]!i_risk_returnyearly($B304,TODAY()-365,"",1)/O304,"")</f>
        <v>-0.11008365142063679</v>
      </c>
      <c r="N304" s="26">
        <f ca="1">[2]!thsiFinD("ths_annual_volatility_index",$B304,TODAY()-180,TODAY(),100,101)</f>
        <v>21.941059058583999</v>
      </c>
      <c r="O304" s="26">
        <f ca="1">[2]!thsiFinD("ths_annual_volatility_index",$B304,TODAY()-365,TODAY(),100,101)</f>
        <v>28.343487146883</v>
      </c>
      <c r="P304" s="27">
        <f ca="1">[2]!thsiFinD("ths_fore_np_compound_growth_2y_index",$B304,TODAY())</f>
        <v>20.559358470601001</v>
      </c>
      <c r="Q304" s="27">
        <f ca="1">$P304-[2]!thsiFinD("ths_fore_np_compound_growth_2y_index",$B304,TODAY()-30)</f>
        <v>0.59923248168900045</v>
      </c>
      <c r="R304" s="27">
        <f ca="1">$P304-[2]!thsiFinD("ths_fore_np_compound_growth_2y_index",$B304,TODAY()-180)</f>
        <v>-2.838528703830999</v>
      </c>
      <c r="S304" s="26">
        <f ca="1">[2]!thsiFinD("ths_pe_ttm_index",B304,[2]!thsiFinD("ths_new_forward_nearest_trade_date_func",TODAY()),100,100)</f>
        <v>32.154568078125997</v>
      </c>
      <c r="T304" s="26">
        <f ca="1">[2]!thsiFinD("ths_fore_pe_index",B304,[2]!thsiFinD("ths_new_forward_nearest_trade_date_func",TODAY()),2025,100)</f>
        <v>23.591621709769001</v>
      </c>
      <c r="U304" s="26">
        <f ca="1">[2]!thsiFinD("ths_pb_quantile_sr_index",$B304,[2]!thsiFinD("ths_new_forward_nearest_trade_date_func",TODAY()),TODAY()-365*5,TODAY(),107,100)</f>
        <v>21.725826193390454</v>
      </c>
      <c r="V304" s="26">
        <f ca="1">[2]!thsiFinD("ths_pe_ttm_quantile_index",$B304,[2]!thsiFinD("ths_new_forward_nearest_trade_date_func",TODAY()),TODAY()-365*5,TODAY(),100,100)</f>
        <v>0</v>
      </c>
      <c r="W304" s="27">
        <f ca="1">[2]!thsiFinD("ths_pb_quantile_sr_index",$B304,"2024-09-20",TODAY()-365*5,TODAY(),107,100)</f>
        <v>0.12239902080783351</v>
      </c>
      <c r="X304" s="27">
        <f ca="1">[2]!thsiFinD("ths_pe_ttm_quantile_index",$B304,"2024-09-20",TODAY()-365*5,TODAY(),100,100)</f>
        <v>1.6949152542373001</v>
      </c>
      <c r="Y304" s="27">
        <f ca="1">[2]!thsiFinD("ths_pb_quantile_sr_index",$B304,"2024-12-31",TODAY()-365*5,TODAY(),107,100)</f>
        <v>15.973072215422276</v>
      </c>
      <c r="Z304" s="27">
        <f ca="1">[2]!thsiFinD("ths_pe_ttm_quantile_index",$B304,"2024-12-31",TODAY()-365*5,TODAY(),100,100)</f>
        <v>52.321296978629</v>
      </c>
      <c r="AA304" s="27">
        <f ca="1">[2]!thsiFinD("ths_pb_lessthan1_num_ratio_index",$B304,[2]!thsiFinD("ths_new_forward_nearest_trade_date_func",TODAY()))</f>
        <v>5.2173913043478004</v>
      </c>
      <c r="AB304" s="29">
        <f ca="1">IF(L304="","",(([2]!thsiFinD("close_int",$B304,TODAY()-365*3,TODAY(),100)-[2]!thsiFinD("low_int",$B304,TODAY()-365*3,TODAY(),100)-1)/([2]!thsiFinD("high_int",$B304,TODAY()-365*3,TODAY(),100)-[2]!thsiFinD("low_int",$B304,TODAY()-365*3,TODAY(),100)-1)))</f>
        <v>0.22127309513173735</v>
      </c>
      <c r="AC304" s="29">
        <f ca="1">IF($L304="","",(([2]!thsiFinD("close_int",$B304,TODAY()-365,TODAY(),100)-[2]!thsiFinD("low_int",$B304,TODAY()-365,TODAY(),100)-1)/([2]!thsiFinD("high_int",$B304,TODAY()-365,TODAY(),100)-[2]!thsiFinD("low_int",$B304,TODAY()-365,TODAY(),100)-1)))</f>
        <v>0.35353776098178813</v>
      </c>
      <c r="AD304" s="29">
        <f ca="1">IF($L304="","",(([2]!thsiFinD("close_int",$B304,TODAY()-90,TODAY(),100)-[2]!thsiFinD("low_int",$B304,TODAY()-90,TODAY(),100)-1)/([2]!thsiFinD("high_int",$B304,TODAY()-90,TODAY(),100)-[2]!thsiFinD("low_int",$B304,TODAY()-90,TODAY(),100)-1)))</f>
        <v>0.48857468584532771</v>
      </c>
    </row>
    <row r="305" spans="1:30" ht="16.5" hidden="1" x14ac:dyDescent="0.4">
      <c r="A305" s="2" t="str">
        <f>[1]!b_info_fullname(B305)</f>
        <v>中证生物医药指数</v>
      </c>
      <c r="B305" s="2" t="s">
        <v>253</v>
      </c>
      <c r="C305" s="2" t="s">
        <v>1775</v>
      </c>
      <c r="D305" s="3" t="s">
        <v>1497</v>
      </c>
      <c r="E305" s="3" t="s">
        <v>1504</v>
      </c>
      <c r="F305" s="3" t="s">
        <v>1504</v>
      </c>
      <c r="G305" s="19">
        <f>COUNTIF('ETF-info'!$I$2:$I$2000,ETF指数!$B305)</f>
        <v>1</v>
      </c>
      <c r="H305" s="20">
        <f ca="1">SUMIF('ETF-info'!$I$2:$I$2000,ETF指数!B305,'ETF-info'!$M$2:$M$1008)</f>
        <v>39.045918028000003</v>
      </c>
      <c r="I305" s="25">
        <f ca="1">[1]!i_pq_pctchange($B305,TODAY()-30,"")</f>
        <v>-4.1679702497072979</v>
      </c>
      <c r="J305" s="25">
        <f ca="1">[1]!i_pq_pctchange($B305,TODAY()-180,"")</f>
        <v>-7.7168191946826115</v>
      </c>
      <c r="K305" s="25">
        <f ca="1">[1]!i_pq_pctchange($B305,TODAY()-365,"")</f>
        <v>-4.5310946416730165</v>
      </c>
      <c r="L305" s="25">
        <f ca="1">IFERROR([1]!i_risk_returnyearly($B305,TODAY()-180,"",1)/N305,"")</f>
        <v>-0.65773472800582466</v>
      </c>
      <c r="M305" s="25">
        <f ca="1">IFERROR([1]!i_risk_returnyearly($B305,TODAY()-365,"",1)/O305,"")</f>
        <v>-0.16185822194280045</v>
      </c>
      <c r="N305" s="26">
        <f ca="1">[2]!thsiFinD("ths_annual_volatility_index",$B305,TODAY()-180,TODAY(),100,101)</f>
        <v>23.423084461956002</v>
      </c>
      <c r="O305" s="26">
        <f ca="1">[2]!thsiFinD("ths_annual_volatility_index",$B305,TODAY()-365,TODAY(),100,101)</f>
        <v>28.897665876007999</v>
      </c>
      <c r="P305" s="27">
        <f ca="1">[2]!thsiFinD("ths_fore_np_compound_growth_2y_index",$B305,TODAY())</f>
        <v>15.572522758012001</v>
      </c>
      <c r="Q305" s="27">
        <f ca="1">$P305-[2]!thsiFinD("ths_fore_np_compound_growth_2y_index",$B305,TODAY()-30)</f>
        <v>-0.68455494435599995</v>
      </c>
      <c r="R305" s="27">
        <f ca="1">$P305-[2]!thsiFinD("ths_fore_np_compound_growth_2y_index",$B305,TODAY()-180)</f>
        <v>-5.1098674294480002</v>
      </c>
      <c r="S305" s="26">
        <f ca="1">[2]!thsiFinD("ths_pe_ttm_index",B305,[2]!thsiFinD("ths_new_forward_nearest_trade_date_func",TODAY()),100,100)</f>
        <v>36.078776143364003</v>
      </c>
      <c r="T305" s="26">
        <f ca="1">[2]!thsiFinD("ths_fore_pe_index",B305,[2]!thsiFinD("ths_new_forward_nearest_trade_date_func",TODAY()),2025,100)</f>
        <v>23.437429992796002</v>
      </c>
      <c r="U305" s="26">
        <f ca="1">[2]!thsiFinD("ths_pb_quantile_sr_index",$B305,[2]!thsiFinD("ths_new_forward_nearest_trade_date_func",TODAY()),TODAY()-365*5,TODAY(),107,100)</f>
        <v>13.777191825972313</v>
      </c>
      <c r="V305" s="26">
        <f ca="1">[2]!thsiFinD("ths_pe_ttm_quantile_index",$B305,[2]!thsiFinD("ths_new_forward_nearest_trade_date_func",TODAY()),TODAY()-365*5,TODAY(),100,100)</f>
        <v>0</v>
      </c>
      <c r="W305" s="27">
        <f ca="1">[2]!thsiFinD("ths_pb_quantile_sr_index",$B305,"2024-09-20",TODAY()-365*5,TODAY(),107,100)</f>
        <v>0.1318391562294001</v>
      </c>
      <c r="X305" s="27">
        <f ca="1">[2]!thsiFinD("ths_pe_ttm_quantile_index",$B305,"2024-09-20",TODAY()-365*5,TODAY(),100,100)</f>
        <v>5.2388289676425002</v>
      </c>
      <c r="Y305" s="27">
        <f ca="1">[2]!thsiFinD("ths_pb_quantile_sr_index",$B305,"2024-12-31",TODAY()-365*5,TODAY(),107,100)</f>
        <v>15.557020435069216</v>
      </c>
      <c r="Z305" s="27">
        <f ca="1">[2]!thsiFinD("ths_pe_ttm_quantile_index",$B305,"2024-12-31",TODAY()-365*5,TODAY(),100,100)</f>
        <v>54.587509637624997</v>
      </c>
      <c r="AA305" s="27">
        <f ca="1">[2]!thsiFinD("ths_pb_lessthan1_num_ratio_index",$B305,[2]!thsiFinD("ths_new_forward_nearest_trade_date_func",TODAY()))</f>
        <v>0</v>
      </c>
      <c r="AB305" s="29">
        <f ca="1">IF(L305="","",(([2]!thsiFinD("close_int",$B305,TODAY()-365*3,TODAY(),100)-[2]!thsiFinD("low_int",$B305,TODAY()-365*3,TODAY(),100)-1)/([2]!thsiFinD("high_int",$B305,TODAY()-365*3,TODAY(),100)-[2]!thsiFinD("low_int",$B305,TODAY()-365*3,TODAY(),100)-1)))</f>
        <v>0.16510507425001805</v>
      </c>
      <c r="AC305" s="29">
        <f ca="1">IF($L305="","",(([2]!thsiFinD("close_int",$B305,TODAY()-365,TODAY(),100)-[2]!thsiFinD("low_int",$B305,TODAY()-365,TODAY(),100)-1)/([2]!thsiFinD("high_int",$B305,TODAY()-365,TODAY(),100)-[2]!thsiFinD("low_int",$B305,TODAY()-365,TODAY(),100)-1)))</f>
        <v>0.3152034055821708</v>
      </c>
      <c r="AD305" s="29">
        <f ca="1">IF($L305="","",(([2]!thsiFinD("close_int",$B305,TODAY()-90,TODAY(),100)-[2]!thsiFinD("low_int",$B305,TODAY()-90,TODAY(),100)-1)/([2]!thsiFinD("high_int",$B305,TODAY()-90,TODAY(),100)-[2]!thsiFinD("low_int",$B305,TODAY()-90,TODAY(),100)-1)))</f>
        <v>0.34890096239228424</v>
      </c>
    </row>
    <row r="306" spans="1:30" ht="16.5" hidden="1" x14ac:dyDescent="0.4">
      <c r="A306" s="2" t="str">
        <f>[1]!b_info_fullname(B306)</f>
        <v>国证生物医药</v>
      </c>
      <c r="B306" s="2" t="s">
        <v>505</v>
      </c>
      <c r="C306" s="2" t="s">
        <v>1776</v>
      </c>
      <c r="D306" s="3" t="s">
        <v>1497</v>
      </c>
      <c r="E306" s="3" t="s">
        <v>1504</v>
      </c>
      <c r="F306" s="3" t="s">
        <v>1504</v>
      </c>
      <c r="G306" s="19">
        <f>COUNTIF('ETF-info'!$I$2:$I$2000,ETF指数!$B306)</f>
        <v>3</v>
      </c>
      <c r="H306" s="20">
        <f ca="1">SUMIF('ETF-info'!$I$2:$I$2000,ETF指数!B306,'ETF-info'!$M$2:$M$1008)</f>
        <v>39.852269616599997</v>
      </c>
      <c r="I306" s="25">
        <f ca="1">[1]!i_pq_pctchange($B306,TODAY()-30,"")</f>
        <v>-7.9303241995399283</v>
      </c>
      <c r="J306" s="25">
        <f ca="1">[1]!i_pq_pctchange($B306,TODAY()-180,"")</f>
        <v>-15.398755377116768</v>
      </c>
      <c r="K306" s="25">
        <f ca="1">[1]!i_pq_pctchange($B306,TODAY()-365,"")</f>
        <v>-9.0680326909491349</v>
      </c>
      <c r="L306" s="25">
        <f ca="1">IFERROR([1]!i_risk_returnyearly($B306,TODAY()-180,"",1)/N306,"")</f>
        <v>-1.1459852707321763</v>
      </c>
      <c r="M306" s="25">
        <f ca="1">IFERROR([1]!i_risk_returnyearly($B306,TODAY()-365,"",1)/O306,"")</f>
        <v>-0.27925270735940982</v>
      </c>
      <c r="N306" s="26">
        <f ca="1">[2]!thsiFinD("ths_annual_volatility_index",$B306,TODAY()-180,TODAY(),100,101)</f>
        <v>25.669408197315001</v>
      </c>
      <c r="O306" s="26">
        <f ca="1">[2]!thsiFinD("ths_annual_volatility_index",$B306,TODAY()-365,TODAY(),100,101)</f>
        <v>33.494148763307997</v>
      </c>
      <c r="P306" s="27">
        <f ca="1">[2]!thsiFinD("ths_fore_np_compound_growth_2y_index",$B306,TODAY())</f>
        <v>12.256977575078</v>
      </c>
      <c r="Q306" s="27">
        <f ca="1">$P306-[2]!thsiFinD("ths_fore_np_compound_growth_2y_index",$B306,TODAY()-30)</f>
        <v>-0.79851445600499815</v>
      </c>
      <c r="R306" s="27">
        <f ca="1">$P306-[2]!thsiFinD("ths_fore_np_compound_growth_2y_index",$B306,TODAY()-180)</f>
        <v>-3.9210695046559998</v>
      </c>
      <c r="S306" s="26">
        <f ca="1">[2]!thsiFinD("ths_pe_ttm_index",B306,[2]!thsiFinD("ths_new_forward_nearest_trade_date_func",TODAY()),100,100)</f>
        <v>37.002042517386997</v>
      </c>
      <c r="T306" s="26">
        <f ca="1">[2]!thsiFinD("ths_fore_pe_index",B306,[2]!thsiFinD("ths_new_forward_nearest_trade_date_func",TODAY()),2025,100)</f>
        <v>21.640745730170998</v>
      </c>
      <c r="U306" s="26">
        <f ca="1">[2]!thsiFinD("ths_pb_quantile_sr_index",$B306,[2]!thsiFinD("ths_new_forward_nearest_trade_date_func",TODAY()),TODAY()-365*5,TODAY(),107,100)</f>
        <v>6.2334217506631298</v>
      </c>
      <c r="V306" s="26">
        <f ca="1">[2]!thsiFinD("ths_pe_ttm_quantile_index",$B306,[2]!thsiFinD("ths_new_forward_nearest_trade_date_func",TODAY()),TODAY()-365*5,TODAY(),100,100)</f>
        <v>0</v>
      </c>
      <c r="W306" s="27">
        <f ca="1">[2]!thsiFinD("ths_pb_quantile_sr_index",$B306,"2024-09-20",TODAY()-365*5,TODAY(),107,100)</f>
        <v>0.39787798408488062</v>
      </c>
      <c r="X306" s="27">
        <f ca="1">[2]!thsiFinD("ths_pe_ttm_quantile_index",$B306,"2024-09-20",TODAY()-365*5,TODAY(),100,100)</f>
        <v>8.4905660377357997</v>
      </c>
      <c r="Y306" s="27">
        <f ca="1">[2]!thsiFinD("ths_pb_quantile_sr_index",$B306,"2024-12-31",TODAY()-365*5,TODAY(),107,100)</f>
        <v>11.140583554376658</v>
      </c>
      <c r="Z306" s="27">
        <f ca="1">[2]!thsiFinD("ths_pe_ttm_quantile_index",$B306,"2024-12-31",TODAY()-365*5,TODAY(),100,100)</f>
        <v>51.493710691823999</v>
      </c>
      <c r="AA306" s="27">
        <f ca="1">[2]!thsiFinD("ths_pb_lessthan1_num_ratio_index",$B306,[2]!thsiFinD("ths_new_forward_nearest_trade_date_func",TODAY()))</f>
        <v>0</v>
      </c>
      <c r="AB306" s="29">
        <f ca="1">IF(L306="","",(([2]!thsiFinD("close_int",$B306,TODAY()-365*3,TODAY(),100)-[2]!thsiFinD("low_int",$B306,TODAY()-365*3,TODAY(),100)-1)/([2]!thsiFinD("high_int",$B306,TODAY()-365*3,TODAY(),100)-[2]!thsiFinD("low_int",$B306,TODAY()-365*3,TODAY(),100)-1)))</f>
        <v>7.363003488005021E-2</v>
      </c>
      <c r="AC306" s="29">
        <f ca="1">IF($L306="","",(([2]!thsiFinD("close_int",$B306,TODAY()-365,TODAY(),100)-[2]!thsiFinD("low_int",$B306,TODAY()-365,TODAY(),100)-1)/([2]!thsiFinD("high_int",$B306,TODAY()-365,TODAY(),100)-[2]!thsiFinD("low_int",$B306,TODAY()-365,TODAY(),100)-1)))</f>
        <v>0.21046141893400175</v>
      </c>
      <c r="AD306" s="29">
        <f ca="1">IF($L306="","",(([2]!thsiFinD("close_int",$B306,TODAY()-90,TODAY(),100)-[2]!thsiFinD("low_int",$B306,TODAY()-90,TODAY(),100)-1)/([2]!thsiFinD("high_int",$B306,TODAY()-90,TODAY(),100)-[2]!thsiFinD("low_int",$B306,TODAY()-90,TODAY(),100)-1)))</f>
        <v>0.17798600136867823</v>
      </c>
    </row>
    <row r="307" spans="1:30" ht="16.5" hidden="1" x14ac:dyDescent="0.4">
      <c r="A307" s="2" t="str">
        <f>[1]!b_info_fullname(B307)</f>
        <v>中证中药指数</v>
      </c>
      <c r="B307" s="2" t="s">
        <v>947</v>
      </c>
      <c r="C307" s="2" t="s">
        <v>1777</v>
      </c>
      <c r="D307" s="3" t="s">
        <v>1497</v>
      </c>
      <c r="E307" s="3" t="s">
        <v>1504</v>
      </c>
      <c r="F307" s="3" t="s">
        <v>1778</v>
      </c>
      <c r="G307" s="19">
        <f>COUNTIF('ETF-info'!$I$2:$I$2000,ETF指数!$B307)</f>
        <v>4</v>
      </c>
      <c r="H307" s="20">
        <f ca="1">SUMIF('ETF-info'!$I$2:$I$2000,ETF指数!B307,'ETF-info'!$M$2:$M$1008)</f>
        <v>31.134603170200002</v>
      </c>
      <c r="I307" s="25">
        <f ca="1">[1]!i_pq_pctchange($B307,TODAY()-30,"")</f>
        <v>-1.6244408705556546</v>
      </c>
      <c r="J307" s="25">
        <f ca="1">[1]!i_pq_pctchange($B307,TODAY()-180,"")</f>
        <v>-7.5272625607970873</v>
      </c>
      <c r="K307" s="25">
        <f ca="1">[1]!i_pq_pctchange($B307,TODAY()-365,"")</f>
        <v>-11.537732351228502</v>
      </c>
      <c r="L307" s="25">
        <f ca="1">IFERROR([1]!i_risk_returnyearly($B307,TODAY()-180,"",1)/N307,"")</f>
        <v>-0.75785369986097872</v>
      </c>
      <c r="M307" s="25">
        <f ca="1">IFERROR([1]!i_risk_returnyearly($B307,TODAY()-365,"",1)/O307,"")</f>
        <v>-0.46801590208077615</v>
      </c>
      <c r="N307" s="26">
        <f ca="1">[2]!thsiFinD("ths_annual_volatility_index",$B307,TODAY()-180,TODAY(),100,101)</f>
        <v>19.850492106935</v>
      </c>
      <c r="O307" s="26">
        <f ca="1">[2]!thsiFinD("ths_annual_volatility_index",$B307,TODAY()-365,TODAY(),100,101)</f>
        <v>25.416909046912998</v>
      </c>
      <c r="P307" s="27">
        <f ca="1">[2]!thsiFinD("ths_fore_np_compound_growth_2y_index",$B307,TODAY())</f>
        <v>10.672046931094</v>
      </c>
      <c r="Q307" s="27">
        <f ca="1">$P307-[2]!thsiFinD("ths_fore_np_compound_growth_2y_index",$B307,TODAY()-30)</f>
        <v>-0.72383079889199919</v>
      </c>
      <c r="R307" s="27">
        <f ca="1">$P307-[2]!thsiFinD("ths_fore_np_compound_growth_2y_index",$B307,TODAY()-180)</f>
        <v>-3.9859287740970011</v>
      </c>
      <c r="S307" s="26">
        <f ca="1">[2]!thsiFinD("ths_pe_ttm_index",B307,[2]!thsiFinD("ths_new_forward_nearest_trade_date_func",TODAY()),100,100)</f>
        <v>23.289572651690001</v>
      </c>
      <c r="T307" s="26">
        <f ca="1">[2]!thsiFinD("ths_fore_pe_index",B307,[2]!thsiFinD("ths_new_forward_nearest_trade_date_func",TODAY()),2025,100)</f>
        <v>18.701415565710001</v>
      </c>
      <c r="U307" s="26">
        <f ca="1">[2]!thsiFinD("ths_pb_quantile_sr_index",$B307,[2]!thsiFinD("ths_new_forward_nearest_trade_date_func",TODAY()),TODAY()-365*5,TODAY(),107,100)</f>
        <v>5.5410691003911339</v>
      </c>
      <c r="V307" s="26">
        <f ca="1">[2]!thsiFinD("ths_pe_ttm_quantile_index",$B307,[2]!thsiFinD("ths_new_forward_nearest_trade_date_func",TODAY()),TODAY()-365*5,TODAY(),100,100)</f>
        <v>0</v>
      </c>
      <c r="W307" s="27">
        <f ca="1">[2]!thsiFinD("ths_pb_quantile_sr_index",$B307,"2024-09-20",TODAY()-365*5,TODAY(),107,100)</f>
        <v>0.5215123859191656</v>
      </c>
      <c r="X307" s="27">
        <f ca="1">[2]!thsiFinD("ths_pe_ttm_quantile_index",$B307,"2024-09-20",TODAY()-365*5,TODAY(),100,100)</f>
        <v>0.47393364928909998</v>
      </c>
      <c r="Y307" s="27">
        <f ca="1">[2]!thsiFinD("ths_pb_quantile_sr_index",$B307,"2024-12-31",TODAY()-365*5,TODAY(),107,100)</f>
        <v>14.146023468057367</v>
      </c>
      <c r="Z307" s="27">
        <f ca="1">[2]!thsiFinD("ths_pe_ttm_quantile_index",$B307,"2024-12-31",TODAY()-365*5,TODAY(),100,100)</f>
        <v>18.102766798419001</v>
      </c>
      <c r="AA307" s="27">
        <f ca="1">[2]!thsiFinD("ths_pb_lessthan1_num_ratio_index",$B307,[2]!thsiFinD("ths_new_forward_nearest_trade_date_func",TODAY()))</f>
        <v>2.0408163265305999</v>
      </c>
      <c r="AB307" s="29">
        <f ca="1">IF(L307="","",(([2]!thsiFinD("close_int",$B307,TODAY()-365*3,TODAY(),100)-[2]!thsiFinD("low_int",$B307,TODAY()-365*3,TODAY(),100)-1)/([2]!thsiFinD("high_int",$B307,TODAY()-365*3,TODAY(),100)-[2]!thsiFinD("low_int",$B307,TODAY()-365*3,TODAY(),100)-1)))</f>
        <v>0.22626569902519236</v>
      </c>
      <c r="AC307" s="29">
        <f ca="1">IF($L307="","",(([2]!thsiFinD("close_int",$B307,TODAY()-365,TODAY(),100)-[2]!thsiFinD("low_int",$B307,TODAY()-365,TODAY(),100)-1)/([2]!thsiFinD("high_int",$B307,TODAY()-365,TODAY(),100)-[2]!thsiFinD("low_int",$B307,TODAY()-365,TODAY(),100)-1)))</f>
        <v>0.3251636578456093</v>
      </c>
      <c r="AD307" s="29">
        <f ca="1">IF($L307="","",(([2]!thsiFinD("close_int",$B307,TODAY()-90,TODAY(),100)-[2]!thsiFinD("low_int",$B307,TODAY()-90,TODAY(),100)-1)/([2]!thsiFinD("high_int",$B307,TODAY()-90,TODAY(),100)-[2]!thsiFinD("low_int",$B307,TODAY()-90,TODAY(),100)-1)))</f>
        <v>0.63813790310082075</v>
      </c>
    </row>
    <row r="308" spans="1:30" ht="16.5" hidden="1" x14ac:dyDescent="0.4">
      <c r="A308" s="2" t="str">
        <f>[1]!b_info_fullname(B308)</f>
        <v>中证医药卫生指数</v>
      </c>
      <c r="B308" s="2" t="s">
        <v>110</v>
      </c>
      <c r="C308" s="2" t="s">
        <v>1780</v>
      </c>
      <c r="D308" s="3" t="s">
        <v>1497</v>
      </c>
      <c r="E308" s="3" t="s">
        <v>1504</v>
      </c>
      <c r="F308" s="3" t="s">
        <v>1504</v>
      </c>
      <c r="G308" s="19">
        <f>COUNTIF('ETF-info'!$I$2:$I$2000,ETF指数!$B308)</f>
        <v>1</v>
      </c>
      <c r="H308" s="20">
        <f ca="1">SUMIF('ETF-info'!$I$2:$I$2000,ETF指数!B308,'ETF-info'!$M$2:$M$1008)</f>
        <v>22.646245168499998</v>
      </c>
      <c r="I308" s="25">
        <f ca="1">[1]!i_pq_pctchange($B308,TODAY()-30,"")</f>
        <v>-1.8534684705911131</v>
      </c>
      <c r="J308" s="25">
        <f ca="1">[1]!i_pq_pctchange($B308,TODAY()-180,"")</f>
        <v>-7.2921721860033877</v>
      </c>
      <c r="K308" s="25">
        <f ca="1">[1]!i_pq_pctchange($B308,TODAY()-365,"")</f>
        <v>-3.2925688063427661</v>
      </c>
      <c r="L308" s="25">
        <f ca="1">IFERROR([1]!i_risk_returnyearly($B308,TODAY()-180,"",1)/N308,"")</f>
        <v>-0.6755616782163063</v>
      </c>
      <c r="M308" s="25">
        <f ca="1">IFERROR([1]!i_risk_returnyearly($B308,TODAY()-365,"",1)/O308,"")</f>
        <v>-0.1214283303765365</v>
      </c>
      <c r="N308" s="26">
        <f ca="1">[2]!thsiFinD("ths_annual_volatility_index",$B308,TODAY()-180,TODAY(),100,101)</f>
        <v>21.601562698428999</v>
      </c>
      <c r="O308" s="26">
        <f ca="1">[2]!thsiFinD("ths_annual_volatility_index",$B308,TODAY()-365,TODAY(),100,101)</f>
        <v>27.996291617587001</v>
      </c>
      <c r="P308" s="27">
        <f ca="1">[2]!thsiFinD("ths_fore_np_compound_growth_2y_index",$B308,TODAY())</f>
        <v>16.448878290296001</v>
      </c>
      <c r="Q308" s="27">
        <f ca="1">$P308-[2]!thsiFinD("ths_fore_np_compound_growth_2y_index",$B308,TODAY()-30)</f>
        <v>0.2252625927459988</v>
      </c>
      <c r="R308" s="27">
        <f ca="1">$P308-[2]!thsiFinD("ths_fore_np_compound_growth_2y_index",$B308,TODAY()-180)</f>
        <v>-2.3946172386889977</v>
      </c>
      <c r="S308" s="26">
        <f ca="1">[2]!thsiFinD("ths_pe_ttm_index",B308,[2]!thsiFinD("ths_new_forward_nearest_trade_date_func",TODAY()),100,100)</f>
        <v>27.174133336657</v>
      </c>
      <c r="T308" s="26">
        <f ca="1">[2]!thsiFinD("ths_fore_pe_index",B308,[2]!thsiFinD("ths_new_forward_nearest_trade_date_func",TODAY()),2025,100)</f>
        <v>21.002973414664002</v>
      </c>
      <c r="U308" s="26">
        <f ca="1">[2]!thsiFinD("ths_pb_quantile_sr_index",$B308,[2]!thsiFinD("ths_new_forward_nearest_trade_date_func",TODAY()),TODAY()-365*5,TODAY(),107,100)</f>
        <v>14.221938775510203</v>
      </c>
      <c r="V308" s="26">
        <f ca="1">[2]!thsiFinD("ths_pe_ttm_quantile_index",$B308,[2]!thsiFinD("ths_new_forward_nearest_trade_date_func",TODAY()),TODAY()-365*5,TODAY(),100,100)</f>
        <v>0</v>
      </c>
      <c r="W308" s="27">
        <f ca="1">[2]!thsiFinD("ths_pb_quantile_sr_index",$B308,"2024-09-20",TODAY()-365*5,TODAY(),107,100)</f>
        <v>0.25510204081632648</v>
      </c>
      <c r="X308" s="27">
        <f ca="1">[2]!thsiFinD("ths_pe_ttm_quantile_index",$B308,"2024-09-20",TODAY()-365*5,TODAY(),100,100)</f>
        <v>0.68233510235026995</v>
      </c>
      <c r="Y308" s="27">
        <f ca="1">[2]!thsiFinD("ths_pb_quantile_sr_index",$B308,"2024-12-31",TODAY()-365*5,TODAY(),107,100)</f>
        <v>17.66581632653061</v>
      </c>
      <c r="Z308" s="27">
        <f ca="1">[2]!thsiFinD("ths_pe_ttm_quantile_index",$B308,"2024-12-31",TODAY()-365*5,TODAY(),100,100)</f>
        <v>28.278999241849998</v>
      </c>
      <c r="AA308" s="27">
        <f ca="1">[2]!thsiFinD("ths_pb_lessthan1_num_ratio_index",$B308,[2]!thsiFinD("ths_new_forward_nearest_trade_date_func",TODAY()))</f>
        <v>5.8823529411765003</v>
      </c>
      <c r="AB308" s="29">
        <f ca="1">IF(L308="","",(([2]!thsiFinD("close_int",$B308,TODAY()-365*3,TODAY(),100)-[2]!thsiFinD("low_int",$B308,TODAY()-365*3,TODAY(),100)-1)/([2]!thsiFinD("high_int",$B308,TODAY()-365*3,TODAY(),100)-[2]!thsiFinD("low_int",$B308,TODAY()-365*3,TODAY(),100)-1)))</f>
        <v>0.18497758898556679</v>
      </c>
      <c r="AC308" s="29">
        <f ca="1">IF($L308="","",(([2]!thsiFinD("close_int",$B308,TODAY()-365,TODAY(),100)-[2]!thsiFinD("low_int",$B308,TODAY()-365,TODAY(),100)-1)/([2]!thsiFinD("high_int",$B308,TODAY()-365,TODAY(),100)-[2]!thsiFinD("low_int",$B308,TODAY()-365,TODAY(),100)-1)))</f>
        <v>0.32065374235686278</v>
      </c>
      <c r="AD308" s="29">
        <f ca="1">IF($L308="","",(([2]!thsiFinD("close_int",$B308,TODAY()-90,TODAY(),100)-[2]!thsiFinD("low_int",$B308,TODAY()-90,TODAY(),100)-1)/([2]!thsiFinD("high_int",$B308,TODAY()-90,TODAY(),100)-[2]!thsiFinD("low_int",$B308,TODAY()-90,TODAY(),100)-1)))</f>
        <v>0.45821407151268523</v>
      </c>
    </row>
    <row r="309" spans="1:30" ht="16.5" hidden="1" x14ac:dyDescent="0.4">
      <c r="A309" s="2" t="str">
        <f>[1]!b_info_fullname(B309)</f>
        <v>中证全指医疗器械指数</v>
      </c>
      <c r="B309" s="2" t="s">
        <v>587</v>
      </c>
      <c r="C309" s="2" t="s">
        <v>1779</v>
      </c>
      <c r="D309" s="3" t="s">
        <v>1497</v>
      </c>
      <c r="E309" s="3" t="s">
        <v>1504</v>
      </c>
      <c r="F309" s="3" t="s">
        <v>1779</v>
      </c>
      <c r="G309" s="19">
        <f>COUNTIF('ETF-info'!$I$2:$I$2000,ETF指数!$B309)</f>
        <v>4</v>
      </c>
      <c r="H309" s="20">
        <f ca="1">SUMIF('ETF-info'!$I$2:$I$2000,ETF指数!B309,'ETF-info'!$M$2:$M$1008)</f>
        <v>20.087497796300003</v>
      </c>
      <c r="I309" s="25">
        <f ca="1">[1]!i_pq_pctchange($B309,TODAY()-30,"")</f>
        <v>-4.8264693861506114</v>
      </c>
      <c r="J309" s="25">
        <f ca="1">[1]!i_pq_pctchange($B309,TODAY()-180,"")</f>
        <v>-11.236033864255567</v>
      </c>
      <c r="K309" s="25">
        <f ca="1">[1]!i_pq_pctchange($B309,TODAY()-365,"")</f>
        <v>-8.1969798004135725</v>
      </c>
      <c r="L309" s="25">
        <f ca="1">IFERROR([1]!i_risk_returnyearly($B309,TODAY()-180,"",1)/N309,"")</f>
        <v>-0.8525239193835219</v>
      </c>
      <c r="M309" s="25">
        <f ca="1">IFERROR([1]!i_risk_returnyearly($B309,TODAY()-365,"",1)/O309,"")</f>
        <v>-0.25908032520304991</v>
      </c>
      <c r="N309" s="26">
        <f ca="1">[2]!thsiFinD("ths_annual_volatility_index",$B309,TODAY()-180,TODAY(),100,101)</f>
        <v>25.791993544543999</v>
      </c>
      <c r="O309" s="26">
        <f ca="1">[2]!thsiFinD("ths_annual_volatility_index",$B309,TODAY()-365,TODAY(),100,101)</f>
        <v>32.639164588501998</v>
      </c>
      <c r="P309" s="27">
        <f ca="1">[2]!thsiFinD("ths_fore_np_compound_growth_2y_index",$B309,TODAY())</f>
        <v>19.277148626230002</v>
      </c>
      <c r="Q309" s="27">
        <f ca="1">$P309-[2]!thsiFinD("ths_fore_np_compound_growth_2y_index",$B309,TODAY()-30)</f>
        <v>9.0335005930000989E-2</v>
      </c>
      <c r="R309" s="27">
        <f ca="1">$P309-[2]!thsiFinD("ths_fore_np_compound_growth_2y_index",$B309,TODAY()-180)</f>
        <v>-6.7154117445759987</v>
      </c>
      <c r="S309" s="26">
        <f ca="1">[2]!thsiFinD("ths_pe_ttm_index",B309,[2]!thsiFinD("ths_new_forward_nearest_trade_date_func",TODAY()),100,100)</f>
        <v>33.665913281043998</v>
      </c>
      <c r="T309" s="26">
        <f ca="1">[2]!thsiFinD("ths_fore_pe_index",B309,[2]!thsiFinD("ths_new_forward_nearest_trade_date_func",TODAY()),2025,100)</f>
        <v>21.051640576206999</v>
      </c>
      <c r="U309" s="26">
        <f ca="1">[2]!thsiFinD("ths_pb_quantile_sr_index",$B309,[2]!thsiFinD("ths_new_forward_nearest_trade_date_func",TODAY()),TODAY()-365*5,TODAY(),107,100)</f>
        <v>3.6593059936908521</v>
      </c>
      <c r="V309" s="26">
        <f ca="1">[2]!thsiFinD("ths_pe_ttm_quantile_index",$B309,[2]!thsiFinD("ths_new_forward_nearest_trade_date_func",TODAY()),TODAY()-365*5,TODAY(),100,100)</f>
        <v>0</v>
      </c>
      <c r="W309" s="27">
        <f ca="1">[2]!thsiFinD("ths_pb_quantile_sr_index",$B309,"2024-09-20",TODAY()-365*5,TODAY(),107,100)</f>
        <v>0.1892744479495268</v>
      </c>
      <c r="X309" s="27">
        <f ca="1">[2]!thsiFinD("ths_pe_ttm_quantile_index",$B309,"2024-09-20",TODAY()-365*5,TODAY(),100,100)</f>
        <v>40.430438124520002</v>
      </c>
      <c r="Y309" s="27">
        <f ca="1">[2]!thsiFinD("ths_pb_quantile_sr_index",$B309,"2024-12-31",TODAY()-365*5,TODAY(),107,100)</f>
        <v>9.8422712933753953</v>
      </c>
      <c r="Z309" s="27">
        <f ca="1">[2]!thsiFinD("ths_pe_ttm_quantile_index",$B309,"2024-12-31",TODAY()-365*5,TODAY(),100,100)</f>
        <v>63.461538461537998</v>
      </c>
      <c r="AA309" s="27">
        <f ca="1">[2]!thsiFinD("ths_pb_lessthan1_num_ratio_index",$B309,[2]!thsiFinD("ths_new_forward_nearest_trade_date_func",TODAY()))</f>
        <v>12.244897959184</v>
      </c>
      <c r="AB309" s="29">
        <f ca="1">IF(L309="","",(([2]!thsiFinD("close_int",$B309,TODAY()-365*3,TODAY(),100)-[2]!thsiFinD("low_int",$B309,TODAY()-365*3,TODAY(),100)-1)/([2]!thsiFinD("high_int",$B309,TODAY()-365*3,TODAY(),100)-[2]!thsiFinD("low_int",$B309,TODAY()-365*3,TODAY(),100)-1)))</f>
        <v>0.16360728900380292</v>
      </c>
      <c r="AC309" s="29">
        <f ca="1">IF($L309="","",(([2]!thsiFinD("close_int",$B309,TODAY()-365,TODAY(),100)-[2]!thsiFinD("low_int",$B309,TODAY()-365,TODAY(),100)-1)/([2]!thsiFinD("high_int",$B309,TODAY()-365,TODAY(),100)-[2]!thsiFinD("low_int",$B309,TODAY()-365,TODAY(),100)-1)))</f>
        <v>0.24454178199997181</v>
      </c>
      <c r="AD309" s="29">
        <f ca="1">IF($L309="","",(([2]!thsiFinD("close_int",$B309,TODAY()-90,TODAY(),100)-[2]!thsiFinD("low_int",$B309,TODAY()-90,TODAY(),100)-1)/([2]!thsiFinD("high_int",$B309,TODAY()-90,TODAY(),100)-[2]!thsiFinD("low_int",$B309,TODAY()-90,TODAY(),100)-1)))</f>
        <v>0.34993470867800081</v>
      </c>
    </row>
    <row r="310" spans="1:30" ht="16.5" hidden="1" x14ac:dyDescent="0.4">
      <c r="A310" s="2" t="str">
        <f>[1]!b_info_fullname(B310)</f>
        <v>中证医药及医疗器械创新指数</v>
      </c>
      <c r="B310" s="2" t="s">
        <v>635</v>
      </c>
      <c r="C310" s="2" t="s">
        <v>1782</v>
      </c>
      <c r="D310" s="3" t="s">
        <v>1497</v>
      </c>
      <c r="E310" s="3" t="s">
        <v>1504</v>
      </c>
      <c r="F310" s="3" t="s">
        <v>1504</v>
      </c>
      <c r="G310" s="19">
        <f>COUNTIF('ETF-info'!$I$2:$I$2000,ETF指数!$B310)</f>
        <v>1</v>
      </c>
      <c r="H310" s="20">
        <f ca="1">SUMIF('ETF-info'!$I$2:$I$2000,ETF指数!B310,'ETF-info'!$M$2:$M$1008)</f>
        <v>17.282067863399998</v>
      </c>
      <c r="I310" s="25">
        <f ca="1">[1]!i_pq_pctchange($B310,TODAY()-30,"")</f>
        <v>-2.0839219500351724</v>
      </c>
      <c r="J310" s="25">
        <f ca="1">[1]!i_pq_pctchange($B310,TODAY()-180,"")</f>
        <v>-7.0972037102336349</v>
      </c>
      <c r="K310" s="25">
        <f ca="1">[1]!i_pq_pctchange($B310,TODAY()-365,"")</f>
        <v>-3.0855074657941461</v>
      </c>
      <c r="L310" s="25">
        <f ca="1">IFERROR([1]!i_risk_returnyearly($B310,TODAY()-180,"",1)/N310,"")</f>
        <v>-0.57965845913096459</v>
      </c>
      <c r="M310" s="25">
        <f ca="1">IFERROR([1]!i_risk_returnyearly($B310,TODAY()-365,"",1)/O310,"")</f>
        <v>-9.47416734542256E-2</v>
      </c>
      <c r="N310" s="26">
        <f ca="1">[2]!thsiFinD("ths_annual_volatility_index",$B310,TODAY()-180,TODAY(),100,101)</f>
        <v>24.529212552697999</v>
      </c>
      <c r="O310" s="26">
        <f ca="1">[2]!thsiFinD("ths_annual_volatility_index",$B310,TODAY()-365,TODAY(),100,101)</f>
        <v>33.626867108623998</v>
      </c>
      <c r="P310" s="27">
        <f ca="1">[2]!thsiFinD("ths_fore_np_compound_growth_2y_index",$B310,TODAY())</f>
        <v>14.579569841911999</v>
      </c>
      <c r="Q310" s="27">
        <f ca="1">$P310-[2]!thsiFinD("ths_fore_np_compound_growth_2y_index",$B310,TODAY()-30)</f>
        <v>-1.3447721269730017</v>
      </c>
      <c r="R310" s="27">
        <f ca="1">$P310-[2]!thsiFinD("ths_fore_np_compound_growth_2y_index",$B310,TODAY()-180)</f>
        <v>0.3501381370870007</v>
      </c>
      <c r="S310" s="26">
        <f ca="1">[2]!thsiFinD("ths_pe_ttm_index",B310,[2]!thsiFinD("ths_new_forward_nearest_trade_date_func",TODAY()),100,100)</f>
        <v>27.708635369972999</v>
      </c>
      <c r="T310" s="26">
        <f ca="1">[2]!thsiFinD("ths_fore_pe_index",B310,[2]!thsiFinD("ths_new_forward_nearest_trade_date_func",TODAY()),2025,100)</f>
        <v>23.193781844416002</v>
      </c>
      <c r="U310" s="26">
        <f ca="1">[2]!thsiFinD("ths_pb_quantile_sr_index",$B310,[2]!thsiFinD("ths_new_forward_nearest_trade_date_func",TODAY()),TODAY()-365*5,TODAY(),107,100)</f>
        <v>34.574468085106389</v>
      </c>
      <c r="V310" s="26">
        <f ca="1">[2]!thsiFinD("ths_pe_ttm_quantile_index",$B310,[2]!thsiFinD("ths_new_forward_nearest_trade_date_func",TODAY()),TODAY()-365*5,TODAY(),100,100)</f>
        <v>0</v>
      </c>
      <c r="W310" s="27">
        <f ca="1">[2]!thsiFinD("ths_pb_quantile_sr_index",$B310,"2024-09-20",TODAY()-365*5,TODAY(),107,100)</f>
        <v>0.26595744680851058</v>
      </c>
      <c r="X310" s="27">
        <f ca="1">[2]!thsiFinD("ths_pe_ttm_quantile_index",$B310,"2024-09-20",TODAY()-365*5,TODAY(),100,100)</f>
        <v>0.31397174254317001</v>
      </c>
      <c r="Y310" s="27">
        <f ca="1">[2]!thsiFinD("ths_pb_quantile_sr_index",$B310,"2024-12-31",TODAY()-365*5,TODAY(),107,100)</f>
        <v>33.577127659574465</v>
      </c>
      <c r="Z310" s="27">
        <f ca="1">[2]!thsiFinD("ths_pe_ttm_quantile_index",$B310,"2024-12-31",TODAY()-365*5,TODAY(),100,100)</f>
        <v>38.697017268445997</v>
      </c>
      <c r="AA310" s="27">
        <f ca="1">[2]!thsiFinD("ths_pb_lessthan1_num_ratio_index",$B310,[2]!thsiFinD("ths_new_forward_nearest_trade_date_func",TODAY()))</f>
        <v>0</v>
      </c>
      <c r="AB310" s="29">
        <f ca="1">IF(L310="","",(([2]!thsiFinD("close_int",$B310,TODAY()-365*3,TODAY(),100)-[2]!thsiFinD("low_int",$B310,TODAY()-365*3,TODAY(),100)-1)/([2]!thsiFinD("high_int",$B310,TODAY()-365*3,TODAY(),100)-[2]!thsiFinD("low_int",$B310,TODAY()-365*3,TODAY(),100)-1)))</f>
        <v>0.14229984845389548</v>
      </c>
      <c r="AC310" s="29">
        <f ca="1">IF($L310="","",(([2]!thsiFinD("close_int",$B310,TODAY()-365,TODAY(),100)-[2]!thsiFinD("low_int",$B310,TODAY()-365,TODAY(),100)-1)/([2]!thsiFinD("high_int",$B310,TODAY()-365,TODAY(),100)-[2]!thsiFinD("low_int",$B310,TODAY()-365,TODAY(),100)-1)))</f>
        <v>0.38372233252945298</v>
      </c>
      <c r="AD310" s="29">
        <f ca="1">IF($L310="","",(([2]!thsiFinD("close_int",$B310,TODAY()-90,TODAY(),100)-[2]!thsiFinD("low_int",$B310,TODAY()-90,TODAY(),100)-1)/([2]!thsiFinD("high_int",$B310,TODAY()-90,TODAY(),100)-[2]!thsiFinD("low_int",$B310,TODAY()-90,TODAY(),100)-1)))</f>
        <v>0.41788154532891431</v>
      </c>
    </row>
    <row r="311" spans="1:30" ht="16.5" hidden="1" x14ac:dyDescent="0.4">
      <c r="A311" s="2" t="str">
        <f>[1]!b_info_fullname(B311)</f>
        <v>中证生物科技主题指数</v>
      </c>
      <c r="B311" s="2" t="s">
        <v>484</v>
      </c>
      <c r="C311" s="2" t="s">
        <v>1781</v>
      </c>
      <c r="D311" s="3" t="s">
        <v>1497</v>
      </c>
      <c r="E311" s="3" t="s">
        <v>1504</v>
      </c>
      <c r="F311" s="3" t="s">
        <v>1504</v>
      </c>
      <c r="G311" s="19">
        <f>COUNTIF('ETF-info'!$I$2:$I$2000,ETF指数!$B311)</f>
        <v>4</v>
      </c>
      <c r="H311" s="20">
        <f ca="1">SUMIF('ETF-info'!$I$2:$I$2000,ETF指数!B311,'ETF-info'!$M$2:$M$1008)</f>
        <v>15.273278850900001</v>
      </c>
      <c r="I311" s="25">
        <f ca="1">[1]!i_pq_pctchange($B311,TODAY()-30,"")</f>
        <v>-4.1440102062973878</v>
      </c>
      <c r="J311" s="25">
        <f ca="1">[1]!i_pq_pctchange($B311,TODAY()-180,"")</f>
        <v>-8.0993839444606035</v>
      </c>
      <c r="K311" s="25">
        <f ca="1">[1]!i_pq_pctchange($B311,TODAY()-365,"")</f>
        <v>-1.9146269681198813</v>
      </c>
      <c r="L311" s="25">
        <f ca="1">IFERROR([1]!i_risk_returnyearly($B311,TODAY()-180,"",1)/N311,"")</f>
        <v>-0.64229795482469965</v>
      </c>
      <c r="M311" s="25">
        <f ca="1">IFERROR([1]!i_risk_returnyearly($B311,TODAY()-365,"",1)/O311,"")</f>
        <v>-6.3947291840257089E-2</v>
      </c>
      <c r="N311" s="26">
        <f ca="1">[2]!thsiFinD("ths_annual_volatility_index",$B311,TODAY()-180,TODAY(),100,101)</f>
        <v>25.120951786963001</v>
      </c>
      <c r="O311" s="26">
        <f ca="1">[2]!thsiFinD("ths_annual_volatility_index",$B311,TODAY()-365,TODAY(),100,101)</f>
        <v>30.920630382662001</v>
      </c>
      <c r="P311" s="27">
        <f ca="1">[2]!thsiFinD("ths_fore_np_compound_growth_2y_index",$B311,TODAY())</f>
        <v>25.059446623722998</v>
      </c>
      <c r="Q311" s="27">
        <f ca="1">$P311-[2]!thsiFinD("ths_fore_np_compound_growth_2y_index",$B311,TODAY()-30)</f>
        <v>0.10076082240499673</v>
      </c>
      <c r="R311" s="27">
        <f ca="1">$P311-[2]!thsiFinD("ths_fore_np_compound_growth_2y_index",$B311,TODAY()-180)</f>
        <v>-3.6215660444100024</v>
      </c>
      <c r="S311" s="26">
        <f ca="1">[2]!thsiFinD("ths_pe_ttm_index",B311,[2]!thsiFinD("ths_new_forward_nearest_trade_date_func",TODAY()),100,100)</f>
        <v>55.805209151741003</v>
      </c>
      <c r="T311" s="26">
        <f ca="1">[2]!thsiFinD("ths_fore_pe_index",B311,[2]!thsiFinD("ths_new_forward_nearest_trade_date_func",TODAY()),2025,100)</f>
        <v>29.982848464570001</v>
      </c>
      <c r="U311" s="26">
        <f ca="1">[2]!thsiFinD("ths_pb_quantile_sr_index",$B311,[2]!thsiFinD("ths_new_forward_nearest_trade_date_func",TODAY()),TODAY()-365*5,TODAY(),107,100)</f>
        <v>19.722038385175381</v>
      </c>
      <c r="V311" s="26">
        <f ca="1">[2]!thsiFinD("ths_pe_ttm_quantile_index",$B311,[2]!thsiFinD("ths_new_forward_nearest_trade_date_func",TODAY()),TODAY()-365*5,TODAY(),100,100)</f>
        <v>0</v>
      </c>
      <c r="W311" s="27">
        <f ca="1">[2]!thsiFinD("ths_pb_quantile_sr_index",$B311,"2024-09-20",TODAY()-365*5,TODAY(),107,100)</f>
        <v>0.19854401058901389</v>
      </c>
      <c r="X311" s="27">
        <f ca="1">[2]!thsiFinD("ths_pe_ttm_quantile_index",$B311,"2024-09-20",TODAY()-365*5,TODAY(),100,100)</f>
        <v>29.420849420848999</v>
      </c>
      <c r="Y311" s="27">
        <f ca="1">[2]!thsiFinD("ths_pb_quantile_sr_index",$B311,"2024-12-31",TODAY()-365*5,TODAY(),107,100)</f>
        <v>10.589013898080742</v>
      </c>
      <c r="Z311" s="27">
        <f ca="1">[2]!thsiFinD("ths_pe_ttm_quantile_index",$B311,"2024-12-31",TODAY()-365*5,TODAY(),100,100)</f>
        <v>67.465224111283007</v>
      </c>
      <c r="AA311" s="27">
        <f ca="1">[2]!thsiFinD("ths_pb_lessthan1_num_ratio_index",$B311,[2]!thsiFinD("ths_new_forward_nearest_trade_date_func",TODAY()))</f>
        <v>4</v>
      </c>
      <c r="AB311" s="29">
        <f ca="1">IF(L311="","",(([2]!thsiFinD("close_int",$B311,TODAY()-365*3,TODAY(),100)-[2]!thsiFinD("low_int",$B311,TODAY()-365*3,TODAY(),100)-1)/([2]!thsiFinD("high_int",$B311,TODAY()-365*3,TODAY(),100)-[2]!thsiFinD("low_int",$B311,TODAY()-365*3,TODAY(),100)-1)))</f>
        <v>0.1539109600011401</v>
      </c>
      <c r="AC311" s="29">
        <f ca="1">IF($L311="","",(([2]!thsiFinD("close_int",$B311,TODAY()-365,TODAY(),100)-[2]!thsiFinD("low_int",$B311,TODAY()-365,TODAY(),100)-1)/([2]!thsiFinD("high_int",$B311,TODAY()-365,TODAY(),100)-[2]!thsiFinD("low_int",$B311,TODAY()-365,TODAY(),100)-1)))</f>
        <v>0.33371385991487612</v>
      </c>
      <c r="AD311" s="29">
        <f ca="1">IF($L311="","",(([2]!thsiFinD("close_int",$B311,TODAY()-90,TODAY(),100)-[2]!thsiFinD("low_int",$B311,TODAY()-90,TODAY(),100)-1)/([2]!thsiFinD("high_int",$B311,TODAY()-90,TODAY(),100)-[2]!thsiFinD("low_int",$B311,TODAY()-90,TODAY(),100)-1)))</f>
        <v>0.37105906204715683</v>
      </c>
    </row>
    <row r="312" spans="1:30" ht="16.5" hidden="1" x14ac:dyDescent="0.4">
      <c r="A312" s="2" t="str">
        <f>[1]!b_info_fullname(B312)</f>
        <v>中证沪港深创新药产业指数</v>
      </c>
      <c r="B312" s="2" t="s">
        <v>684</v>
      </c>
      <c r="C312" s="2" t="s">
        <v>1784</v>
      </c>
      <c r="D312" s="3" t="s">
        <v>1497</v>
      </c>
      <c r="E312" s="3" t="s">
        <v>1504</v>
      </c>
      <c r="F312" s="3" t="s">
        <v>1597</v>
      </c>
      <c r="G312" s="19">
        <f>COUNTIF('ETF-info'!$I$2:$I$2000,ETF指数!$B312)</f>
        <v>4</v>
      </c>
      <c r="H312" s="20">
        <f ca="1">SUMIF('ETF-info'!$I$2:$I$2000,ETF指数!B312,'ETF-info'!$M$2:$M$1008)</f>
        <v>10.845879220200001</v>
      </c>
      <c r="I312" s="25">
        <f ca="1">[1]!i_pq_pctchange($B312,TODAY()-30,"")</f>
        <v>2.0723778110147251</v>
      </c>
      <c r="J312" s="25">
        <f ca="1">[1]!i_pq_pctchange($B312,TODAY()-180,"")</f>
        <v>4.9426030495595574</v>
      </c>
      <c r="K312" s="25">
        <f ca="1">[1]!i_pq_pctchange($B312,TODAY()-365,"")</f>
        <v>23.348109008676676</v>
      </c>
      <c r="L312" s="25">
        <f ca="1">IFERROR([1]!i_risk_returnyearly($B312,TODAY()-180,"",1)/N312,"")</f>
        <v>0.32524448103558334</v>
      </c>
      <c r="M312" s="25">
        <f ca="1">IFERROR([1]!i_risk_returnyearly($B312,TODAY()-365,"",1)/O312,"")</f>
        <v>0.76297807373160242</v>
      </c>
      <c r="N312" s="26">
        <f ca="1">[2]!thsiFinD("ths_annual_volatility_index",$B312,TODAY()-180,TODAY(),100,101)</f>
        <v>31.675913540922998</v>
      </c>
      <c r="O312" s="26">
        <f ca="1">[2]!thsiFinD("ths_annual_volatility_index",$B312,TODAY()-365,TODAY(),100,101)</f>
        <v>30.199521389457999</v>
      </c>
      <c r="P312" s="27">
        <f ca="1">[2]!thsiFinD("ths_fore_np_compound_growth_2y_index",$B312,TODAY())</f>
        <v>24.230946797956999</v>
      </c>
      <c r="Q312" s="27">
        <f ca="1">$P312-[2]!thsiFinD("ths_fore_np_compound_growth_2y_index",$B312,TODAY()-30)</f>
        <v>4.8654621811998311E-2</v>
      </c>
      <c r="R312" s="27">
        <f ca="1">$P312-[2]!thsiFinD("ths_fore_np_compound_growth_2y_index",$B312,TODAY()-180)</f>
        <v>6.5515699762549993</v>
      </c>
      <c r="S312" s="26">
        <f ca="1">[2]!thsiFinD("ths_pe_ttm_index",B312,[2]!thsiFinD("ths_new_forward_nearest_trade_date_func",TODAY()),100,100)</f>
        <v>35.251244274024998</v>
      </c>
      <c r="T312" s="26">
        <f ca="1">[2]!thsiFinD("ths_fore_pe_index",B312,[2]!thsiFinD("ths_new_forward_nearest_trade_date_func",TODAY()),2025,100)</f>
        <v>23.436669092064999</v>
      </c>
      <c r="U312" s="26">
        <f ca="1">[2]!thsiFinD("ths_pb_quantile_sr_index",$B312,[2]!thsiFinD("ths_new_forward_nearest_trade_date_func",TODAY()),TODAY()-365*5,TODAY(),107,100)</f>
        <v>45.763799743260591</v>
      </c>
      <c r="V312" s="26">
        <f ca="1">[2]!thsiFinD("ths_pe_ttm_quantile_index",$B312,[2]!thsiFinD("ths_new_forward_nearest_trade_date_func",TODAY()),TODAY()-365*5,TODAY(),100,100)</f>
        <v>0</v>
      </c>
      <c r="W312" s="27">
        <f ca="1">[2]!thsiFinD("ths_pb_quantile_sr_index",$B312,"2024-09-20",TODAY()-365*5,TODAY(),107,100)</f>
        <v>5.3915275994865208</v>
      </c>
      <c r="X312" s="27">
        <f ca="1">[2]!thsiFinD("ths_pe_ttm_quantile_index",$B312,"2024-09-20",TODAY()-365*5,TODAY(),100,100)</f>
        <v>13.578500707213999</v>
      </c>
      <c r="Y312" s="27">
        <f ca="1">[2]!thsiFinD("ths_pb_quantile_sr_index",$B312,"2024-12-31",TODAY()-365*5,TODAY(),107,100)</f>
        <v>22.464698331193837</v>
      </c>
      <c r="Z312" s="27">
        <f ca="1">[2]!thsiFinD("ths_pe_ttm_quantile_index",$B312,"2024-12-31",TODAY()-365*5,TODAY(),100,100)</f>
        <v>64.639321074964997</v>
      </c>
      <c r="AA312" s="27">
        <f ca="1">[2]!thsiFinD("ths_pb_lessthan1_num_ratio_index",$B312,[2]!thsiFinD("ths_new_forward_nearest_trade_date_func",TODAY()))</f>
        <v>4</v>
      </c>
      <c r="AB312" s="29">
        <f ca="1">IF(L312="","",(([2]!thsiFinD("close_int",$B312,TODAY()-365*3,TODAY(),100)-[2]!thsiFinD("low_int",$B312,TODAY()-365*3,TODAY(),100)-1)/([2]!thsiFinD("high_int",$B312,TODAY()-365*3,TODAY(),100)-[2]!thsiFinD("low_int",$B312,TODAY()-365*3,TODAY(),100)-1)))</f>
        <v>0.36599120064162621</v>
      </c>
      <c r="AC312" s="29">
        <f ca="1">IF($L312="","",(([2]!thsiFinD("close_int",$B312,TODAY()-365,TODAY(),100)-[2]!thsiFinD("low_int",$B312,TODAY()-365,TODAY(),100)-1)/([2]!thsiFinD("high_int",$B312,TODAY()-365,TODAY(),100)-[2]!thsiFinD("low_int",$B312,TODAY()-365,TODAY(),100)-1)))</f>
        <v>0.75142955152155166</v>
      </c>
      <c r="AD312" s="29">
        <f ca="1">IF($L312="","",(([2]!thsiFinD("close_int",$B312,TODAY()-90,TODAY(),100)-[2]!thsiFinD("low_int",$B312,TODAY()-90,TODAY(),100)-1)/([2]!thsiFinD("high_int",$B312,TODAY()-90,TODAY(),100)-[2]!thsiFinD("low_int",$B312,TODAY()-90,TODAY(),100)-1)))</f>
        <v>0.6415528535081525</v>
      </c>
    </row>
    <row r="313" spans="1:30" ht="16.5" hidden="1" x14ac:dyDescent="0.4">
      <c r="A313" s="2" t="str">
        <f>[1]!b_info_fullname(B313)</f>
        <v>中证医药50指数</v>
      </c>
      <c r="B313" s="2" t="s">
        <v>400</v>
      </c>
      <c r="C313" s="2" t="s">
        <v>1783</v>
      </c>
      <c r="D313" s="3" t="s">
        <v>1497</v>
      </c>
      <c r="E313" s="3" t="s">
        <v>1504</v>
      </c>
      <c r="F313" s="3" t="s">
        <v>1504</v>
      </c>
      <c r="G313" s="19">
        <f>COUNTIF('ETF-info'!$I$2:$I$2000,ETF指数!$B313)</f>
        <v>2</v>
      </c>
      <c r="H313" s="20">
        <f ca="1">SUMIF('ETF-info'!$I$2:$I$2000,ETF指数!B313,'ETF-info'!$M$2:$M$1008)</f>
        <v>9.6071208083000013</v>
      </c>
      <c r="I313" s="25">
        <f ca="1">[1]!i_pq_pctchange($B313,TODAY()-30,"")</f>
        <v>-1.7033033368882733</v>
      </c>
      <c r="J313" s="25">
        <f ca="1">[1]!i_pq_pctchange($B313,TODAY()-180,"")</f>
        <v>-5.6467981957617264</v>
      </c>
      <c r="K313" s="25">
        <f ca="1">[1]!i_pq_pctchange($B313,TODAY()-365,"")</f>
        <v>-2.7035406686849561</v>
      </c>
      <c r="L313" s="25">
        <f ca="1">IFERROR([1]!i_risk_returnyearly($B313,TODAY()-180,"",1)/N313,"")</f>
        <v>-0.51949672876829533</v>
      </c>
      <c r="M313" s="25">
        <f ca="1">IFERROR([1]!i_risk_returnyearly($B313,TODAY()-365,"",1)/O313,"")</f>
        <v>-9.6583449022342824E-2</v>
      </c>
      <c r="N313" s="26">
        <f ca="1">[2]!thsiFinD("ths_annual_volatility_index",$B313,TODAY()-180,TODAY(),100,101)</f>
        <v>21.953759818040002</v>
      </c>
      <c r="O313" s="26">
        <f ca="1">[2]!thsiFinD("ths_annual_volatility_index",$B313,TODAY()-365,TODAY(),100,101)</f>
        <v>28.904070634208001</v>
      </c>
      <c r="P313" s="27">
        <f ca="1">[2]!thsiFinD("ths_fore_np_compound_growth_2y_index",$B313,TODAY())</f>
        <v>16.473761704921998</v>
      </c>
      <c r="Q313" s="27">
        <f ca="1">$P313-[2]!thsiFinD("ths_fore_np_compound_growth_2y_index",$B313,TODAY()-30)</f>
        <v>0.22877130269899837</v>
      </c>
      <c r="R313" s="27">
        <f ca="1">$P313-[2]!thsiFinD("ths_fore_np_compound_growth_2y_index",$B313,TODAY()-180)</f>
        <v>0.61662214235299828</v>
      </c>
      <c r="S313" s="26">
        <f ca="1">[2]!thsiFinD("ths_pe_ttm_index",B313,[2]!thsiFinD("ths_new_forward_nearest_trade_date_func",TODAY()),100,100)</f>
        <v>25.705021074865002</v>
      </c>
      <c r="T313" s="26">
        <f ca="1">[2]!thsiFinD("ths_fore_pe_index",B313,[2]!thsiFinD("ths_new_forward_nearest_trade_date_func",TODAY()),2025,100)</f>
        <v>21.871044637585999</v>
      </c>
      <c r="U313" s="26">
        <f ca="1">[2]!thsiFinD("ths_pb_quantile_sr_index",$B313,[2]!thsiFinD("ths_new_forward_nearest_trade_date_func",TODAY()),TODAY()-365*5,TODAY(),107,100)</f>
        <v>41.705221414408463</v>
      </c>
      <c r="V313" s="26">
        <f ca="1">[2]!thsiFinD("ths_pe_ttm_quantile_index",$B313,[2]!thsiFinD("ths_new_forward_nearest_trade_date_func",TODAY()),TODAY()-365*5,TODAY(),100,100)</f>
        <v>0</v>
      </c>
      <c r="W313" s="27">
        <f ca="1">[2]!thsiFinD("ths_pb_quantile_sr_index",$B313,"2024-09-20",TODAY()-365*5,TODAY(),107,100)</f>
        <v>0.26437541308658291</v>
      </c>
      <c r="X313" s="27">
        <f ca="1">[2]!thsiFinD("ths_pe_ttm_quantile_index",$B313,"2024-09-20",TODAY()-365*5,TODAY(),100,100)</f>
        <v>1.1363636363636</v>
      </c>
      <c r="Y313" s="27">
        <f ca="1">[2]!thsiFinD("ths_pb_quantile_sr_index",$B313,"2024-12-31",TODAY()-365*5,TODAY(),107,100)</f>
        <v>41.969596827495046</v>
      </c>
      <c r="Z313" s="27">
        <f ca="1">[2]!thsiFinD("ths_pe_ttm_quantile_index",$B313,"2024-12-31",TODAY()-365*5,TODAY(),100,100)</f>
        <v>23.106060606061</v>
      </c>
      <c r="AA313" s="27">
        <f ca="1">[2]!thsiFinD("ths_pb_lessthan1_num_ratio_index",$B313,[2]!thsiFinD("ths_new_forward_nearest_trade_date_func",TODAY()))</f>
        <v>0</v>
      </c>
      <c r="AB313" s="29">
        <f ca="1">IF(L313="","",(([2]!thsiFinD("close_int",$B313,TODAY()-365*3,TODAY(),100)-[2]!thsiFinD("low_int",$B313,TODAY()-365*3,TODAY(),100)-1)/([2]!thsiFinD("high_int",$B313,TODAY()-365*3,TODAY(),100)-[2]!thsiFinD("low_int",$B313,TODAY()-365*3,TODAY(),100)-1)))</f>
        <v>0.21153655214725492</v>
      </c>
      <c r="AC313" s="29">
        <f ca="1">IF($L313="","",(([2]!thsiFinD("close_int",$B313,TODAY()-365,TODAY(),100)-[2]!thsiFinD("low_int",$B313,TODAY()-365,TODAY(),100)-1)/([2]!thsiFinD("high_int",$B313,TODAY()-365,TODAY(),100)-[2]!thsiFinD("low_int",$B313,TODAY()-365,TODAY(),100)-1)))</f>
        <v>0.37863854164264482</v>
      </c>
      <c r="AD313" s="29">
        <f ca="1">IF($L313="","",(([2]!thsiFinD("close_int",$B313,TODAY()-90,TODAY(),100)-[2]!thsiFinD("low_int",$B313,TODAY()-90,TODAY(),100)-1)/([2]!thsiFinD("high_int",$B313,TODAY()-90,TODAY(),100)-[2]!thsiFinD("low_int",$B313,TODAY()-90,TODAY(),100)-1)))</f>
        <v>0.46907556130600492</v>
      </c>
    </row>
    <row r="314" spans="1:30" ht="16.5" hidden="1" x14ac:dyDescent="0.4">
      <c r="A314" s="2" t="str">
        <f>[1]!b_info_fullname(B314)</f>
        <v>上证科创板生物医药指数</v>
      </c>
      <c r="B314" s="2" t="s">
        <v>1241</v>
      </c>
      <c r="C314" s="2" t="str">
        <f>[1]!s_info_name(B314)</f>
        <v>科创生物</v>
      </c>
      <c r="D314" s="3" t="s">
        <v>1497</v>
      </c>
      <c r="E314" s="3" t="s">
        <v>1504</v>
      </c>
      <c r="F314" s="38" t="s">
        <v>2369</v>
      </c>
      <c r="G314" s="19">
        <f>COUNTIF('ETF-info'!$I$2:$I$2000,ETF指数!$B314)</f>
        <v>2</v>
      </c>
      <c r="H314" s="20">
        <f ca="1">SUMIF('ETF-info'!$I$2:$I$2000,ETF指数!B314,'ETF-info'!$M$2:$M$1008)</f>
        <v>7.7845368777000008</v>
      </c>
      <c r="I314" s="25">
        <f ca="1">[1]!i_pq_pctchange($B314,TODAY()-30,"")</f>
        <v>4.3931605432606435</v>
      </c>
      <c r="J314" s="25">
        <f ca="1">[1]!i_pq_pctchange($B314,TODAY()-180,"")</f>
        <v>6.3105678941702159</v>
      </c>
      <c r="K314" s="25">
        <f ca="1">[1]!i_pq_pctchange($B314,TODAY()-365,"")</f>
        <v>12.658031753708499</v>
      </c>
      <c r="L314" s="25">
        <f ca="1">IFERROR([1]!i_risk_returnyearly($B314,TODAY()-180,"",1)/N314,"")</f>
        <v>0.47737325642058998</v>
      </c>
      <c r="M314" s="25">
        <f ca="1">IFERROR([1]!i_risk_returnyearly($B314,TODAY()-365,"",1)/O314,"")</f>
        <v>0.35913808769817784</v>
      </c>
      <c r="N314" s="26">
        <f ca="1">[2]!thsiFinD("ths_annual_volatility_index",$B314,TODAY()-180,TODAY(),100,101)</f>
        <v>28.483345905334001</v>
      </c>
      <c r="O314" s="26">
        <f ca="1">[2]!thsiFinD("ths_annual_volatility_index",$B314,TODAY()-365,TODAY(),100,101)</f>
        <v>36.483979474964997</v>
      </c>
      <c r="P314" s="27">
        <f ca="1">[2]!thsiFinD("ths_fore_np_compound_growth_2y_index",$B314,TODAY())</f>
        <v>0</v>
      </c>
      <c r="Q314" s="27">
        <f ca="1">$P314-[2]!thsiFinD("ths_fore_np_compound_growth_2y_index",$B314,TODAY()-30)</f>
        <v>0</v>
      </c>
      <c r="R314" s="27">
        <f ca="1">$P314-[2]!thsiFinD("ths_fore_np_compound_growth_2y_index",$B314,TODAY()-180)</f>
        <v>0</v>
      </c>
      <c r="S314" s="26">
        <f ca="1">[2]!thsiFinD("ths_pe_ttm_index",B314,[2]!thsiFinD("ths_new_forward_nearest_trade_date_func",TODAY()),100,100)</f>
        <v>1071.3992153633999</v>
      </c>
      <c r="T314" s="26">
        <f ca="1">[2]!thsiFinD("ths_fore_pe_index",B314,[2]!thsiFinD("ths_new_forward_nearest_trade_date_func",TODAY()),2025,100)</f>
        <v>93.191873380584994</v>
      </c>
      <c r="U314" s="26">
        <f ca="1">[2]!thsiFinD("ths_pb_quantile_sr_index",$B314,[2]!thsiFinD("ths_new_forward_nearest_trade_date_func",TODAY()),TODAY()-365*5,TODAY(),107,100)</f>
        <v>99.015317286652078</v>
      </c>
      <c r="V314" s="26">
        <f ca="1">[2]!thsiFinD("ths_pe_ttm_quantile_index",$B314,[2]!thsiFinD("ths_new_forward_nearest_trade_date_func",TODAY()),TODAY()-365*5,TODAY(),100,100)</f>
        <v>0</v>
      </c>
      <c r="W314" s="27">
        <f ca="1">[2]!thsiFinD("ths_pb_quantile_sr_index",$B314,"2024-09-20",TODAY()-365*5,TODAY(),107,100)</f>
        <v>0.43763676148796499</v>
      </c>
      <c r="X314" s="27">
        <f ca="1">[2]!thsiFinD("ths_pe_ttm_quantile_index",$B314,"2024-09-20",TODAY()-365*5,TODAY(),100,100)</f>
        <v>49.372384937238003</v>
      </c>
      <c r="Y314" s="27">
        <f ca="1">[2]!thsiFinD("ths_pb_quantile_sr_index",$B314,"2024-12-31",TODAY()-365*5,TODAY(),107,100)</f>
        <v>30.962800875273523</v>
      </c>
      <c r="Z314" s="27">
        <f ca="1">[2]!thsiFinD("ths_pe_ttm_quantile_index",$B314,"2024-12-31",TODAY()-365*5,TODAY(),100,100)</f>
        <v>88.493723849372003</v>
      </c>
      <c r="AA314" s="27">
        <f ca="1">[2]!thsiFinD("ths_pb_lessthan1_num_ratio_index",$B314,[2]!thsiFinD("ths_new_forward_nearest_trade_date_func",TODAY()))</f>
        <v>2</v>
      </c>
      <c r="AB314" s="29">
        <f ca="1">IF(L314="","",(([2]!thsiFinD("close_int",$B314,TODAY()-365*3,TODAY(),100)-[2]!thsiFinD("low_int",$B314,TODAY()-365*3,TODAY(),100)-1)/([2]!thsiFinD("high_int",$B314,TODAY()-365*3,TODAY(),100)-[2]!thsiFinD("low_int",$B314,TODAY()-365*3,TODAY(),100)-1)))</f>
        <v>0.41732555835348745</v>
      </c>
      <c r="AC314" s="29">
        <f ca="1">IF($L314="","",(([2]!thsiFinD("close_int",$B314,TODAY()-365,TODAY(),100)-[2]!thsiFinD("low_int",$B314,TODAY()-365,TODAY(),100)-1)/([2]!thsiFinD("high_int",$B314,TODAY()-365,TODAY(),100)-[2]!thsiFinD("low_int",$B314,TODAY()-365,TODAY(),100)-1)))</f>
        <v>0.69103417474768725</v>
      </c>
      <c r="AD314" s="29">
        <f ca="1">IF($L314="","",(([2]!thsiFinD("close_int",$B314,TODAY()-90,TODAY(),100)-[2]!thsiFinD("low_int",$B314,TODAY()-90,TODAY(),100)-1)/([2]!thsiFinD("high_int",$B314,TODAY()-90,TODAY(),100)-[2]!thsiFinD("low_int",$B314,TODAY()-90,TODAY(),100)-1)))</f>
        <v>0.77332669709491408</v>
      </c>
    </row>
    <row r="315" spans="1:30" ht="16.5" hidden="1" x14ac:dyDescent="0.4">
      <c r="A315" s="2" t="str">
        <f>[1]!b_info_fullname(B315)</f>
        <v>中证全指医疗保健设备与服务指数</v>
      </c>
      <c r="B315" s="2" t="s">
        <v>560</v>
      </c>
      <c r="C315" s="2" t="s">
        <v>1785</v>
      </c>
      <c r="D315" s="3" t="s">
        <v>1497</v>
      </c>
      <c r="E315" s="3" t="s">
        <v>1504</v>
      </c>
      <c r="F315" s="3" t="s">
        <v>1504</v>
      </c>
      <c r="G315" s="19">
        <f>COUNTIF('ETF-info'!$I$2:$I$2000,ETF指数!$B315)</f>
        <v>5</v>
      </c>
      <c r="H315" s="20">
        <f ca="1">SUMIF('ETF-info'!$I$2:$I$2000,ETF指数!B315,'ETF-info'!$M$2:$M$1008)</f>
        <v>4.8834600806999999</v>
      </c>
      <c r="I315" s="25">
        <f ca="1">[1]!i_pq_pctchange($B315,TODAY()-30,"")</f>
        <v>-5.4204056257252553</v>
      </c>
      <c r="J315" s="25">
        <f ca="1">[1]!i_pq_pctchange($B315,TODAY()-180,"")</f>
        <v>-10.809711387028109</v>
      </c>
      <c r="K315" s="25">
        <f ca="1">[1]!i_pq_pctchange($B315,TODAY()-365,"")</f>
        <v>-6.0668178031090036</v>
      </c>
      <c r="L315" s="25">
        <f ca="1">IFERROR([1]!i_risk_returnyearly($B315,TODAY()-180,"",1)/N315,"")</f>
        <v>-0.78433974549061047</v>
      </c>
      <c r="M315" s="25">
        <f ca="1">IFERROR([1]!i_risk_returnyearly($B315,TODAY()-365,"",1)/O315,"")</f>
        <v>-0.18125356507758819</v>
      </c>
      <c r="N315" s="26">
        <f ca="1">[2]!thsiFinD("ths_annual_volatility_index",$B315,TODAY()-180,TODAY(),100,101)</f>
        <v>27.036339482222999</v>
      </c>
      <c r="O315" s="26">
        <f ca="1">[2]!thsiFinD("ths_annual_volatility_index",$B315,TODAY()-365,TODAY(),100,101)</f>
        <v>34.542560677708003</v>
      </c>
      <c r="P315" s="27">
        <f ca="1">[2]!thsiFinD("ths_fore_np_compound_growth_2y_index",$B315,TODAY())</f>
        <v>18.585634518255002</v>
      </c>
      <c r="Q315" s="27">
        <f ca="1">$P315-[2]!thsiFinD("ths_fore_np_compound_growth_2y_index",$B315,TODAY()-30)</f>
        <v>0.30256828568100147</v>
      </c>
      <c r="R315" s="27">
        <f ca="1">$P315-[2]!thsiFinD("ths_fore_np_compound_growth_2y_index",$B315,TODAY()-180)</f>
        <v>-6.6807669515479979</v>
      </c>
      <c r="S315" s="26">
        <f ca="1">[2]!thsiFinD("ths_pe_ttm_index",B315,[2]!thsiFinD("ths_new_forward_nearest_trade_date_func",TODAY()),100,100)</f>
        <v>34.913764820494002</v>
      </c>
      <c r="T315" s="26">
        <f ca="1">[2]!thsiFinD("ths_fore_pe_index",B315,[2]!thsiFinD("ths_new_forward_nearest_trade_date_func",TODAY()),2025,100)</f>
        <v>21.923635172609998</v>
      </c>
      <c r="U315" s="26">
        <f ca="1">[2]!thsiFinD("ths_pb_quantile_sr_index",$B315,[2]!thsiFinD("ths_new_forward_nearest_trade_date_func",TODAY()),TODAY()-365*5,TODAY(),107,100)</f>
        <v>5.587301587301587</v>
      </c>
      <c r="V315" s="26">
        <f ca="1">[2]!thsiFinD("ths_pe_ttm_quantile_index",$B315,[2]!thsiFinD("ths_new_forward_nearest_trade_date_func",TODAY()),TODAY()-365*5,TODAY(),100,100)</f>
        <v>0</v>
      </c>
      <c r="W315" s="27">
        <f ca="1">[2]!thsiFinD("ths_pb_quantile_sr_index",$B315,"2024-09-20",TODAY()-365*5,TODAY(),107,100)</f>
        <v>0.19047619047619041</v>
      </c>
      <c r="X315" s="27">
        <f ca="1">[2]!thsiFinD("ths_pe_ttm_quantile_index",$B315,"2024-09-20",TODAY()-365*5,TODAY(),100,100)</f>
        <v>26.958525345622</v>
      </c>
      <c r="Y315" s="27">
        <f ca="1">[2]!thsiFinD("ths_pb_quantile_sr_index",$B315,"2024-12-31",TODAY()-365*5,TODAY(),107,100)</f>
        <v>10.285714285714285</v>
      </c>
      <c r="Z315" s="27">
        <f ca="1">[2]!thsiFinD("ths_pe_ttm_quantile_index",$B315,"2024-12-31",TODAY()-365*5,TODAY(),100,100)</f>
        <v>55.64950038432</v>
      </c>
      <c r="AA315" s="27">
        <f ca="1">[2]!thsiFinD("ths_pb_lessthan1_num_ratio_index",$B315,[2]!thsiFinD("ths_new_forward_nearest_trade_date_func",TODAY()))</f>
        <v>10.091743119266001</v>
      </c>
      <c r="AB315" s="29">
        <f ca="1">IF(L315="","",(([2]!thsiFinD("close_int",$B315,TODAY()-365*3,TODAY(),100)-[2]!thsiFinD("low_int",$B315,TODAY()-365*3,TODAY(),100)-1)/([2]!thsiFinD("high_int",$B315,TODAY()-365*3,TODAY(),100)-[2]!thsiFinD("low_int",$B315,TODAY()-365*3,TODAY(),100)-1)))</f>
        <v>0.16795385272303021</v>
      </c>
      <c r="AC315" s="29">
        <f ca="1">IF($L315="","",(([2]!thsiFinD("close_int",$B315,TODAY()-365,TODAY(),100)-[2]!thsiFinD("low_int",$B315,TODAY()-365,TODAY(),100)-1)/([2]!thsiFinD("high_int",$B315,TODAY()-365,TODAY(),100)-[2]!thsiFinD("low_int",$B315,TODAY()-365,TODAY(),100)-1)))</f>
        <v>0.27677606885914507</v>
      </c>
      <c r="AD315" s="29">
        <f ca="1">IF($L315="","",(([2]!thsiFinD("close_int",$B315,TODAY()-90,TODAY(),100)-[2]!thsiFinD("low_int",$B315,TODAY()-90,TODAY(),100)-1)/([2]!thsiFinD("high_int",$B315,TODAY()-90,TODAY(),100)-[2]!thsiFinD("low_int",$B315,TODAY()-90,TODAY(),100)-1)))</f>
        <v>0.32927615311628555</v>
      </c>
    </row>
    <row r="316" spans="1:30" ht="16.5" hidden="1" x14ac:dyDescent="0.4">
      <c r="A316" s="2" t="str">
        <f>[1]!b_info_fullname(B316)</f>
        <v>中证细分医药产业主题指数</v>
      </c>
      <c r="B316" s="2" t="s">
        <v>122</v>
      </c>
      <c r="C316" s="2" t="s">
        <v>1786</v>
      </c>
      <c r="D316" s="3" t="s">
        <v>1497</v>
      </c>
      <c r="E316" s="3" t="s">
        <v>1504</v>
      </c>
      <c r="F316" s="3" t="s">
        <v>1504</v>
      </c>
      <c r="G316" s="19">
        <f>COUNTIF('ETF-info'!$I$2:$I$2000,ETF指数!$B316)</f>
        <v>1</v>
      </c>
      <c r="H316" s="20">
        <f ca="1">SUMIF('ETF-info'!$I$2:$I$2000,ETF指数!B316,'ETF-info'!$M$2:$M$1008)</f>
        <v>3.5570802079999999</v>
      </c>
      <c r="I316" s="25">
        <f ca="1">[1]!i_pq_pctchange($B316,TODAY()-30,"")</f>
        <v>-0.13349184801257907</v>
      </c>
      <c r="J316" s="25">
        <f ca="1">[1]!i_pq_pctchange($B316,TODAY()-180,"")</f>
        <v>-3.9983677079932001</v>
      </c>
      <c r="K316" s="25">
        <f ca="1">[1]!i_pq_pctchange($B316,TODAY()-365,"")</f>
        <v>0.91086843999907963</v>
      </c>
      <c r="L316" s="25">
        <f ca="1">IFERROR([1]!i_risk_returnyearly($B316,TODAY()-180,"",1)/N316,"")</f>
        <v>-0.38096714327236392</v>
      </c>
      <c r="M316" s="25">
        <f ca="1">IFERROR([1]!i_risk_returnyearly($B316,TODAY()-365,"",1)/O316,"")</f>
        <v>3.5758888166285065E-2</v>
      </c>
      <c r="N316" s="26">
        <f ca="1">[2]!thsiFinD("ths_annual_volatility_index",$B316,TODAY()-180,TODAY(),100,101)</f>
        <v>21.392203709568999</v>
      </c>
      <c r="O316" s="26">
        <f ca="1">[2]!thsiFinD("ths_annual_volatility_index",$B316,TODAY()-365,TODAY(),100,101)</f>
        <v>26.318521029347</v>
      </c>
      <c r="P316" s="27">
        <f ca="1">[2]!thsiFinD("ths_fore_np_compound_growth_2y_index",$B316,TODAY())</f>
        <v>16.132159155739998</v>
      </c>
      <c r="Q316" s="27">
        <f ca="1">$P316-[2]!thsiFinD("ths_fore_np_compound_growth_2y_index",$B316,TODAY()-30)</f>
        <v>0.16357009802799993</v>
      </c>
      <c r="R316" s="27">
        <f ca="1">$P316-[2]!thsiFinD("ths_fore_np_compound_growth_2y_index",$B316,TODAY()-180)</f>
        <v>-1.3335261428960017</v>
      </c>
      <c r="S316" s="26">
        <f ca="1">[2]!thsiFinD("ths_pe_ttm_index",B316,[2]!thsiFinD("ths_new_forward_nearest_trade_date_func",TODAY()),100,100)</f>
        <v>26.649206989364998</v>
      </c>
      <c r="T316" s="26">
        <f ca="1">[2]!thsiFinD("ths_fore_pe_index",B316,[2]!thsiFinD("ths_new_forward_nearest_trade_date_func",TODAY()),2025,100)</f>
        <v>20.943973636348002</v>
      </c>
      <c r="U316" s="26">
        <f ca="1">[2]!thsiFinD("ths_pb_quantile_sr_index",$B316,[2]!thsiFinD("ths_new_forward_nearest_trade_date_func",TODAY()),TODAY()-365*5,TODAY(),107,100)</f>
        <v>19.102564102564102</v>
      </c>
      <c r="V316" s="26">
        <f ca="1">[2]!thsiFinD("ths_pe_ttm_quantile_index",$B316,[2]!thsiFinD("ths_new_forward_nearest_trade_date_func",TODAY()),TODAY()-365*5,TODAY(),100,100)</f>
        <v>0</v>
      </c>
      <c r="W316" s="27">
        <f ca="1">[2]!thsiFinD("ths_pb_quantile_sr_index",$B316,"2024-09-20",TODAY()-365*5,TODAY(),107,100)</f>
        <v>0.12820512820512819</v>
      </c>
      <c r="X316" s="27">
        <f ca="1">[2]!thsiFinD("ths_pe_ttm_quantile_index",$B316,"2024-09-20",TODAY()-365*5,TODAY(),100,100)</f>
        <v>1</v>
      </c>
      <c r="Y316" s="27">
        <f ca="1">[2]!thsiFinD("ths_pb_quantile_sr_index",$B316,"2024-12-31",TODAY()-365*5,TODAY(),107,100)</f>
        <v>16.282051282051281</v>
      </c>
      <c r="Z316" s="27">
        <f ca="1">[2]!thsiFinD("ths_pe_ttm_quantile_index",$B316,"2024-12-31",TODAY()-365*5,TODAY(),100,100)</f>
        <v>23.615384615385</v>
      </c>
      <c r="AA316" s="27">
        <f ca="1">[2]!thsiFinD("ths_pb_lessthan1_num_ratio_index",$B316,[2]!thsiFinD("ths_new_forward_nearest_trade_date_func",TODAY()))</f>
        <v>2</v>
      </c>
      <c r="AB316" s="29">
        <f ca="1">IF(L316="","",(([2]!thsiFinD("close_int",$B316,TODAY()-365*3,TODAY(),100)-[2]!thsiFinD("low_int",$B316,TODAY()-365*3,TODAY(),100)-1)/([2]!thsiFinD("high_int",$B316,TODAY()-365*3,TODAY(),100)-[2]!thsiFinD("low_int",$B316,TODAY()-365*3,TODAY(),100)-1)))</f>
        <v>0.21205073203411903</v>
      </c>
      <c r="AC316" s="29">
        <f ca="1">IF($L316="","",(([2]!thsiFinD("close_int",$B316,TODAY()-365,TODAY(),100)-[2]!thsiFinD("low_int",$B316,TODAY()-365,TODAY(),100)-1)/([2]!thsiFinD("high_int",$B316,TODAY()-365,TODAY(),100)-[2]!thsiFinD("low_int",$B316,TODAY()-365,TODAY(),100)-1)))</f>
        <v>0.41973089422247073</v>
      </c>
      <c r="AD316" s="29">
        <f ca="1">IF($L316="","",(([2]!thsiFinD("close_int",$B316,TODAY()-90,TODAY(),100)-[2]!thsiFinD("low_int",$B316,TODAY()-90,TODAY(),100)-1)/([2]!thsiFinD("high_int",$B316,TODAY()-90,TODAY(),100)-[2]!thsiFinD("low_int",$B316,TODAY()-90,TODAY(),100)-1)))</f>
        <v>0.50452275128052837</v>
      </c>
    </row>
    <row r="317" spans="1:30" ht="16.5" hidden="1" x14ac:dyDescent="0.4">
      <c r="A317" s="2" t="str">
        <f>[1]!b_info_fullname(B317)</f>
        <v>中证疫苗与生物技术指数</v>
      </c>
      <c r="B317" s="2" t="s">
        <v>1044</v>
      </c>
      <c r="C317" s="2" t="s">
        <v>1787</v>
      </c>
      <c r="D317" s="3" t="s">
        <v>1497</v>
      </c>
      <c r="E317" s="3" t="s">
        <v>1504</v>
      </c>
      <c r="F317" s="38" t="s">
        <v>2386</v>
      </c>
      <c r="G317" s="19">
        <f>COUNTIF('ETF-info'!$I$2:$I$2000,ETF指数!$B317)</f>
        <v>2</v>
      </c>
      <c r="H317" s="20">
        <f ca="1">SUMIF('ETF-info'!$I$2:$I$2000,ETF指数!B317,'ETF-info'!$M$2:$M$1008)</f>
        <v>2.9533622992000002</v>
      </c>
      <c r="I317" s="25">
        <f ca="1">[1]!i_pq_pctchange($B317,TODAY()-30,"")</f>
        <v>-2.5848917401993687</v>
      </c>
      <c r="J317" s="25">
        <f ca="1">[1]!i_pq_pctchange($B317,TODAY()-180,"")</f>
        <v>-10.492660320406809</v>
      </c>
      <c r="K317" s="25">
        <f ca="1">[1]!i_pq_pctchange($B317,TODAY()-365,"")</f>
        <v>-8.7745269549742595</v>
      </c>
      <c r="L317" s="25">
        <f ca="1">IFERROR([1]!i_risk_returnyearly($B317,TODAY()-180,"",1)/N317,"")</f>
        <v>-0.77101386798897931</v>
      </c>
      <c r="M317" s="25">
        <f ca="1">IFERROR([1]!i_risk_returnyearly($B317,TODAY()-365,"",1)/O317,"")</f>
        <v>-0.26508249143313412</v>
      </c>
      <c r="N317" s="26">
        <f ca="1">[2]!thsiFinD("ths_annual_volatility_index",$B317,TODAY()-180,TODAY(),100,101)</f>
        <v>26.745328299794</v>
      </c>
      <c r="O317" s="26">
        <f ca="1">[2]!thsiFinD("ths_annual_volatility_index",$B317,TODAY()-365,TODAY(),100,101)</f>
        <v>34.144309102651</v>
      </c>
      <c r="P317" s="27">
        <f ca="1">[2]!thsiFinD("ths_fore_np_compound_growth_2y_index",$B317,TODAY())</f>
        <v>56.833678746311001</v>
      </c>
      <c r="Q317" s="27">
        <f ca="1">$P317-[2]!thsiFinD("ths_fore_np_compound_growth_2y_index",$B317,TODAY()-30)</f>
        <v>0.95117530418700369</v>
      </c>
      <c r="R317" s="27">
        <f ca="1">$P317-[2]!thsiFinD("ths_fore_np_compound_growth_2y_index",$B317,TODAY()-180)</f>
        <v>-7.3323116805060025</v>
      </c>
      <c r="S317" s="26">
        <f ca="1">[2]!thsiFinD("ths_pe_ttm_index",B317,[2]!thsiFinD("ths_new_forward_nearest_trade_date_func",TODAY()),100,100)</f>
        <v>437.73250450848002</v>
      </c>
      <c r="T317" s="26">
        <f ca="1">[2]!thsiFinD("ths_fore_pe_index",B317,[2]!thsiFinD("ths_new_forward_nearest_trade_date_func",TODAY()),2025,100)</f>
        <v>47.901950881333001</v>
      </c>
      <c r="U317" s="26">
        <f ca="1">[2]!thsiFinD("ths_pb_quantile_sr_index",$B317,[2]!thsiFinD("ths_new_forward_nearest_trade_date_func",TODAY()),TODAY()-365*5,TODAY(),107,100)</f>
        <v>25.392670157068064</v>
      </c>
      <c r="V317" s="26">
        <f ca="1">[2]!thsiFinD("ths_pe_ttm_quantile_index",$B317,[2]!thsiFinD("ths_new_forward_nearest_trade_date_func",TODAY()),TODAY()-365*5,TODAY(),100,100)</f>
        <v>0</v>
      </c>
      <c r="W317" s="27">
        <f ca="1">[2]!thsiFinD("ths_pb_quantile_sr_index",$B317,"2024-09-20",TODAY()-365*5,TODAY(),107,100)</f>
        <v>0.91623036649214651</v>
      </c>
      <c r="X317" s="27">
        <f ca="1">[2]!thsiFinD("ths_pe_ttm_quantile_index",$B317,"2024-09-20",TODAY()-365*5,TODAY(),100,100)</f>
        <v>69.090909090908994</v>
      </c>
      <c r="Y317" s="27">
        <f ca="1">[2]!thsiFinD("ths_pb_quantile_sr_index",$B317,"2024-12-31",TODAY()-365*5,TODAY(),107,100)</f>
        <v>8.9005235602094235</v>
      </c>
      <c r="Z317" s="27">
        <f ca="1">[2]!thsiFinD("ths_pe_ttm_quantile_index",$B317,"2024-12-31",TODAY()-365*5,TODAY(),100,100)</f>
        <v>93.517786561264998</v>
      </c>
      <c r="AA317" s="27">
        <f ca="1">[2]!thsiFinD("ths_pb_lessthan1_num_ratio_index",$B317,[2]!thsiFinD("ths_new_forward_nearest_trade_date_func",TODAY()))</f>
        <v>6.25</v>
      </c>
      <c r="AB317" s="29">
        <f ca="1">IF(L317="","",(([2]!thsiFinD("close_int",$B317,TODAY()-365*3,TODAY(),100)-[2]!thsiFinD("low_int",$B317,TODAY()-365*3,TODAY(),100)-1)/([2]!thsiFinD("high_int",$B317,TODAY()-365*3,TODAY(),100)-[2]!thsiFinD("low_int",$B317,TODAY()-365*3,TODAY(),100)-1)))</f>
        <v>0.13007865106735858</v>
      </c>
      <c r="AC317" s="29">
        <f ca="1">IF($L317="","",(([2]!thsiFinD("close_int",$B317,TODAY()-365,TODAY(),100)-[2]!thsiFinD("low_int",$B317,TODAY()-365,TODAY(),100)-1)/([2]!thsiFinD("high_int",$B317,TODAY()-365,TODAY(),100)-[2]!thsiFinD("low_int",$B317,TODAY()-365,TODAY(),100)-1)))</f>
        <v>0.33122097307249343</v>
      </c>
      <c r="AD317" s="29">
        <f ca="1">IF($L317="","",(([2]!thsiFinD("close_int",$B317,TODAY()-90,TODAY(),100)-[2]!thsiFinD("low_int",$B317,TODAY()-90,TODAY(),100)-1)/([2]!thsiFinD("high_int",$B317,TODAY()-90,TODAY(),100)-[2]!thsiFinD("low_int",$B317,TODAY()-90,TODAY(),100)-1)))</f>
        <v>0.44295625048606801</v>
      </c>
    </row>
    <row r="318" spans="1:30" ht="16.5" hidden="1" x14ac:dyDescent="0.4">
      <c r="A318" s="2" t="str">
        <f>[1]!b_info_fullname(B318)</f>
        <v>中证医药健康100策略指数</v>
      </c>
      <c r="B318" s="2" t="s">
        <v>416</v>
      </c>
      <c r="C318" s="2" t="s">
        <v>1788</v>
      </c>
      <c r="D318" s="3" t="s">
        <v>1497</v>
      </c>
      <c r="E318" s="3" t="s">
        <v>1504</v>
      </c>
      <c r="F318" s="3" t="s">
        <v>1504</v>
      </c>
      <c r="G318" s="19">
        <f>COUNTIF('ETF-info'!$I$2:$I$2000,ETF指数!$B318)</f>
        <v>1</v>
      </c>
      <c r="H318" s="20">
        <f ca="1">SUMIF('ETF-info'!$I$2:$I$2000,ETF指数!B318,'ETF-info'!$M$2:$M$1008)</f>
        <v>2.2953666712</v>
      </c>
      <c r="I318" s="25">
        <f ca="1">[1]!i_pq_pctchange($B318,TODAY()-30,"")</f>
        <v>-1.6353679808907229</v>
      </c>
      <c r="J318" s="25">
        <f ca="1">[1]!i_pq_pctchange($B318,TODAY()-180,"")</f>
        <v>-5.5972705864758776</v>
      </c>
      <c r="K318" s="25">
        <f ca="1">[1]!i_pq_pctchange($B318,TODAY()-365,"")</f>
        <v>-3.5477842346834043</v>
      </c>
      <c r="L318" s="25">
        <f ca="1">IFERROR([1]!i_risk_returnyearly($B318,TODAY()-180,"",1)/N318,"")</f>
        <v>-0.49954442956704126</v>
      </c>
      <c r="M318" s="25">
        <f ca="1">IFERROR([1]!i_risk_returnyearly($B318,TODAY()-365,"",1)/O318,"")</f>
        <v>-0.12925722469010328</v>
      </c>
      <c r="N318" s="26">
        <f ca="1">[2]!thsiFinD("ths_annual_volatility_index",$B318,TODAY()-180,TODAY(),100,101)</f>
        <v>22.636611699616999</v>
      </c>
      <c r="O318" s="26">
        <f ca="1">[2]!thsiFinD("ths_annual_volatility_index",$B318,TODAY()-365,TODAY(),100,101)</f>
        <v>28.338006781425999</v>
      </c>
      <c r="P318" s="27">
        <f ca="1">[2]!thsiFinD("ths_fore_np_compound_growth_2y_index",$B318,TODAY())</f>
        <v>23.934250161966002</v>
      </c>
      <c r="Q318" s="27">
        <f ca="1">$P318-[2]!thsiFinD("ths_fore_np_compound_growth_2y_index",$B318,TODAY()-30)</f>
        <v>1.9723425443040021</v>
      </c>
      <c r="R318" s="27">
        <f ca="1">$P318-[2]!thsiFinD("ths_fore_np_compound_growth_2y_index",$B318,TODAY()-180)</f>
        <v>4.5297716746340022</v>
      </c>
      <c r="S318" s="26">
        <f ca="1">[2]!thsiFinD("ths_pe_ttm_index",B318,[2]!thsiFinD("ths_new_forward_nearest_trade_date_func",TODAY()),100,100)</f>
        <v>23.401689954881999</v>
      </c>
      <c r="T318" s="26">
        <f ca="1">[2]!thsiFinD("ths_fore_pe_index",B318,[2]!thsiFinD("ths_new_forward_nearest_trade_date_func",TODAY()),2025,100)</f>
        <v>18.786166742108001</v>
      </c>
      <c r="U318" s="26">
        <f ca="1">[2]!thsiFinD("ths_pb_quantile_sr_index",$B318,[2]!thsiFinD("ths_new_forward_nearest_trade_date_func",TODAY()),TODAY()-365*5,TODAY(),107,100)</f>
        <v>3.6114570361145701</v>
      </c>
      <c r="V318" s="26">
        <f ca="1">[2]!thsiFinD("ths_pe_ttm_quantile_index",$B318,[2]!thsiFinD("ths_new_forward_nearest_trade_date_func",TODAY()),TODAY()-365*5,TODAY(),100,100)</f>
        <v>0</v>
      </c>
      <c r="W318" s="27">
        <f ca="1">[2]!thsiFinD("ths_pb_quantile_sr_index",$B318,"2024-09-20",TODAY()-365*5,TODAY(),107,100)</f>
        <v>0.18679950186799499</v>
      </c>
      <c r="X318" s="27">
        <f ca="1">[2]!thsiFinD("ths_pe_ttm_quantile_index",$B318,"2024-09-20",TODAY()-365*5,TODAY(),100,100)</f>
        <v>2.0648967551621999</v>
      </c>
      <c r="Y318" s="27">
        <f ca="1">[2]!thsiFinD("ths_pb_quantile_sr_index",$B318,"2024-12-31",TODAY()-365*5,TODAY(),107,100)</f>
        <v>9.4022415940224153</v>
      </c>
      <c r="Z318" s="27">
        <f ca="1">[2]!thsiFinD("ths_pe_ttm_quantile_index",$B318,"2024-12-31",TODAY()-365*5,TODAY(),100,100)</f>
        <v>50.737463126843998</v>
      </c>
      <c r="AA318" s="27">
        <f ca="1">[2]!thsiFinD("ths_pb_lessthan1_num_ratio_index",$B318,[2]!thsiFinD("ths_new_forward_nearest_trade_date_func",TODAY()))</f>
        <v>4</v>
      </c>
      <c r="AB318" s="29">
        <f ca="1">IF(L318="","",(([2]!thsiFinD("close_int",$B318,TODAY()-365*3,TODAY(),100)-[2]!thsiFinD("low_int",$B318,TODAY()-365*3,TODAY(),100)-1)/([2]!thsiFinD("high_int",$B318,TODAY()-365*3,TODAY(),100)-[2]!thsiFinD("low_int",$B318,TODAY()-365*3,TODAY(),100)-1)))</f>
        <v>0.20410625681023636</v>
      </c>
      <c r="AC318" s="29">
        <f ca="1">IF($L318="","",(([2]!thsiFinD("close_int",$B318,TODAY()-365,TODAY(),100)-[2]!thsiFinD("low_int",$B318,TODAY()-365,TODAY(),100)-1)/([2]!thsiFinD("high_int",$B318,TODAY()-365,TODAY(),100)-[2]!thsiFinD("low_int",$B318,TODAY()-365,TODAY(),100)-1)))</f>
        <v>0.36850289796329155</v>
      </c>
      <c r="AD318" s="29">
        <f ca="1">IF($L318="","",(([2]!thsiFinD("close_int",$B318,TODAY()-90,TODAY(),100)-[2]!thsiFinD("low_int",$B318,TODAY()-90,TODAY(),100)-1)/([2]!thsiFinD("high_int",$B318,TODAY()-90,TODAY(),100)-[2]!thsiFinD("low_int",$B318,TODAY()-90,TODAY(),100)-1)))</f>
        <v>0.50687366403275957</v>
      </c>
    </row>
    <row r="319" spans="1:30" ht="16.5" hidden="1" x14ac:dyDescent="0.4">
      <c r="A319" s="2" t="str">
        <f>[1]!b_info_fullname(B319)</f>
        <v>国证疫苗与生物科技指数</v>
      </c>
      <c r="B319" s="2" t="s">
        <v>965</v>
      </c>
      <c r="C319" s="2" t="s">
        <v>1789</v>
      </c>
      <c r="D319" s="3" t="s">
        <v>1497</v>
      </c>
      <c r="E319" s="3" t="s">
        <v>1504</v>
      </c>
      <c r="F319" s="3" t="s">
        <v>1594</v>
      </c>
      <c r="G319" s="19">
        <f>COUNTIF('ETF-info'!$I$2:$I$2000,ETF指数!$B319)</f>
        <v>3</v>
      </c>
      <c r="H319" s="20">
        <f ca="1">SUMIF('ETF-info'!$I$2:$I$2000,ETF指数!B319,'ETF-info'!$M$2:$M$1008)</f>
        <v>1.9315861463999999</v>
      </c>
      <c r="I319" s="25">
        <f ca="1">[1]!i_pq_pctchange($B319,TODAY()-30,"")</f>
        <v>-6.9725205405006152</v>
      </c>
      <c r="J319" s="25">
        <f ca="1">[1]!i_pq_pctchange($B319,TODAY()-180,"")</f>
        <v>-15.561233477116476</v>
      </c>
      <c r="K319" s="25">
        <f ca="1">[1]!i_pq_pctchange($B319,TODAY()-365,"")</f>
        <v>-13.133470203318909</v>
      </c>
      <c r="L319" s="25" t="str">
        <f ca="1">IFERROR([1]!i_risk_returnyearly($B319,TODAY()-180,"",1)/N319,"")</f>
        <v/>
      </c>
      <c r="M319" s="25" t="str">
        <f ca="1">IFERROR([1]!i_risk_returnyearly($B319,TODAY()-365,"",1)/O319,"")</f>
        <v/>
      </c>
      <c r="N319" s="26">
        <f ca="1">[2]!thsiFinD("ths_annual_volatility_index",$B319,TODAY()-180,TODAY(),100,101)</f>
        <v>0</v>
      </c>
      <c r="O319" s="26">
        <f ca="1">[2]!thsiFinD("ths_annual_volatility_index",$B319,TODAY()-365,TODAY(),100,101)</f>
        <v>0</v>
      </c>
      <c r="P319" s="27">
        <f ca="1">[2]!thsiFinD("ths_fore_np_compound_growth_2y_index",$B319,TODAY())</f>
        <v>0</v>
      </c>
      <c r="Q319" s="27">
        <f ca="1">$P319-[2]!thsiFinD("ths_fore_np_compound_growth_2y_index",$B319,TODAY()-30)</f>
        <v>0</v>
      </c>
      <c r="R319" s="27">
        <f ca="1">$P319-[2]!thsiFinD("ths_fore_np_compound_growth_2y_index",$B319,TODAY()-180)</f>
        <v>0</v>
      </c>
      <c r="S319" s="26">
        <f ca="1">[2]!thsiFinD("ths_pe_ttm_index",B319,[2]!thsiFinD("ths_new_forward_nearest_trade_date_func",TODAY()),100,100)</f>
        <v>0</v>
      </c>
      <c r="T319" s="26">
        <f ca="1">[2]!thsiFinD("ths_fore_pe_index",B319,[2]!thsiFinD("ths_new_forward_nearest_trade_date_func",TODAY()),2025,100)</f>
        <v>0</v>
      </c>
      <c r="U319" s="26">
        <f ca="1">[2]!thsiFinD("ths_pb_quantile_sr_index",$B319,[2]!thsiFinD("ths_new_forward_nearest_trade_date_func",TODAY()),TODAY()-365*5,TODAY(),107,100)</f>
        <v>0</v>
      </c>
      <c r="V319" s="26">
        <f ca="1">[2]!thsiFinD("ths_pe_ttm_quantile_index",$B319,[2]!thsiFinD("ths_new_forward_nearest_trade_date_func",TODAY()),TODAY()-365*5,TODAY(),100,100)</f>
        <v>0</v>
      </c>
      <c r="W319" s="27">
        <f ca="1">[2]!thsiFinD("ths_pb_quantile_sr_index",$B319,"2024-09-20",TODAY()-365*5,TODAY(),107,100)</f>
        <v>0</v>
      </c>
      <c r="X319" s="27">
        <f ca="1">[2]!thsiFinD("ths_pe_ttm_quantile_index",$B319,"2024-09-20",TODAY()-365*5,TODAY(),100,100)</f>
        <v>0</v>
      </c>
      <c r="Y319" s="27">
        <f ca="1">[2]!thsiFinD("ths_pb_quantile_sr_index",$B319,"2024-12-31",TODAY()-365*5,TODAY(),107,100)</f>
        <v>0</v>
      </c>
      <c r="Z319" s="27">
        <f ca="1">[2]!thsiFinD("ths_pe_ttm_quantile_index",$B319,"2024-12-31",TODAY()-365*5,TODAY(),100,100)</f>
        <v>0</v>
      </c>
      <c r="AA319" s="27">
        <f ca="1">[2]!thsiFinD("ths_pb_lessthan1_num_ratio_index",$B319,[2]!thsiFinD("ths_new_forward_nearest_trade_date_func",TODAY()))</f>
        <v>0</v>
      </c>
      <c r="AB319" s="29" t="str">
        <f ca="1">IF(L319="","",(([2]!thsiFinD("close_int",$B319,TODAY()-365*3,TODAY(),100)-[2]!thsiFinD("low_int",$B319,TODAY()-365*3,TODAY(),100)-1)/([2]!thsiFinD("high_int",$B319,TODAY()-365*3,TODAY(),100)-[2]!thsiFinD("low_int",$B319,TODAY()-365*3,TODAY(),100)-1)))</f>
        <v/>
      </c>
      <c r="AC319" s="29" t="str">
        <f ca="1">IF($L319="","",(([2]!thsiFinD("close_int",$B319,TODAY()-365,TODAY(),100)-[2]!thsiFinD("low_int",$B319,TODAY()-365,TODAY(),100)-1)/([2]!thsiFinD("high_int",$B319,TODAY()-365,TODAY(),100)-[2]!thsiFinD("low_int",$B319,TODAY()-365,TODAY(),100)-1)))</f>
        <v/>
      </c>
      <c r="AD319" s="29" t="str">
        <f ca="1">IF($L319="","",(([2]!thsiFinD("close_int",$B319,TODAY()-90,TODAY(),100)-[2]!thsiFinD("low_int",$B319,TODAY()-90,TODAY(),100)-1)/([2]!thsiFinD("high_int",$B319,TODAY()-90,TODAY(),100)-[2]!thsiFinD("low_int",$B319,TODAY()-90,TODAY(),100)-1)))</f>
        <v/>
      </c>
    </row>
    <row r="320" spans="1:30" ht="16.5" hidden="1" x14ac:dyDescent="0.4">
      <c r="A320" s="2" t="str">
        <f>[1]!b_info_fullname(B320)</f>
        <v>恒生创新药指数</v>
      </c>
      <c r="B320" s="2" t="s">
        <v>1433</v>
      </c>
      <c r="C320" s="2" t="str">
        <f>[1]!s_info_name(B320)</f>
        <v>恒生创新药</v>
      </c>
      <c r="D320" s="3" t="s">
        <v>1497</v>
      </c>
      <c r="E320" s="3" t="s">
        <v>1504</v>
      </c>
      <c r="F320" s="3" t="s">
        <v>1597</v>
      </c>
      <c r="G320" s="19">
        <f>COUNTIF('ETF-info'!$I$2:$I$2000,ETF指数!$B320)</f>
        <v>1</v>
      </c>
      <c r="H320" s="20">
        <f ca="1">SUMIF('ETF-info'!$I$2:$I$2000,ETF指数!B320,'ETF-info'!$M$2:$M$1008)</f>
        <v>2.5054113198999999</v>
      </c>
      <c r="I320" s="25">
        <f ca="1">[1]!i_pq_pctchange($B320,TODAY()-30,"")</f>
        <v>7.2249214893482794</v>
      </c>
      <c r="J320" s="25">
        <f ca="1">[1]!i_pq_pctchange($B320,TODAY()-180,"")</f>
        <v>17.358805310439717</v>
      </c>
      <c r="K320" s="25">
        <f ca="1">[1]!i_pq_pctchange($B320,TODAY()-365,"")</f>
        <v>52.758050797646106</v>
      </c>
      <c r="L320" s="25" t="str">
        <f ca="1">IFERROR([1]!i_risk_returnyearly($B320,TODAY()-180,"",1)/N320,"")</f>
        <v/>
      </c>
      <c r="M320" s="25" t="str">
        <f ca="1">IFERROR([1]!i_risk_returnyearly($B320,TODAY()-365,"",1)/O320,"")</f>
        <v/>
      </c>
      <c r="N320" s="26">
        <f ca="1">[2]!thsiFinD("ths_annual_volatility_index",$B320,TODAY()-180,TODAY(),100,101)</f>
        <v>0</v>
      </c>
      <c r="O320" s="26">
        <f ca="1">[2]!thsiFinD("ths_annual_volatility_index",$B320,TODAY()-365,TODAY(),100,101)</f>
        <v>0</v>
      </c>
      <c r="P320" s="27">
        <f ca="1">[2]!thsiFinD("ths_fore_np_compound_growth_2y_index",$B320,TODAY())</f>
        <v>0</v>
      </c>
      <c r="Q320" s="27">
        <f ca="1">$P320-[2]!thsiFinD("ths_fore_np_compound_growth_2y_index",$B320,TODAY()-30)</f>
        <v>0</v>
      </c>
      <c r="R320" s="27">
        <f ca="1">$P320-[2]!thsiFinD("ths_fore_np_compound_growth_2y_index",$B320,TODAY()-180)</f>
        <v>0</v>
      </c>
      <c r="S320" s="26">
        <f ca="1">[2]!thsiFinD("ths_pe_ttm_index",B320,[2]!thsiFinD("ths_new_forward_nearest_trade_date_func",TODAY()),100,100)</f>
        <v>0</v>
      </c>
      <c r="T320" s="26">
        <f ca="1">[2]!thsiFinD("ths_fore_pe_index",B320,[2]!thsiFinD("ths_new_forward_nearest_trade_date_func",TODAY()),2025,100)</f>
        <v>0</v>
      </c>
      <c r="U320" s="26">
        <f ca="1">[2]!thsiFinD("ths_pb_quantile_sr_index",$B320,[2]!thsiFinD("ths_new_forward_nearest_trade_date_func",TODAY()),TODAY()-365*5,TODAY(),107,100)</f>
        <v>0</v>
      </c>
      <c r="V320" s="26">
        <f ca="1">[2]!thsiFinD("ths_pe_ttm_quantile_index",$B320,[2]!thsiFinD("ths_new_forward_nearest_trade_date_func",TODAY()),TODAY()-365*5,TODAY(),100,100)</f>
        <v>0</v>
      </c>
      <c r="W320" s="27">
        <f ca="1">[2]!thsiFinD("ths_pb_quantile_sr_index",$B320,"2024-09-20",TODAY()-365*5,TODAY(),107,100)</f>
        <v>0</v>
      </c>
      <c r="X320" s="27">
        <f ca="1">[2]!thsiFinD("ths_pe_ttm_quantile_index",$B320,"2024-09-20",TODAY()-365*5,TODAY(),100,100)</f>
        <v>0</v>
      </c>
      <c r="Y320" s="27">
        <f ca="1">[2]!thsiFinD("ths_pb_quantile_sr_index",$B320,"2024-12-31",TODAY()-365*5,TODAY(),107,100)</f>
        <v>0</v>
      </c>
      <c r="Z320" s="27">
        <f ca="1">[2]!thsiFinD("ths_pe_ttm_quantile_index",$B320,"2024-12-31",TODAY()-365*5,TODAY(),100,100)</f>
        <v>0</v>
      </c>
      <c r="AA320" s="27">
        <f ca="1">[2]!thsiFinD("ths_pb_lessthan1_num_ratio_index",$B320,[2]!thsiFinD("ths_new_forward_nearest_trade_date_func",TODAY()))</f>
        <v>0</v>
      </c>
      <c r="AB320" s="29" t="str">
        <f ca="1">IF(L320="","",(([2]!thsiFinD("close_int",$B320,TODAY()-365*3,TODAY(),100)-[2]!thsiFinD("low_int",$B320,TODAY()-365*3,TODAY(),100)-1)/([2]!thsiFinD("high_int",$B320,TODAY()-365*3,TODAY(),100)-[2]!thsiFinD("low_int",$B320,TODAY()-365*3,TODAY(),100)-1)))</f>
        <v/>
      </c>
      <c r="AC320" s="29" t="str">
        <f ca="1">IF($L320="","",(([2]!thsiFinD("close_int",$B320,TODAY()-365,TODAY(),100)-[2]!thsiFinD("low_int",$B320,TODAY()-365,TODAY(),100)-1)/([2]!thsiFinD("high_int",$B320,TODAY()-365,TODAY(),100)-[2]!thsiFinD("low_int",$B320,TODAY()-365,TODAY(),100)-1)))</f>
        <v/>
      </c>
      <c r="AD320" s="29" t="str">
        <f ca="1">IF($L320="","",(([2]!thsiFinD("close_int",$B320,TODAY()-90,TODAY(),100)-[2]!thsiFinD("low_int",$B320,TODAY()-90,TODAY(),100)-1)/([2]!thsiFinD("high_int",$B320,TODAY()-90,TODAY(),100)-[2]!thsiFinD("low_int",$B320,TODAY()-90,TODAY(),100)-1)))</f>
        <v/>
      </c>
    </row>
    <row r="321" spans="1:30" ht="16.5" hidden="1" x14ac:dyDescent="0.4">
      <c r="A321" s="2" t="str">
        <f>[1]!b_info_fullname(B321)</f>
        <v>中证养老产业指数</v>
      </c>
      <c r="B321" s="2" t="s">
        <v>745</v>
      </c>
      <c r="C321" s="2" t="s">
        <v>1790</v>
      </c>
      <c r="D321" s="3" t="s">
        <v>1497</v>
      </c>
      <c r="E321" s="3" t="s">
        <v>1504</v>
      </c>
      <c r="F321" s="3" t="s">
        <v>1791</v>
      </c>
      <c r="G321" s="19">
        <f>COUNTIF('ETF-info'!$I$2:$I$2000,ETF指数!$B321)</f>
        <v>1</v>
      </c>
      <c r="H321" s="20">
        <f ca="1">SUMIF('ETF-info'!$I$2:$I$2000,ETF指数!B321,'ETF-info'!$M$2:$M$1008)</f>
        <v>1.0804369663</v>
      </c>
      <c r="I321" s="25">
        <f ca="1">[1]!i_pq_pctchange($B321,TODAY()-30,"")</f>
        <v>-6.3218591192970575E-2</v>
      </c>
      <c r="J321" s="25">
        <f ca="1">[1]!i_pq_pctchange($B321,TODAY()-180,"")</f>
        <v>3.1458299317652871</v>
      </c>
      <c r="K321" s="25">
        <f ca="1">[1]!i_pq_pctchange($B321,TODAY()-365,"")</f>
        <v>8.5327682842459396</v>
      </c>
      <c r="L321" s="25">
        <f ca="1">IFERROR([1]!i_risk_returnyearly($B321,TODAY()-180,"",1)/N321,"")</f>
        <v>0.30827500133116748</v>
      </c>
      <c r="M321" s="25">
        <f ca="1">IFERROR([1]!i_risk_returnyearly($B321,TODAY()-365,"",1)/O321,"")</f>
        <v>0.34427159522975215</v>
      </c>
      <c r="N321" s="26">
        <f ca="1">[2]!thsiFinD("ths_annual_volatility_index",$B321,TODAY()-180,TODAY(),100,101)</f>
        <v>21.622206173272001</v>
      </c>
      <c r="O321" s="26">
        <f ca="1">[2]!thsiFinD("ths_annual_volatility_index",$B321,TODAY()-365,TODAY(),100,101)</f>
        <v>25.639487452486001</v>
      </c>
      <c r="P321" s="27">
        <f ca="1">[2]!thsiFinD("ths_fore_np_compound_growth_2y_index",$B321,TODAY())</f>
        <v>29.433462136637001</v>
      </c>
      <c r="Q321" s="27">
        <f ca="1">$P321-[2]!thsiFinD("ths_fore_np_compound_growth_2y_index",$B321,TODAY()-30)</f>
        <v>3.3588072164880032</v>
      </c>
      <c r="R321" s="27">
        <f ca="1">$P321-[2]!thsiFinD("ths_fore_np_compound_growth_2y_index",$B321,TODAY()-180)</f>
        <v>9.7772626097140005</v>
      </c>
      <c r="S321" s="26">
        <f ca="1">[2]!thsiFinD("ths_pe_ttm_index",B321,[2]!thsiFinD("ths_new_forward_nearest_trade_date_func",TODAY()),100,100)</f>
        <v>13.173695940892999</v>
      </c>
      <c r="T321" s="26">
        <f ca="1">[2]!thsiFinD("ths_fore_pe_index",B321,[2]!thsiFinD("ths_new_forward_nearest_trade_date_func",TODAY()),2025,100)</f>
        <v>12.137367934983001</v>
      </c>
      <c r="U321" s="26">
        <f ca="1">[2]!thsiFinD("ths_pb_quantile_sr_index",$B321,[2]!thsiFinD("ths_new_forward_nearest_trade_date_func",TODAY()),TODAY()-365*5,TODAY(),107,100)</f>
        <v>29.367088607594937</v>
      </c>
      <c r="V321" s="26">
        <f ca="1">[2]!thsiFinD("ths_pe_ttm_quantile_index",$B321,[2]!thsiFinD("ths_new_forward_nearest_trade_date_func",TODAY()),TODAY()-365*5,TODAY(),100,100)</f>
        <v>0</v>
      </c>
      <c r="W321" s="27">
        <f ca="1">[2]!thsiFinD("ths_pb_quantile_sr_index",$B321,"2024-09-20",TODAY()-365*5,TODAY(),107,100)</f>
        <v>4.0506329113924053</v>
      </c>
      <c r="X321" s="27">
        <f ca="1">[2]!thsiFinD("ths_pe_ttm_quantile_index",$B321,"2024-09-20",TODAY()-365*5,TODAY(),100,100)</f>
        <v>10.153846153846001</v>
      </c>
      <c r="Y321" s="27">
        <f ca="1">[2]!thsiFinD("ths_pb_quantile_sr_index",$B321,"2024-12-31",TODAY()-365*5,TODAY(),107,100)</f>
        <v>40.75949367088608</v>
      </c>
      <c r="Z321" s="27">
        <f ca="1">[2]!thsiFinD("ths_pe_ttm_quantile_index",$B321,"2024-12-31",TODAY()-365*5,TODAY(),100,100)</f>
        <v>6.0769230769230997</v>
      </c>
      <c r="AA321" s="27">
        <f ca="1">[2]!thsiFinD("ths_pb_lessthan1_num_ratio_index",$B321,[2]!thsiFinD("ths_new_forward_nearest_trade_date_func",TODAY()))</f>
        <v>11.25</v>
      </c>
      <c r="AB321" s="29">
        <f ca="1">IF(L321="","",(([2]!thsiFinD("close_int",$B321,TODAY()-365*3,TODAY(),100)-[2]!thsiFinD("low_int",$B321,TODAY()-365*3,TODAY(),100)-1)/([2]!thsiFinD("high_int",$B321,TODAY()-365*3,TODAY(),100)-[2]!thsiFinD("low_int",$B321,TODAY()-365*3,TODAY(),100)-1)))</f>
        <v>0.53761244168100941</v>
      </c>
      <c r="AC321" s="29">
        <f ca="1">IF($L321="","",(([2]!thsiFinD("close_int",$B321,TODAY()-365,TODAY(),100)-[2]!thsiFinD("low_int",$B321,TODAY()-365,TODAY(),100)-1)/([2]!thsiFinD("high_int",$B321,TODAY()-365,TODAY(),100)-[2]!thsiFinD("low_int",$B321,TODAY()-365,TODAY(),100)-1)))</f>
        <v>0.67749378855204645</v>
      </c>
      <c r="AD321" s="29">
        <f ca="1">IF($L321="","",(([2]!thsiFinD("close_int",$B321,TODAY()-90,TODAY(),100)-[2]!thsiFinD("low_int",$B321,TODAY()-90,TODAY(),100)-1)/([2]!thsiFinD("high_int",$B321,TODAY()-90,TODAY(),100)-[2]!thsiFinD("low_int",$B321,TODAY()-90,TODAY(),100)-1)))</f>
        <v>0.73847956150198757</v>
      </c>
    </row>
    <row r="322" spans="1:30" ht="16.5" hidden="1" x14ac:dyDescent="0.4">
      <c r="A322" s="2" t="str">
        <f>[1]!b_info_fullname(B322)</f>
        <v>上证医药卫生行业指数</v>
      </c>
      <c r="B322" s="2" t="s">
        <v>100</v>
      </c>
      <c r="C322" s="2" t="str">
        <f>[1]!s_info_name(B322)</f>
        <v>上证医药</v>
      </c>
      <c r="D322" s="3" t="s">
        <v>1497</v>
      </c>
      <c r="E322" s="3" t="s">
        <v>1504</v>
      </c>
      <c r="F322" s="3" t="s">
        <v>1504</v>
      </c>
      <c r="G322" s="19">
        <f>COUNTIF('ETF-info'!$I$2:$I$2000,ETF指数!$B322)</f>
        <v>1</v>
      </c>
      <c r="H322" s="20">
        <f ca="1">SUMIF('ETF-info'!$I$2:$I$2000,ETF指数!B322,'ETF-info'!$M$2:$M$1008)</f>
        <v>0.89975929480000005</v>
      </c>
      <c r="I322" s="25">
        <f ca="1">[1]!i_pq_pctchange($B322,TODAY()-30,"")</f>
        <v>0.18220247305658077</v>
      </c>
      <c r="J322" s="25">
        <f ca="1">[1]!i_pq_pctchange($B322,TODAY()-180,"")</f>
        <v>-0.79569329910896824</v>
      </c>
      <c r="K322" s="25">
        <f ca="1">[1]!i_pq_pctchange($B322,TODAY()-365,"")</f>
        <v>2.8328704682769823</v>
      </c>
      <c r="L322" s="25">
        <f ca="1">IFERROR([1]!i_risk_returnyearly($B322,TODAY()-180,"",1)/N322,"")</f>
        <v>-7.848908744763837E-2</v>
      </c>
      <c r="M322" s="25">
        <f ca="1">IFERROR([1]!i_risk_returnyearly($B322,TODAY()-365,"",1)/O322,"")</f>
        <v>0.11115795071269326</v>
      </c>
      <c r="N322" s="26">
        <f ca="1">[2]!thsiFinD("ths_annual_volatility_index",$B322,TODAY()-180,TODAY(),100,101)</f>
        <v>21.029054320964001</v>
      </c>
      <c r="O322" s="26">
        <f ca="1">[2]!thsiFinD("ths_annual_volatility_index",$B322,TODAY()-365,TODAY(),100,101)</f>
        <v>26.339789836154001</v>
      </c>
      <c r="P322" s="27">
        <f ca="1">[2]!thsiFinD("ths_fore_np_compound_growth_2y_index",$B322,TODAY())</f>
        <v>31.930080595602</v>
      </c>
      <c r="Q322" s="27">
        <f ca="1">$P322-[2]!thsiFinD("ths_fore_np_compound_growth_2y_index",$B322,TODAY()-30)</f>
        <v>2.8245589471170014</v>
      </c>
      <c r="R322" s="27">
        <f ca="1">$P322-[2]!thsiFinD("ths_fore_np_compound_growth_2y_index",$B322,TODAY()-180)</f>
        <v>0.92336365247899721</v>
      </c>
      <c r="S322" s="26">
        <f ca="1">[2]!thsiFinD("ths_pe_ttm_index",B322,[2]!thsiFinD("ths_new_forward_nearest_trade_date_func",TODAY()),100,100)</f>
        <v>40.571112653858997</v>
      </c>
      <c r="T322" s="26">
        <f ca="1">[2]!thsiFinD("ths_fore_pe_index",B322,[2]!thsiFinD("ths_new_forward_nearest_trade_date_func",TODAY()),2025,100)</f>
        <v>29.009044329588001</v>
      </c>
      <c r="U322" s="26">
        <f ca="1">[2]!thsiFinD("ths_pb_quantile_sr_index",$B322,[2]!thsiFinD("ths_new_forward_nearest_trade_date_func",TODAY()),TODAY()-365*5,TODAY(),107,100)</f>
        <v>41.426701570680628</v>
      </c>
      <c r="V322" s="26">
        <f ca="1">[2]!thsiFinD("ths_pe_ttm_quantile_index",$B322,[2]!thsiFinD("ths_new_forward_nearest_trade_date_func",TODAY()),TODAY()-365*5,TODAY(),100,100)</f>
        <v>0</v>
      </c>
      <c r="W322" s="27">
        <f ca="1">[2]!thsiFinD("ths_pb_quantile_sr_index",$B322,"2024-09-20",TODAY()-365*5,TODAY(),107,100)</f>
        <v>0.71989528795811519</v>
      </c>
      <c r="X322" s="27">
        <f ca="1">[2]!thsiFinD("ths_pe_ttm_quantile_index",$B322,"2024-09-20",TODAY()-365*5,TODAY(),100,100)</f>
        <v>40.527950310559</v>
      </c>
      <c r="Y322" s="27">
        <f ca="1">[2]!thsiFinD("ths_pb_quantile_sr_index",$B322,"2024-12-31",TODAY()-365*5,TODAY(),107,100)</f>
        <v>23.167539267015709</v>
      </c>
      <c r="Z322" s="27">
        <f ca="1">[2]!thsiFinD("ths_pe_ttm_quantile_index",$B322,"2024-12-31",TODAY()-365*5,TODAY(),100,100)</f>
        <v>66.381987577640004</v>
      </c>
      <c r="AA322" s="27">
        <f ca="1">[2]!thsiFinD("ths_pb_lessthan1_num_ratio_index",$B322,[2]!thsiFinD("ths_new_forward_nearest_trade_date_func",TODAY()))</f>
        <v>4</v>
      </c>
      <c r="AB322" s="29">
        <f ca="1">IF(L322="","",(([2]!thsiFinD("close_int",$B322,TODAY()-365*3,TODAY(),100)-[2]!thsiFinD("low_int",$B322,TODAY()-365*3,TODAY(),100)-1)/([2]!thsiFinD("high_int",$B322,TODAY()-365*3,TODAY(),100)-[2]!thsiFinD("low_int",$B322,TODAY()-365*3,TODAY(),100)-1)))</f>
        <v>0.28975010587882133</v>
      </c>
      <c r="AC322" s="29">
        <f ca="1">IF($L322="","",(([2]!thsiFinD("close_int",$B322,TODAY()-365,TODAY(),100)-[2]!thsiFinD("low_int",$B322,TODAY()-365,TODAY(),100)-1)/([2]!thsiFinD("high_int",$B322,TODAY()-365,TODAY(),100)-[2]!thsiFinD("low_int",$B322,TODAY()-365,TODAY(),100)-1)))</f>
        <v>0.49976218628130387</v>
      </c>
      <c r="AD322" s="29">
        <f ca="1">IF($L322="","",(([2]!thsiFinD("close_int",$B322,TODAY()-90,TODAY(),100)-[2]!thsiFinD("low_int",$B322,TODAY()-90,TODAY(),100)-1)/([2]!thsiFinD("high_int",$B322,TODAY()-90,TODAY(),100)-[2]!thsiFinD("low_int",$B322,TODAY()-90,TODAY(),100)-1)))</f>
        <v>0.54862066997629055</v>
      </c>
    </row>
    <row r="323" spans="1:30" ht="16.5" hidden="1" x14ac:dyDescent="0.4">
      <c r="A323" s="2" t="str">
        <f>[1]!b_info_fullname(B323)</f>
        <v>国证公共卫生与医疗健康指数</v>
      </c>
      <c r="B323" s="21" t="s">
        <v>820</v>
      </c>
      <c r="C323" s="2" t="str">
        <f>[1]!s_info_name(B323)</f>
        <v>医疗健康</v>
      </c>
      <c r="D323" s="3" t="s">
        <v>1497</v>
      </c>
      <c r="E323" s="3" t="s">
        <v>1504</v>
      </c>
      <c r="F323" s="3" t="s">
        <v>1504</v>
      </c>
      <c r="G323" s="19">
        <f>COUNTIF('ETF-info'!$I$2:$I$2000,ETF指数!$B323)</f>
        <v>1</v>
      </c>
      <c r="H323" s="20">
        <f ca="1">SUMIF('ETF-info'!$I$2:$I$2000,ETF指数!B323,'ETF-info'!$M$2:$M$1008)</f>
        <v>0.83504702470000003</v>
      </c>
      <c r="I323" s="25">
        <f ca="1">[1]!i_pq_pctchange($B323,TODAY()-30,"")</f>
        <v>-2.6056403244853921</v>
      </c>
      <c r="J323" s="25">
        <f ca="1">[1]!i_pq_pctchange($B323,TODAY()-180,"")</f>
        <v>-8.7735226445112886</v>
      </c>
      <c r="K323" s="25">
        <f ca="1">[1]!i_pq_pctchange($B323,TODAY()-365,"")</f>
        <v>-3.4677297562223375</v>
      </c>
      <c r="L323" s="25" t="str">
        <f ca="1">IFERROR([1]!i_risk_returnyearly($B323,TODAY()-180,"",1)/N323,"")</f>
        <v/>
      </c>
      <c r="M323" s="25" t="str">
        <f ca="1">IFERROR([1]!i_risk_returnyearly($B323,TODAY()-365,"",1)/O323,"")</f>
        <v/>
      </c>
      <c r="N323" s="26">
        <f ca="1">[2]!thsiFinD("ths_annual_volatility_index",$B323,TODAY()-180,TODAY(),100,101)</f>
        <v>0</v>
      </c>
      <c r="O323" s="26">
        <f ca="1">[2]!thsiFinD("ths_annual_volatility_index",$B323,TODAY()-365,TODAY(),100,101)</f>
        <v>0</v>
      </c>
      <c r="P323" s="27">
        <f ca="1">[2]!thsiFinD("ths_fore_np_compound_growth_2y_index",$B323,TODAY())</f>
        <v>0</v>
      </c>
      <c r="Q323" s="27">
        <f ca="1">$P323-[2]!thsiFinD("ths_fore_np_compound_growth_2y_index",$B323,TODAY()-30)</f>
        <v>0</v>
      </c>
      <c r="R323" s="27">
        <f ca="1">$P323-[2]!thsiFinD("ths_fore_np_compound_growth_2y_index",$B323,TODAY()-180)</f>
        <v>0</v>
      </c>
      <c r="S323" s="26">
        <f ca="1">[2]!thsiFinD("ths_pe_ttm_index",B323,[2]!thsiFinD("ths_new_forward_nearest_trade_date_func",TODAY()),100,100)</f>
        <v>0</v>
      </c>
      <c r="T323" s="26">
        <f ca="1">[2]!thsiFinD("ths_fore_pe_index",B323,[2]!thsiFinD("ths_new_forward_nearest_trade_date_func",TODAY()),2025,100)</f>
        <v>0</v>
      </c>
      <c r="U323" s="26">
        <f ca="1">[2]!thsiFinD("ths_pb_quantile_sr_index",$B323,[2]!thsiFinD("ths_new_forward_nearest_trade_date_func",TODAY()),TODAY()-365*5,TODAY(),107,100)</f>
        <v>0</v>
      </c>
      <c r="V323" s="26">
        <f ca="1">[2]!thsiFinD("ths_pe_ttm_quantile_index",$B323,[2]!thsiFinD("ths_new_forward_nearest_trade_date_func",TODAY()),TODAY()-365*5,TODAY(),100,100)</f>
        <v>0</v>
      </c>
      <c r="W323" s="27">
        <f ca="1">[2]!thsiFinD("ths_pb_quantile_sr_index",$B323,"2024-09-20",TODAY()-365*5,TODAY(),107,100)</f>
        <v>0</v>
      </c>
      <c r="X323" s="27">
        <f ca="1">[2]!thsiFinD("ths_pe_ttm_quantile_index",$B323,"2024-09-20",TODAY()-365*5,TODAY(),100,100)</f>
        <v>0</v>
      </c>
      <c r="Y323" s="27">
        <f ca="1">[2]!thsiFinD("ths_pb_quantile_sr_index",$B323,"2024-12-31",TODAY()-365*5,TODAY(),107,100)</f>
        <v>0</v>
      </c>
      <c r="Z323" s="27">
        <f ca="1">[2]!thsiFinD("ths_pe_ttm_quantile_index",$B323,"2024-12-31",TODAY()-365*5,TODAY(),100,100)</f>
        <v>0</v>
      </c>
      <c r="AA323" s="27">
        <f ca="1">[2]!thsiFinD("ths_pb_lessthan1_num_ratio_index",$B323,[2]!thsiFinD("ths_new_forward_nearest_trade_date_func",TODAY()))</f>
        <v>0</v>
      </c>
      <c r="AB323" s="29" t="str">
        <f ca="1">IF(L323="","",(([2]!thsiFinD("close_int",$B323,TODAY()-365*3,TODAY(),100)-[2]!thsiFinD("low_int",$B323,TODAY()-365*3,TODAY(),100)-1)/([2]!thsiFinD("high_int",$B323,TODAY()-365*3,TODAY(),100)-[2]!thsiFinD("low_int",$B323,TODAY()-365*3,TODAY(),100)-1)))</f>
        <v/>
      </c>
      <c r="AC323" s="29" t="str">
        <f ca="1">IF($L323="","",(([2]!thsiFinD("close_int",$B323,TODAY()-365,TODAY(),100)-[2]!thsiFinD("low_int",$B323,TODAY()-365,TODAY(),100)-1)/([2]!thsiFinD("high_int",$B323,TODAY()-365,TODAY(),100)-[2]!thsiFinD("low_int",$B323,TODAY()-365,TODAY(),100)-1)))</f>
        <v/>
      </c>
      <c r="AD323" s="29" t="str">
        <f ca="1">IF($L323="","",(([2]!thsiFinD("close_int",$B323,TODAY()-90,TODAY(),100)-[2]!thsiFinD("low_int",$B323,TODAY()-90,TODAY(),100)-1)/([2]!thsiFinD("high_int",$B323,TODAY()-90,TODAY(),100)-[2]!thsiFinD("low_int",$B323,TODAY()-90,TODAY(),100)-1)))</f>
        <v/>
      </c>
    </row>
    <row r="324" spans="1:30" ht="16.5" hidden="1" x14ac:dyDescent="0.4">
      <c r="A324" s="2" t="str">
        <f>[1]!b_info_fullname(B324)</f>
        <v>中证沪港深500医药卫生指数</v>
      </c>
      <c r="B324" s="21" t="s">
        <v>908</v>
      </c>
      <c r="C324" s="2" t="str">
        <f>[1]!s_info_name(B324)</f>
        <v>沪港深500医药</v>
      </c>
      <c r="D324" s="3" t="s">
        <v>1497</v>
      </c>
      <c r="E324" s="3" t="s">
        <v>1504</v>
      </c>
      <c r="F324" s="3" t="s">
        <v>1504</v>
      </c>
      <c r="G324" s="19">
        <f>COUNTIF('ETF-info'!$I$2:$I$2000,ETF指数!$B324)</f>
        <v>1</v>
      </c>
      <c r="H324" s="20">
        <f ca="1">SUMIF('ETF-info'!$I$2:$I$2000,ETF指数!B324,'ETF-info'!$M$2:$M$1008)</f>
        <v>0.39821890530000004</v>
      </c>
      <c r="I324" s="25">
        <f ca="1">[1]!i_pq_pctchange($B324,TODAY()-30,"")</f>
        <v>0.68429506689720032</v>
      </c>
      <c r="J324" s="25">
        <f ca="1">[1]!i_pq_pctchange($B324,TODAY()-180,"")</f>
        <v>-0.17570709341117041</v>
      </c>
      <c r="K324" s="25">
        <f ca="1">[1]!i_pq_pctchange($B324,TODAY()-365,"")</f>
        <v>11.153007907176038</v>
      </c>
      <c r="L324" s="25">
        <f ca="1">IFERROR([1]!i_risk_returnyearly($B324,TODAY()-180,"",1)/N324,"")</f>
        <v>-1.3382330764798549E-2</v>
      </c>
      <c r="M324" s="25">
        <f ca="1">IFERROR([1]!i_risk_returnyearly($B324,TODAY()-365,"",1)/O324,"")</f>
        <v>0.39098039541430613</v>
      </c>
      <c r="N324" s="26">
        <f ca="1">[2]!thsiFinD("ths_annual_volatility_index",$B324,TODAY()-180,TODAY(),100,101)</f>
        <v>26.662342906797999</v>
      </c>
      <c r="O324" s="26">
        <f ca="1">[2]!thsiFinD("ths_annual_volatility_index",$B324,TODAY()-365,TODAY(),100,101)</f>
        <v>28.169522621092</v>
      </c>
      <c r="P324" s="27">
        <f ca="1">[2]!thsiFinD("ths_fore_np_compound_growth_2y_index",$B324,TODAY())</f>
        <v>12.119050622545</v>
      </c>
      <c r="Q324" s="27">
        <f ca="1">$P324-[2]!thsiFinD("ths_fore_np_compound_growth_2y_index",$B324,TODAY()-30)</f>
        <v>-1.0537266888570009</v>
      </c>
      <c r="R324" s="27">
        <f ca="1">$P324-[2]!thsiFinD("ths_fore_np_compound_growth_2y_index",$B324,TODAY()-180)</f>
        <v>-5.1736199506090017</v>
      </c>
      <c r="S324" s="26">
        <f ca="1">[2]!thsiFinD("ths_pe_ttm_index",B324,[2]!thsiFinD("ths_new_forward_nearest_trade_date_func",TODAY()),100,100)</f>
        <v>25.671857904482</v>
      </c>
      <c r="T324" s="26">
        <f ca="1">[2]!thsiFinD("ths_fore_pe_index",B324,[2]!thsiFinD("ths_new_forward_nearest_trade_date_func",TODAY()),2025,100)</f>
        <v>20.371495136575</v>
      </c>
      <c r="U324" s="26">
        <f ca="1">[2]!thsiFinD("ths_pb_quantile_sr_index",$B324,[2]!thsiFinD("ths_new_forward_nearest_trade_date_func",TODAY()),TODAY()-365*5,TODAY(),107,100)</f>
        <v>34.555984555984551</v>
      </c>
      <c r="V324" s="26">
        <f ca="1">[2]!thsiFinD("ths_pe_ttm_quantile_index",$B324,[2]!thsiFinD("ths_new_forward_nearest_trade_date_func",TODAY()),TODAY()-365*5,TODAY(),100,100)</f>
        <v>0</v>
      </c>
      <c r="W324" s="27">
        <f ca="1">[2]!thsiFinD("ths_pb_quantile_sr_index",$B324,"2024-09-20",TODAY()-365*5,TODAY(),107,100)</f>
        <v>0.4504504504504504</v>
      </c>
      <c r="X324" s="27">
        <f ca="1">[2]!thsiFinD("ths_pe_ttm_quantile_index",$B324,"2024-09-20",TODAY()-365*5,TODAY(),100,100)</f>
        <v>2.2889842632331998</v>
      </c>
      <c r="Y324" s="27">
        <f ca="1">[2]!thsiFinD("ths_pb_quantile_sr_index",$B324,"2024-12-31",TODAY()-365*5,TODAY(),107,100)</f>
        <v>21.106821106821108</v>
      </c>
      <c r="Z324" s="27">
        <f ca="1">[2]!thsiFinD("ths_pe_ttm_quantile_index",$B324,"2024-12-31",TODAY()-365*5,TODAY(),100,100)</f>
        <v>17.251252684324001</v>
      </c>
      <c r="AA324" s="27">
        <f ca="1">[2]!thsiFinD("ths_pb_lessthan1_num_ratio_index",$B324,[2]!thsiFinD("ths_new_forward_nearest_trade_date_func",TODAY()))</f>
        <v>5</v>
      </c>
      <c r="AB324" s="29">
        <f ca="1">IF(L324="","",(([2]!thsiFinD("close_int",$B324,TODAY()-365*3,TODAY(),100)-[2]!thsiFinD("low_int",$B324,TODAY()-365*3,TODAY(),100)-1)/([2]!thsiFinD("high_int",$B324,TODAY()-365*3,TODAY(),100)-[2]!thsiFinD("low_int",$B324,TODAY()-365*3,TODAY(),100)-1)))</f>
        <v>0.23893136158468486</v>
      </c>
      <c r="AC324" s="29">
        <f ca="1">IF($L324="","",(([2]!thsiFinD("close_int",$B324,TODAY()-365,TODAY(),100)-[2]!thsiFinD("low_int",$B324,TODAY()-365,TODAY(),100)-1)/([2]!thsiFinD("high_int",$B324,TODAY()-365,TODAY(),100)-[2]!thsiFinD("low_int",$B324,TODAY()-365,TODAY(),100)-1)))</f>
        <v>0.50004910964294447</v>
      </c>
      <c r="AD324" s="29">
        <f ca="1">IF($L324="","",(([2]!thsiFinD("close_int",$B324,TODAY()-90,TODAY(),100)-[2]!thsiFinD("low_int",$B324,TODAY()-90,TODAY(),100)-1)/([2]!thsiFinD("high_int",$B324,TODAY()-90,TODAY(),100)-[2]!thsiFinD("low_int",$B324,TODAY()-90,TODAY(),100)-1)))</f>
        <v>0.62160796032374133</v>
      </c>
    </row>
    <row r="325" spans="1:30" ht="16.5" hidden="1" x14ac:dyDescent="0.4">
      <c r="A325" s="2" t="str">
        <f>[1]!b_info_fullname(B325)</f>
        <v>中证军工指数</v>
      </c>
      <c r="B325" s="2" t="s">
        <v>167</v>
      </c>
      <c r="C325" s="2" t="s">
        <v>1792</v>
      </c>
      <c r="D325" s="3" t="s">
        <v>1497</v>
      </c>
      <c r="E325" s="3" t="s">
        <v>1505</v>
      </c>
      <c r="F325" s="3" t="s">
        <v>1793</v>
      </c>
      <c r="G325" s="19">
        <f>COUNTIF('ETF-info'!$I$2:$I$2000,ETF指数!$B325)</f>
        <v>4</v>
      </c>
      <c r="H325" s="20">
        <f ca="1">SUMIF('ETF-info'!$I$2:$I$2000,ETF指数!B325,'ETF-info'!$M$2:$M$1008)</f>
        <v>163.2502696656</v>
      </c>
      <c r="I325" s="25">
        <f ca="1">[1]!i_pq_pctchange($B325,TODAY()-30,"")</f>
        <v>-5.0764135082723705</v>
      </c>
      <c r="J325" s="25">
        <f ca="1">[1]!i_pq_pctchange($B325,TODAY()-180,"")</f>
        <v>-5.9928447123563373</v>
      </c>
      <c r="K325" s="25">
        <f ca="1">[1]!i_pq_pctchange($B325,TODAY()-365,"")</f>
        <v>14.671498358391721</v>
      </c>
      <c r="L325" s="25">
        <f ca="1">IFERROR([1]!i_risk_returnyearly($B325,TODAY()-180,"",1)/N325,"")</f>
        <v>-0.39895241316784769</v>
      </c>
      <c r="M325" s="25">
        <f ca="1">IFERROR([1]!i_risk_returnyearly($B325,TODAY()-365,"",1)/O325,"")</f>
        <v>0.46494417024624363</v>
      </c>
      <c r="N325" s="26">
        <f ca="1">[2]!thsiFinD("ths_annual_volatility_index",$B325,TODAY()-180,TODAY(),100,101)</f>
        <v>30.280542912266</v>
      </c>
      <c r="O325" s="26">
        <f ca="1">[2]!thsiFinD("ths_annual_volatility_index",$B325,TODAY()-365,TODAY(),100,101)</f>
        <v>32.674114528064997</v>
      </c>
      <c r="P325" s="27">
        <f ca="1">[2]!thsiFinD("ths_fore_np_compound_growth_2y_index",$B325,TODAY())</f>
        <v>33.854975148568002</v>
      </c>
      <c r="Q325" s="27">
        <f ca="1">$P325-[2]!thsiFinD("ths_fore_np_compound_growth_2y_index",$B325,TODAY()-30)</f>
        <v>3.3380103033839994</v>
      </c>
      <c r="R325" s="27">
        <f ca="1">$P325-[2]!thsiFinD("ths_fore_np_compound_growth_2y_index",$B325,TODAY()-180)</f>
        <v>0.40045684098700463</v>
      </c>
      <c r="S325" s="26">
        <f ca="1">[2]!thsiFinD("ths_pe_ttm_index",B325,[2]!thsiFinD("ths_new_forward_nearest_trade_date_func",TODAY()),100,100)</f>
        <v>77.698161424738998</v>
      </c>
      <c r="T325" s="26">
        <f ca="1">[2]!thsiFinD("ths_fore_pe_index",B325,[2]!thsiFinD("ths_new_forward_nearest_trade_date_func",TODAY()),2025,100)</f>
        <v>34.067297046969998</v>
      </c>
      <c r="U325" s="26">
        <f ca="1">[2]!thsiFinD("ths_pb_quantile_sr_index",$B325,[2]!thsiFinD("ths_new_forward_nearest_trade_date_func",TODAY()),TODAY()-365*5,TODAY(),107,100)</f>
        <v>70.311506675143036</v>
      </c>
      <c r="V325" s="26">
        <f ca="1">[2]!thsiFinD("ths_pe_ttm_quantile_index",$B325,[2]!thsiFinD("ths_new_forward_nearest_trade_date_func",TODAY()),TODAY()-365*5,TODAY(),100,100)</f>
        <v>0</v>
      </c>
      <c r="W325" s="27">
        <f ca="1">[2]!thsiFinD("ths_pb_quantile_sr_index",$B325,"2024-09-20",TODAY()-365*5,TODAY(),107,100)</f>
        <v>1.3986013986013985</v>
      </c>
      <c r="X325" s="27">
        <f ca="1">[2]!thsiFinD("ths_pe_ttm_quantile_index",$B325,"2024-09-20",TODAY()-365*5,TODAY(),100,100)</f>
        <v>5.5642633228839999</v>
      </c>
      <c r="Y325" s="27">
        <f ca="1">[2]!thsiFinD("ths_pb_quantile_sr_index",$B325,"2024-12-31",TODAY()-365*5,TODAY(),107,100)</f>
        <v>49.268912905276544</v>
      </c>
      <c r="Z325" s="27">
        <f ca="1">[2]!thsiFinD("ths_pe_ttm_quantile_index",$B325,"2024-12-31",TODAY()-365*5,TODAY(),100,100)</f>
        <v>84.012539184952999</v>
      </c>
      <c r="AA325" s="27">
        <f ca="1">[2]!thsiFinD("ths_pb_lessthan1_num_ratio_index",$B325,[2]!thsiFinD("ths_new_forward_nearest_trade_date_func",TODAY()))</f>
        <v>1.25</v>
      </c>
      <c r="AB325" s="29">
        <f ca="1">IF(L325="","",(([2]!thsiFinD("close_int",$B325,TODAY()-365*3,TODAY(),100)-[2]!thsiFinD("low_int",$B325,TODAY()-365*3,TODAY(),100)-1)/([2]!thsiFinD("high_int",$B325,TODAY()-365*3,TODAY(),100)-[2]!thsiFinD("low_int",$B325,TODAY()-365*3,TODAY(),100)-1)))</f>
        <v>0.53906225433748534</v>
      </c>
      <c r="AC325" s="29">
        <f ca="1">IF($L325="","",(([2]!thsiFinD("close_int",$B325,TODAY()-365,TODAY(),100)-[2]!thsiFinD("low_int",$B325,TODAY()-365,TODAY(),100)-1)/([2]!thsiFinD("high_int",$B325,TODAY()-365,TODAY(),100)-[2]!thsiFinD("low_int",$B325,TODAY()-365,TODAY(),100)-1)))</f>
        <v>0.5139283945950992</v>
      </c>
      <c r="AD325" s="29">
        <f ca="1">IF($L325="","",(([2]!thsiFinD("close_int",$B325,TODAY()-90,TODAY(),100)-[2]!thsiFinD("low_int",$B325,TODAY()-90,TODAY(),100)-1)/([2]!thsiFinD("high_int",$B325,TODAY()-90,TODAY(),100)-[2]!thsiFinD("low_int",$B325,TODAY()-90,TODAY(),100)-1)))</f>
        <v>0.46574374076428721</v>
      </c>
    </row>
    <row r="326" spans="1:30" ht="16.5" hidden="1" x14ac:dyDescent="0.4">
      <c r="A326" s="2" t="str">
        <f>[1]!b_info_fullname(B326)</f>
        <v>中证光伏产业指数</v>
      </c>
      <c r="B326" s="2" t="s">
        <v>464</v>
      </c>
      <c r="C326" s="2" t="s">
        <v>1794</v>
      </c>
      <c r="D326" s="3" t="s">
        <v>1497</v>
      </c>
      <c r="E326" s="3" t="s">
        <v>1505</v>
      </c>
      <c r="F326" s="3" t="s">
        <v>1795</v>
      </c>
      <c r="G326" s="19">
        <f>COUNTIF('ETF-info'!$I$2:$I$2000,ETF指数!$B326)</f>
        <v>10</v>
      </c>
      <c r="H326" s="20">
        <f ca="1">SUMIF('ETF-info'!$I$2:$I$2000,ETF指数!B326,'ETF-info'!$M$2:$M$1008)</f>
        <v>149.76837562080001</v>
      </c>
      <c r="I326" s="25">
        <f ca="1">[1]!i_pq_pctchange($B326,TODAY()-30,"")</f>
        <v>-12.839601799766175</v>
      </c>
      <c r="J326" s="25">
        <f ca="1">[1]!i_pq_pctchange($B326,TODAY()-180,"")</f>
        <v>-27.71380020979969</v>
      </c>
      <c r="K326" s="25">
        <f ca="1">[1]!i_pq_pctchange($B326,TODAY()-365,"")</f>
        <v>-18.094917988306847</v>
      </c>
      <c r="L326" s="25">
        <f ca="1">IFERROR([1]!i_risk_returnyearly($B326,TODAY()-180,"",1)/N326,"")</f>
        <v>-1.6650173712687981</v>
      </c>
      <c r="M326" s="25">
        <f ca="1">IFERROR([1]!i_risk_returnyearly($B326,TODAY()-365,"",1)/O326,"")</f>
        <v>-0.49484780952838991</v>
      </c>
      <c r="N326" s="26">
        <f ca="1">[2]!thsiFinD("ths_annual_volatility_index",$B326,TODAY()-180,TODAY(),100,101)</f>
        <v>29.51397591404</v>
      </c>
      <c r="O326" s="26">
        <f ca="1">[2]!thsiFinD("ths_annual_volatility_index",$B326,TODAY()-365,TODAY(),100,101)</f>
        <v>37.655217030891002</v>
      </c>
      <c r="P326" s="27">
        <f ca="1">[2]!thsiFinD("ths_fore_np_compound_growth_2y_index",$B326,TODAY())</f>
        <v>-9.952094256316899</v>
      </c>
      <c r="Q326" s="27">
        <f ca="1">$P326-[2]!thsiFinD("ths_fore_np_compound_growth_2y_index",$B326,TODAY()-30)</f>
        <v>-1.6640755220958994</v>
      </c>
      <c r="R326" s="27">
        <f ca="1">$P326-[2]!thsiFinD("ths_fore_np_compound_growth_2y_index",$B326,TODAY()-180)</f>
        <v>-4.494925122874899</v>
      </c>
      <c r="S326" s="26">
        <f ca="1">[2]!thsiFinD("ths_pe_ttm_index",B326,[2]!thsiFinD("ths_new_forward_nearest_trade_date_func",TODAY()),100,100)</f>
        <v>82.390956276146994</v>
      </c>
      <c r="T326" s="26">
        <f ca="1">[2]!thsiFinD("ths_fore_pe_index",B326,[2]!thsiFinD("ths_new_forward_nearest_trade_date_func",TODAY()),2025,100)</f>
        <v>13.681253827869</v>
      </c>
      <c r="U326" s="26">
        <f ca="1">[2]!thsiFinD("ths_pb_quantile_sr_index",$B326,[2]!thsiFinD("ths_new_forward_nearest_trade_date_func",TODAY()),TODAY()-365*5,TODAY(),107,100)</f>
        <v>4.1237113402061851</v>
      </c>
      <c r="V326" s="26">
        <f ca="1">[2]!thsiFinD("ths_pe_ttm_quantile_index",$B326,[2]!thsiFinD("ths_new_forward_nearest_trade_date_func",TODAY()),TODAY()-365*5,TODAY(),100,100)</f>
        <v>0</v>
      </c>
      <c r="W326" s="27">
        <f ca="1">[2]!thsiFinD("ths_pb_quantile_sr_index",$B326,"2024-09-20",TODAY()-365*5,TODAY(),107,100)</f>
        <v>0.51546391752577314</v>
      </c>
      <c r="X326" s="27">
        <f ca="1">[2]!thsiFinD("ths_pe_ttm_quantile_index",$B326,"2024-09-20",TODAY()-365*5,TODAY(),100,100)</f>
        <v>35.523300229183</v>
      </c>
      <c r="Y326" s="27">
        <f ca="1">[2]!thsiFinD("ths_pb_quantile_sr_index",$B326,"2024-12-31",TODAY()-365*5,TODAY(),107,100)</f>
        <v>17.074742268041238</v>
      </c>
      <c r="Z326" s="27">
        <f ca="1">[2]!thsiFinD("ths_pe_ttm_quantile_index",$B326,"2024-12-31",TODAY()-365*5,TODAY(),100,100)</f>
        <v>96.027501909855005</v>
      </c>
      <c r="AA326" s="27">
        <f ca="1">[2]!thsiFinD("ths_pb_lessthan1_num_ratio_index",$B326,[2]!thsiFinD("ths_new_forward_nearest_trade_date_func",TODAY()))</f>
        <v>16</v>
      </c>
      <c r="AB326" s="29">
        <f ca="1">IF(L326="","",(([2]!thsiFinD("close_int",$B326,TODAY()-365*3,TODAY(),100)-[2]!thsiFinD("low_int",$B326,TODAY()-365*3,TODAY(),100)-1)/([2]!thsiFinD("high_int",$B326,TODAY()-365*3,TODAY(),100)-[2]!thsiFinD("low_int",$B326,TODAY()-365*3,TODAY(),100)-1)))</f>
        <v>3.3980511066482581E-2</v>
      </c>
      <c r="AC326" s="29">
        <f ca="1">IF($L326="","",(([2]!thsiFinD("close_int",$B326,TODAY()-365,TODAY(),100)-[2]!thsiFinD("low_int",$B326,TODAY()-365,TODAY(),100)-1)/([2]!thsiFinD("high_int",$B326,TODAY()-365,TODAY(),100)-[2]!thsiFinD("low_int",$B326,TODAY()-365,TODAY(),100)-1)))</f>
        <v>0.13551309793302896</v>
      </c>
      <c r="AD326" s="29">
        <f ca="1">IF($L326="","",(([2]!thsiFinD("close_int",$B326,TODAY()-90,TODAY(),100)-[2]!thsiFinD("low_int",$B326,TODAY()-90,TODAY(),100)-1)/([2]!thsiFinD("high_int",$B326,TODAY()-90,TODAY(),100)-[2]!thsiFinD("low_int",$B326,TODAY()-90,TODAY(),100)-1)))</f>
        <v>0.26528659120854559</v>
      </c>
    </row>
    <row r="327" spans="1:30" ht="16.5" hidden="1" x14ac:dyDescent="0.4">
      <c r="A327" s="2" t="str">
        <f>[1]!b_info_fullname(B327)</f>
        <v>中证新能源汽车指数</v>
      </c>
      <c r="B327" s="2" t="s">
        <v>382</v>
      </c>
      <c r="C327" s="2" t="s">
        <v>1796</v>
      </c>
      <c r="D327" s="3" t="s">
        <v>1497</v>
      </c>
      <c r="E327" s="3" t="s">
        <v>1505</v>
      </c>
      <c r="F327" s="3" t="s">
        <v>1797</v>
      </c>
      <c r="G327" s="19">
        <f>COUNTIF('ETF-info'!$I$2:$I$2000,ETF指数!$B327)</f>
        <v>5</v>
      </c>
      <c r="H327" s="20">
        <f ca="1">SUMIF('ETF-info'!$I$2:$I$2000,ETF指数!B327,'ETF-info'!$M$2:$M$1008)</f>
        <v>69.745784900399997</v>
      </c>
      <c r="I327" s="25">
        <f ca="1">[1]!i_pq_pctchange($B327,TODAY()-30,"")</f>
        <v>-8.8908814038596731</v>
      </c>
      <c r="J327" s="25">
        <f ca="1">[1]!i_pq_pctchange($B327,TODAY()-180,"")</f>
        <v>-3.353781566702696</v>
      </c>
      <c r="K327" s="25">
        <f ca="1">[1]!i_pq_pctchange($B327,TODAY()-365,"")</f>
        <v>9.8968105910119277</v>
      </c>
      <c r="L327" s="25">
        <f ca="1">IFERROR([1]!i_risk_returnyearly($B327,TODAY()-180,"",1)/N327,"")</f>
        <v>-0.21706407465013705</v>
      </c>
      <c r="M327" s="25">
        <f ca="1">IFERROR([1]!i_risk_returnyearly($B327,TODAY()-365,"",1)/O327,"")</f>
        <v>0.27283194372917396</v>
      </c>
      <c r="N327" s="26">
        <f ca="1">[2]!thsiFinD("ths_annual_volatility_index",$B327,TODAY()-180,TODAY(),100,101)</f>
        <v>31.604655161120998</v>
      </c>
      <c r="O327" s="26">
        <f ca="1">[2]!thsiFinD("ths_annual_volatility_index",$B327,TODAY()-365,TODAY(),100,101)</f>
        <v>37.532971876993003</v>
      </c>
      <c r="P327" s="27">
        <f ca="1">[2]!thsiFinD("ths_fore_np_compound_growth_2y_index",$B327,TODAY())</f>
        <v>22.405509061044</v>
      </c>
      <c r="Q327" s="27">
        <f ca="1">$P327-[2]!thsiFinD("ths_fore_np_compound_growth_2y_index",$B327,TODAY()-30)</f>
        <v>-0.64003875923399889</v>
      </c>
      <c r="R327" s="27">
        <f ca="1">$P327-[2]!thsiFinD("ths_fore_np_compound_growth_2y_index",$B327,TODAY()-180)</f>
        <v>6.7718696360189998</v>
      </c>
      <c r="S327" s="26">
        <f ca="1">[2]!thsiFinD("ths_pe_ttm_index",B327,[2]!thsiFinD("ths_new_forward_nearest_trade_date_func",TODAY()),100,100)</f>
        <v>29.213502255318001</v>
      </c>
      <c r="T327" s="26">
        <f ca="1">[2]!thsiFinD("ths_fore_pe_index",B327,[2]!thsiFinD("ths_new_forward_nearest_trade_date_func",TODAY()),2025,100)</f>
        <v>18.985738972452999</v>
      </c>
      <c r="U327" s="26">
        <f ca="1">[2]!thsiFinD("ths_pb_quantile_sr_index",$B327,[2]!thsiFinD("ths_new_forward_nearest_trade_date_func",TODAY()),TODAY()-365*5,TODAY(),107,100)</f>
        <v>26.601307189542485</v>
      </c>
      <c r="V327" s="26">
        <f ca="1">[2]!thsiFinD("ths_pe_ttm_quantile_index",$B327,[2]!thsiFinD("ths_new_forward_nearest_trade_date_func",TODAY()),TODAY()-365*5,TODAY(),100,100)</f>
        <v>0</v>
      </c>
      <c r="W327" s="27">
        <f ca="1">[2]!thsiFinD("ths_pb_quantile_sr_index",$B327,"2024-09-20",TODAY()-365*5,TODAY(),107,100)</f>
        <v>2.6797385620915031</v>
      </c>
      <c r="X327" s="27">
        <f ca="1">[2]!thsiFinD("ths_pe_ttm_quantile_index",$B327,"2024-09-20",TODAY()-365*5,TODAY(),100,100)</f>
        <v>26.344086021504999</v>
      </c>
      <c r="Y327" s="27">
        <f ca="1">[2]!thsiFinD("ths_pb_quantile_sr_index",$B327,"2024-12-31",TODAY()-365*5,TODAY(),107,100)</f>
        <v>22.418300653594773</v>
      </c>
      <c r="Z327" s="27">
        <f ca="1">[2]!thsiFinD("ths_pe_ttm_quantile_index",$B327,"2024-12-31",TODAY()-365*5,TODAY(),100,100)</f>
        <v>42.703533026114002</v>
      </c>
      <c r="AA327" s="27">
        <f ca="1">[2]!thsiFinD("ths_pb_lessthan1_num_ratio_index",$B327,[2]!thsiFinD("ths_new_forward_nearest_trade_date_func",TODAY()))</f>
        <v>4</v>
      </c>
      <c r="AB327" s="29">
        <f ca="1">IF(L327="","",(([2]!thsiFinD("close_int",$B327,TODAY()-365*3,TODAY(),100)-[2]!thsiFinD("low_int",$B327,TODAY()-365*3,TODAY(),100)-1)/([2]!thsiFinD("high_int",$B327,TODAY()-365*3,TODAY(),100)-[2]!thsiFinD("low_int",$B327,TODAY()-365*3,TODAY(),100)-1)))</f>
        <v>0.18407515315140899</v>
      </c>
      <c r="AC327" s="29">
        <f ca="1">IF($L327="","",(([2]!thsiFinD("close_int",$B327,TODAY()-365,TODAY(),100)-[2]!thsiFinD("low_int",$B327,TODAY()-365,TODAY(),100)-1)/([2]!thsiFinD("high_int",$B327,TODAY()-365,TODAY(),100)-[2]!thsiFinD("low_int",$B327,TODAY()-365,TODAY(),100)-1)))</f>
        <v>0.58362742709863991</v>
      </c>
      <c r="AD327" s="29">
        <f ca="1">IF($L327="","",(([2]!thsiFinD("close_int",$B327,TODAY()-90,TODAY(),100)-[2]!thsiFinD("low_int",$B327,TODAY()-90,TODAY(),100)-1)/([2]!thsiFinD("high_int",$B327,TODAY()-90,TODAY(),100)-[2]!thsiFinD("low_int",$B327,TODAY()-90,TODAY(),100)-1)))</f>
        <v>0.40226578608103458</v>
      </c>
    </row>
    <row r="328" spans="1:30" ht="16.5" hidden="1" x14ac:dyDescent="0.4">
      <c r="A328" s="2" t="str">
        <f>[1]!b_info_fullname(B328)</f>
        <v>中证新能源指数</v>
      </c>
      <c r="B328" s="2" t="s">
        <v>491</v>
      </c>
      <c r="C328" s="2" t="s">
        <v>1798</v>
      </c>
      <c r="D328" s="3" t="s">
        <v>1497</v>
      </c>
      <c r="E328" s="3" t="s">
        <v>1505</v>
      </c>
      <c r="F328" s="3" t="s">
        <v>1503</v>
      </c>
      <c r="G328" s="19">
        <f>COUNTIF('ETF-info'!$I$2:$I$2000,ETF指数!$B328)</f>
        <v>5</v>
      </c>
      <c r="H328" s="20">
        <f ca="1">SUMIF('ETF-info'!$I$2:$I$2000,ETF指数!B328,'ETF-info'!$M$2:$M$1008)</f>
        <v>66.016888019599989</v>
      </c>
      <c r="I328" s="25">
        <f ca="1">[1]!i_pq_pctchange($B328,TODAY()-30,"")</f>
        <v>-10.517106951853849</v>
      </c>
      <c r="J328" s="25">
        <f ca="1">[1]!i_pq_pctchange($B328,TODAY()-180,"")</f>
        <v>-20.397167151543314</v>
      </c>
      <c r="K328" s="25">
        <f ca="1">[1]!i_pq_pctchange($B328,TODAY()-365,"")</f>
        <v>-8.7035700440141639</v>
      </c>
      <c r="L328" s="25">
        <f ca="1">IFERROR([1]!i_risk_returnyearly($B328,TODAY()-180,"",1)/N328,"")</f>
        <v>-1.3774795830338191</v>
      </c>
      <c r="M328" s="25">
        <f ca="1">IFERROR([1]!i_risk_returnyearly($B328,TODAY()-365,"",1)/O328,"")</f>
        <v>-0.25537074110704833</v>
      </c>
      <c r="N328" s="26">
        <f ca="1">[2]!thsiFinD("ths_annual_volatility_index",$B328,TODAY()-180,TODAY(),100,101)</f>
        <v>27.46110028963</v>
      </c>
      <c r="O328" s="26">
        <f ca="1">[2]!thsiFinD("ths_annual_volatility_index",$B328,TODAY()-365,TODAY(),100,101)</f>
        <v>35.156639930520001</v>
      </c>
      <c r="P328" s="27">
        <f ca="1">[2]!thsiFinD("ths_fore_np_compound_growth_2y_index",$B328,TODAY())</f>
        <v>4.3048263942542997</v>
      </c>
      <c r="Q328" s="27">
        <f ca="1">$P328-[2]!thsiFinD("ths_fore_np_compound_growth_2y_index",$B328,TODAY()-30)</f>
        <v>-0.33366485067970064</v>
      </c>
      <c r="R328" s="27">
        <f ca="1">$P328-[2]!thsiFinD("ths_fore_np_compound_growth_2y_index",$B328,TODAY()-180)</f>
        <v>-5.6199008045600074E-2</v>
      </c>
      <c r="S328" s="26">
        <f ca="1">[2]!thsiFinD("ths_pe_ttm_index",B328,[2]!thsiFinD("ths_new_forward_nearest_trade_date_func",TODAY()),100,100)</f>
        <v>32.335690233347997</v>
      </c>
      <c r="T328" s="26">
        <f ca="1">[2]!thsiFinD("ths_fore_pe_index",B328,[2]!thsiFinD("ths_new_forward_nearest_trade_date_func",TODAY()),2025,100)</f>
        <v>15.460413098017</v>
      </c>
      <c r="U328" s="26">
        <f ca="1">[2]!thsiFinD("ths_pb_quantile_sr_index",$B328,[2]!thsiFinD("ths_new_forward_nearest_trade_date_func",TODAY()),TODAY()-365*5,TODAY(),107,100)</f>
        <v>8.015267175572518</v>
      </c>
      <c r="V328" s="26">
        <f ca="1">[2]!thsiFinD("ths_pe_ttm_quantile_index",$B328,[2]!thsiFinD("ths_new_forward_nearest_trade_date_func",TODAY()),TODAY()-365*5,TODAY(),100,100)</f>
        <v>0</v>
      </c>
      <c r="W328" s="27">
        <f ca="1">[2]!thsiFinD("ths_pb_quantile_sr_index",$B328,"2024-09-20",TODAY()-365*5,TODAY(),107,100)</f>
        <v>0.19083969465648851</v>
      </c>
      <c r="X328" s="27">
        <f ca="1">[2]!thsiFinD("ths_pe_ttm_quantile_index",$B328,"2024-09-20",TODAY()-365*5,TODAY(),100,100)</f>
        <v>33.929903057419999</v>
      </c>
      <c r="Y328" s="27">
        <f ca="1">[2]!thsiFinD("ths_pb_quantile_sr_index",$B328,"2024-12-31",TODAY()-365*5,TODAY(),107,100)</f>
        <v>26.590330788804074</v>
      </c>
      <c r="Z328" s="27">
        <f ca="1">[2]!thsiFinD("ths_pe_ttm_quantile_index",$B328,"2024-12-31",TODAY()-365*5,TODAY(),100,100)</f>
        <v>51.752423564503999</v>
      </c>
      <c r="AA328" s="27">
        <f ca="1">[2]!thsiFinD("ths_pb_lessthan1_num_ratio_index",$B328,[2]!thsiFinD("ths_new_forward_nearest_trade_date_func",TODAY()))</f>
        <v>15</v>
      </c>
      <c r="AB328" s="29">
        <f ca="1">IF(L328="","",(([2]!thsiFinD("close_int",$B328,TODAY()-365*3,TODAY(),100)-[2]!thsiFinD("low_int",$B328,TODAY()-365*3,TODAY(),100)-1)/([2]!thsiFinD("high_int",$B328,TODAY()-365*3,TODAY(),100)-[2]!thsiFinD("low_int",$B328,TODAY()-365*3,TODAY(),100)-1)))</f>
        <v>5.1720725432729812E-2</v>
      </c>
      <c r="AC328" s="29">
        <f ca="1">IF($L328="","",(([2]!thsiFinD("close_int",$B328,TODAY()-365,TODAY(),100)-[2]!thsiFinD("low_int",$B328,TODAY()-365,TODAY(),100)-1)/([2]!thsiFinD("high_int",$B328,TODAY()-365,TODAY(),100)-[2]!thsiFinD("low_int",$B328,TODAY()-365,TODAY(),100)-1)))</f>
        <v>0.20450871264866213</v>
      </c>
      <c r="AD328" s="29">
        <f ca="1">IF($L328="","",(([2]!thsiFinD("close_int",$B328,TODAY()-90,TODAY(),100)-[2]!thsiFinD("low_int",$B328,TODAY()-90,TODAY(),100)-1)/([2]!thsiFinD("high_int",$B328,TODAY()-90,TODAY(),100)-[2]!thsiFinD("low_int",$B328,TODAY()-90,TODAY(),100)-1)))</f>
        <v>0.30017218986912936</v>
      </c>
    </row>
    <row r="329" spans="1:30" ht="16.5" hidden="1" x14ac:dyDescent="0.4">
      <c r="A329" s="2" t="str">
        <f>[1]!b_info_fullname(B329)</f>
        <v>中证机器人指数</v>
      </c>
      <c r="B329" s="2" t="s">
        <v>761</v>
      </c>
      <c r="C329" s="2" t="s">
        <v>1806</v>
      </c>
      <c r="D329" s="3" t="s">
        <v>1497</v>
      </c>
      <c r="E329" s="3" t="s">
        <v>1505</v>
      </c>
      <c r="F329" s="3" t="s">
        <v>1806</v>
      </c>
      <c r="G329" s="19">
        <f>COUNTIF('ETF-info'!$I$2:$I$2000,ETF指数!$B329)</f>
        <v>5</v>
      </c>
      <c r="H329" s="20">
        <f ca="1">SUMIF('ETF-info'!$I$2:$I$2000,ETF指数!B329,'ETF-info'!$M$2:$M$1008)</f>
        <v>181.55197711650001</v>
      </c>
      <c r="I329" s="25">
        <f ca="1">[1]!i_pq_pctchange($B329,TODAY()-30,"")</f>
        <v>-10.637090326966725</v>
      </c>
      <c r="J329" s="25">
        <f ca="1">[1]!i_pq_pctchange($B329,TODAY()-180,"")</f>
        <v>16.003023853840293</v>
      </c>
      <c r="K329" s="25">
        <f ca="1">[1]!i_pq_pctchange($B329,TODAY()-365,"")</f>
        <v>24.049829670696688</v>
      </c>
      <c r="L329" s="25">
        <f ca="1">IFERROR([1]!i_risk_returnyearly($B329,TODAY()-180,"",1)/N329,"")</f>
        <v>0.85129011820226408</v>
      </c>
      <c r="M329" s="25">
        <f ca="1">IFERROR([1]!i_risk_returnyearly($B329,TODAY()-365,"",1)/O329,"")</f>
        <v>0.60675837582819703</v>
      </c>
      <c r="N329" s="26">
        <f ca="1">[2]!thsiFinD("ths_annual_volatility_index",$B329,TODAY()-180,TODAY(),100,101)</f>
        <v>42.573049633106002</v>
      </c>
      <c r="O329" s="26">
        <f ca="1">[2]!thsiFinD("ths_annual_volatility_index",$B329,TODAY()-365,TODAY(),100,101)</f>
        <v>41.098346845386999</v>
      </c>
      <c r="P329" s="27">
        <f ca="1">[2]!thsiFinD("ths_fore_np_compound_growth_2y_index",$B329,TODAY())</f>
        <v>13.931052832321999</v>
      </c>
      <c r="Q329" s="27">
        <f ca="1">$P329-[2]!thsiFinD("ths_fore_np_compound_growth_2y_index",$B329,TODAY()-30)</f>
        <v>3.8365303433199998</v>
      </c>
      <c r="R329" s="27">
        <f ca="1">$P329-[2]!thsiFinD("ths_fore_np_compound_growth_2y_index",$B329,TODAY()-180)</f>
        <v>-1.4556785726510011</v>
      </c>
      <c r="S329" s="26">
        <f ca="1">[2]!thsiFinD("ths_pe_ttm_index",B329,[2]!thsiFinD("ths_new_forward_nearest_trade_date_func",TODAY()),100,100)</f>
        <v>61.478680666311</v>
      </c>
      <c r="T329" s="26">
        <f ca="1">[2]!thsiFinD("ths_fore_pe_index",B329,[2]!thsiFinD("ths_new_forward_nearest_trade_date_func",TODAY()),2025,100)</f>
        <v>34.537248456980002</v>
      </c>
      <c r="U329" s="26">
        <f ca="1">[2]!thsiFinD("ths_pb_quantile_sr_index",$B329,[2]!thsiFinD("ths_new_forward_nearest_trade_date_func",TODAY()),TODAY()-365*5,TODAY(),107,100)</f>
        <v>76.105060858424096</v>
      </c>
      <c r="V329" s="26">
        <f ca="1">[2]!thsiFinD("ths_pe_ttm_quantile_index",$B329,[2]!thsiFinD("ths_new_forward_nearest_trade_date_func",TODAY()),TODAY()-365*5,TODAY(),100,100)</f>
        <v>0</v>
      </c>
      <c r="W329" s="27">
        <f ca="1">[2]!thsiFinD("ths_pb_quantile_sr_index",$B329,"2024-09-20",TODAY()-365*5,TODAY(),107,100)</f>
        <v>4.0999359385009608</v>
      </c>
      <c r="X329" s="27">
        <f ca="1">[2]!thsiFinD("ths_pe_ttm_quantile_index",$B329,"2024-09-20",TODAY()-365*5,TODAY(),100,100)</f>
        <v>2.5462962962962998</v>
      </c>
      <c r="Y329" s="27">
        <f ca="1">[2]!thsiFinD("ths_pb_quantile_sr_index",$B329,"2024-12-31",TODAY()-365*5,TODAY(),107,100)</f>
        <v>57.399103139013455</v>
      </c>
      <c r="Z329" s="27">
        <f ca="1">[2]!thsiFinD("ths_pe_ttm_quantile_index",$B329,"2024-12-31",TODAY()-365*5,TODAY(),100,100)</f>
        <v>24.864864864865002</v>
      </c>
      <c r="AA329" s="27">
        <f ca="1">[2]!thsiFinD("ths_pb_lessthan1_num_ratio_index",$B329,[2]!thsiFinD("ths_new_forward_nearest_trade_date_func",TODAY()))</f>
        <v>0</v>
      </c>
      <c r="AB329" s="29">
        <f ca="1">IF(L329="","",(([2]!thsiFinD("close_int",$B329,TODAY()-365*3,TODAY(),100)-[2]!thsiFinD("low_int",$B329,TODAY()-365*3,TODAY(),100)-1)/([2]!thsiFinD("high_int",$B329,TODAY()-365*3,TODAY(),100)-[2]!thsiFinD("low_int",$B329,TODAY()-365*3,TODAY(),100)-1)))</f>
        <v>0.58146653310361152</v>
      </c>
      <c r="AC329" s="29">
        <f ca="1">IF($L329="","",(([2]!thsiFinD("close_int",$B329,TODAY()-365,TODAY(),100)-[2]!thsiFinD("low_int",$B329,TODAY()-365,TODAY(),100)-1)/([2]!thsiFinD("high_int",$B329,TODAY()-365,TODAY(),100)-[2]!thsiFinD("low_int",$B329,TODAY()-365,TODAY(),100)-1)))</f>
        <v>0.58146653310361152</v>
      </c>
      <c r="AD329" s="29">
        <f ca="1">IF($L329="","",(([2]!thsiFinD("close_int",$B329,TODAY()-90,TODAY(),100)-[2]!thsiFinD("low_int",$B329,TODAY()-90,TODAY(),100)-1)/([2]!thsiFinD("high_int",$B329,TODAY()-90,TODAY(),100)-[2]!thsiFinD("low_int",$B329,TODAY()-90,TODAY(),100)-1)))</f>
        <v>0.37591281519733977</v>
      </c>
    </row>
    <row r="330" spans="1:30" ht="16.5" hidden="1" x14ac:dyDescent="0.4">
      <c r="A330" s="2" t="str">
        <f>[1]!b_info_fullname(B330)</f>
        <v>中证军工龙头指数</v>
      </c>
      <c r="B330" s="2" t="s">
        <v>287</v>
      </c>
      <c r="C330" s="2" t="s">
        <v>1799</v>
      </c>
      <c r="D330" s="3" t="s">
        <v>1497</v>
      </c>
      <c r="E330" s="3" t="s">
        <v>1505</v>
      </c>
      <c r="F330" s="3" t="s">
        <v>1793</v>
      </c>
      <c r="G330" s="19">
        <f>COUNTIF('ETF-info'!$I$2:$I$2000,ETF指数!$B330)</f>
        <v>1</v>
      </c>
      <c r="H330" s="20">
        <f ca="1">SUMIF('ETF-info'!$I$2:$I$2000,ETF指数!B330,'ETF-info'!$M$2:$M$1008)</f>
        <v>66.323753298500009</v>
      </c>
      <c r="I330" s="25">
        <f ca="1">[1]!i_pq_pctchange($B330,TODAY()-30,"")</f>
        <v>-4.294813074457382</v>
      </c>
      <c r="J330" s="25">
        <f ca="1">[1]!i_pq_pctchange($B330,TODAY()-180,"")</f>
        <v>-9.751149724494379</v>
      </c>
      <c r="K330" s="25">
        <f ca="1">[1]!i_pq_pctchange($B330,TODAY()-365,"")</f>
        <v>10.738134103566299</v>
      </c>
      <c r="L330" s="25">
        <f ca="1">IFERROR([1]!i_risk_returnyearly($B330,TODAY()-180,"",1)/N330,"")</f>
        <v>-0.62632820329340011</v>
      </c>
      <c r="M330" s="25">
        <f ca="1">IFERROR([1]!i_risk_returnyearly($B330,TODAY()-365,"",1)/O330,"")</f>
        <v>0.34359045147525308</v>
      </c>
      <c r="N330" s="26">
        <f ca="1">[2]!thsiFinD("ths_annual_volatility_index",$B330,TODAY()-180,TODAY(),100,101)</f>
        <v>30.726481959278001</v>
      </c>
      <c r="O330" s="26">
        <f ca="1">[2]!thsiFinD("ths_annual_volatility_index",$B330,TODAY()-365,TODAY(),100,101)</f>
        <v>32.341280827375002</v>
      </c>
      <c r="P330" s="27">
        <f ca="1">[2]!thsiFinD("ths_fore_np_compound_growth_2y_index",$B330,TODAY())</f>
        <v>18.230686410610002</v>
      </c>
      <c r="Q330" s="27">
        <f ca="1">$P330-[2]!thsiFinD("ths_fore_np_compound_growth_2y_index",$B330,TODAY()-30)</f>
        <v>2.1375067063110045</v>
      </c>
      <c r="R330" s="27">
        <f ca="1">$P330-[2]!thsiFinD("ths_fore_np_compound_growth_2y_index",$B330,TODAY()-180)</f>
        <v>0.60280740551399958</v>
      </c>
      <c r="S330" s="26">
        <f ca="1">[2]!thsiFinD("ths_pe_ttm_index",B330,[2]!thsiFinD("ths_new_forward_nearest_trade_date_func",TODAY()),100,100)</f>
        <v>57.574298719449999</v>
      </c>
      <c r="T330" s="26">
        <f ca="1">[2]!thsiFinD("ths_fore_pe_index",B330,[2]!thsiFinD("ths_new_forward_nearest_trade_date_func",TODAY()),2025,100)</f>
        <v>35.097858263764998</v>
      </c>
      <c r="U330" s="26">
        <f ca="1">[2]!thsiFinD("ths_pb_quantile_sr_index",$B330,[2]!thsiFinD("ths_new_forward_nearest_trade_date_func",TODAY()),TODAY()-365*5,TODAY(),107,100)</f>
        <v>59.986684420772306</v>
      </c>
      <c r="V330" s="26">
        <f ca="1">[2]!thsiFinD("ths_pe_ttm_quantile_index",$B330,[2]!thsiFinD("ths_new_forward_nearest_trade_date_func",TODAY()),TODAY()-365*5,TODAY(),100,100)</f>
        <v>0</v>
      </c>
      <c r="W330" s="27">
        <f ca="1">[2]!thsiFinD("ths_pb_quantile_sr_index",$B330,"2024-09-20",TODAY()-365*5,TODAY(),107,100)</f>
        <v>0.73235685752330226</v>
      </c>
      <c r="X330" s="27">
        <f ca="1">[2]!thsiFinD("ths_pe_ttm_quantile_index",$B330,"2024-09-20",TODAY()-365*5,TODAY(),100,100)</f>
        <v>16.706443914080999</v>
      </c>
      <c r="Y330" s="27">
        <f ca="1">[2]!thsiFinD("ths_pb_quantile_sr_index",$B330,"2024-12-31",TODAY()-365*5,TODAY(),107,100)</f>
        <v>38.282290279627162</v>
      </c>
      <c r="Z330" s="27">
        <f ca="1">[2]!thsiFinD("ths_pe_ttm_quantile_index",$B330,"2024-12-31",TODAY()-365*5,TODAY(),100,100)</f>
        <v>89.808917197452004</v>
      </c>
      <c r="AA330" s="27">
        <f ca="1">[2]!thsiFinD("ths_pb_lessthan1_num_ratio_index",$B330,[2]!thsiFinD("ths_new_forward_nearest_trade_date_func",TODAY()))</f>
        <v>0</v>
      </c>
      <c r="AB330" s="29">
        <f ca="1">IF(L330="","",(([2]!thsiFinD("close_int",$B330,TODAY()-365*3,TODAY(),100)-[2]!thsiFinD("low_int",$B330,TODAY()-365*3,TODAY(),100)-1)/([2]!thsiFinD("high_int",$B330,TODAY()-365*3,TODAY(),100)-[2]!thsiFinD("low_int",$B330,TODAY()-365*3,TODAY(),100)-1)))</f>
        <v>0.3512235731964472</v>
      </c>
      <c r="AC330" s="29">
        <f ca="1">IF($L330="","",(([2]!thsiFinD("close_int",$B330,TODAY()-365,TODAY(),100)-[2]!thsiFinD("low_int",$B330,TODAY()-365,TODAY(),100)-1)/([2]!thsiFinD("high_int",$B330,TODAY()-365,TODAY(),100)-[2]!thsiFinD("low_int",$B330,TODAY()-365,TODAY(),100)-1)))</f>
        <v>0.42727769799929288</v>
      </c>
      <c r="AD330" s="29">
        <f ca="1">IF($L330="","",(([2]!thsiFinD("close_int",$B330,TODAY()-90,TODAY(),100)-[2]!thsiFinD("low_int",$B330,TODAY()-90,TODAY(),100)-1)/([2]!thsiFinD("high_int",$B330,TODAY()-90,TODAY(),100)-[2]!thsiFinD("low_int",$B330,TODAY()-90,TODAY(),100)-1)))</f>
        <v>0.45855785256059062</v>
      </c>
    </row>
    <row r="331" spans="1:30" ht="16.5" hidden="1" x14ac:dyDescent="0.4">
      <c r="A331" s="2" t="str">
        <f>[1]!b_info_fullname(B331)</f>
        <v>国证新能源车电池指数</v>
      </c>
      <c r="B331" s="2" t="s">
        <v>641</v>
      </c>
      <c r="C331" s="2" t="s">
        <v>1800</v>
      </c>
      <c r="D331" s="3" t="s">
        <v>1497</v>
      </c>
      <c r="E331" s="3" t="s">
        <v>1505</v>
      </c>
      <c r="F331" s="3" t="s">
        <v>1769</v>
      </c>
      <c r="G331" s="19">
        <f>COUNTIF('ETF-info'!$I$2:$I$2000,ETF指数!$B331)</f>
        <v>5</v>
      </c>
      <c r="H331" s="20">
        <f ca="1">SUMIF('ETF-info'!$I$2:$I$2000,ETF指数!B331,'ETF-info'!$M$2:$M$1008)</f>
        <v>48.602286581900003</v>
      </c>
      <c r="I331" s="25">
        <f ca="1">[1]!i_pq_pctchange($B331,TODAY()-30,"")</f>
        <v>-8.6174552837519407</v>
      </c>
      <c r="J331" s="25">
        <f ca="1">[1]!i_pq_pctchange($B331,TODAY()-180,"")</f>
        <v>-4.0335980586467475</v>
      </c>
      <c r="K331" s="25">
        <f ca="1">[1]!i_pq_pctchange($B331,TODAY()-365,"")</f>
        <v>15.948128241529137</v>
      </c>
      <c r="L331" s="25" t="str">
        <f ca="1">IFERROR([1]!i_risk_returnyearly($B331,TODAY()-180,"",1)/N331,"")</f>
        <v/>
      </c>
      <c r="M331" s="25" t="str">
        <f ca="1">IFERROR([1]!i_risk_returnyearly($B331,TODAY()-365,"",1)/O331,"")</f>
        <v/>
      </c>
      <c r="N331" s="26">
        <f ca="1">[2]!thsiFinD("ths_annual_volatility_index",$B331,TODAY()-180,TODAY(),100,101)</f>
        <v>0</v>
      </c>
      <c r="O331" s="26">
        <f ca="1">[2]!thsiFinD("ths_annual_volatility_index",$B331,TODAY()-365,TODAY(),100,101)</f>
        <v>0</v>
      </c>
      <c r="P331" s="27">
        <f ca="1">[2]!thsiFinD("ths_fore_np_compound_growth_2y_index",$B331,TODAY())</f>
        <v>0</v>
      </c>
      <c r="Q331" s="27">
        <f ca="1">$P331-[2]!thsiFinD("ths_fore_np_compound_growth_2y_index",$B331,TODAY()-30)</f>
        <v>0</v>
      </c>
      <c r="R331" s="27">
        <f ca="1">$P331-[2]!thsiFinD("ths_fore_np_compound_growth_2y_index",$B331,TODAY()-180)</f>
        <v>0</v>
      </c>
      <c r="S331" s="26">
        <f ca="1">[2]!thsiFinD("ths_pe_ttm_index",B331,[2]!thsiFinD("ths_new_forward_nearest_trade_date_func",TODAY()),100,100)</f>
        <v>0</v>
      </c>
      <c r="T331" s="26">
        <f ca="1">[2]!thsiFinD("ths_fore_pe_index",B331,[2]!thsiFinD("ths_new_forward_nearest_trade_date_func",TODAY()),2025,100)</f>
        <v>0</v>
      </c>
      <c r="U331" s="26">
        <f ca="1">[2]!thsiFinD("ths_pb_quantile_sr_index",$B331,[2]!thsiFinD("ths_new_forward_nearest_trade_date_func",TODAY()),TODAY()-365*5,TODAY(),107,100)</f>
        <v>0</v>
      </c>
      <c r="V331" s="26">
        <f ca="1">[2]!thsiFinD("ths_pe_ttm_quantile_index",$B331,[2]!thsiFinD("ths_new_forward_nearest_trade_date_func",TODAY()),TODAY()-365*5,TODAY(),100,100)</f>
        <v>0</v>
      </c>
      <c r="W331" s="27">
        <f ca="1">[2]!thsiFinD("ths_pb_quantile_sr_index",$B331,"2024-09-20",TODAY()-365*5,TODAY(),107,100)</f>
        <v>0</v>
      </c>
      <c r="X331" s="27">
        <f ca="1">[2]!thsiFinD("ths_pe_ttm_quantile_index",$B331,"2024-09-20",TODAY()-365*5,TODAY(),100,100)</f>
        <v>0</v>
      </c>
      <c r="Y331" s="27">
        <f ca="1">[2]!thsiFinD("ths_pb_quantile_sr_index",$B331,"2024-12-31",TODAY()-365*5,TODAY(),107,100)</f>
        <v>0</v>
      </c>
      <c r="Z331" s="27">
        <f ca="1">[2]!thsiFinD("ths_pe_ttm_quantile_index",$B331,"2024-12-31",TODAY()-365*5,TODAY(),100,100)</f>
        <v>0</v>
      </c>
      <c r="AA331" s="27">
        <f ca="1">[2]!thsiFinD("ths_pb_lessthan1_num_ratio_index",$B331,[2]!thsiFinD("ths_new_forward_nearest_trade_date_func",TODAY()))</f>
        <v>0</v>
      </c>
      <c r="AB331" s="29" t="str">
        <f ca="1">IF(L331="","",(([2]!thsiFinD("close_int",$B331,TODAY()-365*3,TODAY(),100)-[2]!thsiFinD("low_int",$B331,TODAY()-365*3,TODAY(),100)-1)/([2]!thsiFinD("high_int",$B331,TODAY()-365*3,TODAY(),100)-[2]!thsiFinD("low_int",$B331,TODAY()-365*3,TODAY(),100)-1)))</f>
        <v/>
      </c>
      <c r="AC331" s="29" t="str">
        <f ca="1">IF($L331="","",(([2]!thsiFinD("close_int",$B331,TODAY()-365,TODAY(),100)-[2]!thsiFinD("low_int",$B331,TODAY()-365,TODAY(),100)-1)/([2]!thsiFinD("high_int",$B331,TODAY()-365,TODAY(),100)-[2]!thsiFinD("low_int",$B331,TODAY()-365,TODAY(),100)-1)))</f>
        <v/>
      </c>
      <c r="AD331" s="29" t="str">
        <f ca="1">IF($L331="","",(([2]!thsiFinD("close_int",$B331,TODAY()-90,TODAY(),100)-[2]!thsiFinD("low_int",$B331,TODAY()-90,TODAY(),100)-1)/([2]!thsiFinD("high_int",$B331,TODAY()-90,TODAY(),100)-[2]!thsiFinD("low_int",$B331,TODAY()-90,TODAY(),100)-1)))</f>
        <v/>
      </c>
    </row>
    <row r="332" spans="1:30" ht="16.5" hidden="1" x14ac:dyDescent="0.4">
      <c r="A332" s="2" t="str">
        <f>[1]!b_info_fullname(B332)</f>
        <v>中证上海环交所碳中和指数</v>
      </c>
      <c r="B332" s="2" t="s">
        <v>936</v>
      </c>
      <c r="C332" s="2" t="s">
        <v>1801</v>
      </c>
      <c r="D332" s="3" t="s">
        <v>1497</v>
      </c>
      <c r="E332" s="3" t="s">
        <v>1505</v>
      </c>
      <c r="F332" s="3" t="s">
        <v>1503</v>
      </c>
      <c r="G332" s="19">
        <f>COUNTIF('ETF-info'!$I$2:$I$2000,ETF指数!$B332)</f>
        <v>8</v>
      </c>
      <c r="H332" s="20">
        <f ca="1">SUMIF('ETF-info'!$I$2:$I$2000,ETF指数!B332,'ETF-info'!$M$2:$M$1008)</f>
        <v>37.649940757399996</v>
      </c>
      <c r="I332" s="25">
        <f ca="1">[1]!i_pq_pctchange($B332,TODAY()-30,"")</f>
        <v>-6.0936137834053277</v>
      </c>
      <c r="J332" s="25">
        <f ca="1">[1]!i_pq_pctchange($B332,TODAY()-180,"")</f>
        <v>-7.9064692970162831</v>
      </c>
      <c r="K332" s="25">
        <f ca="1">[1]!i_pq_pctchange($B332,TODAY()-365,"")</f>
        <v>1.4540753396805384</v>
      </c>
      <c r="L332" s="25">
        <f ca="1">IFERROR([1]!i_risk_returnyearly($B332,TODAY()-180,"",1)/N332,"")</f>
        <v>-0.78377525650492241</v>
      </c>
      <c r="M332" s="25">
        <f ca="1">IFERROR([1]!i_risk_returnyearly($B332,TODAY()-365,"",1)/O332,"")</f>
        <v>6.1108640374405408E-2</v>
      </c>
      <c r="N332" s="26">
        <f ca="1">[2]!thsiFinD("ths_annual_volatility_index",$B332,TODAY()-180,TODAY(),100,101)</f>
        <v>20.117955639401</v>
      </c>
      <c r="O332" s="26">
        <f ca="1">[2]!thsiFinD("ths_annual_volatility_index",$B332,TODAY()-365,TODAY(),100,101)</f>
        <v>24.587411641549</v>
      </c>
      <c r="P332" s="27">
        <f ca="1">[2]!thsiFinD("ths_fore_np_compound_growth_2y_index",$B332,TODAY())</f>
        <v>11.639581361093001</v>
      </c>
      <c r="Q332" s="27">
        <f ca="1">$P332-[2]!thsiFinD("ths_fore_np_compound_growth_2y_index",$B332,TODAY()-30)</f>
        <v>-0.80469867447500043</v>
      </c>
      <c r="R332" s="27">
        <f ca="1">$P332-[2]!thsiFinD("ths_fore_np_compound_growth_2y_index",$B332,TODAY()-180)</f>
        <v>0.28156807523100191</v>
      </c>
      <c r="S332" s="26">
        <f ca="1">[2]!thsiFinD("ths_pe_ttm_index",B332,[2]!thsiFinD("ths_new_forward_nearest_trade_date_func",TODAY()),100,100)</f>
        <v>20.312738471334999</v>
      </c>
      <c r="T332" s="26">
        <f ca="1">[2]!thsiFinD("ths_fore_pe_index",B332,[2]!thsiFinD("ths_new_forward_nearest_trade_date_func",TODAY()),2025,100)</f>
        <v>14.703763575107001</v>
      </c>
      <c r="U332" s="26">
        <f ca="1">[2]!thsiFinD("ths_pb_quantile_sr_index",$B332,[2]!thsiFinD("ths_new_forward_nearest_trade_date_func",TODAY()),TODAY()-365*5,TODAY(),107,100)</f>
        <v>21.31747483989021</v>
      </c>
      <c r="V332" s="26">
        <f ca="1">[2]!thsiFinD("ths_pe_ttm_quantile_index",$B332,[2]!thsiFinD("ths_new_forward_nearest_trade_date_func",TODAY()),TODAY()-365*5,TODAY(),100,100)</f>
        <v>0</v>
      </c>
      <c r="W332" s="27">
        <f ca="1">[2]!thsiFinD("ths_pb_quantile_sr_index",$B332,"2024-09-20",TODAY()-365*5,TODAY(),107,100)</f>
        <v>1.1893870082342177</v>
      </c>
      <c r="X332" s="27">
        <f ca="1">[2]!thsiFinD("ths_pe_ttm_quantile_index",$B332,"2024-09-20",TODAY()-365*5,TODAY(),100,100)</f>
        <v>25.026178010471</v>
      </c>
      <c r="Y332" s="27">
        <f ca="1">[2]!thsiFinD("ths_pb_quantile_sr_index",$B332,"2024-12-31",TODAY()-365*5,TODAY(),107,100)</f>
        <v>23.970722781335773</v>
      </c>
      <c r="Z332" s="27">
        <f ca="1">[2]!thsiFinD("ths_pe_ttm_quantile_index",$B332,"2024-12-31",TODAY()-365*5,TODAY(),100,100)</f>
        <v>61.256544502617999</v>
      </c>
      <c r="AA332" s="27">
        <f ca="1">[2]!thsiFinD("ths_pb_lessthan1_num_ratio_index",$B332,[2]!thsiFinD("ths_new_forward_nearest_trade_date_func",TODAY()))</f>
        <v>24</v>
      </c>
      <c r="AB332" s="29">
        <f ca="1">IF(L332="","",(([2]!thsiFinD("close_int",$B332,TODAY()-365*3,TODAY(),100)-[2]!thsiFinD("low_int",$B332,TODAY()-365*3,TODAY(),100)-1)/([2]!thsiFinD("high_int",$B332,TODAY()-365*3,TODAY(),100)-[2]!thsiFinD("low_int",$B332,TODAY()-365*3,TODAY(),100)-1)))</f>
        <v>0.26219898442343365</v>
      </c>
      <c r="AC332" s="29">
        <f ca="1">IF($L332="","",(([2]!thsiFinD("close_int",$B332,TODAY()-365,TODAY(),100)-[2]!thsiFinD("low_int",$B332,TODAY()-365,TODAY(),100)-1)/([2]!thsiFinD("high_int",$B332,TODAY()-365,TODAY(),100)-[2]!thsiFinD("low_int",$B332,TODAY()-365,TODAY(),100)-1)))</f>
        <v>0.37007108011424511</v>
      </c>
      <c r="AD332" s="29">
        <f ca="1">IF($L332="","",(([2]!thsiFinD("close_int",$B332,TODAY()-90,TODAY(),100)-[2]!thsiFinD("low_int",$B332,TODAY()-90,TODAY(),100)-1)/([2]!thsiFinD("high_int",$B332,TODAY()-90,TODAY(),100)-[2]!thsiFinD("low_int",$B332,TODAY()-90,TODAY(),100)-1)))</f>
        <v>0.43914267722468187</v>
      </c>
    </row>
    <row r="333" spans="1:30" ht="16.5" hidden="1" x14ac:dyDescent="0.4">
      <c r="A333" s="2" t="str">
        <f>[1]!b_info_fullname(B333)</f>
        <v>中证新能源汽车产业指数</v>
      </c>
      <c r="B333" s="2" t="s">
        <v>366</v>
      </c>
      <c r="C333" s="2" t="s">
        <v>1802</v>
      </c>
      <c r="D333" s="3" t="s">
        <v>1497</v>
      </c>
      <c r="E333" s="3" t="s">
        <v>1505</v>
      </c>
      <c r="F333" s="3" t="s">
        <v>1797</v>
      </c>
      <c r="G333" s="19">
        <f>COUNTIF('ETF-info'!$I$2:$I$2000,ETF指数!$B333)</f>
        <v>2</v>
      </c>
      <c r="H333" s="20">
        <f ca="1">SUMIF('ETF-info'!$I$2:$I$2000,ETF指数!B333,'ETF-info'!$M$2:$M$1008)</f>
        <v>27.129711677499998</v>
      </c>
      <c r="I333" s="25">
        <f ca="1">[1]!i_pq_pctchange($B333,TODAY()-30,"")</f>
        <v>-9.0804548411615666</v>
      </c>
      <c r="J333" s="25">
        <f ca="1">[1]!i_pq_pctchange($B333,TODAY()-180,"")</f>
        <v>-3.5137696029491572</v>
      </c>
      <c r="K333" s="25">
        <f ca="1">[1]!i_pq_pctchange($B333,TODAY()-365,"")</f>
        <v>9.6188974037922481</v>
      </c>
      <c r="L333" s="25">
        <f ca="1">IFERROR([1]!i_risk_returnyearly($B333,TODAY()-180,"",1)/N333,"")</f>
        <v>-0.22695038179078147</v>
      </c>
      <c r="M333" s="25">
        <f ca="1">IFERROR([1]!i_risk_returnyearly($B333,TODAY()-365,"",1)/O333,"")</f>
        <v>0.26497747316040288</v>
      </c>
      <c r="N333" s="26">
        <f ca="1">[2]!thsiFinD("ths_annual_volatility_index",$B333,TODAY()-180,TODAY(),100,101)</f>
        <v>31.641994577927001</v>
      </c>
      <c r="O333" s="26">
        <f ca="1">[2]!thsiFinD("ths_annual_volatility_index",$B333,TODAY()-365,TODAY(),100,101)</f>
        <v>37.558695566460997</v>
      </c>
      <c r="P333" s="27">
        <f ca="1">[2]!thsiFinD("ths_fore_np_compound_growth_2y_index",$B333,TODAY())</f>
        <v>22.490673297762999</v>
      </c>
      <c r="Q333" s="27">
        <f ca="1">$P333-[2]!thsiFinD("ths_fore_np_compound_growth_2y_index",$B333,TODAY()-30)</f>
        <v>-0.9076968469590021</v>
      </c>
      <c r="R333" s="27">
        <f ca="1">$P333-[2]!thsiFinD("ths_fore_np_compound_growth_2y_index",$B333,TODAY()-180)</f>
        <v>6.6959574859599993</v>
      </c>
      <c r="S333" s="26">
        <f ca="1">[2]!thsiFinD("ths_pe_ttm_index",B333,[2]!thsiFinD("ths_new_forward_nearest_trade_date_func",TODAY()),100,100)</f>
        <v>29.469245860371</v>
      </c>
      <c r="T333" s="26">
        <f ca="1">[2]!thsiFinD("ths_fore_pe_index",B333,[2]!thsiFinD("ths_new_forward_nearest_trade_date_func",TODAY()),2025,100)</f>
        <v>19.011788284194001</v>
      </c>
      <c r="U333" s="26">
        <f ca="1">[2]!thsiFinD("ths_pb_quantile_sr_index",$B333,[2]!thsiFinD("ths_new_forward_nearest_trade_date_func",TODAY()),TODAY()-365*5,TODAY(),107,100)</f>
        <v>30.383864671437866</v>
      </c>
      <c r="V333" s="26">
        <f ca="1">[2]!thsiFinD("ths_pe_ttm_quantile_index",$B333,[2]!thsiFinD("ths_new_forward_nearest_trade_date_func",TODAY()),TODAY()-365*5,TODAY(),100,100)</f>
        <v>0</v>
      </c>
      <c r="W333" s="27">
        <f ca="1">[2]!thsiFinD("ths_pb_quantile_sr_index",$B333,"2024-09-20",TODAY()-365*5,TODAY(),107,100)</f>
        <v>5.4001301236174371</v>
      </c>
      <c r="X333" s="27">
        <f ca="1">[2]!thsiFinD("ths_pe_ttm_quantile_index",$B333,"2024-09-20",TODAY()-365*5,TODAY(),100,100)</f>
        <v>25.968109339407999</v>
      </c>
      <c r="Y333" s="27">
        <f ca="1">[2]!thsiFinD("ths_pb_quantile_sr_index",$B333,"2024-12-31",TODAY()-365*5,TODAY(),107,100)</f>
        <v>26.284970722186074</v>
      </c>
      <c r="Z333" s="27">
        <f ca="1">[2]!thsiFinD("ths_pe_ttm_quantile_index",$B333,"2024-12-31",TODAY()-365*5,TODAY(),100,100)</f>
        <v>42.781155015198003</v>
      </c>
      <c r="AA333" s="27">
        <f ca="1">[2]!thsiFinD("ths_pb_lessthan1_num_ratio_index",$B333,[2]!thsiFinD("ths_new_forward_nearest_trade_date_func",TODAY()))</f>
        <v>4</v>
      </c>
      <c r="AB333" s="29">
        <f ca="1">IF(L333="","",(([2]!thsiFinD("close_int",$B333,TODAY()-365*3,TODAY(),100)-[2]!thsiFinD("low_int",$B333,TODAY()-365*3,TODAY(),100)-1)/([2]!thsiFinD("high_int",$B333,TODAY()-365*3,TODAY(),100)-[2]!thsiFinD("low_int",$B333,TODAY()-365*3,TODAY(),100)-1)))</f>
        <v>0.18650399295358719</v>
      </c>
      <c r="AC333" s="29">
        <f ca="1">IF($L333="","",(([2]!thsiFinD("close_int",$B333,TODAY()-365,TODAY(),100)-[2]!thsiFinD("low_int",$B333,TODAY()-365,TODAY(),100)-1)/([2]!thsiFinD("high_int",$B333,TODAY()-365,TODAY(),100)-[2]!thsiFinD("low_int",$B333,TODAY()-365,TODAY(),100)-1)))</f>
        <v>0.57802284405905147</v>
      </c>
      <c r="AD333" s="29">
        <f ca="1">IF($L333="","",(([2]!thsiFinD("close_int",$B333,TODAY()-90,TODAY(),100)-[2]!thsiFinD("low_int",$B333,TODAY()-90,TODAY(),100)-1)/([2]!thsiFinD("high_int",$B333,TODAY()-90,TODAY(),100)-[2]!thsiFinD("low_int",$B333,TODAY()-90,TODAY(),100)-1)))</f>
        <v>0.39746452803428034</v>
      </c>
    </row>
    <row r="334" spans="1:30" ht="16.5" hidden="1" x14ac:dyDescent="0.4">
      <c r="A334" s="2" t="str">
        <f>[1]!b_info_fullname(B334)</f>
        <v>中证国防指数</v>
      </c>
      <c r="B334" s="2" t="s">
        <v>277</v>
      </c>
      <c r="C334" s="2" t="s">
        <v>1805</v>
      </c>
      <c r="D334" s="3" t="s">
        <v>1497</v>
      </c>
      <c r="E334" s="3" t="s">
        <v>1505</v>
      </c>
      <c r="F334" s="3" t="s">
        <v>1793</v>
      </c>
      <c r="G334" s="19">
        <f>COUNTIF('ETF-info'!$I$2:$I$2000,ETF指数!$B334)</f>
        <v>1</v>
      </c>
      <c r="H334" s="20">
        <f ca="1">SUMIF('ETF-info'!$I$2:$I$2000,ETF指数!B334,'ETF-info'!$M$2:$M$1008)</f>
        <v>31.8850124969</v>
      </c>
      <c r="I334" s="25">
        <f ca="1">[1]!i_pq_pctchange($B334,TODAY()-30,"")</f>
        <v>-4.7345986592387757</v>
      </c>
      <c r="J334" s="25">
        <f ca="1">[1]!i_pq_pctchange($B334,TODAY()-180,"")</f>
        <v>-7.0757836046517975</v>
      </c>
      <c r="K334" s="25">
        <f ca="1">[1]!i_pq_pctchange($B334,TODAY()-365,"")</f>
        <v>15.433040637735008</v>
      </c>
      <c r="L334" s="25">
        <f ca="1">IFERROR([1]!i_risk_returnyearly($B334,TODAY()-180,"",1)/N334,"")</f>
        <v>-0.44785048915341508</v>
      </c>
      <c r="M334" s="25">
        <f ca="1">IFERROR([1]!i_risk_returnyearly($B334,TODAY()-365,"",1)/O334,"")</f>
        <v>0.46399261732492786</v>
      </c>
      <c r="N334" s="26">
        <f ca="1">[2]!thsiFinD("ths_annual_volatility_index",$B334,TODAY()-180,TODAY(),100,101)</f>
        <v>31.656448360778999</v>
      </c>
      <c r="O334" s="26">
        <f ca="1">[2]!thsiFinD("ths_annual_volatility_index",$B334,TODAY()-365,TODAY(),100,101)</f>
        <v>34.444538021573003</v>
      </c>
      <c r="P334" s="27">
        <f ca="1">[2]!thsiFinD("ths_fore_np_compound_growth_2y_index",$B334,TODAY())</f>
        <v>19.219675816286998</v>
      </c>
      <c r="Q334" s="27">
        <f ca="1">$P334-[2]!thsiFinD("ths_fore_np_compound_growth_2y_index",$B334,TODAY()-30)</f>
        <v>3.1370397710469966</v>
      </c>
      <c r="R334" s="27">
        <f ca="1">$P334-[2]!thsiFinD("ths_fore_np_compound_growth_2y_index",$B334,TODAY()-180)</f>
        <v>-5.4699363957002589E-2</v>
      </c>
      <c r="S334" s="26">
        <f ca="1">[2]!thsiFinD("ths_pe_ttm_index",B334,[2]!thsiFinD("ths_new_forward_nearest_trade_date_func",TODAY()),100,100)</f>
        <v>59.826309188699</v>
      </c>
      <c r="T334" s="26">
        <f ca="1">[2]!thsiFinD("ths_fore_pe_index",B334,[2]!thsiFinD("ths_new_forward_nearest_trade_date_func",TODAY()),2025,100)</f>
        <v>35.625962786221997</v>
      </c>
      <c r="U334" s="26">
        <f ca="1">[2]!thsiFinD("ths_pb_quantile_sr_index",$B334,[2]!thsiFinD("ths_new_forward_nearest_trade_date_func",TODAY()),TODAY()-365*5,TODAY(),107,100)</f>
        <v>48.970099667774086</v>
      </c>
      <c r="V334" s="26">
        <f ca="1">[2]!thsiFinD("ths_pe_ttm_quantile_index",$B334,[2]!thsiFinD("ths_new_forward_nearest_trade_date_func",TODAY()),TODAY()-365*5,TODAY(),100,100)</f>
        <v>0</v>
      </c>
      <c r="W334" s="27">
        <f ca="1">[2]!thsiFinD("ths_pb_quantile_sr_index",$B334,"2024-09-20",TODAY()-365*5,TODAY(),107,100)</f>
        <v>0.53156146179401997</v>
      </c>
      <c r="X334" s="27">
        <f ca="1">[2]!thsiFinD("ths_pe_ttm_quantile_index",$B334,"2024-09-20",TODAY()-365*5,TODAY(),100,100)</f>
        <v>8.4260731319554996</v>
      </c>
      <c r="Y334" s="27">
        <f ca="1">[2]!thsiFinD("ths_pb_quantile_sr_index",$B334,"2024-12-31",TODAY()-365*5,TODAY(),107,100)</f>
        <v>27.77408637873754</v>
      </c>
      <c r="Z334" s="27">
        <f ca="1">[2]!thsiFinD("ths_pe_ttm_quantile_index",$B334,"2024-12-31",TODAY()-365*5,TODAY(),100,100)</f>
        <v>54.213036565978001</v>
      </c>
      <c r="AA334" s="27">
        <f ca="1">[2]!thsiFinD("ths_pb_lessthan1_num_ratio_index",$B334,[2]!thsiFinD("ths_new_forward_nearest_trade_date_func",TODAY()))</f>
        <v>0</v>
      </c>
      <c r="AB334" s="29">
        <f ca="1">IF(L334="","",(([2]!thsiFinD("close_int",$B334,TODAY()-365*3,TODAY(),100)-[2]!thsiFinD("low_int",$B334,TODAY()-365*3,TODAY(),100)-1)/([2]!thsiFinD("high_int",$B334,TODAY()-365*3,TODAY(),100)-[2]!thsiFinD("low_int",$B334,TODAY()-365*3,TODAY(),100)-1)))</f>
        <v>0.35143414798823625</v>
      </c>
      <c r="AC334" s="29">
        <f ca="1">IF($L334="","",(([2]!thsiFinD("close_int",$B334,TODAY()-365,TODAY(),100)-[2]!thsiFinD("low_int",$B334,TODAY()-365,TODAY(),100)-1)/([2]!thsiFinD("high_int",$B334,TODAY()-365,TODAY(),100)-[2]!thsiFinD("low_int",$B334,TODAY()-365,TODAY(),100)-1)))</f>
        <v>0.52581420365761156</v>
      </c>
      <c r="AD334" s="29">
        <f ca="1">IF($L334="","",(([2]!thsiFinD("close_int",$B334,TODAY()-90,TODAY(),100)-[2]!thsiFinD("low_int",$B334,TODAY()-90,TODAY(),100)-1)/([2]!thsiFinD("high_int",$B334,TODAY()-90,TODAY(),100)-[2]!thsiFinD("low_int",$B334,TODAY()-90,TODAY(),100)-1)))</f>
        <v>0.41970192837872572</v>
      </c>
    </row>
    <row r="335" spans="1:30" ht="16.5" hidden="1" x14ac:dyDescent="0.4">
      <c r="A335" s="2" t="str">
        <f>[1]!b_info_fullname(B335)</f>
        <v>中证内地低碳经济主题指数</v>
      </c>
      <c r="B335" s="2" t="s">
        <v>576</v>
      </c>
      <c r="C335" s="2" t="s">
        <v>1803</v>
      </c>
      <c r="D335" s="3" t="s">
        <v>1497</v>
      </c>
      <c r="E335" s="3" t="s">
        <v>1505</v>
      </c>
      <c r="F335" s="3" t="s">
        <v>1503</v>
      </c>
      <c r="G335" s="19">
        <f>COUNTIF('ETF-info'!$I$2:$I$2000,ETF指数!$B335)</f>
        <v>5</v>
      </c>
      <c r="H335" s="20">
        <f ca="1">SUMIF('ETF-info'!$I$2:$I$2000,ETF指数!B335,'ETF-info'!$M$2:$M$1008)</f>
        <v>27.2444100222</v>
      </c>
      <c r="I335" s="25">
        <f ca="1">[1]!i_pq_pctchange($B335,TODAY()-30,"")</f>
        <v>-7.0974353319240073</v>
      </c>
      <c r="J335" s="25">
        <f ca="1">[1]!i_pq_pctchange($B335,TODAY()-180,"")</f>
        <v>-16.830942057910836</v>
      </c>
      <c r="K335" s="25">
        <f ca="1">[1]!i_pq_pctchange($B335,TODAY()-365,"")</f>
        <v>-2.7703070763297366</v>
      </c>
      <c r="L335" s="25">
        <f ca="1">IFERROR([1]!i_risk_returnyearly($B335,TODAY()-180,"",1)/N335,"")</f>
        <v>-1.4843787336668841</v>
      </c>
      <c r="M335" s="25">
        <f ca="1">IFERROR([1]!i_risk_returnyearly($B335,TODAY()-365,"",1)/O335,"")</f>
        <v>-0.10267389709539529</v>
      </c>
      <c r="N335" s="26">
        <f ca="1">[2]!thsiFinD("ths_annual_volatility_index",$B335,TODAY()-180,TODAY(),100,101)</f>
        <v>21.479209805397002</v>
      </c>
      <c r="O335" s="26">
        <f ca="1">[2]!thsiFinD("ths_annual_volatility_index",$B335,TODAY()-365,TODAY(),100,101)</f>
        <v>27.860685424084</v>
      </c>
      <c r="P335" s="27">
        <f ca="1">[2]!thsiFinD("ths_fore_np_compound_growth_2y_index",$B335,TODAY())</f>
        <v>7.7324767639932999</v>
      </c>
      <c r="Q335" s="27">
        <f ca="1">$P335-[2]!thsiFinD("ths_fore_np_compound_growth_2y_index",$B335,TODAY()-30)</f>
        <v>-0.87311507774829966</v>
      </c>
      <c r="R335" s="27">
        <f ca="1">$P335-[2]!thsiFinD("ths_fore_np_compound_growth_2y_index",$B335,TODAY()-180)</f>
        <v>0.78337435308689951</v>
      </c>
      <c r="S335" s="26">
        <f ca="1">[2]!thsiFinD("ths_pe_ttm_index",B335,[2]!thsiFinD("ths_new_forward_nearest_trade_date_func",TODAY()),100,100)</f>
        <v>24.810136978728</v>
      </c>
      <c r="T335" s="26">
        <f ca="1">[2]!thsiFinD("ths_fore_pe_index",B335,[2]!thsiFinD("ths_new_forward_nearest_trade_date_func",TODAY()),2025,100)</f>
        <v>15.785778393145</v>
      </c>
      <c r="U335" s="26">
        <f ca="1">[2]!thsiFinD("ths_pb_quantile_sr_index",$B335,[2]!thsiFinD("ths_new_forward_nearest_trade_date_func",TODAY()),TODAY()-365*5,TODAY(),107,100)</f>
        <v>13.802083333333334</v>
      </c>
      <c r="V335" s="26">
        <f ca="1">[2]!thsiFinD("ths_pe_ttm_quantile_index",$B335,[2]!thsiFinD("ths_new_forward_nearest_trade_date_func",TODAY()),TODAY()-365*5,TODAY(),100,100)</f>
        <v>0</v>
      </c>
      <c r="W335" s="27">
        <f ca="1">[2]!thsiFinD("ths_pb_quantile_sr_index",$B335,"2024-09-20",TODAY()-365*5,TODAY(),107,100)</f>
        <v>1.953125</v>
      </c>
      <c r="X335" s="27">
        <f ca="1">[2]!thsiFinD("ths_pe_ttm_quantile_index",$B335,"2024-09-20",TODAY()-365*5,TODAY(),100,100)</f>
        <v>28.871595330739002</v>
      </c>
      <c r="Y335" s="27">
        <f ca="1">[2]!thsiFinD("ths_pb_quantile_sr_index",$B335,"2024-12-31",TODAY()-365*5,TODAY(),107,100)</f>
        <v>31.380208333333332</v>
      </c>
      <c r="Z335" s="27">
        <f ca="1">[2]!thsiFinD("ths_pe_ttm_quantile_index",$B335,"2024-12-31",TODAY()-365*5,TODAY(),100,100)</f>
        <v>47.548638132295999</v>
      </c>
      <c r="AA335" s="27">
        <f ca="1">[2]!thsiFinD("ths_pb_lessthan1_num_ratio_index",$B335,[2]!thsiFinD("ths_new_forward_nearest_trade_date_func",TODAY()))</f>
        <v>14.000000000000002</v>
      </c>
      <c r="AB335" s="29">
        <f ca="1">IF(L335="","",(([2]!thsiFinD("close_int",$B335,TODAY()-365*3,TODAY(),100)-[2]!thsiFinD("low_int",$B335,TODAY()-365*3,TODAY(),100)-1)/([2]!thsiFinD("high_int",$B335,TODAY()-365*3,TODAY(),100)-[2]!thsiFinD("low_int",$B335,TODAY()-365*3,TODAY(),100)-1)))</f>
        <v>7.6890426830582323E-2</v>
      </c>
      <c r="AC335" s="29">
        <f ca="1">IF($L335="","",(([2]!thsiFinD("close_int",$B335,TODAY()-365,TODAY(),100)-[2]!thsiFinD("low_int",$B335,TODAY()-365,TODAY(),100)-1)/([2]!thsiFinD("high_int",$B335,TODAY()-365,TODAY(),100)-[2]!thsiFinD("low_int",$B335,TODAY()-365,TODAY(),100)-1)))</f>
        <v>0.17501581316088829</v>
      </c>
      <c r="AD335" s="29">
        <f ca="1">IF($L335="","",(([2]!thsiFinD("close_int",$B335,TODAY()-90,TODAY(),100)-[2]!thsiFinD("low_int",$B335,TODAY()-90,TODAY(),100)-1)/([2]!thsiFinD("high_int",$B335,TODAY()-90,TODAY(),100)-[2]!thsiFinD("low_int",$B335,TODAY()-90,TODAY(),100)-1)))</f>
        <v>0.34610999292993261</v>
      </c>
    </row>
    <row r="336" spans="1:30" ht="16.5" hidden="1" x14ac:dyDescent="0.4">
      <c r="A336" s="2" t="str">
        <f>[1]!b_info_fullname(B336)</f>
        <v>中证电池主题指数</v>
      </c>
      <c r="B336" s="2" t="s">
        <v>690</v>
      </c>
      <c r="C336" s="2" t="s">
        <v>1804</v>
      </c>
      <c r="D336" s="3" t="s">
        <v>1497</v>
      </c>
      <c r="E336" s="3" t="s">
        <v>1505</v>
      </c>
      <c r="F336" s="3" t="s">
        <v>1769</v>
      </c>
      <c r="G336" s="19">
        <f>COUNTIF('ETF-info'!$I$2:$I$2000,ETF指数!$B336)</f>
        <v>4</v>
      </c>
      <c r="H336" s="20">
        <f ca="1">SUMIF('ETF-info'!$I$2:$I$2000,ETF指数!B336,'ETF-info'!$M$2:$M$1008)</f>
        <v>26.287818662900001</v>
      </c>
      <c r="I336" s="25">
        <f ca="1">[1]!i_pq_pctchange($B336,TODAY()-30,"")</f>
        <v>-10.783530849629352</v>
      </c>
      <c r="J336" s="25">
        <f ca="1">[1]!i_pq_pctchange($B336,TODAY()-180,"")</f>
        <v>-14.408823465940056</v>
      </c>
      <c r="K336" s="25">
        <f ca="1">[1]!i_pq_pctchange($B336,TODAY()-365,"")</f>
        <v>2.2601743346186698</v>
      </c>
      <c r="L336" s="25">
        <f ca="1">IFERROR([1]!i_risk_returnyearly($B336,TODAY()-180,"",1)/N336,"")</f>
        <v>-0.82262662272428189</v>
      </c>
      <c r="M336" s="25">
        <f ca="1">IFERROR([1]!i_risk_returnyearly($B336,TODAY()-365,"",1)/O336,"")</f>
        <v>5.6441191545576794E-2</v>
      </c>
      <c r="N336" s="26">
        <f ca="1">[2]!thsiFinD("ths_annual_volatility_index",$B336,TODAY()-180,TODAY(),100,101)</f>
        <v>33.654659612769002</v>
      </c>
      <c r="O336" s="26">
        <f ca="1">[2]!thsiFinD("ths_annual_volatility_index",$B336,TODAY()-365,TODAY(),100,101)</f>
        <v>41.383903622837998</v>
      </c>
      <c r="P336" s="27">
        <f ca="1">[2]!thsiFinD("ths_fore_np_compound_growth_2y_index",$B336,TODAY())</f>
        <v>28.393899575680997</v>
      </c>
      <c r="Q336" s="27">
        <f ca="1">$P336-[2]!thsiFinD("ths_fore_np_compound_growth_2y_index",$B336,TODAY()-30)</f>
        <v>2.5837123045369985</v>
      </c>
      <c r="R336" s="27">
        <f ca="1">$P336-[2]!thsiFinD("ths_fore_np_compound_growth_2y_index",$B336,TODAY()-180)</f>
        <v>7.695381136006997</v>
      </c>
      <c r="S336" s="26">
        <f ca="1">[2]!thsiFinD("ths_pe_ttm_index",B336,[2]!thsiFinD("ths_new_forward_nearest_trade_date_func",TODAY()),100,100)</f>
        <v>23.494966649169999</v>
      </c>
      <c r="T336" s="26">
        <f ca="1">[2]!thsiFinD("ths_fore_pe_index",B336,[2]!thsiFinD("ths_new_forward_nearest_trade_date_func",TODAY()),2025,100)</f>
        <v>16.00645114332</v>
      </c>
      <c r="U336" s="26">
        <f ca="1">[2]!thsiFinD("ths_pb_quantile_sr_index",$B336,[2]!thsiFinD("ths_new_forward_nearest_trade_date_func",TODAY()),TODAY()-365*5,TODAY(),107,100)</f>
        <v>25.272610647851184</v>
      </c>
      <c r="V336" s="26">
        <f ca="1">[2]!thsiFinD("ths_pe_ttm_quantile_index",$B336,[2]!thsiFinD("ths_new_forward_nearest_trade_date_func",TODAY()),TODAY()-365*5,TODAY(),100,100)</f>
        <v>0</v>
      </c>
      <c r="W336" s="27">
        <f ca="1">[2]!thsiFinD("ths_pb_quantile_sr_index",$B336,"2024-09-20",TODAY()-365*5,TODAY(),107,100)</f>
        <v>7.1199486850545224</v>
      </c>
      <c r="X336" s="27">
        <f ca="1">[2]!thsiFinD("ths_pe_ttm_quantile_index",$B336,"2024-09-20",TODAY()-365*5,TODAY(),100,100)</f>
        <v>10.719754977029</v>
      </c>
      <c r="Y336" s="27">
        <f ca="1">[2]!thsiFinD("ths_pb_quantile_sr_index",$B336,"2024-12-31",TODAY()-365*5,TODAY(),107,100)</f>
        <v>35.214881334188583</v>
      </c>
      <c r="Z336" s="27">
        <f ca="1">[2]!thsiFinD("ths_pe_ttm_quantile_index",$B336,"2024-12-31",TODAY()-365*5,TODAY(),100,100)</f>
        <v>33.001531393568001</v>
      </c>
      <c r="AA336" s="27">
        <f ca="1">[2]!thsiFinD("ths_pb_lessthan1_num_ratio_index",$B336,[2]!thsiFinD("ths_new_forward_nearest_trade_date_func",TODAY()))</f>
        <v>0</v>
      </c>
      <c r="AB336" s="29">
        <f ca="1">IF(L336="","",(([2]!thsiFinD("close_int",$B336,TODAY()-365*3,TODAY(),100)-[2]!thsiFinD("low_int",$B336,TODAY()-365*3,TODAY(),100)-1)/([2]!thsiFinD("high_int",$B336,TODAY()-365*3,TODAY(),100)-[2]!thsiFinD("low_int",$B336,TODAY()-365*3,TODAY(),100)-1)))</f>
        <v>0.13199460275496439</v>
      </c>
      <c r="AC336" s="29">
        <f ca="1">IF($L336="","",(([2]!thsiFinD("close_int",$B336,TODAY()-365,TODAY(),100)-[2]!thsiFinD("low_int",$B336,TODAY()-365,TODAY(),100)-1)/([2]!thsiFinD("high_int",$B336,TODAY()-365,TODAY(),100)-[2]!thsiFinD("low_int",$B336,TODAY()-365,TODAY(),100)-1)))</f>
        <v>0.34850351895820159</v>
      </c>
      <c r="AD336" s="29">
        <f ca="1">IF($L336="","",(([2]!thsiFinD("close_int",$B336,TODAY()-90,TODAY(),100)-[2]!thsiFinD("low_int",$B336,TODAY()-90,TODAY(),100)-1)/([2]!thsiFinD("high_int",$B336,TODAY()-90,TODAY(),100)-[2]!thsiFinD("low_int",$B336,TODAY()-90,TODAY(),100)-1)))</f>
        <v>0.35072569359892219</v>
      </c>
    </row>
    <row r="337" spans="1:30" ht="16.5" hidden="1" x14ac:dyDescent="0.4">
      <c r="A337" s="2" t="str">
        <f>[1]!b_info_fullname(B337)</f>
        <v>中证环保产业指数</v>
      </c>
      <c r="B337" s="2" t="s">
        <v>180</v>
      </c>
      <c r="C337" s="2" t="s">
        <v>1807</v>
      </c>
      <c r="D337" s="3" t="s">
        <v>1497</v>
      </c>
      <c r="E337" s="3" t="s">
        <v>1505</v>
      </c>
      <c r="F337" s="3" t="s">
        <v>1503</v>
      </c>
      <c r="G337" s="19">
        <f>COUNTIF('ETF-info'!$I$2:$I$2000,ETF指数!$B337)</f>
        <v>1</v>
      </c>
      <c r="H337" s="20">
        <f ca="1">SUMIF('ETF-info'!$I$2:$I$2000,ETF指数!B337,'ETF-info'!$M$2:$M$1008)</f>
        <v>12.3031765977</v>
      </c>
      <c r="I337" s="25">
        <f ca="1">[1]!i_pq_pctchange($B337,TODAY()-30,"")</f>
        <v>-7.9415568055657531</v>
      </c>
      <c r="J337" s="25">
        <f ca="1">[1]!i_pq_pctchange($B337,TODAY()-180,"")</f>
        <v>-17.405097876196507</v>
      </c>
      <c r="K337" s="25">
        <f ca="1">[1]!i_pq_pctchange($B337,TODAY()-365,"")</f>
        <v>-4.4210062592819011</v>
      </c>
      <c r="L337" s="25">
        <f ca="1">IFERROR([1]!i_risk_returnyearly($B337,TODAY()-180,"",1)/N337,"")</f>
        <v>-1.4200640584777113</v>
      </c>
      <c r="M337" s="25">
        <f ca="1">IFERROR([1]!i_risk_returnyearly($B337,TODAY()-365,"",1)/O337,"")</f>
        <v>-0.15487653467421972</v>
      </c>
      <c r="N337" s="26">
        <f ca="1">[2]!thsiFinD("ths_annual_volatility_index",$B337,TODAY()-180,TODAY(),100,101)</f>
        <v>23.139301968003</v>
      </c>
      <c r="O337" s="26">
        <f ca="1">[2]!thsiFinD("ths_annual_volatility_index",$B337,TODAY()-365,TODAY(),100,101)</f>
        <v>29.467144215906998</v>
      </c>
      <c r="P337" s="27">
        <f ca="1">[2]!thsiFinD("ths_fore_np_compound_growth_2y_index",$B337,TODAY())</f>
        <v>9.3752459567391</v>
      </c>
      <c r="Q337" s="27">
        <f ca="1">$P337-[2]!thsiFinD("ths_fore_np_compound_growth_2y_index",$B337,TODAY()-30)</f>
        <v>-0.25556792908020043</v>
      </c>
      <c r="R337" s="27">
        <f ca="1">$P337-[2]!thsiFinD("ths_fore_np_compound_growth_2y_index",$B337,TODAY()-180)</f>
        <v>0.68514127282440107</v>
      </c>
      <c r="S337" s="26">
        <f ca="1">[2]!thsiFinD("ths_pe_ttm_index",B337,[2]!thsiFinD("ths_new_forward_nearest_trade_date_func",TODAY()),100,100)</f>
        <v>26.224889373875001</v>
      </c>
      <c r="T337" s="26">
        <f ca="1">[2]!thsiFinD("ths_fore_pe_index",B337,[2]!thsiFinD("ths_new_forward_nearest_trade_date_func",TODAY()),2025,100)</f>
        <v>15.867377148712</v>
      </c>
      <c r="U337" s="26">
        <f ca="1">[2]!thsiFinD("ths_pb_quantile_sr_index",$B337,[2]!thsiFinD("ths_new_forward_nearest_trade_date_func",TODAY()),TODAY()-365*5,TODAY(),107,100)</f>
        <v>15.321042593769866</v>
      </c>
      <c r="V337" s="26">
        <f ca="1">[2]!thsiFinD("ths_pe_ttm_quantile_index",$B337,[2]!thsiFinD("ths_new_forward_nearest_trade_date_func",TODAY()),TODAY()-365*5,TODAY(),100,100)</f>
        <v>0</v>
      </c>
      <c r="W337" s="27">
        <f ca="1">[2]!thsiFinD("ths_pb_quantile_sr_index",$B337,"2024-09-20",TODAY()-365*5,TODAY(),107,100)</f>
        <v>0.95359186268277174</v>
      </c>
      <c r="X337" s="27">
        <f ca="1">[2]!thsiFinD("ths_pe_ttm_quantile_index",$B337,"2024-09-20",TODAY()-365*5,TODAY(),100,100)</f>
        <v>28.205128205127998</v>
      </c>
      <c r="Y337" s="27">
        <f ca="1">[2]!thsiFinD("ths_pb_quantile_sr_index",$B337,"2024-12-31",TODAY()-365*5,TODAY(),107,100)</f>
        <v>31.150667514303876</v>
      </c>
      <c r="Z337" s="27">
        <f ca="1">[2]!thsiFinD("ths_pe_ttm_quantile_index",$B337,"2024-12-31",TODAY()-365*5,TODAY(),100,100)</f>
        <v>49.019607843137003</v>
      </c>
      <c r="AA337" s="27">
        <f ca="1">[2]!thsiFinD("ths_pb_lessthan1_num_ratio_index",$B337,[2]!thsiFinD("ths_new_forward_nearest_trade_date_func",TODAY()))</f>
        <v>12</v>
      </c>
      <c r="AB337" s="29">
        <f ca="1">IF(L337="","",(([2]!thsiFinD("close_int",$B337,TODAY()-365*3,TODAY(),100)-[2]!thsiFinD("low_int",$B337,TODAY()-365*3,TODAY(),100)-1)/([2]!thsiFinD("high_int",$B337,TODAY()-365*3,TODAY(),100)-[2]!thsiFinD("low_int",$B337,TODAY()-365*3,TODAY(),100)-1)))</f>
        <v>6.7689176823636343E-2</v>
      </c>
      <c r="AC337" s="29">
        <f ca="1">IF($L337="","",(([2]!thsiFinD("close_int",$B337,TODAY()-365,TODAY(),100)-[2]!thsiFinD("low_int",$B337,TODAY()-365,TODAY(),100)-1)/([2]!thsiFinD("high_int",$B337,TODAY()-365,TODAY(),100)-[2]!thsiFinD("low_int",$B337,TODAY()-365,TODAY(),100)-1)))</f>
        <v>0.20069935623894528</v>
      </c>
      <c r="AD337" s="29">
        <f ca="1">IF($L337="","",(([2]!thsiFinD("close_int",$B337,TODAY()-90,TODAY(),100)-[2]!thsiFinD("low_int",$B337,TODAY()-90,TODAY(),100)-1)/([2]!thsiFinD("high_int",$B337,TODAY()-90,TODAY(),100)-[2]!thsiFinD("low_int",$B337,TODAY()-90,TODAY(),100)-1)))</f>
        <v>0.32748314239904841</v>
      </c>
    </row>
    <row r="338" spans="1:30" ht="16.5" hidden="1" x14ac:dyDescent="0.4">
      <c r="A338" s="2" t="str">
        <f>[1]!b_info_fullname(B338)</f>
        <v>中证高端装备细分50指数</v>
      </c>
      <c r="B338" s="2" t="s">
        <v>961</v>
      </c>
      <c r="C338" s="2" t="s">
        <v>1809</v>
      </c>
      <c r="D338" s="3" t="s">
        <v>1497</v>
      </c>
      <c r="E338" s="3" t="s">
        <v>1505</v>
      </c>
      <c r="F338" s="3" t="s">
        <v>1793</v>
      </c>
      <c r="G338" s="19">
        <f>COUNTIF('ETF-info'!$I$2:$I$2000,ETF指数!$B338)</f>
        <v>1</v>
      </c>
      <c r="H338" s="20">
        <f ca="1">SUMIF('ETF-info'!$I$2:$I$2000,ETF指数!B338,'ETF-info'!$M$2:$M$1008)</f>
        <v>11.298043319200001</v>
      </c>
      <c r="I338" s="25">
        <f ca="1">[1]!i_pq_pctchange($B338,TODAY()-30,"")</f>
        <v>-4.8639996741331126</v>
      </c>
      <c r="J338" s="25">
        <f ca="1">[1]!i_pq_pctchange($B338,TODAY()-180,"")</f>
        <v>-8.2491374574214191</v>
      </c>
      <c r="K338" s="25">
        <f ca="1">[1]!i_pq_pctchange($B338,TODAY()-365,"")</f>
        <v>12.432503293439545</v>
      </c>
      <c r="L338" s="25">
        <f ca="1">IFERROR([1]!i_risk_returnyearly($B338,TODAY()-180,"",1)/N338,"")</f>
        <v>-0.51233991055746197</v>
      </c>
      <c r="M338" s="25">
        <f ca="1">IFERROR([1]!i_risk_returnyearly($B338,TODAY()-365,"",1)/O338,"")</f>
        <v>0.37589538380759124</v>
      </c>
      <c r="N338" s="26">
        <f ca="1">[2]!thsiFinD("ths_annual_volatility_index",$B338,TODAY()-180,TODAY(),100,101)</f>
        <v>32.048237599983999</v>
      </c>
      <c r="O338" s="26">
        <f ca="1">[2]!thsiFinD("ths_annual_volatility_index",$B338,TODAY()-365,TODAY(),100,101)</f>
        <v>34.235298414013002</v>
      </c>
      <c r="P338" s="27">
        <f ca="1">[2]!thsiFinD("ths_fore_np_compound_growth_2y_index",$B338,TODAY())</f>
        <v>22.341245034865999</v>
      </c>
      <c r="Q338" s="27">
        <f ca="1">$P338-[2]!thsiFinD("ths_fore_np_compound_growth_2y_index",$B338,TODAY()-30)</f>
        <v>2.634039464939999</v>
      </c>
      <c r="R338" s="27">
        <f ca="1">$P338-[2]!thsiFinD("ths_fore_np_compound_growth_2y_index",$B338,TODAY()-180)</f>
        <v>-0.89851587220899987</v>
      </c>
      <c r="S338" s="26">
        <f ca="1">[2]!thsiFinD("ths_pe_ttm_index",B338,[2]!thsiFinD("ths_new_forward_nearest_trade_date_func",TODAY()),100,100)</f>
        <v>87.412435918339</v>
      </c>
      <c r="T338" s="26">
        <f ca="1">[2]!thsiFinD("ths_fore_pe_index",B338,[2]!thsiFinD("ths_new_forward_nearest_trade_date_func",TODAY()),2025,100)</f>
        <v>40.833914539471998</v>
      </c>
      <c r="U338" s="26">
        <f ca="1">[2]!thsiFinD("ths_pb_quantile_sr_index",$B338,[2]!thsiFinD("ths_new_forward_nearest_trade_date_func",TODAY()),TODAY()-365*5,TODAY(),107,100)</f>
        <v>62.017603249830735</v>
      </c>
      <c r="V338" s="26">
        <f ca="1">[2]!thsiFinD("ths_pe_ttm_quantile_index",$B338,[2]!thsiFinD("ths_new_forward_nearest_trade_date_func",TODAY()),TODAY()-365*5,TODAY(),100,100)</f>
        <v>0</v>
      </c>
      <c r="W338" s="27">
        <f ca="1">[2]!thsiFinD("ths_pb_quantile_sr_index",$B338,"2024-09-20",TODAY()-365*5,TODAY(),107,100)</f>
        <v>0.54163845633039942</v>
      </c>
      <c r="X338" s="27">
        <f ca="1">[2]!thsiFinD("ths_pe_ttm_quantile_index",$B338,"2024-09-20",TODAY()-365*5,TODAY(),100,100)</f>
        <v>37.253289473683999</v>
      </c>
      <c r="Y338" s="27">
        <f ca="1">[2]!thsiFinD("ths_pb_quantile_sr_index",$B338,"2024-12-31",TODAY()-365*5,TODAY(),107,100)</f>
        <v>28.774542992552472</v>
      </c>
      <c r="Z338" s="27">
        <f ca="1">[2]!thsiFinD("ths_pe_ttm_quantile_index",$B338,"2024-12-31",TODAY()-365*5,TODAY(),100,100)</f>
        <v>90.378289473684006</v>
      </c>
      <c r="AA338" s="27">
        <f ca="1">[2]!thsiFinD("ths_pb_lessthan1_num_ratio_index",$B338,[2]!thsiFinD("ths_new_forward_nearest_trade_date_func",TODAY()))</f>
        <v>0</v>
      </c>
      <c r="AB338" s="29">
        <f ca="1">IF(L338="","",(([2]!thsiFinD("close_int",$B338,TODAY()-365*3,TODAY(),100)-[2]!thsiFinD("low_int",$B338,TODAY()-365*3,TODAY(),100)-1)/([2]!thsiFinD("high_int",$B338,TODAY()-365*3,TODAY(),100)-[2]!thsiFinD("low_int",$B338,TODAY()-365*3,TODAY(),100)-1)))</f>
        <v>0.4233993105233923</v>
      </c>
      <c r="AC338" s="29">
        <f ca="1">IF($L338="","",(([2]!thsiFinD("close_int",$B338,TODAY()-365,TODAY(),100)-[2]!thsiFinD("low_int",$B338,TODAY()-365,TODAY(),100)-1)/([2]!thsiFinD("high_int",$B338,TODAY()-365,TODAY(),100)-[2]!thsiFinD("low_int",$B338,TODAY()-365,TODAY(),100)-1)))</f>
        <v>0.45465990659718081</v>
      </c>
      <c r="AD338" s="29">
        <f ca="1">IF($L338="","",(([2]!thsiFinD("close_int",$B338,TODAY()-90,TODAY(),100)-[2]!thsiFinD("low_int",$B338,TODAY()-90,TODAY(),100)-1)/([2]!thsiFinD("high_int",$B338,TODAY()-90,TODAY(),100)-[2]!thsiFinD("low_int",$B338,TODAY()-90,TODAY(),100)-1)))</f>
        <v>0.41449568057886416</v>
      </c>
    </row>
    <row r="339" spans="1:30" ht="16.5" hidden="1" x14ac:dyDescent="0.4">
      <c r="A339" s="2" t="str">
        <f>[1]!b_info_fullname(B339)</f>
        <v>中证智能汽车主题指数</v>
      </c>
      <c r="B339" s="2" t="s">
        <v>473</v>
      </c>
      <c r="C339" s="2" t="s">
        <v>1808</v>
      </c>
      <c r="D339" s="3" t="s">
        <v>1497</v>
      </c>
      <c r="E339" s="3" t="s">
        <v>1505</v>
      </c>
      <c r="F339" s="3" t="s">
        <v>1600</v>
      </c>
      <c r="G339" s="19">
        <f>COUNTIF('ETF-info'!$I$2:$I$2000,ETF指数!$B339)</f>
        <v>5</v>
      </c>
      <c r="H339" s="20">
        <f ca="1">SUMIF('ETF-info'!$I$2:$I$2000,ETF指数!B339,'ETF-info'!$M$2:$M$1008)</f>
        <v>14.596138979599999</v>
      </c>
      <c r="I339" s="25">
        <f ca="1">[1]!i_pq_pctchange($B339,TODAY()-30,"")</f>
        <v>-10.01063912295599</v>
      </c>
      <c r="J339" s="25">
        <f ca="1">[1]!i_pq_pctchange($B339,TODAY()-180,"")</f>
        <v>0.96905749946196718</v>
      </c>
      <c r="K339" s="25">
        <f ca="1">[1]!i_pq_pctchange($B339,TODAY()-365,"")</f>
        <v>26.100389386306368</v>
      </c>
      <c r="L339" s="25">
        <f ca="1">IFERROR([1]!i_risk_returnyearly($B339,TODAY()-180,"",1)/N339,"")</f>
        <v>5.7534059391290859E-2</v>
      </c>
      <c r="M339" s="25">
        <f ca="1">IFERROR([1]!i_risk_returnyearly($B339,TODAY()-365,"",1)/O339,"")</f>
        <v>0.75534347750487985</v>
      </c>
      <c r="N339" s="26">
        <f ca="1">[2]!thsiFinD("ths_annual_volatility_index",$B339,TODAY()-180,TODAY(),100,101)</f>
        <v>35.274232861051999</v>
      </c>
      <c r="O339" s="26">
        <f ca="1">[2]!thsiFinD("ths_annual_volatility_index",$B339,TODAY()-365,TODAY(),100,101)</f>
        <v>35.839110929571</v>
      </c>
      <c r="P339" s="27">
        <f ca="1">[2]!thsiFinD("ths_fore_np_compound_growth_2y_index",$B339,TODAY())</f>
        <v>46.109796251161001</v>
      </c>
      <c r="Q339" s="27">
        <f ca="1">$P339-[2]!thsiFinD("ths_fore_np_compound_growth_2y_index",$B339,TODAY()-30)</f>
        <v>5.1777013400410041</v>
      </c>
      <c r="R339" s="27">
        <f ca="1">$P339-[2]!thsiFinD("ths_fore_np_compound_growth_2y_index",$B339,TODAY()-180)</f>
        <v>6.5036467804270046</v>
      </c>
      <c r="S339" s="26">
        <f ca="1">[2]!thsiFinD("ths_pe_ttm_index",B339,[2]!thsiFinD("ths_new_forward_nearest_trade_date_func",TODAY()),100,100)</f>
        <v>33.143821757250997</v>
      </c>
      <c r="T339" s="26">
        <f ca="1">[2]!thsiFinD("ths_fore_pe_index",B339,[2]!thsiFinD("ths_new_forward_nearest_trade_date_func",TODAY()),2025,100)</f>
        <v>20.957970406777999</v>
      </c>
      <c r="U339" s="26">
        <f ca="1">[2]!thsiFinD("ths_pb_quantile_sr_index",$B339,[2]!thsiFinD("ths_new_forward_nearest_trade_date_func",TODAY()),TODAY()-365*5,TODAY(),107,100)</f>
        <v>32.175622542595015</v>
      </c>
      <c r="V339" s="26">
        <f ca="1">[2]!thsiFinD("ths_pe_ttm_quantile_index",$B339,[2]!thsiFinD("ths_new_forward_nearest_trade_date_func",TODAY()),TODAY()-365*5,TODAY(),100,100)</f>
        <v>0</v>
      </c>
      <c r="W339" s="27">
        <f ca="1">[2]!thsiFinD("ths_pb_quantile_sr_index",$B339,"2024-09-20",TODAY()-365*5,TODAY(),107,100)</f>
        <v>3.4076015727391877</v>
      </c>
      <c r="X339" s="27">
        <f ca="1">[2]!thsiFinD("ths_pe_ttm_quantile_index",$B339,"2024-09-20",TODAY()-365*5,TODAY(),100,100)</f>
        <v>1.0606060606061001</v>
      </c>
      <c r="Y339" s="27">
        <f ca="1">[2]!thsiFinD("ths_pb_quantile_sr_index",$B339,"2024-12-31",TODAY()-365*5,TODAY(),107,100)</f>
        <v>42.529488859764093</v>
      </c>
      <c r="Z339" s="27">
        <f ca="1">[2]!thsiFinD("ths_pe_ttm_quantile_index",$B339,"2024-12-31",TODAY()-365*5,TODAY(),100,100)</f>
        <v>15.542077331312001</v>
      </c>
      <c r="AA339" s="27">
        <f ca="1">[2]!thsiFinD("ths_pb_lessthan1_num_ratio_index",$B339,[2]!thsiFinD("ths_new_forward_nearest_trade_date_func",TODAY()))</f>
        <v>1.9230769230769</v>
      </c>
      <c r="AB339" s="29">
        <f ca="1">IF(L339="","",(([2]!thsiFinD("close_int",$B339,TODAY()-365*3,TODAY(),100)-[2]!thsiFinD("low_int",$B339,TODAY()-365*3,TODAY(),100)-1)/([2]!thsiFinD("high_int",$B339,TODAY()-365*3,TODAY(),100)-[2]!thsiFinD("low_int",$B339,TODAY()-365*3,TODAY(),100)-1)))</f>
        <v>0.63609717718907399</v>
      </c>
      <c r="AC339" s="29">
        <f ca="1">IF($L339="","",(([2]!thsiFinD("close_int",$B339,TODAY()-365,TODAY(),100)-[2]!thsiFinD("low_int",$B339,TODAY()-365,TODAY(),100)-1)/([2]!thsiFinD("high_int",$B339,TODAY()-365,TODAY(),100)-[2]!thsiFinD("low_int",$B339,TODAY()-365,TODAY(),100)-1)))</f>
        <v>0.57512995340645412</v>
      </c>
      <c r="AD339" s="29">
        <f ca="1">IF($L339="","",(([2]!thsiFinD("close_int",$B339,TODAY()-90,TODAY(),100)-[2]!thsiFinD("low_int",$B339,TODAY()-90,TODAY(),100)-1)/([2]!thsiFinD("high_int",$B339,TODAY()-90,TODAY(),100)-[2]!thsiFinD("low_int",$B339,TODAY()-90,TODAY(),100)-1)))</f>
        <v>0.36608326988558776</v>
      </c>
    </row>
    <row r="340" spans="1:30" ht="16.5" hidden="1" x14ac:dyDescent="0.4">
      <c r="A340" s="2" t="str">
        <f>[1]!b_info_fullname(B340)</f>
        <v>上证科创板新能源主题指数</v>
      </c>
      <c r="B340" s="2" t="s">
        <v>1360</v>
      </c>
      <c r="C340" s="2" t="s">
        <v>1824</v>
      </c>
      <c r="D340" s="3" t="s">
        <v>1497</v>
      </c>
      <c r="E340" s="3" t="s">
        <v>1505</v>
      </c>
      <c r="F340" s="38" t="s">
        <v>2368</v>
      </c>
      <c r="G340" s="19">
        <f>COUNTIF('ETF-info'!$I$2:$I$2000,ETF指数!$B340)</f>
        <v>2</v>
      </c>
      <c r="H340" s="20">
        <f ca="1">SUMIF('ETF-info'!$I$2:$I$2000,ETF指数!B340,'ETF-info'!$M$2:$M$1008)</f>
        <v>6.7384074682000001</v>
      </c>
      <c r="I340" s="25">
        <f ca="1">[1]!i_pq_pctchange($B340,TODAY()-30,"")</f>
        <v>-11.463096268945749</v>
      </c>
      <c r="J340" s="25">
        <f ca="1">[1]!i_pq_pctchange($B340,TODAY()-180,"")</f>
        <v>-25.140020501337602</v>
      </c>
      <c r="K340" s="25">
        <f ca="1">[1]!i_pq_pctchange($B340,TODAY()-365,"")</f>
        <v>-14.558548210050581</v>
      </c>
      <c r="L340" s="25">
        <f ca="1">IFERROR([1]!i_risk_returnyearly($B340,TODAY()-180,"",1)/N340,"")</f>
        <v>-1.188850979179169</v>
      </c>
      <c r="M340" s="25">
        <f ca="1">IFERROR([1]!i_risk_returnyearly($B340,TODAY()-365,"",1)/O340,"")</f>
        <v>-0.3145389128080795</v>
      </c>
      <c r="N340" s="26">
        <f ca="1">[2]!thsiFinD("ths_annual_volatility_index",$B340,TODAY()-180,TODAY(),100,101)</f>
        <v>38.100534124418999</v>
      </c>
      <c r="O340" s="26">
        <f ca="1">[2]!thsiFinD("ths_annual_volatility_index",$B340,TODAY()-365,TODAY(),100,101)</f>
        <v>47.694574679570003</v>
      </c>
      <c r="P340" s="27">
        <f ca="1">[2]!thsiFinD("ths_fore_np_compound_growth_2y_index",$B340,TODAY())</f>
        <v>-3.1097568382983001</v>
      </c>
      <c r="Q340" s="27">
        <f ca="1">$P340-[2]!thsiFinD("ths_fore_np_compound_growth_2y_index",$B340,TODAY()-30)</f>
        <v>1.3617082081325007</v>
      </c>
      <c r="R340" s="27">
        <f ca="1">$P340-[2]!thsiFinD("ths_fore_np_compound_growth_2y_index",$B340,TODAY()-180)</f>
        <v>-7.7970325753942999</v>
      </c>
      <c r="S340" s="26">
        <f ca="1">[2]!thsiFinD("ths_pe_ttm_index",B340,[2]!thsiFinD("ths_new_forward_nearest_trade_date_func",TODAY()),100,100)</f>
        <v>238.81490013384999</v>
      </c>
      <c r="T340" s="26">
        <f ca="1">[2]!thsiFinD("ths_fore_pe_index",B340,[2]!thsiFinD("ths_new_forward_nearest_trade_date_func",TODAY()),2025,100)</f>
        <v>16.41735097454</v>
      </c>
      <c r="U340" s="26">
        <f ca="1">[2]!thsiFinD("ths_pb_quantile_sr_index",$B340,[2]!thsiFinD("ths_new_forward_nearest_trade_date_func",TODAY()),TODAY()-365*5,TODAY(),107,100)</f>
        <v>13.170731707317074</v>
      </c>
      <c r="V340" s="26">
        <f ca="1">[2]!thsiFinD("ths_pe_ttm_quantile_index",$B340,[2]!thsiFinD("ths_new_forward_nearest_trade_date_func",TODAY()),TODAY()-365*5,TODAY(),100,100)</f>
        <v>0</v>
      </c>
      <c r="W340" s="27">
        <f ca="1">[2]!thsiFinD("ths_pb_quantile_sr_index",$B340,"2024-09-20",TODAY()-365*5,TODAY(),107,100)</f>
        <v>1.3008130081300813</v>
      </c>
      <c r="X340" s="27">
        <f ca="1">[2]!thsiFinD("ths_pe_ttm_quantile_index",$B340,"2024-09-20",TODAY()-365*5,TODAY(),100,100)</f>
        <v>70.544090056285</v>
      </c>
      <c r="Y340" s="27">
        <f ca="1">[2]!thsiFinD("ths_pb_quantile_sr_index",$B340,"2024-12-31",TODAY()-365*5,TODAY(),107,100)</f>
        <v>29.756097560975608</v>
      </c>
      <c r="Z340" s="27">
        <f ca="1">[2]!thsiFinD("ths_pe_ttm_quantile_index",$B340,"2024-12-31",TODAY()-365*5,TODAY(),100,100)</f>
        <v>88.180112570356002</v>
      </c>
      <c r="AA340" s="27">
        <f ca="1">[2]!thsiFinD("ths_pb_lessthan1_num_ratio_index",$B340,[2]!thsiFinD("ths_new_forward_nearest_trade_date_func",TODAY()))</f>
        <v>13.953488372093</v>
      </c>
      <c r="AB340" s="29">
        <f ca="1">IF(L340="","",(([2]!thsiFinD("close_int",$B340,TODAY()-365*3,TODAY(),100)-[2]!thsiFinD("low_int",$B340,TODAY()-365*3,TODAY(),100)-1)/([2]!thsiFinD("high_int",$B340,TODAY()-365*3,TODAY(),100)-[2]!thsiFinD("low_int",$B340,TODAY()-365*3,TODAY(),100)-1)))</f>
        <v>8.1856899210087875E-2</v>
      </c>
      <c r="AC340" s="29">
        <f ca="1">IF($L340="","",(([2]!thsiFinD("close_int",$B340,TODAY()-365,TODAY(),100)-[2]!thsiFinD("low_int",$B340,TODAY()-365,TODAY(),100)-1)/([2]!thsiFinD("high_int",$B340,TODAY()-365,TODAY(),100)-[2]!thsiFinD("low_int",$B340,TODAY()-365,TODAY(),100)-1)))</f>
        <v>0.22927860687393875</v>
      </c>
      <c r="AD340" s="29">
        <f ca="1">IF($L340="","",(([2]!thsiFinD("close_int",$B340,TODAY()-90,TODAY(),100)-[2]!thsiFinD("low_int",$B340,TODAY()-90,TODAY(),100)-1)/([2]!thsiFinD("high_int",$B340,TODAY()-90,TODAY(),100)-[2]!thsiFinD("low_int",$B340,TODAY()-90,TODAY(),100)-1)))</f>
        <v>0.34935785482603232</v>
      </c>
    </row>
    <row r="341" spans="1:30" ht="16.5" hidden="1" x14ac:dyDescent="0.4">
      <c r="A341" s="2" t="str">
        <f>[1]!b_info_fullname(B341)</f>
        <v>中证内地新能源主题指数</v>
      </c>
      <c r="B341" s="2" t="s">
        <v>687</v>
      </c>
      <c r="C341" s="2" t="s">
        <v>1503</v>
      </c>
      <c r="D341" s="3" t="s">
        <v>1497</v>
      </c>
      <c r="E341" s="3" t="s">
        <v>1505</v>
      </c>
      <c r="F341" s="3" t="s">
        <v>1503</v>
      </c>
      <c r="G341" s="19">
        <f>COUNTIF('ETF-info'!$I$2:$I$2000,ETF指数!$B341)</f>
        <v>2</v>
      </c>
      <c r="H341" s="20">
        <f ca="1">SUMIF('ETF-info'!$I$2:$I$2000,ETF指数!B341,'ETF-info'!$M$2:$M$1008)</f>
        <v>5.3441213279999999</v>
      </c>
      <c r="I341" s="25">
        <f ca="1">[1]!i_pq_pctchange($B341,TODAY()-30,"")</f>
        <v>-9.468557019500679</v>
      </c>
      <c r="J341" s="25">
        <f ca="1">[1]!i_pq_pctchange($B341,TODAY()-180,"")</f>
        <v>-19.586058304941655</v>
      </c>
      <c r="K341" s="25">
        <f ca="1">[1]!i_pq_pctchange($B341,TODAY()-365,"")</f>
        <v>-7.6531204914331186</v>
      </c>
      <c r="L341" s="25">
        <f ca="1">IFERROR([1]!i_risk_returnyearly($B341,TODAY()-180,"",1)/N341,"")</f>
        <v>-1.3452794141899103</v>
      </c>
      <c r="M341" s="25">
        <f ca="1">IFERROR([1]!i_risk_returnyearly($B341,TODAY()-365,"",1)/O341,"")</f>
        <v>-0.22235435218691224</v>
      </c>
      <c r="N341" s="26">
        <f ca="1">[2]!thsiFinD("ths_annual_volatility_index",$B341,TODAY()-180,TODAY(),100,101)</f>
        <v>27.131918486174001</v>
      </c>
      <c r="O341" s="26">
        <f ca="1">[2]!thsiFinD("ths_annual_volatility_index",$B341,TODAY()-365,TODAY(),100,101)</f>
        <v>35.510250370259001</v>
      </c>
      <c r="P341" s="27">
        <f ca="1">[2]!thsiFinD("ths_fore_np_compound_growth_2y_index",$B341,TODAY())</f>
        <v>17.853442920265998</v>
      </c>
      <c r="Q341" s="27">
        <f ca="1">$P341-[2]!thsiFinD("ths_fore_np_compound_growth_2y_index",$B341,TODAY()-30)</f>
        <v>1.3256227817169979</v>
      </c>
      <c r="R341" s="27">
        <f ca="1">$P341-[2]!thsiFinD("ths_fore_np_compound_growth_2y_index",$B341,TODAY()-180)</f>
        <v>13.907574541163397</v>
      </c>
      <c r="S341" s="26">
        <f ca="1">[2]!thsiFinD("ths_pe_ttm_index",B341,[2]!thsiFinD("ths_new_forward_nearest_trade_date_func",TODAY()),100,100)</f>
        <v>18.195816982985999</v>
      </c>
      <c r="T341" s="26">
        <f ca="1">[2]!thsiFinD("ths_fore_pe_index",B341,[2]!thsiFinD("ths_new_forward_nearest_trade_date_func",TODAY()),2025,100)</f>
        <v>14.387296211191</v>
      </c>
      <c r="U341" s="26">
        <f ca="1">[2]!thsiFinD("ths_pb_quantile_sr_index",$B341,[2]!thsiFinD("ths_new_forward_nearest_trade_date_func",TODAY()),TODAY()-365*5,TODAY(),107,100)</f>
        <v>28.774193548387096</v>
      </c>
      <c r="V341" s="26">
        <f ca="1">[2]!thsiFinD("ths_pe_ttm_quantile_index",$B341,[2]!thsiFinD("ths_new_forward_nearest_trade_date_func",TODAY()),TODAY()-365*5,TODAY(),100,100)</f>
        <v>0</v>
      </c>
      <c r="W341" s="27">
        <f ca="1">[2]!thsiFinD("ths_pb_quantile_sr_index",$B341,"2024-09-20",TODAY()-365*5,TODAY(),107,100)</f>
        <v>3.741935483870968</v>
      </c>
      <c r="X341" s="27">
        <f ca="1">[2]!thsiFinD("ths_pe_ttm_quantile_index",$B341,"2024-09-20",TODAY()-365*5,TODAY(),100,100)</f>
        <v>30.408006158584001</v>
      </c>
      <c r="Y341" s="27">
        <f ca="1">[2]!thsiFinD("ths_pb_quantile_sr_index",$B341,"2024-12-31",TODAY()-365*5,TODAY(),107,100)</f>
        <v>43.741935483870968</v>
      </c>
      <c r="Z341" s="27">
        <f ca="1">[2]!thsiFinD("ths_pe_ttm_quantile_index",$B341,"2024-12-31",TODAY()-365*5,TODAY(),100,100)</f>
        <v>41.416474210931</v>
      </c>
      <c r="AA341" s="27">
        <f ca="1">[2]!thsiFinD("ths_pb_lessthan1_num_ratio_index",$B341,[2]!thsiFinD("ths_new_forward_nearest_trade_date_func",TODAY()))</f>
        <v>4</v>
      </c>
      <c r="AB341" s="29">
        <f ca="1">IF(L341="","",(([2]!thsiFinD("close_int",$B341,TODAY()-365*3,TODAY(),100)-[2]!thsiFinD("low_int",$B341,TODAY()-365*3,TODAY(),100)-1)/([2]!thsiFinD("high_int",$B341,TODAY()-365*3,TODAY(),100)-[2]!thsiFinD("low_int",$B341,TODAY()-365*3,TODAY(),100)-1)))</f>
        <v>5.836149651356979E-2</v>
      </c>
      <c r="AC341" s="29">
        <f ca="1">IF($L341="","",(([2]!thsiFinD("close_int",$B341,TODAY()-365,TODAY(),100)-[2]!thsiFinD("low_int",$B341,TODAY()-365,TODAY(),100)-1)/([2]!thsiFinD("high_int",$B341,TODAY()-365,TODAY(),100)-[2]!thsiFinD("low_int",$B341,TODAY()-365,TODAY(),100)-1)))</f>
        <v>0.23118367292484521</v>
      </c>
      <c r="AD341" s="29">
        <f ca="1">IF($L341="","",(([2]!thsiFinD("close_int",$B341,TODAY()-90,TODAY(),100)-[2]!thsiFinD("low_int",$B341,TODAY()-90,TODAY(),100)-1)/([2]!thsiFinD("high_int",$B341,TODAY()-90,TODAY(),100)-[2]!thsiFinD("low_int",$B341,TODAY()-90,TODAY(),100)-1)))</f>
        <v>0.33316210207058888</v>
      </c>
    </row>
    <row r="342" spans="1:30" ht="16.5" hidden="1" x14ac:dyDescent="0.4">
      <c r="A342" s="2" t="str">
        <f>[1]!b_info_fullname(B342)</f>
        <v>中证800汽车与零部件指数</v>
      </c>
      <c r="B342" s="2" t="s">
        <v>579</v>
      </c>
      <c r="C342" s="2" t="s">
        <v>1810</v>
      </c>
      <c r="D342" s="3" t="s">
        <v>1497</v>
      </c>
      <c r="E342" s="3" t="s">
        <v>1505</v>
      </c>
      <c r="F342" s="3" t="s">
        <v>1600</v>
      </c>
      <c r="G342" s="19">
        <f>COUNTIF('ETF-info'!$I$2:$I$2000,ETF指数!$B342)</f>
        <v>1</v>
      </c>
      <c r="H342" s="20">
        <f ca="1">SUMIF('ETF-info'!$I$2:$I$2000,ETF指数!B342,'ETF-info'!$M$2:$M$1008)</f>
        <v>5.9697195720000007</v>
      </c>
      <c r="I342" s="25">
        <f ca="1">[1]!i_pq_pctchange($B342,TODAY()-30,"")</f>
        <v>-3.5093663248427109</v>
      </c>
      <c r="J342" s="25">
        <f ca="1">[1]!i_pq_pctchange($B342,TODAY()-180,"")</f>
        <v>3.4135114591100857</v>
      </c>
      <c r="K342" s="25">
        <f ca="1">[1]!i_pq_pctchange($B342,TODAY()-365,"")</f>
        <v>18.2502142919029</v>
      </c>
      <c r="L342" s="25">
        <f ca="1">IFERROR([1]!i_risk_returnyearly($B342,TODAY()-180,"",1)/N342,"")</f>
        <v>0.27702477879223952</v>
      </c>
      <c r="M342" s="25">
        <f ca="1">IFERROR([1]!i_risk_returnyearly($B342,TODAY()-365,"",1)/O342,"")</f>
        <v>0.70767478087597657</v>
      </c>
      <c r="N342" s="26">
        <f ca="1">[2]!thsiFinD("ths_annual_volatility_index",$B342,TODAY()-180,TODAY(),100,101)</f>
        <v>26.146022821150002</v>
      </c>
      <c r="O342" s="26">
        <f ca="1">[2]!thsiFinD("ths_annual_volatility_index",$B342,TODAY()-365,TODAY(),100,101)</f>
        <v>26.717535098563999</v>
      </c>
      <c r="P342" s="27">
        <f ca="1">[2]!thsiFinD("ths_fore_np_compound_growth_2y_index",$B342,TODAY())</f>
        <v>30.744385864946</v>
      </c>
      <c r="Q342" s="27">
        <f ca="1">$P342-[2]!thsiFinD("ths_fore_np_compound_growth_2y_index",$B342,TODAY()-30)</f>
        <v>-0.50326270048799771</v>
      </c>
      <c r="R342" s="27">
        <f ca="1">$P342-[2]!thsiFinD("ths_fore_np_compound_growth_2y_index",$B342,TODAY()-180)</f>
        <v>10.191644547088998</v>
      </c>
      <c r="S342" s="26">
        <f ca="1">[2]!thsiFinD("ths_pe_ttm_index",B342,[2]!thsiFinD("ths_new_forward_nearest_trade_date_func",TODAY()),100,100)</f>
        <v>23.968893591364001</v>
      </c>
      <c r="T342" s="26">
        <f ca="1">[2]!thsiFinD("ths_fore_pe_index",B342,[2]!thsiFinD("ths_new_forward_nearest_trade_date_func",TODAY()),2025,100)</f>
        <v>18.1739806386</v>
      </c>
      <c r="U342" s="26">
        <f ca="1">[2]!thsiFinD("ths_pb_quantile_sr_index",$B342,[2]!thsiFinD("ths_new_forward_nearest_trade_date_func",TODAY()),TODAY()-365*5,TODAY(),107,100)</f>
        <v>87.669376693766949</v>
      </c>
      <c r="V342" s="26">
        <f ca="1">[2]!thsiFinD("ths_pe_ttm_quantile_index",$B342,[2]!thsiFinD("ths_new_forward_nearest_trade_date_func",TODAY()),TODAY()-365*5,TODAY(),100,100)</f>
        <v>0</v>
      </c>
      <c r="W342" s="27">
        <f ca="1">[2]!thsiFinD("ths_pb_quantile_sr_index",$B342,"2024-09-20",TODAY()-365*5,TODAY(),107,100)</f>
        <v>38.617886178861788</v>
      </c>
      <c r="X342" s="27">
        <f ca="1">[2]!thsiFinD("ths_pe_ttm_quantile_index",$B342,"2024-09-20",TODAY()-365*5,TODAY(),100,100)</f>
        <v>3.2735775526111</v>
      </c>
      <c r="Y342" s="27">
        <f ca="1">[2]!thsiFinD("ths_pb_quantile_sr_index",$B342,"2024-12-31",TODAY()-365*5,TODAY(),107,100)</f>
        <v>81.368563685636857</v>
      </c>
      <c r="Z342" s="27">
        <f ca="1">[2]!thsiFinD("ths_pe_ttm_quantile_index",$B342,"2024-12-31",TODAY()-365*5,TODAY(),100,100)</f>
        <v>29.563182527300999</v>
      </c>
      <c r="AA342" s="27">
        <f ca="1">[2]!thsiFinD("ths_pb_lessthan1_num_ratio_index",$B342,[2]!thsiFinD("ths_new_forward_nearest_trade_date_func",TODAY()))</f>
        <v>11.111111111110999</v>
      </c>
      <c r="AB342" s="29">
        <f ca="1">IF(L342="","",(([2]!thsiFinD("close_int",$B342,TODAY()-365*3,TODAY(),100)-[2]!thsiFinD("low_int",$B342,TODAY()-365*3,TODAY(),100)-1)/([2]!thsiFinD("high_int",$B342,TODAY()-365*3,TODAY(),100)-[2]!thsiFinD("low_int",$B342,TODAY()-365*3,TODAY(),100)-1)))</f>
        <v>0.80435463742727964</v>
      </c>
      <c r="AC342" s="29">
        <f ca="1">IF($L342="","",(([2]!thsiFinD("close_int",$B342,TODAY()-365,TODAY(),100)-[2]!thsiFinD("low_int",$B342,TODAY()-365,TODAY(),100)-1)/([2]!thsiFinD("high_int",$B342,TODAY()-365,TODAY(),100)-[2]!thsiFinD("low_int",$B342,TODAY()-365,TODAY(),100)-1)))</f>
        <v>0.7509448042094572</v>
      </c>
      <c r="AD342" s="29">
        <f ca="1">IF($L342="","",(([2]!thsiFinD("close_int",$B342,TODAY()-90,TODAY(),100)-[2]!thsiFinD("low_int",$B342,TODAY()-90,TODAY(),100)-1)/([2]!thsiFinD("high_int",$B342,TODAY()-90,TODAY(),100)-[2]!thsiFinD("low_int",$B342,TODAY()-90,TODAY(),100)-1)))</f>
        <v>0.58627305023247678</v>
      </c>
    </row>
    <row r="343" spans="1:30" ht="16.5" hidden="1" x14ac:dyDescent="0.4">
      <c r="A343" s="2" t="str">
        <f>[1]!b_info_fullname(B343)</f>
        <v>中证机床指数</v>
      </c>
      <c r="B343" s="2" t="s">
        <v>995</v>
      </c>
      <c r="C343" s="2" t="s">
        <v>1811</v>
      </c>
      <c r="D343" s="3" t="s">
        <v>1497</v>
      </c>
      <c r="E343" s="3" t="s">
        <v>1505</v>
      </c>
      <c r="F343" s="3" t="s">
        <v>1812</v>
      </c>
      <c r="G343" s="19">
        <f>COUNTIF('ETF-info'!$I$2:$I$2000,ETF指数!$B343)</f>
        <v>2</v>
      </c>
      <c r="H343" s="20">
        <f ca="1">SUMIF('ETF-info'!$I$2:$I$2000,ETF指数!B343,'ETF-info'!$M$2:$M$1008)</f>
        <v>5.4216493132999997</v>
      </c>
      <c r="I343" s="25">
        <f ca="1">[1]!i_pq_pctchange($B343,TODAY()-30,"")</f>
        <v>-8.3139662662320983</v>
      </c>
      <c r="J343" s="25">
        <f ca="1">[1]!i_pq_pctchange($B343,TODAY()-180,"")</f>
        <v>11.43202746358809</v>
      </c>
      <c r="K343" s="25">
        <f ca="1">[1]!i_pq_pctchange($B343,TODAY()-365,"")</f>
        <v>22.012004244774495</v>
      </c>
      <c r="L343" s="25">
        <f ca="1">IFERROR([1]!i_risk_returnyearly($B343,TODAY()-180,"",1)/N343,"")</f>
        <v>0.68161510424869465</v>
      </c>
      <c r="M343" s="25">
        <f ca="1">IFERROR([1]!i_risk_returnyearly($B343,TODAY()-365,"",1)/O343,"")</f>
        <v>0.62346483238624462</v>
      </c>
      <c r="N343" s="26">
        <f ca="1">[2]!thsiFinD("ths_annual_volatility_index",$B343,TODAY()-180,TODAY(),100,101)</f>
        <v>37.112006417559002</v>
      </c>
      <c r="O343" s="26">
        <f ca="1">[2]!thsiFinD("ths_annual_volatility_index",$B343,TODAY()-365,TODAY(),100,101)</f>
        <v>36.597255267206997</v>
      </c>
      <c r="P343" s="27">
        <f ca="1">[2]!thsiFinD("ths_fore_np_compound_growth_2y_index",$B343,TODAY())</f>
        <v>23.040237556051</v>
      </c>
      <c r="Q343" s="27">
        <f ca="1">$P343-[2]!thsiFinD("ths_fore_np_compound_growth_2y_index",$B343,TODAY()-30)</f>
        <v>1.1298787572400002</v>
      </c>
      <c r="R343" s="27">
        <f ca="1">$P343-[2]!thsiFinD("ths_fore_np_compound_growth_2y_index",$B343,TODAY()-180)</f>
        <v>1.3000285268969982</v>
      </c>
      <c r="S343" s="26">
        <f ca="1">[2]!thsiFinD("ths_pe_ttm_index",B343,[2]!thsiFinD("ths_new_forward_nearest_trade_date_func",TODAY()),100,100)</f>
        <v>42.411396708048002</v>
      </c>
      <c r="T343" s="26">
        <f ca="1">[2]!thsiFinD("ths_fore_pe_index",B343,[2]!thsiFinD("ths_new_forward_nearest_trade_date_func",TODAY()),2025,100)</f>
        <v>27.312430360372002</v>
      </c>
      <c r="U343" s="26">
        <f ca="1">[2]!thsiFinD("ths_pb_quantile_sr_index",$B343,[2]!thsiFinD("ths_new_forward_nearest_trade_date_func",TODAY()),TODAY()-365*5,TODAY(),107,100)</f>
        <v>85.901639344262293</v>
      </c>
      <c r="V343" s="26">
        <f ca="1">[2]!thsiFinD("ths_pe_ttm_quantile_index",$B343,[2]!thsiFinD("ths_new_forward_nearest_trade_date_func",TODAY()),TODAY()-365*5,TODAY(),100,100)</f>
        <v>0</v>
      </c>
      <c r="W343" s="27">
        <f ca="1">[2]!thsiFinD("ths_pb_quantile_sr_index",$B343,"2024-09-20",TODAY()-365*5,TODAY(),107,100)</f>
        <v>1.639344262295082</v>
      </c>
      <c r="X343" s="27">
        <f ca="1">[2]!thsiFinD("ths_pe_ttm_quantile_index",$B343,"2024-09-20",TODAY()-365*5,TODAY(),100,100)</f>
        <v>1.7925736235595</v>
      </c>
      <c r="Y343" s="27">
        <f ca="1">[2]!thsiFinD("ths_pb_quantile_sr_index",$B343,"2024-12-31",TODAY()-365*5,TODAY(),107,100)</f>
        <v>61.420765027322396</v>
      </c>
      <c r="Z343" s="27">
        <f ca="1">[2]!thsiFinD("ths_pe_ttm_quantile_index",$B343,"2024-12-31",TODAY()-365*5,TODAY(),100,100)</f>
        <v>63.380281690140997</v>
      </c>
      <c r="AA343" s="27">
        <f ca="1">[2]!thsiFinD("ths_pb_lessthan1_num_ratio_index",$B343,[2]!thsiFinD("ths_new_forward_nearest_trade_date_func",TODAY()))</f>
        <v>0</v>
      </c>
      <c r="AB343" s="29">
        <f ca="1">IF(L343="","",(([2]!thsiFinD("close_int",$B343,TODAY()-365*3,TODAY(),100)-[2]!thsiFinD("low_int",$B343,TODAY()-365*3,TODAY(),100)-1)/([2]!thsiFinD("high_int",$B343,TODAY()-365*3,TODAY(),100)-[2]!thsiFinD("low_int",$B343,TODAY()-365*3,TODAY(),100)-1)))</f>
        <v>0.69068833988560896</v>
      </c>
      <c r="AC343" s="29">
        <f ca="1">IF($L343="","",(([2]!thsiFinD("close_int",$B343,TODAY()-365,TODAY(),100)-[2]!thsiFinD("low_int",$B343,TODAY()-365,TODAY(),100)-1)/([2]!thsiFinD("high_int",$B343,TODAY()-365,TODAY(),100)-[2]!thsiFinD("low_int",$B343,TODAY()-365,TODAY(),100)-1)))</f>
        <v>0.66337696343946151</v>
      </c>
      <c r="AD343" s="29">
        <f ca="1">IF($L343="","",(([2]!thsiFinD("close_int",$B343,TODAY()-90,TODAY(),100)-[2]!thsiFinD("low_int",$B343,TODAY()-90,TODAY(),100)-1)/([2]!thsiFinD("high_int",$B343,TODAY()-90,TODAY(),100)-[2]!thsiFinD("low_int",$B343,TODAY()-90,TODAY(),100)-1)))</f>
        <v>0.48017657670004638</v>
      </c>
    </row>
    <row r="344" spans="1:30" ht="16.5" hidden="1" x14ac:dyDescent="0.4">
      <c r="A344" s="2" t="str">
        <f>[1]!b_info_fullname(B344)</f>
        <v>中证新材料主题指数</v>
      </c>
      <c r="B344" s="2" t="s">
        <v>594</v>
      </c>
      <c r="C344" s="2" t="s">
        <v>1813</v>
      </c>
      <c r="D344" s="3" t="s">
        <v>1497</v>
      </c>
      <c r="E344" s="3" t="s">
        <v>1505</v>
      </c>
      <c r="F344" s="3" t="s">
        <v>1813</v>
      </c>
      <c r="G344" s="19">
        <f>COUNTIF('ETF-info'!$I$2:$I$2000,ETF指数!$B344)</f>
        <v>7</v>
      </c>
      <c r="H344" s="20">
        <f ca="1">SUMIF('ETF-info'!$I$2:$I$2000,ETF指数!B344,'ETF-info'!$M$2:$M$1008)</f>
        <v>3.9391007425</v>
      </c>
      <c r="I344" s="25">
        <f ca="1">[1]!i_pq_pctchange($B344,TODAY()-30,"")</f>
        <v>-7.5214469132442119</v>
      </c>
      <c r="J344" s="25">
        <f ca="1">[1]!i_pq_pctchange($B344,TODAY()-180,"")</f>
        <v>-11.424790343999447</v>
      </c>
      <c r="K344" s="25">
        <f ca="1">[1]!i_pq_pctchange($B344,TODAY()-365,"")</f>
        <v>1.5196360960568756</v>
      </c>
      <c r="L344" s="25">
        <f ca="1">IFERROR([1]!i_risk_returnyearly($B344,TODAY()-180,"",1)/N344,"")</f>
        <v>-0.90316253043501027</v>
      </c>
      <c r="M344" s="25">
        <f ca="1">IFERROR([1]!i_risk_returnyearly($B344,TODAY()-365,"",1)/O344,"")</f>
        <v>4.9520364989161451E-2</v>
      </c>
      <c r="N344" s="26">
        <f ca="1">[2]!thsiFinD("ths_annual_volatility_index",$B344,TODAY()-180,TODAY(),100,101)</f>
        <v>24.728108790328999</v>
      </c>
      <c r="O344" s="26">
        <f ca="1">[2]!thsiFinD("ths_annual_volatility_index",$B344,TODAY()-365,TODAY(),100,101)</f>
        <v>31.709467469057</v>
      </c>
      <c r="P344" s="27">
        <f ca="1">[2]!thsiFinD("ths_fore_np_compound_growth_2y_index",$B344,TODAY())</f>
        <v>15.339522200155001</v>
      </c>
      <c r="Q344" s="27">
        <f ca="1">$P344-[2]!thsiFinD("ths_fore_np_compound_growth_2y_index",$B344,TODAY()-30)</f>
        <v>1.8348768749140021</v>
      </c>
      <c r="R344" s="27">
        <f ca="1">$P344-[2]!thsiFinD("ths_fore_np_compound_growth_2y_index",$B344,TODAY()-180)</f>
        <v>3.2475482893930003</v>
      </c>
      <c r="S344" s="26">
        <f ca="1">[2]!thsiFinD("ths_pe_ttm_index",B344,[2]!thsiFinD("ths_new_forward_nearest_trade_date_func",TODAY()),100,100)</f>
        <v>34.206823445422003</v>
      </c>
      <c r="T344" s="26">
        <f ca="1">[2]!thsiFinD("ths_fore_pe_index",B344,[2]!thsiFinD("ths_new_forward_nearest_trade_date_func",TODAY()),2025,100)</f>
        <v>17.669871892518</v>
      </c>
      <c r="U344" s="26">
        <f ca="1">[2]!thsiFinD("ths_pb_quantile_sr_index",$B344,[2]!thsiFinD("ths_new_forward_nearest_trade_date_func",TODAY()),TODAY()-365*5,TODAY(),107,100)</f>
        <v>22.171651495448636</v>
      </c>
      <c r="V344" s="26">
        <f ca="1">[2]!thsiFinD("ths_pe_ttm_quantile_index",$B344,[2]!thsiFinD("ths_new_forward_nearest_trade_date_func",TODAY()),TODAY()-365*5,TODAY(),100,100)</f>
        <v>0</v>
      </c>
      <c r="W344" s="27">
        <f ca="1">[2]!thsiFinD("ths_pb_quantile_sr_index",$B344,"2024-09-20",TODAY()-365*5,TODAY(),107,100)</f>
        <v>1.8205461638491547</v>
      </c>
      <c r="X344" s="27">
        <f ca="1">[2]!thsiFinD("ths_pe_ttm_quantile_index",$B344,"2024-09-20",TODAY()-365*5,TODAY(),100,100)</f>
        <v>37.623762376237998</v>
      </c>
      <c r="Y344" s="27">
        <f ca="1">[2]!thsiFinD("ths_pb_quantile_sr_index",$B344,"2024-12-31",TODAY()-365*5,TODAY(),107,100)</f>
        <v>27.503250975292588</v>
      </c>
      <c r="Z344" s="27">
        <f ca="1">[2]!thsiFinD("ths_pe_ttm_quantile_index",$B344,"2024-12-31",TODAY()-365*5,TODAY(),100,100)</f>
        <v>55.868902439023998</v>
      </c>
      <c r="AA344" s="27">
        <f ca="1">[2]!thsiFinD("ths_pb_lessthan1_num_ratio_index",$B344,[2]!thsiFinD("ths_new_forward_nearest_trade_date_func",TODAY()))</f>
        <v>4</v>
      </c>
      <c r="AB344" s="29">
        <f ca="1">IF(L344="","",(([2]!thsiFinD("close_int",$B344,TODAY()-365*3,TODAY(),100)-[2]!thsiFinD("low_int",$B344,TODAY()-365*3,TODAY(),100)-1)/([2]!thsiFinD("high_int",$B344,TODAY()-365*3,TODAY(),100)-[2]!thsiFinD("low_int",$B344,TODAY()-365*3,TODAY(),100)-1)))</f>
        <v>0.1301527636652339</v>
      </c>
      <c r="AC344" s="29">
        <f ca="1">IF($L344="","",(([2]!thsiFinD("close_int",$B344,TODAY()-365,TODAY(),100)-[2]!thsiFinD("low_int",$B344,TODAY()-365,TODAY(),100)-1)/([2]!thsiFinD("high_int",$B344,TODAY()-365,TODAY(),100)-[2]!thsiFinD("low_int",$B344,TODAY()-365,TODAY(),100)-1)))</f>
        <v>0.41642480148678163</v>
      </c>
      <c r="AD344" s="29">
        <f ca="1">IF($L344="","",(([2]!thsiFinD("close_int",$B344,TODAY()-90,TODAY(),100)-[2]!thsiFinD("low_int",$B344,TODAY()-90,TODAY(),100)-1)/([2]!thsiFinD("high_int",$B344,TODAY()-90,TODAY(),100)-[2]!thsiFinD("low_int",$B344,TODAY()-90,TODAY(),100)-1)))</f>
        <v>0.36276326097807587</v>
      </c>
    </row>
    <row r="345" spans="1:30" ht="16.5" hidden="1" x14ac:dyDescent="0.4">
      <c r="A345" s="2" t="str">
        <f>[1]!b_info_fullname(B345)</f>
        <v>国证通用航空产业指数</v>
      </c>
      <c r="B345" s="2" t="s">
        <v>1815</v>
      </c>
      <c r="C345" s="2" t="str">
        <f>[1]!s_info_name(B345)</f>
        <v>通用航空</v>
      </c>
      <c r="D345" s="3" t="s">
        <v>1497</v>
      </c>
      <c r="E345" s="3" t="s">
        <v>1505</v>
      </c>
      <c r="F345" s="3" t="s">
        <v>1816</v>
      </c>
      <c r="G345" s="19">
        <f>COUNTIF('ETF-info'!$I$2:$I$2000,ETF指数!$B345)</f>
        <v>1</v>
      </c>
      <c r="H345" s="20">
        <f ca="1">SUMIF('ETF-info'!$I$2:$I$2000,ETF指数!B345,'ETF-info'!$M$2:$M$1008)</f>
        <v>5.8682137858000001</v>
      </c>
      <c r="I345" s="25">
        <f ca="1">[1]!i_pq_pctchange($B345,TODAY()-30,"")</f>
        <v>-5.8536186706750204</v>
      </c>
      <c r="J345" s="25">
        <f ca="1">[1]!i_pq_pctchange($B345,TODAY()-180,"")</f>
        <v>-6.7732076918374791</v>
      </c>
      <c r="K345" s="25">
        <f ca="1">[1]!i_pq_pctchange($B345,TODAY()-365,"")</f>
        <v>18.590644075224326</v>
      </c>
      <c r="L345" s="25" t="str">
        <f ca="1">IFERROR([1]!i_risk_returnyearly($B345,TODAY()-180,"",1)/N345,"")</f>
        <v/>
      </c>
      <c r="M345" s="25" t="str">
        <f ca="1">IFERROR([1]!i_risk_returnyearly($B345,TODAY()-365,"",1)/O345,"")</f>
        <v/>
      </c>
      <c r="N345" s="26">
        <f ca="1">[2]!thsiFinD("ths_annual_volatility_index",$B345,TODAY()-180,TODAY(),100,101)</f>
        <v>0</v>
      </c>
      <c r="O345" s="26">
        <f ca="1">[2]!thsiFinD("ths_annual_volatility_index",$B345,TODAY()-365,TODAY(),100,101)</f>
        <v>0</v>
      </c>
      <c r="P345" s="27">
        <f ca="1">[2]!thsiFinD("ths_fore_np_compound_growth_2y_index",$B345,TODAY())</f>
        <v>0</v>
      </c>
      <c r="Q345" s="27">
        <f ca="1">$P345-[2]!thsiFinD("ths_fore_np_compound_growth_2y_index",$B345,TODAY()-30)</f>
        <v>0</v>
      </c>
      <c r="R345" s="27">
        <f ca="1">$P345-[2]!thsiFinD("ths_fore_np_compound_growth_2y_index",$B345,TODAY()-180)</f>
        <v>0</v>
      </c>
      <c r="S345" s="26">
        <f ca="1">[2]!thsiFinD("ths_pe_ttm_index",B345,[2]!thsiFinD("ths_new_forward_nearest_trade_date_func",TODAY()),100,100)</f>
        <v>0</v>
      </c>
      <c r="T345" s="26">
        <f ca="1">[2]!thsiFinD("ths_fore_pe_index",B345,[2]!thsiFinD("ths_new_forward_nearest_trade_date_func",TODAY()),2025,100)</f>
        <v>0</v>
      </c>
      <c r="U345" s="26">
        <f ca="1">[2]!thsiFinD("ths_pb_quantile_sr_index",$B345,[2]!thsiFinD("ths_new_forward_nearest_trade_date_func",TODAY()),TODAY()-365*5,TODAY(),107,100)</f>
        <v>0</v>
      </c>
      <c r="V345" s="26">
        <f ca="1">[2]!thsiFinD("ths_pe_ttm_quantile_index",$B345,[2]!thsiFinD("ths_new_forward_nearest_trade_date_func",TODAY()),TODAY()-365*5,TODAY(),100,100)</f>
        <v>0</v>
      </c>
      <c r="W345" s="27">
        <f ca="1">[2]!thsiFinD("ths_pb_quantile_sr_index",$B345,"2024-09-20",TODAY()-365*5,TODAY(),107,100)</f>
        <v>0</v>
      </c>
      <c r="X345" s="27">
        <f ca="1">[2]!thsiFinD("ths_pe_ttm_quantile_index",$B345,"2024-09-20",TODAY()-365*5,TODAY(),100,100)</f>
        <v>0</v>
      </c>
      <c r="Y345" s="27">
        <f ca="1">[2]!thsiFinD("ths_pb_quantile_sr_index",$B345,"2024-12-31",TODAY()-365*5,TODAY(),107,100)</f>
        <v>0</v>
      </c>
      <c r="Z345" s="27">
        <f ca="1">[2]!thsiFinD("ths_pe_ttm_quantile_index",$B345,"2024-12-31",TODAY()-365*5,TODAY(),100,100)</f>
        <v>0</v>
      </c>
      <c r="AA345" s="27">
        <f ca="1">[2]!thsiFinD("ths_pb_lessthan1_num_ratio_index",$B345,[2]!thsiFinD("ths_new_forward_nearest_trade_date_func",TODAY()))</f>
        <v>0</v>
      </c>
      <c r="AB345" s="29" t="str">
        <f ca="1">IF(L345="","",(([2]!thsiFinD("close_int",$B345,TODAY()-365*3,TODAY(),100)-[2]!thsiFinD("low_int",$B345,TODAY()-365*3,TODAY(),100)-1)/([2]!thsiFinD("high_int",$B345,TODAY()-365*3,TODAY(),100)-[2]!thsiFinD("low_int",$B345,TODAY()-365*3,TODAY(),100)-1)))</f>
        <v/>
      </c>
      <c r="AC345" s="29" t="str">
        <f ca="1">IF($L345="","",(([2]!thsiFinD("close_int",$B345,TODAY()-365,TODAY(),100)-[2]!thsiFinD("low_int",$B345,TODAY()-365,TODAY(),100)-1)/([2]!thsiFinD("high_int",$B345,TODAY()-365,TODAY(),100)-[2]!thsiFinD("low_int",$B345,TODAY()-365,TODAY(),100)-1)))</f>
        <v/>
      </c>
      <c r="AD345" s="29" t="str">
        <f ca="1">IF($L345="","",(([2]!thsiFinD("close_int",$B345,TODAY()-90,TODAY(),100)-[2]!thsiFinD("low_int",$B345,TODAY()-90,TODAY(),100)-1)/([2]!thsiFinD("high_int",$B345,TODAY()-90,TODAY(),100)-[2]!thsiFinD("low_int",$B345,TODAY()-90,TODAY(),100)-1)))</f>
        <v/>
      </c>
    </row>
    <row r="346" spans="1:30" ht="16.5" hidden="1" x14ac:dyDescent="0.4">
      <c r="A346" s="2" t="str">
        <f>[1]!b_info_fullname(B346)</f>
        <v>中证智能电动汽车指数</v>
      </c>
      <c r="B346" s="2" t="s">
        <v>589</v>
      </c>
      <c r="C346" s="2" t="s">
        <v>1814</v>
      </c>
      <c r="D346" s="3" t="s">
        <v>1497</v>
      </c>
      <c r="E346" s="3" t="s">
        <v>1505</v>
      </c>
      <c r="F346" s="3" t="s">
        <v>1600</v>
      </c>
      <c r="G346" s="19">
        <f>COUNTIF('ETF-info'!$I$2:$I$2000,ETF指数!$B346)</f>
        <v>4</v>
      </c>
      <c r="H346" s="20">
        <f ca="1">SUMIF('ETF-info'!$I$2:$I$2000,ETF指数!B346,'ETF-info'!$M$2:$M$1008)</f>
        <v>2.6020944025000001</v>
      </c>
      <c r="I346" s="25">
        <f ca="1">[1]!i_pq_pctchange($B346,TODAY()-30,"")</f>
        <v>-9.0078612045709221</v>
      </c>
      <c r="J346" s="25">
        <f ca="1">[1]!i_pq_pctchange($B346,TODAY()-180,"")</f>
        <v>-3.1964071523603477</v>
      </c>
      <c r="K346" s="25">
        <f ca="1">[1]!i_pq_pctchange($B346,TODAY()-365,"")</f>
        <v>17.708570668362491</v>
      </c>
      <c r="L346" s="25">
        <f ca="1">IFERROR([1]!i_risk_returnyearly($B346,TODAY()-180,"",1)/N346,"")</f>
        <v>-0.21794202075687602</v>
      </c>
      <c r="M346" s="25">
        <f ca="1">IFERROR([1]!i_risk_returnyearly($B346,TODAY()-365,"",1)/O346,"")</f>
        <v>0.54300287993892848</v>
      </c>
      <c r="N346" s="26">
        <f ca="1">[2]!thsiFinD("ths_annual_volatility_index",$B346,TODAY()-180,TODAY(),100,101)</f>
        <v>30.026281561371</v>
      </c>
      <c r="O346" s="26">
        <f ca="1">[2]!thsiFinD("ths_annual_volatility_index",$B346,TODAY()-365,TODAY(),100,101)</f>
        <v>33.783816894849998</v>
      </c>
      <c r="P346" s="27">
        <f ca="1">[2]!thsiFinD("ths_fore_np_compound_growth_2y_index",$B346,TODAY())</f>
        <v>24.235053766487997</v>
      </c>
      <c r="Q346" s="27">
        <f ca="1">$P346-[2]!thsiFinD("ths_fore_np_compound_growth_2y_index",$B346,TODAY()-30)</f>
        <v>0.55176030209199922</v>
      </c>
      <c r="R346" s="27">
        <f ca="1">$P346-[2]!thsiFinD("ths_fore_np_compound_growth_2y_index",$B346,TODAY()-180)</f>
        <v>5.2287717796279978</v>
      </c>
      <c r="S346" s="26">
        <f ca="1">[2]!thsiFinD("ths_pe_ttm_index",B346,[2]!thsiFinD("ths_new_forward_nearest_trade_date_func",TODAY()),100,100)</f>
        <v>27.520725799948998</v>
      </c>
      <c r="T346" s="26">
        <f ca="1">[2]!thsiFinD("ths_fore_pe_index",B346,[2]!thsiFinD("ths_new_forward_nearest_trade_date_func",TODAY()),2025,100)</f>
        <v>19.155819775743002</v>
      </c>
      <c r="U346" s="26">
        <f ca="1">[2]!thsiFinD("ths_pb_quantile_sr_index",$B346,[2]!thsiFinD("ths_new_forward_nearest_trade_date_func",TODAY()),TODAY()-365*5,TODAY(),107,100)</f>
        <v>27.722772277227726</v>
      </c>
      <c r="V346" s="26">
        <f ca="1">[2]!thsiFinD("ths_pe_ttm_quantile_index",$B346,[2]!thsiFinD("ths_new_forward_nearest_trade_date_func",TODAY()),TODAY()-365*5,TODAY(),100,100)</f>
        <v>0</v>
      </c>
      <c r="W346" s="27">
        <f ca="1">[2]!thsiFinD("ths_pb_quantile_sr_index",$B346,"2024-09-20",TODAY()-365*5,TODAY(),107,100)</f>
        <v>2.838283828382838</v>
      </c>
      <c r="X346" s="27">
        <f ca="1">[2]!thsiFinD("ths_pe_ttm_quantile_index",$B346,"2024-09-20",TODAY()-365*5,TODAY(),100,100)</f>
        <v>22.421524663677001</v>
      </c>
      <c r="Y346" s="27">
        <f ca="1">[2]!thsiFinD("ths_pb_quantile_sr_index",$B346,"2024-12-31",TODAY()-365*5,TODAY(),107,100)</f>
        <v>26.270627062706271</v>
      </c>
      <c r="Z346" s="27">
        <f ca="1">[2]!thsiFinD("ths_pe_ttm_quantile_index",$B346,"2024-12-31",TODAY()-365*5,TODAY(),100,100)</f>
        <v>41.405082212257</v>
      </c>
      <c r="AA346" s="27">
        <f ca="1">[2]!thsiFinD("ths_pb_lessthan1_num_ratio_index",$B346,[2]!thsiFinD("ths_new_forward_nearest_trade_date_func",TODAY()))</f>
        <v>6</v>
      </c>
      <c r="AB346" s="29">
        <f ca="1">IF(L346="","",(([2]!thsiFinD("close_int",$B346,TODAY()-365*3,TODAY(),100)-[2]!thsiFinD("low_int",$B346,TODAY()-365*3,TODAY(),100)-1)/([2]!thsiFinD("high_int",$B346,TODAY()-365*3,TODAY(),100)-[2]!thsiFinD("low_int",$B346,TODAY()-365*3,TODAY(),100)-1)))</f>
        <v>0.31394875932988697</v>
      </c>
      <c r="AC346" s="29">
        <f ca="1">IF($L346="","",(([2]!thsiFinD("close_int",$B346,TODAY()-365,TODAY(),100)-[2]!thsiFinD("low_int",$B346,TODAY()-365,TODAY(),100)-1)/([2]!thsiFinD("high_int",$B346,TODAY()-365,TODAY(),100)-[2]!thsiFinD("low_int",$B346,TODAY()-365,TODAY(),100)-1)))</f>
        <v>0.60434441709338249</v>
      </c>
      <c r="AD346" s="29">
        <f ca="1">IF($L346="","",(([2]!thsiFinD("close_int",$B346,TODAY()-90,TODAY(),100)-[2]!thsiFinD("low_int",$B346,TODAY()-90,TODAY(),100)-1)/([2]!thsiFinD("high_int",$B346,TODAY()-90,TODAY(),100)-[2]!thsiFinD("low_int",$B346,TODAY()-90,TODAY(),100)-1)))</f>
        <v>0.40838800156047839</v>
      </c>
    </row>
    <row r="347" spans="1:30" ht="16.5" hidden="1" x14ac:dyDescent="0.4">
      <c r="A347" s="2" t="str">
        <f>[1]!b_info_fullname(B347)</f>
        <v>国证机器人产业指数</v>
      </c>
      <c r="B347" s="2" t="s">
        <v>1219</v>
      </c>
      <c r="C347" s="2" t="s">
        <v>1823</v>
      </c>
      <c r="D347" s="3" t="s">
        <v>1497</v>
      </c>
      <c r="E347" s="3" t="s">
        <v>1505</v>
      </c>
      <c r="F347" s="3" t="s">
        <v>1806</v>
      </c>
      <c r="G347" s="19">
        <f>COUNTIF('ETF-info'!$I$2:$I$2000,ETF指数!$B347)</f>
        <v>2</v>
      </c>
      <c r="H347" s="20">
        <f ca="1">SUMIF('ETF-info'!$I$2:$I$2000,ETF指数!B347,'ETF-info'!$M$2:$M$1008)</f>
        <v>11.859471059499999</v>
      </c>
      <c r="I347" s="25">
        <f ca="1">[1]!i_pq_pctchange($B347,TODAY()-30,"")</f>
        <v>-8.2272403717065341</v>
      </c>
      <c r="J347" s="25">
        <f ca="1">[1]!i_pq_pctchange($B347,TODAY()-180,"")</f>
        <v>15.564940711525388</v>
      </c>
      <c r="K347" s="25">
        <f ca="1">[1]!i_pq_pctchange($B347,TODAY()-365,"")</f>
        <v>26.704669313298201</v>
      </c>
      <c r="L347" s="25" t="str">
        <f ca="1">IFERROR([1]!i_risk_returnyearly($B347,TODAY()-180,"",1)/N347,"")</f>
        <v/>
      </c>
      <c r="M347" s="25" t="str">
        <f ca="1">IFERROR([1]!i_risk_returnyearly($B347,TODAY()-365,"",1)/O347,"")</f>
        <v/>
      </c>
      <c r="N347" s="26">
        <f ca="1">[2]!thsiFinD("ths_annual_volatility_index",$B347,TODAY()-180,TODAY(),100,101)</f>
        <v>0</v>
      </c>
      <c r="O347" s="26">
        <f ca="1">[2]!thsiFinD("ths_annual_volatility_index",$B347,TODAY()-365,TODAY(),100,101)</f>
        <v>0</v>
      </c>
      <c r="P347" s="27">
        <f ca="1">[2]!thsiFinD("ths_fore_np_compound_growth_2y_index",$B347,TODAY())</f>
        <v>0</v>
      </c>
      <c r="Q347" s="27">
        <f ca="1">$P347-[2]!thsiFinD("ths_fore_np_compound_growth_2y_index",$B347,TODAY()-30)</f>
        <v>0</v>
      </c>
      <c r="R347" s="27">
        <f ca="1">$P347-[2]!thsiFinD("ths_fore_np_compound_growth_2y_index",$B347,TODAY()-180)</f>
        <v>0</v>
      </c>
      <c r="S347" s="26">
        <f ca="1">[2]!thsiFinD("ths_pe_ttm_index",B347,[2]!thsiFinD("ths_new_forward_nearest_trade_date_func",TODAY()),100,100)</f>
        <v>0</v>
      </c>
      <c r="T347" s="26">
        <f ca="1">[2]!thsiFinD("ths_fore_pe_index",B347,[2]!thsiFinD("ths_new_forward_nearest_trade_date_func",TODAY()),2025,100)</f>
        <v>0</v>
      </c>
      <c r="U347" s="26">
        <f ca="1">[2]!thsiFinD("ths_pb_quantile_sr_index",$B347,[2]!thsiFinD("ths_new_forward_nearest_trade_date_func",TODAY()),TODAY()-365*5,TODAY(),107,100)</f>
        <v>0</v>
      </c>
      <c r="V347" s="26">
        <f ca="1">[2]!thsiFinD("ths_pe_ttm_quantile_index",$B347,[2]!thsiFinD("ths_new_forward_nearest_trade_date_func",TODAY()),TODAY()-365*5,TODAY(),100,100)</f>
        <v>0</v>
      </c>
      <c r="W347" s="27">
        <f ca="1">[2]!thsiFinD("ths_pb_quantile_sr_index",$B347,"2024-09-20",TODAY()-365*5,TODAY(),107,100)</f>
        <v>0</v>
      </c>
      <c r="X347" s="27">
        <f ca="1">[2]!thsiFinD("ths_pe_ttm_quantile_index",$B347,"2024-09-20",TODAY()-365*5,TODAY(),100,100)</f>
        <v>0</v>
      </c>
      <c r="Y347" s="27">
        <f ca="1">[2]!thsiFinD("ths_pb_quantile_sr_index",$B347,"2024-12-31",TODAY()-365*5,TODAY(),107,100)</f>
        <v>0</v>
      </c>
      <c r="Z347" s="27">
        <f ca="1">[2]!thsiFinD("ths_pe_ttm_quantile_index",$B347,"2024-12-31",TODAY()-365*5,TODAY(),100,100)</f>
        <v>0</v>
      </c>
      <c r="AA347" s="27">
        <f ca="1">[2]!thsiFinD("ths_pb_lessthan1_num_ratio_index",$B347,[2]!thsiFinD("ths_new_forward_nearest_trade_date_func",TODAY()))</f>
        <v>0</v>
      </c>
      <c r="AB347" s="29" t="str">
        <f ca="1">IF(L347="","",(([2]!thsiFinD("close_int",$B347,TODAY()-365*3,TODAY(),100)-[2]!thsiFinD("low_int",$B347,TODAY()-365*3,TODAY(),100)-1)/([2]!thsiFinD("high_int",$B347,TODAY()-365*3,TODAY(),100)-[2]!thsiFinD("low_int",$B347,TODAY()-365*3,TODAY(),100)-1)))</f>
        <v/>
      </c>
      <c r="AC347" s="29" t="str">
        <f ca="1">IF($L347="","",(([2]!thsiFinD("close_int",$B347,TODAY()-365,TODAY(),100)-[2]!thsiFinD("low_int",$B347,TODAY()-365,TODAY(),100)-1)/([2]!thsiFinD("high_int",$B347,TODAY()-365,TODAY(),100)-[2]!thsiFinD("low_int",$B347,TODAY()-365,TODAY(),100)-1)))</f>
        <v/>
      </c>
      <c r="AD347" s="29" t="str">
        <f ca="1">IF($L347="","",(([2]!thsiFinD("close_int",$B347,TODAY()-90,TODAY(),100)-[2]!thsiFinD("low_int",$B347,TODAY()-90,TODAY(),100)-1)/([2]!thsiFinD("high_int",$B347,TODAY()-90,TODAY(),100)-[2]!thsiFinD("low_int",$B347,TODAY()-90,TODAY(),100)-1)))</f>
        <v/>
      </c>
    </row>
    <row r="348" spans="1:30" ht="16.5" hidden="1" x14ac:dyDescent="0.4">
      <c r="A348" s="2" t="str">
        <f>[1]!b_info_fullname(B348)</f>
        <v>中证装备产业指数</v>
      </c>
      <c r="B348" s="2" t="s">
        <v>619</v>
      </c>
      <c r="C348" s="2" t="s">
        <v>1819</v>
      </c>
      <c r="D348" s="3" t="s">
        <v>1497</v>
      </c>
      <c r="E348" s="3" t="s">
        <v>1505</v>
      </c>
      <c r="F348" s="3" t="s">
        <v>1820</v>
      </c>
      <c r="G348" s="19">
        <f>COUNTIF('ETF-info'!$I$2:$I$2000,ETF指数!$B348)</f>
        <v>2</v>
      </c>
      <c r="H348" s="20">
        <f ca="1">SUMIF('ETF-info'!$I$2:$I$2000,ETF指数!B348,'ETF-info'!$M$2:$M$1008)</f>
        <v>1.8115179252</v>
      </c>
      <c r="I348" s="25">
        <f ca="1">[1]!i_pq_pctchange($B348,TODAY()-30,"")</f>
        <v>-8.3483630326614655</v>
      </c>
      <c r="J348" s="25">
        <f ca="1">[1]!i_pq_pctchange($B348,TODAY()-180,"")</f>
        <v>-11.913898111337273</v>
      </c>
      <c r="K348" s="25">
        <f ca="1">[1]!i_pq_pctchange($B348,TODAY()-365,"")</f>
        <v>1.4916311325299692</v>
      </c>
      <c r="L348" s="25">
        <f ca="1">IFERROR([1]!i_risk_returnyearly($B348,TODAY()-180,"",1)/N348,"")</f>
        <v>-0.93215101198163253</v>
      </c>
      <c r="M348" s="25">
        <f ca="1">IFERROR([1]!i_risk_returnyearly($B348,TODAY()-365,"",1)/O348,"")</f>
        <v>5.0129946285114871E-2</v>
      </c>
      <c r="N348" s="26">
        <f ca="1">[2]!thsiFinD("ths_annual_volatility_index",$B348,TODAY()-180,TODAY(),100,101)</f>
        <v>24.914749887719999</v>
      </c>
      <c r="O348" s="26">
        <f ca="1">[2]!thsiFinD("ths_annual_volatility_index",$B348,TODAY()-365,TODAY(),100,101)</f>
        <v>30.746479371096999</v>
      </c>
      <c r="P348" s="27">
        <f ca="1">[2]!thsiFinD("ths_fore_np_compound_growth_2y_index",$B348,TODAY())</f>
        <v>15.639830292886</v>
      </c>
      <c r="Q348" s="27">
        <f ca="1">$P348-[2]!thsiFinD("ths_fore_np_compound_growth_2y_index",$B348,TODAY()-30)</f>
        <v>0.34928012386200002</v>
      </c>
      <c r="R348" s="27">
        <f ca="1">$P348-[2]!thsiFinD("ths_fore_np_compound_growth_2y_index",$B348,TODAY()-180)</f>
        <v>3.1388753677710017</v>
      </c>
      <c r="S348" s="26">
        <f ca="1">[2]!thsiFinD("ths_pe_ttm_index",B348,[2]!thsiFinD("ths_new_forward_nearest_trade_date_func",TODAY()),100,100)</f>
        <v>29.968307073199</v>
      </c>
      <c r="T348" s="26">
        <f ca="1">[2]!thsiFinD("ths_fore_pe_index",B348,[2]!thsiFinD("ths_new_forward_nearest_trade_date_func",TODAY()),2025,100)</f>
        <v>17.275972918286001</v>
      </c>
      <c r="U348" s="26">
        <f ca="1">[2]!thsiFinD("ths_pb_quantile_sr_index",$B348,[2]!thsiFinD("ths_new_forward_nearest_trade_date_func",TODAY()),TODAY()-365*5,TODAY(),107,100)</f>
        <v>25.840597758405977</v>
      </c>
      <c r="V348" s="26">
        <f ca="1">[2]!thsiFinD("ths_pe_ttm_quantile_index",$B348,[2]!thsiFinD("ths_new_forward_nearest_trade_date_func",TODAY()),TODAY()-365*5,TODAY(),100,100)</f>
        <v>0</v>
      </c>
      <c r="W348" s="27">
        <f ca="1">[2]!thsiFinD("ths_pb_quantile_sr_index",$B348,"2024-09-20",TODAY()-365*5,TODAY(),107,100)</f>
        <v>3.3001245330012452</v>
      </c>
      <c r="X348" s="27">
        <f ca="1">[2]!thsiFinD("ths_pe_ttm_quantile_index",$B348,"2024-09-20",TODAY()-365*5,TODAY(),100,100)</f>
        <v>25.744047619048001</v>
      </c>
      <c r="Y348" s="27">
        <f ca="1">[2]!thsiFinD("ths_pb_quantile_sr_index",$B348,"2024-12-31",TODAY()-365*5,TODAY(),107,100)</f>
        <v>29.140722291407222</v>
      </c>
      <c r="Z348" s="27">
        <f ca="1">[2]!thsiFinD("ths_pe_ttm_quantile_index",$B348,"2024-12-31",TODAY()-365*5,TODAY(),100,100)</f>
        <v>58.184523809524002</v>
      </c>
      <c r="AA348" s="27">
        <f ca="1">[2]!thsiFinD("ths_pb_lessthan1_num_ratio_index",$B348,[2]!thsiFinD("ths_new_forward_nearest_trade_date_func",TODAY()))</f>
        <v>8</v>
      </c>
      <c r="AB348" s="29">
        <f ca="1">IF(L348="","",(([2]!thsiFinD("close_int",$B348,TODAY()-365*3,TODAY(),100)-[2]!thsiFinD("low_int",$B348,TODAY()-365*3,TODAY(),100)-1)/([2]!thsiFinD("high_int",$B348,TODAY()-365*3,TODAY(),100)-[2]!thsiFinD("low_int",$B348,TODAY()-365*3,TODAY(),100)-1)))</f>
        <v>0.2009192231709713</v>
      </c>
      <c r="AC348" s="29">
        <f ca="1">IF($L348="","",(([2]!thsiFinD("close_int",$B348,TODAY()-365,TODAY(),100)-[2]!thsiFinD("low_int",$B348,TODAY()-365,TODAY(),100)-1)/([2]!thsiFinD("high_int",$B348,TODAY()-365,TODAY(),100)-[2]!thsiFinD("low_int",$B348,TODAY()-365,TODAY(),100)-1)))</f>
        <v>0.35615234541390861</v>
      </c>
      <c r="AD348" s="29">
        <f ca="1">IF($L348="","",(([2]!thsiFinD("close_int",$B348,TODAY()-90,TODAY(),100)-[2]!thsiFinD("low_int",$B348,TODAY()-90,TODAY(),100)-1)/([2]!thsiFinD("high_int",$B348,TODAY()-90,TODAY(),100)-[2]!thsiFinD("low_int",$B348,TODAY()-90,TODAY(),100)-1)))</f>
        <v>0.39763849194605838</v>
      </c>
    </row>
    <row r="349" spans="1:30" ht="16.5" hidden="1" x14ac:dyDescent="0.4">
      <c r="A349" s="2" t="str">
        <f>[1]!b_info_fullname(B349)</f>
        <v>中证智能制造主题指数</v>
      </c>
      <c r="B349" s="2" t="s">
        <v>502</v>
      </c>
      <c r="C349" s="2" t="s">
        <v>1817</v>
      </c>
      <c r="D349" s="3" t="s">
        <v>1497</v>
      </c>
      <c r="E349" s="3" t="s">
        <v>1505</v>
      </c>
      <c r="F349" s="3" t="s">
        <v>1817</v>
      </c>
      <c r="G349" s="19">
        <f>COUNTIF('ETF-info'!$I$2:$I$2000,ETF指数!$B349)</f>
        <v>1</v>
      </c>
      <c r="H349" s="20">
        <f ca="1">SUMIF('ETF-info'!$I$2:$I$2000,ETF指数!B349,'ETF-info'!$M$2:$M$1008)</f>
        <v>1.6842594062</v>
      </c>
      <c r="I349" s="25">
        <f ca="1">[1]!i_pq_pctchange($B349,TODAY()-30,"")</f>
        <v>-6.2668557597884922</v>
      </c>
      <c r="J349" s="25">
        <f ca="1">[1]!i_pq_pctchange($B349,TODAY()-180,"")</f>
        <v>5.156024326159514</v>
      </c>
      <c r="K349" s="25">
        <f ca="1">[1]!i_pq_pctchange($B349,TODAY()-365,"")</f>
        <v>32.709174426483735</v>
      </c>
      <c r="L349" s="25">
        <f ca="1">IFERROR([1]!i_risk_returnyearly($B349,TODAY()-180,"",1)/N349,"")</f>
        <v>0.32259464084137829</v>
      </c>
      <c r="M349" s="25">
        <f ca="1">IFERROR([1]!i_risk_returnyearly($B349,TODAY()-365,"",1)/O349,"")</f>
        <v>0.92546712030821177</v>
      </c>
      <c r="N349" s="26">
        <f ca="1">[2]!thsiFinD("ths_annual_volatility_index",$B349,TODAY()-180,TODAY(),100,101)</f>
        <v>34.229154224641</v>
      </c>
      <c r="O349" s="26">
        <f ca="1">[2]!thsiFinD("ths_annual_volatility_index",$B349,TODAY()-365,TODAY(),100,101)</f>
        <v>36.691199822247</v>
      </c>
      <c r="P349" s="27">
        <f ca="1">[2]!thsiFinD("ths_fore_np_compound_growth_2y_index",$B349,TODAY())</f>
        <v>21.630930781526001</v>
      </c>
      <c r="Q349" s="27">
        <f ca="1">$P349-[2]!thsiFinD("ths_fore_np_compound_growth_2y_index",$B349,TODAY()-30)</f>
        <v>1.3028779718860015</v>
      </c>
      <c r="R349" s="27">
        <f ca="1">$P349-[2]!thsiFinD("ths_fore_np_compound_growth_2y_index",$B349,TODAY()-180)</f>
        <v>-1.9394731252049979</v>
      </c>
      <c r="S349" s="26">
        <f ca="1">[2]!thsiFinD("ths_pe_ttm_index",B349,[2]!thsiFinD("ths_new_forward_nearest_trade_date_func",TODAY()),100,100)</f>
        <v>44.345485154248003</v>
      </c>
      <c r="T349" s="26">
        <f ca="1">[2]!thsiFinD("ths_fore_pe_index",B349,[2]!thsiFinD("ths_new_forward_nearest_trade_date_func",TODAY()),2025,100)</f>
        <v>29.976162045774998</v>
      </c>
      <c r="U349" s="26">
        <f ca="1">[2]!thsiFinD("ths_pb_quantile_sr_index",$B349,[2]!thsiFinD("ths_new_forward_nearest_trade_date_func",TODAY()),TODAY()-365*5,TODAY(),107,100)</f>
        <v>58.465440710209258</v>
      </c>
      <c r="V349" s="26">
        <f ca="1">[2]!thsiFinD("ths_pe_ttm_quantile_index",$B349,[2]!thsiFinD("ths_new_forward_nearest_trade_date_func",TODAY()),TODAY()-365*5,TODAY(),100,100)</f>
        <v>0</v>
      </c>
      <c r="W349" s="27">
        <f ca="1">[2]!thsiFinD("ths_pb_quantile_sr_index",$B349,"2024-09-20",TODAY()-365*5,TODAY(),107,100)</f>
        <v>0.76093849080532661</v>
      </c>
      <c r="X349" s="27">
        <f ca="1">[2]!thsiFinD("ths_pe_ttm_quantile_index",$B349,"2024-09-20",TODAY()-365*5,TODAY(),100,100)</f>
        <v>11.445341159208001</v>
      </c>
      <c r="Y349" s="27">
        <f ca="1">[2]!thsiFinD("ths_pb_quantile_sr_index",$B349,"2024-12-31",TODAY()-365*5,TODAY(),107,100)</f>
        <v>59.48002536461636</v>
      </c>
      <c r="Z349" s="27">
        <f ca="1">[2]!thsiFinD("ths_pe_ttm_quantile_index",$B349,"2024-12-31",TODAY()-365*5,TODAY(),100,100)</f>
        <v>71.218795888399001</v>
      </c>
      <c r="AA349" s="27">
        <f ca="1">[2]!thsiFinD("ths_pb_lessthan1_num_ratio_index",$B349,[2]!thsiFinD("ths_new_forward_nearest_trade_date_func",TODAY()))</f>
        <v>1</v>
      </c>
      <c r="AB349" s="29">
        <f ca="1">IF(L349="","",(([2]!thsiFinD("close_int",$B349,TODAY()-365*3,TODAY(),100)-[2]!thsiFinD("low_int",$B349,TODAY()-365*3,TODAY(),100)-1)/([2]!thsiFinD("high_int",$B349,TODAY()-365*3,TODAY(),100)-[2]!thsiFinD("low_int",$B349,TODAY()-365*3,TODAY(),100)-1)))</f>
        <v>0.69753583779133366</v>
      </c>
      <c r="AC349" s="29">
        <f ca="1">IF($L349="","",(([2]!thsiFinD("close_int",$B349,TODAY()-365,TODAY(),100)-[2]!thsiFinD("low_int",$B349,TODAY()-365,TODAY(),100)-1)/([2]!thsiFinD("high_int",$B349,TODAY()-365,TODAY(),100)-[2]!thsiFinD("low_int",$B349,TODAY()-365,TODAY(),100)-1)))</f>
        <v>0.67103150586492832</v>
      </c>
      <c r="AD349" s="29">
        <f ca="1">IF($L349="","",(([2]!thsiFinD("close_int",$B349,TODAY()-90,TODAY(),100)-[2]!thsiFinD("low_int",$B349,TODAY()-90,TODAY(),100)-1)/([2]!thsiFinD("high_int",$B349,TODAY()-90,TODAY(),100)-[2]!thsiFinD("low_int",$B349,TODAY()-90,TODAY(),100)-1)))</f>
        <v>0.40182462506484462</v>
      </c>
    </row>
    <row r="350" spans="1:30" ht="16.5" hidden="1" x14ac:dyDescent="0.4">
      <c r="A350" s="2" t="str">
        <f>[1]!b_info_fullname(B350)</f>
        <v>中证光伏龙头30指数</v>
      </c>
      <c r="B350" s="2" t="s">
        <v>1007</v>
      </c>
      <c r="C350" s="2" t="s">
        <v>1821</v>
      </c>
      <c r="D350" s="3" t="s">
        <v>1497</v>
      </c>
      <c r="E350" s="3" t="s">
        <v>1505</v>
      </c>
      <c r="F350" s="3" t="s">
        <v>1795</v>
      </c>
      <c r="G350" s="19">
        <f>COUNTIF('ETF-info'!$I$2:$I$2000,ETF指数!$B350)</f>
        <v>1</v>
      </c>
      <c r="H350" s="20">
        <f ca="1">SUMIF('ETF-info'!$I$2:$I$2000,ETF指数!B350,'ETF-info'!$M$2:$M$1008)</f>
        <v>1.6601339478999999</v>
      </c>
      <c r="I350" s="25">
        <f ca="1">[1]!i_pq_pctchange($B350,TODAY()-30,"")</f>
        <v>-10.956352306845506</v>
      </c>
      <c r="J350" s="25">
        <f ca="1">[1]!i_pq_pctchange($B350,TODAY()-180,"")</f>
        <v>-26.954244628069613</v>
      </c>
      <c r="K350" s="25">
        <f ca="1">[1]!i_pq_pctchange($B350,TODAY()-365,"")</f>
        <v>-17.321465384902424</v>
      </c>
      <c r="L350" s="25">
        <f ca="1">IFERROR([1]!i_risk_returnyearly($B350,TODAY()-180,"",1)/N350,"")</f>
        <v>-1.6658377197941656</v>
      </c>
      <c r="M350" s="25">
        <f ca="1">IFERROR([1]!i_risk_returnyearly($B350,TODAY()-365,"",1)/O350,"")</f>
        <v>-0.46465632931862788</v>
      </c>
      <c r="N350" s="26">
        <f ca="1">[2]!thsiFinD("ths_annual_volatility_index",$B350,TODAY()-180,TODAY(),100,101)</f>
        <v>28.82729939623</v>
      </c>
      <c r="O350" s="26">
        <f ca="1">[2]!thsiFinD("ths_annual_volatility_index",$B350,TODAY()-365,TODAY(),100,101)</f>
        <v>38.393347593614003</v>
      </c>
      <c r="P350" s="27">
        <f ca="1">[2]!thsiFinD("ths_fore_np_compound_growth_2y_index",$B350,TODAY())</f>
        <v>1.2624990624101999</v>
      </c>
      <c r="Q350" s="27">
        <f ca="1">$P350-[2]!thsiFinD("ths_fore_np_compound_growth_2y_index",$B350,TODAY()-30)</f>
        <v>-4.1875331265653006</v>
      </c>
      <c r="R350" s="27">
        <f ca="1">$P350-[2]!thsiFinD("ths_fore_np_compound_growth_2y_index",$B350,TODAY()-180)</f>
        <v>4.5880411881993002</v>
      </c>
      <c r="S350" s="26">
        <f ca="1">[2]!thsiFinD("ths_pe_ttm_index",B350,[2]!thsiFinD("ths_new_forward_nearest_trade_date_func",TODAY()),100,100)</f>
        <v>16.049902376071</v>
      </c>
      <c r="T350" s="26">
        <f ca="1">[2]!thsiFinD("ths_fore_pe_index",B350,[2]!thsiFinD("ths_new_forward_nearest_trade_date_func",TODAY()),2025,100)</f>
        <v>11.442667939511001</v>
      </c>
      <c r="U350" s="26">
        <f ca="1">[2]!thsiFinD("ths_pb_quantile_sr_index",$B350,[2]!thsiFinD("ths_new_forward_nearest_trade_date_func",TODAY()),TODAY()-365*5,TODAY(),107,100)</f>
        <v>8.0110497237569067</v>
      </c>
      <c r="V350" s="26">
        <f ca="1">[2]!thsiFinD("ths_pe_ttm_quantile_index",$B350,[2]!thsiFinD("ths_new_forward_nearest_trade_date_func",TODAY()),TODAY()-365*5,TODAY(),100,100)</f>
        <v>0</v>
      </c>
      <c r="W350" s="27">
        <f ca="1">[2]!thsiFinD("ths_pb_quantile_sr_index",$B350,"2024-09-20",TODAY()-365*5,TODAY(),107,100)</f>
        <v>0.69060773480662985</v>
      </c>
      <c r="X350" s="27">
        <f ca="1">[2]!thsiFinD("ths_pe_ttm_quantile_index",$B350,"2024-09-20",TODAY()-365*5,TODAY(),100,100)</f>
        <v>30.605381165918999</v>
      </c>
      <c r="Y350" s="27">
        <f ca="1">[2]!thsiFinD("ths_pb_quantile_sr_index",$B350,"2024-12-31",TODAY()-365*5,TODAY(),107,100)</f>
        <v>26.312154696132595</v>
      </c>
      <c r="Z350" s="27">
        <f ca="1">[2]!thsiFinD("ths_pe_ttm_quantile_index",$B350,"2024-12-31",TODAY()-365*5,TODAY(),100,100)</f>
        <v>51.345291479821</v>
      </c>
      <c r="AA350" s="27">
        <f ca="1">[2]!thsiFinD("ths_pb_lessthan1_num_ratio_index",$B350,[2]!thsiFinD("ths_new_forward_nearest_trade_date_func",TODAY()))</f>
        <v>10</v>
      </c>
      <c r="AB350" s="29">
        <f ca="1">IF(L350="","",(([2]!thsiFinD("close_int",$B350,TODAY()-365*3,TODAY(),100)-[2]!thsiFinD("low_int",$B350,TODAY()-365*3,TODAY(),100)-1)/([2]!thsiFinD("high_int",$B350,TODAY()-365*3,TODAY(),100)-[2]!thsiFinD("low_int",$B350,TODAY()-365*3,TODAY(),100)-1)))</f>
        <v>3.4898583543134389E-2</v>
      </c>
      <c r="AC350" s="29">
        <f ca="1">IF($L350="","",(([2]!thsiFinD("close_int",$B350,TODAY()-365,TODAY(),100)-[2]!thsiFinD("low_int",$B350,TODAY()-365,TODAY(),100)-1)/([2]!thsiFinD("high_int",$B350,TODAY()-365,TODAY(),100)-[2]!thsiFinD("low_int",$B350,TODAY()-365,TODAY(),100)-1)))</f>
        <v>0.14245554984982897</v>
      </c>
      <c r="AD350" s="29">
        <f ca="1">IF($L350="","",(([2]!thsiFinD("close_int",$B350,TODAY()-90,TODAY(),100)-[2]!thsiFinD("low_int",$B350,TODAY()-90,TODAY(),100)-1)/([2]!thsiFinD("high_int",$B350,TODAY()-90,TODAY(),100)-[2]!thsiFinD("low_int",$B350,TODAY()-90,TODAY(),100)-1)))</f>
        <v>0.31802329373620847</v>
      </c>
    </row>
    <row r="351" spans="1:30" ht="16.5" hidden="1" x14ac:dyDescent="0.4">
      <c r="A351" s="2" t="str">
        <f>[1]!b_info_fullname(B351)</f>
        <v>中证汽车零部件主题指数</v>
      </c>
      <c r="B351" s="2" t="s">
        <v>1261</v>
      </c>
      <c r="C351" s="2" t="s">
        <v>1818</v>
      </c>
      <c r="D351" s="3" t="s">
        <v>1497</v>
      </c>
      <c r="E351" s="3" t="s">
        <v>1505</v>
      </c>
      <c r="F351" s="3" t="s">
        <v>1600</v>
      </c>
      <c r="G351" s="19">
        <f>COUNTIF('ETF-info'!$I$2:$I$2000,ETF指数!$B351)</f>
        <v>4</v>
      </c>
      <c r="H351" s="20">
        <f ca="1">SUMIF('ETF-info'!$I$2:$I$2000,ETF指数!B351,'ETF-info'!$M$2:$M$1008)</f>
        <v>1.6747539419999999</v>
      </c>
      <c r="I351" s="25">
        <f ca="1">[1]!i_pq_pctchange($B351,TODAY()-30,"")</f>
        <v>-9.2918399558942326</v>
      </c>
      <c r="J351" s="25">
        <f ca="1">[1]!i_pq_pctchange($B351,TODAY()-180,"")</f>
        <v>3.5550398608468203</v>
      </c>
      <c r="K351" s="25">
        <f ca="1">[1]!i_pq_pctchange($B351,TODAY()-365,"")</f>
        <v>14.686299313540307</v>
      </c>
      <c r="L351" s="25">
        <f ca="1">IFERROR([1]!i_risk_returnyearly($B351,TODAY()-180,"",1)/N351,"")</f>
        <v>0.24008690904196567</v>
      </c>
      <c r="M351" s="25">
        <f ca="1">IFERROR([1]!i_risk_returnyearly($B351,TODAY()-365,"",1)/O351,"")</f>
        <v>0.47831995129503457</v>
      </c>
      <c r="N351" s="26">
        <f ca="1">[2]!thsiFinD("ths_annual_volatility_index",$B351,TODAY()-180,TODAY(),100,101)</f>
        <v>31.443166059909</v>
      </c>
      <c r="O351" s="26">
        <f ca="1">[2]!thsiFinD("ths_annual_volatility_index",$B351,TODAY()-365,TODAY(),100,101)</f>
        <v>31.792524350308</v>
      </c>
      <c r="P351" s="27">
        <f ca="1">[2]!thsiFinD("ths_fore_np_compound_growth_2y_index",$B351,TODAY())</f>
        <v>29.598703331656999</v>
      </c>
      <c r="Q351" s="27">
        <f ca="1">$P351-[2]!thsiFinD("ths_fore_np_compound_growth_2y_index",$B351,TODAY()-30)</f>
        <v>2.9118075339569991</v>
      </c>
      <c r="R351" s="27">
        <f ca="1">$P351-[2]!thsiFinD("ths_fore_np_compound_growth_2y_index",$B351,TODAY()-180)</f>
        <v>3.8535008163580002</v>
      </c>
      <c r="S351" s="26">
        <f ca="1">[2]!thsiFinD("ths_pe_ttm_index",B351,[2]!thsiFinD("ths_new_forward_nearest_trade_date_func",TODAY()),100,100)</f>
        <v>24.147145195103999</v>
      </c>
      <c r="T351" s="26">
        <f ca="1">[2]!thsiFinD("ths_fore_pe_index",B351,[2]!thsiFinD("ths_new_forward_nearest_trade_date_func",TODAY()),2025,100)</f>
        <v>17.249090272623</v>
      </c>
      <c r="U351" s="26">
        <f ca="1">[2]!thsiFinD("ths_pb_quantile_sr_index",$B351,[2]!thsiFinD("ths_new_forward_nearest_trade_date_func",TODAY()),TODAY()-365*5,TODAY(),107,100)</f>
        <v>88.444444444444443</v>
      </c>
      <c r="V351" s="26">
        <f ca="1">[2]!thsiFinD("ths_pe_ttm_quantile_index",$B351,[2]!thsiFinD("ths_new_forward_nearest_trade_date_func",TODAY()),TODAY()-365*5,TODAY(),100,100)</f>
        <v>0</v>
      </c>
      <c r="W351" s="27">
        <f ca="1">[2]!thsiFinD("ths_pb_quantile_sr_index",$B351,"2024-09-20",TODAY()-365*5,TODAY(),107,100)</f>
        <v>14.666666666666666</v>
      </c>
      <c r="X351" s="27">
        <f ca="1">[2]!thsiFinD("ths_pe_ttm_quantile_index",$B351,"2024-09-20",TODAY()-365*5,TODAY(),100,100)</f>
        <v>7.0093457943924999</v>
      </c>
      <c r="Y351" s="27">
        <f ca="1">[2]!thsiFinD("ths_pb_quantile_sr_index",$B351,"2024-12-31",TODAY()-365*5,TODAY(),107,100)</f>
        <v>84.317460317460316</v>
      </c>
      <c r="Z351" s="27">
        <f ca="1">[2]!thsiFinD("ths_pe_ttm_quantile_index",$B351,"2024-12-31",TODAY()-365*5,TODAY(),100,100)</f>
        <v>41.121495327102998</v>
      </c>
      <c r="AA351" s="27">
        <f ca="1">[2]!thsiFinD("ths_pb_lessthan1_num_ratio_index",$B351,[2]!thsiFinD("ths_new_forward_nearest_trade_date_func",TODAY()))</f>
        <v>5</v>
      </c>
      <c r="AB351" s="29">
        <f ca="1">IF(L351="","",(([2]!thsiFinD("close_int",$B351,TODAY()-365*3,TODAY(),100)-[2]!thsiFinD("low_int",$B351,TODAY()-365*3,TODAY(),100)-1)/([2]!thsiFinD("high_int",$B351,TODAY()-365*3,TODAY(),100)-[2]!thsiFinD("low_int",$B351,TODAY()-365*3,TODAY(),100)-1)))</f>
        <v>0.57055365744120023</v>
      </c>
      <c r="AC351" s="29">
        <f ca="1">IF($L351="","",(([2]!thsiFinD("close_int",$B351,TODAY()-365,TODAY(),100)-[2]!thsiFinD("low_int",$B351,TODAY()-365,TODAY(),100)-1)/([2]!thsiFinD("high_int",$B351,TODAY()-365,TODAY(),100)-[2]!thsiFinD("low_int",$B351,TODAY()-365,TODAY(),100)-1)))</f>
        <v>0.60104335826423294</v>
      </c>
      <c r="AD351" s="29">
        <f ca="1">IF($L351="","",(([2]!thsiFinD("close_int",$B351,TODAY()-90,TODAY(),100)-[2]!thsiFinD("low_int",$B351,TODAY()-90,TODAY(),100)-1)/([2]!thsiFinD("high_int",$B351,TODAY()-90,TODAY(),100)-[2]!thsiFinD("low_int",$B351,TODAY()-90,TODAY(),100)-1)))</f>
        <v>0.42938104922424453</v>
      </c>
    </row>
    <row r="352" spans="1:30" ht="16.5" hidden="1" x14ac:dyDescent="0.4">
      <c r="A352" s="2" t="str">
        <f>[1]!b_info_fullname(B352)</f>
        <v>中证全指汽车指数</v>
      </c>
      <c r="B352" s="2" t="s">
        <v>1114</v>
      </c>
      <c r="C352" s="2" t="s">
        <v>1825</v>
      </c>
      <c r="D352" s="3" t="s">
        <v>1497</v>
      </c>
      <c r="E352" s="3" t="s">
        <v>1505</v>
      </c>
      <c r="F352" s="3" t="s">
        <v>1600</v>
      </c>
      <c r="G352" s="19">
        <f>COUNTIF('ETF-info'!$I$2:$I$2000,ETF指数!$B352)</f>
        <v>1</v>
      </c>
      <c r="H352" s="20">
        <f ca="1">SUMIF('ETF-info'!$I$2:$I$2000,ETF指数!B352,'ETF-info'!$M$2:$M$1008)</f>
        <v>0.81585575709999991</v>
      </c>
      <c r="I352" s="25">
        <f ca="1">[1]!i_pq_pctchange($B352,TODAY()-30,"")</f>
        <v>-1.7456324560003567</v>
      </c>
      <c r="J352" s="25">
        <f ca="1">[1]!i_pq_pctchange($B352,TODAY()-180,"")</f>
        <v>8.5733135742612312</v>
      </c>
      <c r="K352" s="25">
        <f ca="1">[1]!i_pq_pctchange($B352,TODAY()-365,"")</f>
        <v>22.090245734036639</v>
      </c>
      <c r="L352" s="25">
        <f ca="1">IFERROR([1]!i_risk_returnyearly($B352,TODAY()-180,"",1)/N352,"")</f>
        <v>0.64097519687312277</v>
      </c>
      <c r="M352" s="25">
        <f ca="1">IFERROR([1]!i_risk_returnyearly($B352,TODAY()-365,"",1)/O352,"")</f>
        <v>0.77410289680664668</v>
      </c>
      <c r="N352" s="26">
        <f ca="1">[2]!thsiFinD("ths_annual_volatility_index",$B352,TODAY()-180,TODAY(),100,101)</f>
        <v>29.162523122012999</v>
      </c>
      <c r="O352" s="26">
        <f ca="1">[2]!thsiFinD("ths_annual_volatility_index",$B352,TODAY()-365,TODAY(),100,101)</f>
        <v>29.580646069962</v>
      </c>
      <c r="P352" s="27">
        <f ca="1">[2]!thsiFinD("ths_fore_np_compound_growth_2y_index",$B352,TODAY())</f>
        <v>30.511471736849</v>
      </c>
      <c r="Q352" s="27">
        <f ca="1">$P352-[2]!thsiFinD("ths_fore_np_compound_growth_2y_index",$B352,TODAY()-30)</f>
        <v>-0.49730838718199877</v>
      </c>
      <c r="R352" s="27">
        <f ca="1">$P352-[2]!thsiFinD("ths_fore_np_compound_growth_2y_index",$B352,TODAY()-180)</f>
        <v>3.5782220443899995</v>
      </c>
      <c r="S352" s="26">
        <f ca="1">[2]!thsiFinD("ths_pe_ttm_index",B352,[2]!thsiFinD("ths_new_forward_nearest_trade_date_func",TODAY()),100,100)</f>
        <v>23.880563689119999</v>
      </c>
      <c r="T352" s="26">
        <f ca="1">[2]!thsiFinD("ths_fore_pe_index",B352,[2]!thsiFinD("ths_new_forward_nearest_trade_date_func",TODAY()),2025,100)</f>
        <v>17.574661178256001</v>
      </c>
      <c r="U352" s="26">
        <f ca="1">[2]!thsiFinD("ths_pb_quantile_sr_index",$B352,[2]!thsiFinD("ths_new_forward_nearest_trade_date_func",TODAY()),TODAY()-365*5,TODAY(),107,100)</f>
        <v>81.531229012760235</v>
      </c>
      <c r="V352" s="26">
        <f ca="1">[2]!thsiFinD("ths_pe_ttm_quantile_index",$B352,[2]!thsiFinD("ths_new_forward_nearest_trade_date_func",TODAY()),TODAY()-365*5,TODAY(),100,100)</f>
        <v>0</v>
      </c>
      <c r="W352" s="27">
        <f ca="1">[2]!thsiFinD("ths_pb_quantile_sr_index",$B352,"2024-09-20",TODAY()-365*5,TODAY(),107,100)</f>
        <v>25.251846877098721</v>
      </c>
      <c r="X352" s="27">
        <f ca="1">[2]!thsiFinD("ths_pe_ttm_quantile_index",$B352,"2024-09-20",TODAY()-365*5,TODAY(),100,100)</f>
        <v>1.5408320493065999</v>
      </c>
      <c r="Y352" s="27">
        <f ca="1">[2]!thsiFinD("ths_pb_quantile_sr_index",$B352,"2024-12-31",TODAY()-365*5,TODAY(),107,100)</f>
        <v>74.748153122901272</v>
      </c>
      <c r="Z352" s="27">
        <f ca="1">[2]!thsiFinD("ths_pe_ttm_quantile_index",$B352,"2024-12-31",TODAY()-365*5,TODAY(),100,100)</f>
        <v>19.737856592136001</v>
      </c>
      <c r="AA352" s="27">
        <f ca="1">[2]!thsiFinD("ths_pb_lessthan1_num_ratio_index",$B352,[2]!thsiFinD("ths_new_forward_nearest_trade_date_func",TODAY()))</f>
        <v>8</v>
      </c>
      <c r="AB352" s="29">
        <f ca="1">IF(L352="","",(([2]!thsiFinD("close_int",$B352,TODAY()-365*3,TODAY(),100)-[2]!thsiFinD("low_int",$B352,TODAY()-365*3,TODAY(),100)-1)/([2]!thsiFinD("high_int",$B352,TODAY()-365*3,TODAY(),100)-[2]!thsiFinD("low_int",$B352,TODAY()-365*3,TODAY(),100)-1)))</f>
        <v>0.85577909019553777</v>
      </c>
      <c r="AC352" s="29">
        <f ca="1">IF($L352="","",(([2]!thsiFinD("close_int",$B352,TODAY()-365,TODAY(),100)-[2]!thsiFinD("low_int",$B352,TODAY()-365,TODAY(),100)-1)/([2]!thsiFinD("high_int",$B352,TODAY()-365,TODAY(),100)-[2]!thsiFinD("low_int",$B352,TODAY()-365,TODAY(),100)-1)))</f>
        <v>0.78323430300780883</v>
      </c>
      <c r="AD352" s="29">
        <f ca="1">IF($L352="","",(([2]!thsiFinD("close_int",$B352,TODAY()-90,TODAY(),100)-[2]!thsiFinD("low_int",$B352,TODAY()-90,TODAY(),100)-1)/([2]!thsiFinD("high_int",$B352,TODAY()-90,TODAY(),100)-[2]!thsiFinD("low_int",$B352,TODAY()-90,TODAY(),100)-1)))</f>
        <v>0.60435929259853205</v>
      </c>
    </row>
    <row r="353" spans="1:30" ht="16.5" hidden="1" x14ac:dyDescent="0.4">
      <c r="A353" s="2" t="str">
        <f>[1]!b_info_fullname(B353)</f>
        <v>中证工程机械主题指数</v>
      </c>
      <c r="B353" s="2" t="s">
        <v>1179</v>
      </c>
      <c r="C353" s="2" t="s">
        <v>1822</v>
      </c>
      <c r="D353" s="3" t="s">
        <v>1497</v>
      </c>
      <c r="E353" s="3" t="s">
        <v>1505</v>
      </c>
      <c r="F353" s="3" t="s">
        <v>1812</v>
      </c>
      <c r="G353" s="19">
        <f>COUNTIF('ETF-info'!$I$2:$I$2000,ETF指数!$B353)</f>
        <v>2</v>
      </c>
      <c r="H353" s="20">
        <f ca="1">SUMIF('ETF-info'!$I$2:$I$2000,ETF指数!B353,'ETF-info'!$M$2:$M$1008)</f>
        <v>1.6634419805999998</v>
      </c>
      <c r="I353" s="25">
        <f ca="1">[1]!i_pq_pctchange($B353,TODAY()-30,"")</f>
        <v>-6.9837344583524086</v>
      </c>
      <c r="J353" s="25">
        <f ca="1">[1]!i_pq_pctchange($B353,TODAY()-180,"")</f>
        <v>12.078630789091926</v>
      </c>
      <c r="K353" s="25">
        <f ca="1">[1]!i_pq_pctchange($B353,TODAY()-365,"")</f>
        <v>13.136972113051826</v>
      </c>
      <c r="L353" s="25">
        <f ca="1">IFERROR([1]!i_risk_returnyearly($B353,TODAY()-180,"",1)/N353,"")</f>
        <v>1.0828207512775709</v>
      </c>
      <c r="M353" s="25">
        <f ca="1">IFERROR([1]!i_risk_returnyearly($B353,TODAY()-365,"",1)/O353,"")</f>
        <v>0.50087673147765732</v>
      </c>
      <c r="N353" s="26">
        <f ca="1">[2]!thsiFinD("ths_annual_volatility_index",$B353,TODAY()-180,TODAY(),100,101)</f>
        <v>24.764539612128999</v>
      </c>
      <c r="O353" s="26">
        <f ca="1">[2]!thsiFinD("ths_annual_volatility_index",$B353,TODAY()-365,TODAY(),100,101)</f>
        <v>27.151486586213998</v>
      </c>
      <c r="P353" s="27">
        <f ca="1">[2]!thsiFinD("ths_fore_np_compound_growth_2y_index",$B353,TODAY())</f>
        <v>29.040224362604</v>
      </c>
      <c r="Q353" s="27">
        <f ca="1">$P353-[2]!thsiFinD("ths_fore_np_compound_growth_2y_index",$B353,TODAY()-30)</f>
        <v>3.3629375247730025</v>
      </c>
      <c r="R353" s="27">
        <f ca="1">$P353-[2]!thsiFinD("ths_fore_np_compound_growth_2y_index",$B353,TODAY()-180)</f>
        <v>5.5349390541559984</v>
      </c>
      <c r="S353" s="26">
        <f ca="1">[2]!thsiFinD("ths_pe_ttm_index",B353,[2]!thsiFinD("ths_new_forward_nearest_trade_date_func",TODAY()),100,100)</f>
        <v>22.114744083733999</v>
      </c>
      <c r="T353" s="26">
        <f ca="1">[2]!thsiFinD("ths_fore_pe_index",B353,[2]!thsiFinD("ths_new_forward_nearest_trade_date_func",TODAY()),2025,100)</f>
        <v>15.492628017023</v>
      </c>
      <c r="U353" s="26">
        <f ca="1">[2]!thsiFinD("ths_pb_quantile_sr_index",$B353,[2]!thsiFinD("ths_new_forward_nearest_trade_date_func",TODAY()),TODAY()-365*5,TODAY(),107,100)</f>
        <v>87.477148080438766</v>
      </c>
      <c r="V353" s="26">
        <f ca="1">[2]!thsiFinD("ths_pe_ttm_quantile_index",$B353,[2]!thsiFinD("ths_new_forward_nearest_trade_date_func",TODAY()),TODAY()-365*5,TODAY(),100,100)</f>
        <v>0</v>
      </c>
      <c r="W353" s="27">
        <f ca="1">[2]!thsiFinD("ths_pb_quantile_sr_index",$B353,"2024-09-20",TODAY()-365*5,TODAY(),107,100)</f>
        <v>13.893967093235831</v>
      </c>
      <c r="X353" s="27">
        <f ca="1">[2]!thsiFinD("ths_pe_ttm_quantile_index",$B353,"2024-09-20",TODAY()-365*5,TODAY(),100,100)</f>
        <v>15.587266739845999</v>
      </c>
      <c r="Y353" s="27">
        <f ca="1">[2]!thsiFinD("ths_pb_quantile_sr_index",$B353,"2024-12-31",TODAY()-365*5,TODAY(),107,100)</f>
        <v>77.60511882998172</v>
      </c>
      <c r="Z353" s="27">
        <f ca="1">[2]!thsiFinD("ths_pe_ttm_quantile_index",$B353,"2024-12-31",TODAY()-365*5,TODAY(),100,100)</f>
        <v>43.578485181120001</v>
      </c>
      <c r="AA353" s="27">
        <f ca="1">[2]!thsiFinD("ths_pb_lessthan1_num_ratio_index",$B353,[2]!thsiFinD("ths_new_forward_nearest_trade_date_func",TODAY()))</f>
        <v>6</v>
      </c>
      <c r="AB353" s="29">
        <f ca="1">IF(L353="","",(([2]!thsiFinD("close_int",$B353,TODAY()-365*3,TODAY(),100)-[2]!thsiFinD("low_int",$B353,TODAY()-365*3,TODAY(),100)-1)/([2]!thsiFinD("high_int",$B353,TODAY()-365*3,TODAY(),100)-[2]!thsiFinD("low_int",$B353,TODAY()-365*3,TODAY(),100)-1)))</f>
        <v>0.77599132843480756</v>
      </c>
      <c r="AC353" s="29">
        <f ca="1">IF($L353="","",(([2]!thsiFinD("close_int",$B353,TODAY()-365,TODAY(),100)-[2]!thsiFinD("low_int",$B353,TODAY()-365,TODAY(),100)-1)/([2]!thsiFinD("high_int",$B353,TODAY()-365,TODAY(),100)-[2]!thsiFinD("low_int",$B353,TODAY()-365,TODAY(),100)-1)))</f>
        <v>0.71585332837204851</v>
      </c>
      <c r="AD353" s="29">
        <f ca="1">IF($L353="","",(([2]!thsiFinD("close_int",$B353,TODAY()-90,TODAY(),100)-[2]!thsiFinD("low_int",$B353,TODAY()-90,TODAY(),100)-1)/([2]!thsiFinD("high_int",$B353,TODAY()-90,TODAY(),100)-[2]!thsiFinD("low_int",$B353,TODAY()-90,TODAY(),100)-1)))</f>
        <v>0.4986325698350822</v>
      </c>
    </row>
    <row r="354" spans="1:30" ht="16.5" hidden="1" x14ac:dyDescent="0.4">
      <c r="A354" s="2" t="str">
        <f>[1]!b_info_fullname(B354)</f>
        <v>中证细分机械设备产业主题指数</v>
      </c>
      <c r="B354" s="21" t="s">
        <v>581</v>
      </c>
      <c r="C354" s="2" t="str">
        <f>[1]!s_info_name(B354)</f>
        <v>细分机械</v>
      </c>
      <c r="D354" s="3" t="s">
        <v>1497</v>
      </c>
      <c r="E354" s="3" t="s">
        <v>1505</v>
      </c>
      <c r="F354" s="21" t="s">
        <v>1812</v>
      </c>
      <c r="G354" s="19">
        <f>COUNTIF('ETF-info'!$I$2:$I$2000,ETF指数!$B354)</f>
        <v>2</v>
      </c>
      <c r="H354" s="20">
        <f ca="1">SUMIF('ETF-info'!$I$2:$I$2000,ETF指数!B354,'ETF-info'!$M$2:$M$1008)</f>
        <v>0.74050089610000003</v>
      </c>
      <c r="I354" s="25">
        <f ca="1">[1]!i_pq_pctchange($B354,TODAY()-30,"")</f>
        <v>-7.9627909972804112</v>
      </c>
      <c r="J354" s="25">
        <f ca="1">[1]!i_pq_pctchange($B354,TODAY()-180,"")</f>
        <v>-13.012945216941297</v>
      </c>
      <c r="K354" s="25">
        <f ca="1">[1]!i_pq_pctchange($B354,TODAY()-365,"")</f>
        <v>-0.79965633542075087</v>
      </c>
      <c r="L354" s="25">
        <f ca="1">IFERROR([1]!i_risk_returnyearly($B354,TODAY()-180,"",1)/N354,"")</f>
        <v>-1.0354779838703023</v>
      </c>
      <c r="M354" s="25">
        <f ca="1">IFERROR([1]!i_risk_returnyearly($B354,TODAY()-365,"",1)/O354,"")</f>
        <v>-2.6913838360938757E-2</v>
      </c>
      <c r="N354" s="26">
        <f ca="1">[2]!thsiFinD("ths_annual_volatility_index",$B354,TODAY()-180,TODAY(),100,101)</f>
        <v>24.342872753131001</v>
      </c>
      <c r="O354" s="26">
        <f ca="1">[2]!thsiFinD("ths_annual_volatility_index",$B354,TODAY()-365,TODAY(),100,101)</f>
        <v>30.689854553873001</v>
      </c>
      <c r="P354" s="27">
        <f ca="1">[2]!thsiFinD("ths_fore_np_compound_growth_2y_index",$B354,TODAY())</f>
        <v>12.370363222786001</v>
      </c>
      <c r="Q354" s="27">
        <f ca="1">$P354-[2]!thsiFinD("ths_fore_np_compound_growth_2y_index",$B354,TODAY()-30)</f>
        <v>-5.1094154743999809E-2</v>
      </c>
      <c r="R354" s="27">
        <f ca="1">$P354-[2]!thsiFinD("ths_fore_np_compound_growth_2y_index",$B354,TODAY()-180)</f>
        <v>1.9383607241109999</v>
      </c>
      <c r="S354" s="26">
        <f ca="1">[2]!thsiFinD("ths_pe_ttm_index",B354,[2]!thsiFinD("ths_new_forward_nearest_trade_date_func",TODAY()),100,100)</f>
        <v>28.143168687820999</v>
      </c>
      <c r="T354" s="26">
        <f ca="1">[2]!thsiFinD("ths_fore_pe_index",B354,[2]!thsiFinD("ths_new_forward_nearest_trade_date_func",TODAY()),2025,100)</f>
        <v>16.132374499263001</v>
      </c>
      <c r="U354" s="26">
        <f ca="1">[2]!thsiFinD("ths_pb_quantile_sr_index",$B354,[2]!thsiFinD("ths_new_forward_nearest_trade_date_func",TODAY()),TODAY()-365*5,TODAY(),107,100)</f>
        <v>23.510362694300518</v>
      </c>
      <c r="V354" s="26">
        <f ca="1">[2]!thsiFinD("ths_pe_ttm_quantile_index",$B354,[2]!thsiFinD("ths_new_forward_nearest_trade_date_func",TODAY()),TODAY()-365*5,TODAY(),100,100)</f>
        <v>0</v>
      </c>
      <c r="W354" s="27">
        <f ca="1">[2]!thsiFinD("ths_pb_quantile_sr_index",$B354,"2024-09-20",TODAY()-365*5,TODAY(),107,100)</f>
        <v>1.6191709844559583</v>
      </c>
      <c r="X354" s="27">
        <f ca="1">[2]!thsiFinD("ths_pe_ttm_quantile_index",$B354,"2024-09-20",TODAY()-365*5,TODAY(),100,100)</f>
        <v>27.484472049689</v>
      </c>
      <c r="Y354" s="27">
        <f ca="1">[2]!thsiFinD("ths_pb_quantile_sr_index",$B354,"2024-12-31",TODAY()-365*5,TODAY(),107,100)</f>
        <v>31.411917098445596</v>
      </c>
      <c r="Z354" s="27">
        <f ca="1">[2]!thsiFinD("ths_pe_ttm_quantile_index",$B354,"2024-12-31",TODAY()-365*5,TODAY(),100,100)</f>
        <v>50.077639751553001</v>
      </c>
      <c r="AA354" s="27">
        <f ca="1">[2]!thsiFinD("ths_pb_lessthan1_num_ratio_index",$B354,[2]!thsiFinD("ths_new_forward_nearest_trade_date_func",TODAY()))</f>
        <v>6</v>
      </c>
      <c r="AB354" s="29">
        <f ca="1">IF(L354="","",(([2]!thsiFinD("close_int",$B354,TODAY()-365*3,TODAY(),100)-[2]!thsiFinD("low_int",$B354,TODAY()-365*3,TODAY(),100)-1)/([2]!thsiFinD("high_int",$B354,TODAY()-365*3,TODAY(),100)-[2]!thsiFinD("low_int",$B354,TODAY()-365*3,TODAY(),100)-1)))</f>
        <v>0.14414315539622016</v>
      </c>
      <c r="AC354" s="29">
        <f ca="1">IF($L354="","",(([2]!thsiFinD("close_int",$B354,TODAY()-365,TODAY(),100)-[2]!thsiFinD("low_int",$B354,TODAY()-365,TODAY(),100)-1)/([2]!thsiFinD("high_int",$B354,TODAY()-365,TODAY(),100)-[2]!thsiFinD("low_int",$B354,TODAY()-365,TODAY(),100)-1)))</f>
        <v>0.3038904638686995</v>
      </c>
      <c r="AD354" s="29">
        <f ca="1">IF($L354="","",(([2]!thsiFinD("close_int",$B354,TODAY()-90,TODAY(),100)-[2]!thsiFinD("low_int",$B354,TODAY()-90,TODAY(),100)-1)/([2]!thsiFinD("high_int",$B354,TODAY()-90,TODAY(),100)-[2]!thsiFinD("low_int",$B354,TODAY()-90,TODAY(),100)-1)))</f>
        <v>0.37673498819300943</v>
      </c>
    </row>
    <row r="355" spans="1:30" ht="16.5" hidden="1" x14ac:dyDescent="0.4">
      <c r="A355" s="2" t="str">
        <f>[1]!b_info_fullname(B355)</f>
        <v>中证申万有色金属指数</v>
      </c>
      <c r="B355" s="2" t="s">
        <v>191</v>
      </c>
      <c r="C355" s="2" t="s">
        <v>1826</v>
      </c>
      <c r="D355" s="3" t="s">
        <v>1497</v>
      </c>
      <c r="E355" s="3" t="s">
        <v>1506</v>
      </c>
      <c r="F355" s="3" t="s">
        <v>1614</v>
      </c>
      <c r="G355" s="19">
        <f>COUNTIF('ETF-info'!$I$2:$I$2000,ETF指数!$B355)</f>
        <v>1</v>
      </c>
      <c r="H355" s="20">
        <f ca="1">SUMIF('ETF-info'!$I$2:$I$2000,ETF指数!B355,'ETF-info'!$M$2:$M$1008)</f>
        <v>55.160434138199996</v>
      </c>
      <c r="I355" s="25">
        <f ca="1">[1]!i_pq_pctchange($B355,TODAY()-30,"")</f>
        <v>-4.9724155294017081</v>
      </c>
      <c r="J355" s="25">
        <f ca="1">[1]!i_pq_pctchange($B355,TODAY()-180,"")</f>
        <v>-1.2939401000886641</v>
      </c>
      <c r="K355" s="25">
        <f ca="1">[1]!i_pq_pctchange($B355,TODAY()-365,"")</f>
        <v>0.15909519075332224</v>
      </c>
      <c r="L355" s="25">
        <f ca="1">IFERROR([1]!i_risk_returnyearly($B355,TODAY()-180,"",1)/N355,"")</f>
        <v>-0.11103890350973102</v>
      </c>
      <c r="M355" s="25">
        <f ca="1">IFERROR([1]!i_risk_returnyearly($B355,TODAY()-365,"",1)/O355,"")</f>
        <v>5.7850961558982717E-3</v>
      </c>
      <c r="N355" s="26">
        <f ca="1">[2]!thsiFinD("ths_annual_volatility_index",$B355,TODAY()-180,TODAY(),100,101)</f>
        <v>24.107060432194999</v>
      </c>
      <c r="O355" s="26">
        <f ca="1">[2]!thsiFinD("ths_annual_volatility_index",$B355,TODAY()-365,TODAY(),100,101)</f>
        <v>28.41073877506</v>
      </c>
      <c r="P355" s="27">
        <f ca="1">[2]!thsiFinD("ths_fore_np_compound_growth_2y_index",$B355,TODAY())</f>
        <v>24.732192707067998</v>
      </c>
      <c r="Q355" s="27">
        <f ca="1">$P355-[2]!thsiFinD("ths_fore_np_compound_growth_2y_index",$B355,TODAY()-30)</f>
        <v>4.8171911328369994</v>
      </c>
      <c r="R355" s="27">
        <f ca="1">$P355-[2]!thsiFinD("ths_fore_np_compound_growth_2y_index",$B355,TODAY()-180)</f>
        <v>7.0460275704579978</v>
      </c>
      <c r="S355" s="26">
        <f ca="1">[2]!thsiFinD("ths_pe_ttm_index",B355,[2]!thsiFinD("ths_new_forward_nearest_trade_date_func",TODAY()),100,100)</f>
        <v>17.81467527409</v>
      </c>
      <c r="T355" s="26">
        <f ca="1">[2]!thsiFinD("ths_fore_pe_index",B355,[2]!thsiFinD("ths_new_forward_nearest_trade_date_func",TODAY()),2025,100)</f>
        <v>12.999717366338</v>
      </c>
      <c r="U355" s="26">
        <f ca="1">[2]!thsiFinD("ths_pb_quantile_sr_index",$B355,[2]!thsiFinD("ths_new_forward_nearest_trade_date_func",TODAY()),TODAY()-365*5,TODAY(),107,100)</f>
        <v>42.801047120418851</v>
      </c>
      <c r="V355" s="26">
        <f ca="1">[2]!thsiFinD("ths_pe_ttm_quantile_index",$B355,[2]!thsiFinD("ths_new_forward_nearest_trade_date_func",TODAY()),TODAY()-365*5,TODAY(),100,100)</f>
        <v>0</v>
      </c>
      <c r="W355" s="27">
        <f ca="1">[2]!thsiFinD("ths_pb_quantile_sr_index",$B355,"2024-09-20",TODAY()-365*5,TODAY(),107,100)</f>
        <v>12.696335078534032</v>
      </c>
      <c r="X355" s="27">
        <f ca="1">[2]!thsiFinD("ths_pe_ttm_quantile_index",$B355,"2024-09-20",TODAY()-365*5,TODAY(),100,100)</f>
        <v>34.861660079050999</v>
      </c>
      <c r="Y355" s="27">
        <f ca="1">[2]!thsiFinD("ths_pb_quantile_sr_index",$B355,"2024-12-31",TODAY()-365*5,TODAY(),107,100)</f>
        <v>18.062827225130889</v>
      </c>
      <c r="Z355" s="27">
        <f ca="1">[2]!thsiFinD("ths_pe_ttm_quantile_index",$B355,"2024-12-31",TODAY()-365*5,TODAY(),100,100)</f>
        <v>35.415019762846001</v>
      </c>
      <c r="AA355" s="27">
        <f ca="1">[2]!thsiFinD("ths_pb_lessthan1_num_ratio_index",$B355,[2]!thsiFinD("ths_new_forward_nearest_trade_date_func",TODAY()))</f>
        <v>10</v>
      </c>
      <c r="AB355" s="29">
        <f ca="1">IF(L355="","",(([2]!thsiFinD("close_int",$B355,TODAY()-365*3,TODAY(),100)-[2]!thsiFinD("low_int",$B355,TODAY()-365*3,TODAY(),100)-1)/([2]!thsiFinD("high_int",$B355,TODAY()-365*3,TODAY(),100)-[2]!thsiFinD("low_int",$B355,TODAY()-365*3,TODAY(),100)-1)))</f>
        <v>0.41717073617941969</v>
      </c>
      <c r="AC355" s="29">
        <f ca="1">IF($L355="","",(([2]!thsiFinD("close_int",$B355,TODAY()-365,TODAY(),100)-[2]!thsiFinD("low_int",$B355,TODAY()-365,TODAY(),100)-1)/([2]!thsiFinD("high_int",$B355,TODAY()-365,TODAY(),100)-[2]!thsiFinD("low_int",$B355,TODAY()-365,TODAY(),100)-1)))</f>
        <v>0.57990306233414846</v>
      </c>
      <c r="AD355" s="29">
        <f ca="1">IF($L355="","",(([2]!thsiFinD("close_int",$B355,TODAY()-90,TODAY(),100)-[2]!thsiFinD("low_int",$B355,TODAY()-90,TODAY(),100)-1)/([2]!thsiFinD("high_int",$B355,TODAY()-90,TODAY(),100)-[2]!thsiFinD("low_int",$B355,TODAY()-90,TODAY(),100)-1)))</f>
        <v>0.60265057456564453</v>
      </c>
    </row>
    <row r="356" spans="1:30" ht="16.5" hidden="1" x14ac:dyDescent="0.4">
      <c r="A356" s="2" t="str">
        <f>[1]!b_info_fullname(B356)</f>
        <v>中证稀土产业指数</v>
      </c>
      <c r="B356" s="2" t="s">
        <v>538</v>
      </c>
      <c r="C356" s="2" t="s">
        <v>1829</v>
      </c>
      <c r="D356" s="3" t="s">
        <v>1497</v>
      </c>
      <c r="E356" s="3" t="s">
        <v>1506</v>
      </c>
      <c r="F356" s="3" t="s">
        <v>1830</v>
      </c>
      <c r="G356" s="19">
        <f>COUNTIF('ETF-info'!$I$2:$I$2000,ETF指数!$B356)</f>
        <v>4</v>
      </c>
      <c r="H356" s="20">
        <f ca="1">SUMIF('ETF-info'!$I$2:$I$2000,ETF指数!B356,'ETF-info'!$M$2:$M$1008)</f>
        <v>29.291030909300005</v>
      </c>
      <c r="I356" s="25">
        <f ca="1">[1]!i_pq_pctchange($B356,TODAY()-30,"")</f>
        <v>-7.1382231714900097</v>
      </c>
      <c r="J356" s="25">
        <f ca="1">[1]!i_pq_pctchange($B356,TODAY()-180,"")</f>
        <v>3.1379249961835054</v>
      </c>
      <c r="K356" s="25">
        <f ca="1">[1]!i_pq_pctchange($B356,TODAY()-365,"")</f>
        <v>18.114779537659565</v>
      </c>
      <c r="L356" s="25">
        <f ca="1">IFERROR([1]!i_risk_returnyearly($B356,TODAY()-180,"",1)/N356,"")</f>
        <v>0.22988601846213669</v>
      </c>
      <c r="M356" s="25">
        <f ca="1">IFERROR([1]!i_risk_returnyearly($B356,TODAY()-365,"",1)/O356,"")</f>
        <v>0.58889835939517521</v>
      </c>
      <c r="N356" s="26">
        <f ca="1">[2]!thsiFinD("ths_annual_volatility_index",$B356,TODAY()-180,TODAY(),100,101)</f>
        <v>28.921096621198</v>
      </c>
      <c r="O356" s="26">
        <f ca="1">[2]!thsiFinD("ths_annual_volatility_index",$B356,TODAY()-365,TODAY(),100,101)</f>
        <v>31.867365124054</v>
      </c>
      <c r="P356" s="27">
        <f ca="1">[2]!thsiFinD("ths_fore_np_compound_growth_2y_index",$B356,TODAY())</f>
        <v>38.756590611394998</v>
      </c>
      <c r="Q356" s="27">
        <f ca="1">$P356-[2]!thsiFinD("ths_fore_np_compound_growth_2y_index",$B356,TODAY()-30)</f>
        <v>9.1304340465469984</v>
      </c>
      <c r="R356" s="27">
        <f ca="1">$P356-[2]!thsiFinD("ths_fore_np_compound_growth_2y_index",$B356,TODAY()-180)</f>
        <v>6.0557693088569948</v>
      </c>
      <c r="S356" s="26">
        <f ca="1">[2]!thsiFinD("ths_pe_ttm_index",B356,[2]!thsiFinD("ths_new_forward_nearest_trade_date_func",TODAY()),100,100)</f>
        <v>32.262362091286001</v>
      </c>
      <c r="T356" s="26">
        <f ca="1">[2]!thsiFinD("ths_fore_pe_index",B356,[2]!thsiFinD("ths_new_forward_nearest_trade_date_func",TODAY()),2025,100)</f>
        <v>18.941445336175001</v>
      </c>
      <c r="U356" s="26">
        <f ca="1">[2]!thsiFinD("ths_pb_quantile_sr_index",$B356,[2]!thsiFinD("ths_new_forward_nearest_trade_date_func",TODAY()),TODAY()-365*5,TODAY(),107,100)</f>
        <v>44.880319148936174</v>
      </c>
      <c r="V356" s="26">
        <f ca="1">[2]!thsiFinD("ths_pe_ttm_quantile_index",$B356,[2]!thsiFinD("ths_new_forward_nearest_trade_date_func",TODAY()),TODAY()-365*5,TODAY(),100,100)</f>
        <v>0</v>
      </c>
      <c r="W356" s="27">
        <f ca="1">[2]!thsiFinD("ths_pb_quantile_sr_index",$B356,"2024-09-20",TODAY()-365*5,TODAY(),107,100)</f>
        <v>2.6595744680851063</v>
      </c>
      <c r="X356" s="27">
        <f ca="1">[2]!thsiFinD("ths_pe_ttm_quantile_index",$B356,"2024-09-20",TODAY()-365*5,TODAY(),100,100)</f>
        <v>24.84076433121</v>
      </c>
      <c r="Y356" s="27">
        <f ca="1">[2]!thsiFinD("ths_pb_quantile_sr_index",$B356,"2024-12-31",TODAY()-365*5,TODAY(),107,100)</f>
        <v>45.212765957446813</v>
      </c>
      <c r="Z356" s="27">
        <f ca="1">[2]!thsiFinD("ths_pe_ttm_quantile_index",$B356,"2024-12-31",TODAY()-365*5,TODAY(),100,100)</f>
        <v>67.569721115538002</v>
      </c>
      <c r="AA356" s="27">
        <f ca="1">[2]!thsiFinD("ths_pb_lessthan1_num_ratio_index",$B356,[2]!thsiFinD("ths_new_forward_nearest_trade_date_func",TODAY()))</f>
        <v>8.1081081081080999</v>
      </c>
      <c r="AB356" s="29">
        <f ca="1">IF(L356="","",(([2]!thsiFinD("close_int",$B356,TODAY()-365*3,TODAY(),100)-[2]!thsiFinD("low_int",$B356,TODAY()-365*3,TODAY(),100)-1)/([2]!thsiFinD("high_int",$B356,TODAY()-365*3,TODAY(),100)-[2]!thsiFinD("low_int",$B356,TODAY()-365*3,TODAY(),100)-1)))</f>
        <v>0.4536639013934044</v>
      </c>
      <c r="AC356" s="29">
        <f ca="1">IF($L356="","",(([2]!thsiFinD("close_int",$B356,TODAY()-365,TODAY(),100)-[2]!thsiFinD("low_int",$B356,TODAY()-365,TODAY(),100)-1)/([2]!thsiFinD("high_int",$B356,TODAY()-365,TODAY(),100)-[2]!thsiFinD("low_int",$B356,TODAY()-365,TODAY(),100)-1)))</f>
        <v>0.64935936894537027</v>
      </c>
      <c r="AD356" s="29">
        <f ca="1">IF($L356="","",(([2]!thsiFinD("close_int",$B356,TODAY()-90,TODAY(),100)-[2]!thsiFinD("low_int",$B356,TODAY()-90,TODAY(),100)-1)/([2]!thsiFinD("high_int",$B356,TODAY()-90,TODAY(),100)-[2]!thsiFinD("low_int",$B356,TODAY()-90,TODAY(),100)-1)))</f>
        <v>0.37499396118880807</v>
      </c>
    </row>
    <row r="357" spans="1:30" ht="16.5" hidden="1" x14ac:dyDescent="0.4">
      <c r="A357" s="2" t="str">
        <f>[1]!b_info_fullname(B357)</f>
        <v>中证煤炭指数</v>
      </c>
      <c r="B357" s="2" t="s">
        <v>375</v>
      </c>
      <c r="C357" s="2" t="s">
        <v>1827</v>
      </c>
      <c r="D357" s="3" t="s">
        <v>1497</v>
      </c>
      <c r="E357" s="3" t="s">
        <v>1506</v>
      </c>
      <c r="F357" s="3" t="s">
        <v>1828</v>
      </c>
      <c r="G357" s="19">
        <f>COUNTIF('ETF-info'!$I$2:$I$2000,ETF指数!$B357)</f>
        <v>1</v>
      </c>
      <c r="H357" s="20">
        <f ca="1">SUMIF('ETF-info'!$I$2:$I$2000,ETF指数!B357,'ETF-info'!$M$2:$M$1008)</f>
        <v>40.490013491399999</v>
      </c>
      <c r="I357" s="25">
        <f ca="1">[1]!i_pq_pctchange($B357,TODAY()-30,"")</f>
        <v>-5.0831399060991096</v>
      </c>
      <c r="J357" s="25">
        <f ca="1">[1]!i_pq_pctchange($B357,TODAY()-180,"")</f>
        <v>-15.182788955753956</v>
      </c>
      <c r="K357" s="25">
        <f ca="1">[1]!i_pq_pctchange($B357,TODAY()-365,"")</f>
        <v>-21.31086264826839</v>
      </c>
      <c r="L357" s="25">
        <f ca="1">IFERROR([1]!i_risk_returnyearly($B357,TODAY()-180,"",1)/N357,"")</f>
        <v>-1.2830011423935375</v>
      </c>
      <c r="M357" s="25">
        <f ca="1">IFERROR([1]!i_risk_returnyearly($B357,TODAY()-365,"",1)/O357,"")</f>
        <v>-0.82801451168161211</v>
      </c>
      <c r="N357" s="26">
        <f ca="1">[2]!thsiFinD("ths_annual_volatility_index",$B357,TODAY()-180,TODAY(),100,101)</f>
        <v>22.635105141267999</v>
      </c>
      <c r="O357" s="26">
        <f ca="1">[2]!thsiFinD("ths_annual_volatility_index",$B357,TODAY()-365,TODAY(),100,101)</f>
        <v>26.487263691688</v>
      </c>
      <c r="P357" s="27">
        <f ca="1">[2]!thsiFinD("ths_fore_np_compound_growth_2y_index",$B357,TODAY())</f>
        <v>-7.8449344341937</v>
      </c>
      <c r="Q357" s="27">
        <f ca="1">$P357-[2]!thsiFinD("ths_fore_np_compound_growth_2y_index",$B357,TODAY()-30)</f>
        <v>-2.1481801295203997</v>
      </c>
      <c r="R357" s="27">
        <f ca="1">$P357-[2]!thsiFinD("ths_fore_np_compound_growth_2y_index",$B357,TODAY()-180)</f>
        <v>-6.4842147902870995</v>
      </c>
      <c r="S357" s="26">
        <f ca="1">[2]!thsiFinD("ths_pe_ttm_index",B357,[2]!thsiFinD("ths_new_forward_nearest_trade_date_func",TODAY()),100,100)</f>
        <v>11.551653163315001</v>
      </c>
      <c r="T357" s="26">
        <f ca="1">[2]!thsiFinD("ths_fore_pe_index",B357,[2]!thsiFinD("ths_new_forward_nearest_trade_date_func",TODAY()),2025,100)</f>
        <v>10.779764524011</v>
      </c>
      <c r="U357" s="26">
        <f ca="1">[2]!thsiFinD("ths_pb_quantile_sr_index",$B357,[2]!thsiFinD("ths_new_forward_nearest_trade_date_func",TODAY()),TODAY()-365*5,TODAY(),107,100)</f>
        <v>65.170797052913599</v>
      </c>
      <c r="V357" s="26">
        <f ca="1">[2]!thsiFinD("ths_pe_ttm_quantile_index",$B357,[2]!thsiFinD("ths_new_forward_nearest_trade_date_func",TODAY()),TODAY()-365*5,TODAY(),100,100)</f>
        <v>0</v>
      </c>
      <c r="W357" s="27">
        <f ca="1">[2]!thsiFinD("ths_pb_quantile_sr_index",$B357,"2024-09-20",TODAY()-365*5,TODAY(),107,100)</f>
        <v>74.413931681178838</v>
      </c>
      <c r="X357" s="27">
        <f ca="1">[2]!thsiFinD("ths_pe_ttm_quantile_index",$B357,"2024-09-20",TODAY()-365*5,TODAY(),100,100)</f>
        <v>85.220883534137002</v>
      </c>
      <c r="Y357" s="27">
        <f ca="1">[2]!thsiFinD("ths_pb_quantile_sr_index",$B357,"2024-12-31",TODAY()-365*5,TODAY(),107,100)</f>
        <v>87.60884125920964</v>
      </c>
      <c r="Z357" s="27">
        <f ca="1">[2]!thsiFinD("ths_pe_ttm_quantile_index",$B357,"2024-12-31",TODAY()-365*5,TODAY(),100,100)</f>
        <v>95.020080321284993</v>
      </c>
      <c r="AA357" s="27">
        <f ca="1">[2]!thsiFinD("ths_pb_lessthan1_num_ratio_index",$B357,[2]!thsiFinD("ths_new_forward_nearest_trade_date_func",TODAY()))</f>
        <v>57.575757575758004</v>
      </c>
      <c r="AB357" s="29">
        <f ca="1">IF(L357="","",(([2]!thsiFinD("close_int",$B357,TODAY()-365*3,TODAY(),100)-[2]!thsiFinD("low_int",$B357,TODAY()-365*3,TODAY(),100)-1)/([2]!thsiFinD("high_int",$B357,TODAY()-365*3,TODAY(),100)-[2]!thsiFinD("low_int",$B357,TODAY()-365*3,TODAY(),100)-1)))</f>
        <v>9.088156891663636E-2</v>
      </c>
      <c r="AC357" s="29">
        <f ca="1">IF($L357="","",(([2]!thsiFinD("close_int",$B357,TODAY()-365,TODAY(),100)-[2]!thsiFinD("low_int",$B357,TODAY()-365,TODAY(),100)-1)/([2]!thsiFinD("high_int",$B357,TODAY()-365,TODAY(),100)-[2]!thsiFinD("low_int",$B357,TODAY()-365,TODAY(),100)-1)))</f>
        <v>0.11276398069246102</v>
      </c>
      <c r="AD357" s="29">
        <f ca="1">IF($L357="","",(([2]!thsiFinD("close_int",$B357,TODAY()-90,TODAY(),100)-[2]!thsiFinD("low_int",$B357,TODAY()-90,TODAY(),100)-1)/([2]!thsiFinD("high_int",$B357,TODAY()-90,TODAY(),100)-[2]!thsiFinD("low_int",$B357,TODAY()-90,TODAY(),100)-1)))</f>
        <v>0.3766689534086981</v>
      </c>
    </row>
    <row r="358" spans="1:30" ht="16.5" hidden="1" x14ac:dyDescent="0.4">
      <c r="A358" s="2" t="str">
        <f>[1]!b_info_fullname(B358)</f>
        <v>中证沪深港黄金产业股票指数</v>
      </c>
      <c r="B358" s="2" t="s">
        <v>1186</v>
      </c>
      <c r="C358" s="2" t="s">
        <v>1831</v>
      </c>
      <c r="D358" s="3" t="s">
        <v>1497</v>
      </c>
      <c r="E358" s="3" t="s">
        <v>1506</v>
      </c>
      <c r="F358" s="3" t="s">
        <v>1612</v>
      </c>
      <c r="G358" s="19">
        <f>COUNTIF('ETF-info'!$I$2:$I$2000,ETF指数!$B358)</f>
        <v>6</v>
      </c>
      <c r="H358" s="20">
        <f ca="1">SUMIF('ETF-info'!$I$2:$I$2000,ETF指数!B358,'ETF-info'!$M$2:$M$1008)</f>
        <v>36.41007059630001</v>
      </c>
      <c r="I358" s="25">
        <f ca="1">[1]!i_pq_pctchange($B358,TODAY()-30,"")</f>
        <v>7.0709560410093131</v>
      </c>
      <c r="J358" s="25">
        <f ca="1">[1]!i_pq_pctchange($B358,TODAY()-180,"")</f>
        <v>14.136438249134109</v>
      </c>
      <c r="K358" s="25">
        <f ca="1">[1]!i_pq_pctchange($B358,TODAY()-365,"")</f>
        <v>15.179948936958642</v>
      </c>
      <c r="L358" s="25">
        <f ca="1">IFERROR([1]!i_risk_returnyearly($B358,TODAY()-180,"",1)/N358,"")</f>
        <v>1.0570974565039484</v>
      </c>
      <c r="M358" s="25">
        <f ca="1">IFERROR([1]!i_risk_returnyearly($B358,TODAY()-365,"",1)/O358,"")</f>
        <v>0.48422659763998199</v>
      </c>
      <c r="N358" s="26">
        <f ca="1">[2]!thsiFinD("ths_annual_volatility_index",$B358,TODAY()-180,TODAY(),100,101)</f>
        <v>29.167258925677</v>
      </c>
      <c r="O358" s="26">
        <f ca="1">[2]!thsiFinD("ths_annual_volatility_index",$B358,TODAY()-365,TODAY(),100,101)</f>
        <v>30.950576673067999</v>
      </c>
      <c r="P358" s="27">
        <f ca="1">[2]!thsiFinD("ths_fore_np_compound_growth_2y_index",$B358,TODAY())</f>
        <v>34.724571466179995</v>
      </c>
      <c r="Q358" s="27">
        <f ca="1">$P358-[2]!thsiFinD("ths_fore_np_compound_growth_2y_index",$B358,TODAY()-30)</f>
        <v>2.0482692440149961</v>
      </c>
      <c r="R358" s="27">
        <f ca="1">$P358-[2]!thsiFinD("ths_fore_np_compound_growth_2y_index",$B358,TODAY()-180)</f>
        <v>5.9103671513769953</v>
      </c>
      <c r="S358" s="26">
        <f ca="1">[2]!thsiFinD("ths_pe_ttm_index",B358,[2]!thsiFinD("ths_new_forward_nearest_trade_date_func",TODAY()),100,100)</f>
        <v>16.813646674164001</v>
      </c>
      <c r="T358" s="26">
        <f ca="1">[2]!thsiFinD("ths_fore_pe_index",B358,[2]!thsiFinD("ths_new_forward_nearest_trade_date_func",TODAY()),2025,100)</f>
        <v>13.213975427529</v>
      </c>
      <c r="U358" s="26">
        <f ca="1">[2]!thsiFinD("ths_pb_quantile_sr_index",$B358,[2]!thsiFinD("ths_new_forward_nearest_trade_date_func",TODAY()),TODAY()-365*5,TODAY(),107,100)</f>
        <v>99.459824442943955</v>
      </c>
      <c r="V358" s="26">
        <f ca="1">[2]!thsiFinD("ths_pe_ttm_quantile_index",$B358,[2]!thsiFinD("ths_new_forward_nearest_trade_date_func",TODAY()),TODAY()-365*5,TODAY(),100,100)</f>
        <v>0</v>
      </c>
      <c r="W358" s="27">
        <f ca="1">[2]!thsiFinD("ths_pb_quantile_sr_index",$B358,"2024-09-20",TODAY()-365*5,TODAY(),107,100)</f>
        <v>54.895340985820397</v>
      </c>
      <c r="X358" s="27">
        <f ca="1">[2]!thsiFinD("ths_pe_ttm_quantile_index",$B358,"2024-09-20",TODAY()-365*5,TODAY(),100,100)</f>
        <v>24.883720930233</v>
      </c>
      <c r="Y358" s="27">
        <f ca="1">[2]!thsiFinD("ths_pb_quantile_sr_index",$B358,"2024-12-31",TODAY()-365*5,TODAY(),107,100)</f>
        <v>61.58001350438893</v>
      </c>
      <c r="Z358" s="27">
        <f ca="1">[2]!thsiFinD("ths_pe_ttm_quantile_index",$B358,"2024-12-31",TODAY()-365*5,TODAY(),100,100)</f>
        <v>1.1627906976744</v>
      </c>
      <c r="AA358" s="27">
        <f ca="1">[2]!thsiFinD("ths_pb_lessthan1_num_ratio_index",$B358,[2]!thsiFinD("ths_new_forward_nearest_trade_date_func",TODAY()))</f>
        <v>8.6956521739130004</v>
      </c>
      <c r="AB358" s="29">
        <f ca="1">IF(L358="","",(([2]!thsiFinD("close_int",$B358,TODAY()-365*3,TODAY(),100)-[2]!thsiFinD("low_int",$B358,TODAY()-365*3,TODAY(),100)-1)/([2]!thsiFinD("high_int",$B358,TODAY()-365*3,TODAY(),100)-[2]!thsiFinD("low_int",$B358,TODAY()-365*3,TODAY(),100)-1)))</f>
        <v>0.82382949176894438</v>
      </c>
      <c r="AC358" s="29">
        <f ca="1">IF($L358="","",(([2]!thsiFinD("close_int",$B358,TODAY()-365,TODAY(),100)-[2]!thsiFinD("low_int",$B358,TODAY()-365,TODAY(),100)-1)/([2]!thsiFinD("high_int",$B358,TODAY()-365,TODAY(),100)-[2]!thsiFinD("low_int",$B358,TODAY()-365,TODAY(),100)-1)))</f>
        <v>0.75253627711002402</v>
      </c>
      <c r="AD358" s="29">
        <f ca="1">IF($L358="","",(([2]!thsiFinD("close_int",$B358,TODAY()-90,TODAY(),100)-[2]!thsiFinD("low_int",$B358,TODAY()-90,TODAY(),100)-1)/([2]!thsiFinD("high_int",$B358,TODAY()-90,TODAY(),100)-[2]!thsiFinD("low_int",$B358,TODAY()-90,TODAY(),100)-1)))</f>
        <v>0.68072752693990024</v>
      </c>
    </row>
    <row r="359" spans="1:30" ht="16.5" hidden="1" x14ac:dyDescent="0.4">
      <c r="A359" s="2" t="str">
        <f>[1]!b_info_fullname(B359)</f>
        <v>中证细分化工产业主题指数</v>
      </c>
      <c r="B359" s="2" t="s">
        <v>529</v>
      </c>
      <c r="C359" s="2" t="s">
        <v>1832</v>
      </c>
      <c r="D359" s="3" t="s">
        <v>1497</v>
      </c>
      <c r="E359" s="3" t="s">
        <v>1506</v>
      </c>
      <c r="F359" s="3" t="s">
        <v>1833</v>
      </c>
      <c r="G359" s="19">
        <f>COUNTIF('ETF-info'!$I$2:$I$2000,ETF指数!$B359)</f>
        <v>4</v>
      </c>
      <c r="H359" s="20">
        <f ca="1">SUMIF('ETF-info'!$I$2:$I$2000,ETF指数!B359,'ETF-info'!$M$2:$M$1008)</f>
        <v>24.331017242800002</v>
      </c>
      <c r="I359" s="25">
        <f ca="1">[1]!i_pq_pctchange($B359,TODAY()-30,"")</f>
        <v>-7.0059371183008645</v>
      </c>
      <c r="J359" s="25">
        <f ca="1">[1]!i_pq_pctchange($B359,TODAY()-180,"")</f>
        <v>-7.9829005579112655</v>
      </c>
      <c r="K359" s="25">
        <f ca="1">[1]!i_pq_pctchange($B359,TODAY()-365,"")</f>
        <v>-8.0356640293607224</v>
      </c>
      <c r="L359" s="25">
        <f ca="1">IFERROR([1]!i_risk_returnyearly($B359,TODAY()-180,"",1)/N359,"")</f>
        <v>-0.76149608906343103</v>
      </c>
      <c r="M359" s="25">
        <f ca="1">IFERROR([1]!i_risk_returnyearly($B359,TODAY()-365,"",1)/O359,"")</f>
        <v>-0.31916203828715256</v>
      </c>
      <c r="N359" s="26">
        <f ca="1">[2]!thsiFinD("ths_annual_volatility_index",$B359,TODAY()-180,TODAY(),100,101)</f>
        <v>20.897716621339001</v>
      </c>
      <c r="O359" s="26">
        <f ca="1">[2]!thsiFinD("ths_annual_volatility_index",$B359,TODAY()-365,TODAY(),100,101)</f>
        <v>25.974212246954</v>
      </c>
      <c r="P359" s="27">
        <f ca="1">[2]!thsiFinD("ths_fore_np_compound_growth_2y_index",$B359,TODAY())</f>
        <v>22.459649924947001</v>
      </c>
      <c r="Q359" s="27">
        <f ca="1">$P359-[2]!thsiFinD("ths_fore_np_compound_growth_2y_index",$B359,TODAY()-30)</f>
        <v>2.8108492583460034</v>
      </c>
      <c r="R359" s="27">
        <f ca="1">$P359-[2]!thsiFinD("ths_fore_np_compound_growth_2y_index",$B359,TODAY()-180)</f>
        <v>-3.5980879179369971</v>
      </c>
      <c r="S359" s="26">
        <f ca="1">[2]!thsiFinD("ths_pe_ttm_index",B359,[2]!thsiFinD("ths_new_forward_nearest_trade_date_func",TODAY()),100,100)</f>
        <v>22.894941982782001</v>
      </c>
      <c r="T359" s="26">
        <f ca="1">[2]!thsiFinD("ths_fore_pe_index",B359,[2]!thsiFinD("ths_new_forward_nearest_trade_date_func",TODAY()),2025,100)</f>
        <v>14.480746712650999</v>
      </c>
      <c r="U359" s="26">
        <f ca="1">[2]!thsiFinD("ths_pb_quantile_sr_index",$B359,[2]!thsiFinD("ths_new_forward_nearest_trade_date_func",TODAY()),TODAY()-365*5,TODAY(),107,100)</f>
        <v>10.071013557133634</v>
      </c>
      <c r="V359" s="26">
        <f ca="1">[2]!thsiFinD("ths_pe_ttm_quantile_index",$B359,[2]!thsiFinD("ths_new_forward_nearest_trade_date_func",TODAY()),TODAY()-365*5,TODAY(),100,100)</f>
        <v>0</v>
      </c>
      <c r="W359" s="27">
        <f ca="1">[2]!thsiFinD("ths_pb_quantile_sr_index",$B359,"2024-09-20",TODAY()-365*5,TODAY(),107,100)</f>
        <v>3.0987734021949644</v>
      </c>
      <c r="X359" s="27">
        <f ca="1">[2]!thsiFinD("ths_pe_ttm_quantile_index",$B359,"2024-09-20",TODAY()-365*5,TODAY(),100,100)</f>
        <v>31.235247836349</v>
      </c>
      <c r="Y359" s="27">
        <f ca="1">[2]!thsiFinD("ths_pb_quantile_sr_index",$B359,"2024-12-31",TODAY()-365*5,TODAY(),107,100)</f>
        <v>16.97869593285991</v>
      </c>
      <c r="Z359" s="27">
        <f ca="1">[2]!thsiFinD("ths_pe_ttm_quantile_index",$B359,"2024-12-31",TODAY()-365*5,TODAY(),100,100)</f>
        <v>70.967741935484</v>
      </c>
      <c r="AA359" s="27">
        <f ca="1">[2]!thsiFinD("ths_pb_lessthan1_num_ratio_index",$B359,[2]!thsiFinD("ths_new_forward_nearest_trade_date_func",TODAY()))</f>
        <v>10</v>
      </c>
      <c r="AB359" s="29">
        <f ca="1">IF(L359="","",(([2]!thsiFinD("close_int",$B359,TODAY()-365*3,TODAY(),100)-[2]!thsiFinD("low_int",$B359,TODAY()-365*3,TODAY(),100)-1)/([2]!thsiFinD("high_int",$B359,TODAY()-365*3,TODAY(),100)-[2]!thsiFinD("low_int",$B359,TODAY()-365*3,TODAY(),100)-1)))</f>
        <v>0.12456089737214859</v>
      </c>
      <c r="AC359" s="29">
        <f ca="1">IF($L359="","",(([2]!thsiFinD("close_int",$B359,TODAY()-365,TODAY(),100)-[2]!thsiFinD("low_int",$B359,TODAY()-365,TODAY(),100)-1)/([2]!thsiFinD("high_int",$B359,TODAY()-365,TODAY(),100)-[2]!thsiFinD("low_int",$B359,TODAY()-365,TODAY(),100)-1)))</f>
        <v>0.31946436612863305</v>
      </c>
      <c r="AD359" s="29">
        <f ca="1">IF($L359="","",(([2]!thsiFinD("close_int",$B359,TODAY()-90,TODAY(),100)-[2]!thsiFinD("low_int",$B359,TODAY()-90,TODAY(),100)-1)/([2]!thsiFinD("high_int",$B359,TODAY()-90,TODAY(),100)-[2]!thsiFinD("low_int",$B359,TODAY()-90,TODAY(),100)-1)))</f>
        <v>0.35079308919409252</v>
      </c>
    </row>
    <row r="360" spans="1:30" ht="16.5" hidden="1" x14ac:dyDescent="0.4">
      <c r="A360" s="2" t="str">
        <f>[1]!b_info_fullname(B360)</f>
        <v>中证稀有金属主题指数</v>
      </c>
      <c r="B360" s="2" t="s">
        <v>729</v>
      </c>
      <c r="C360" s="2" t="s">
        <v>1834</v>
      </c>
      <c r="D360" s="3" t="s">
        <v>1497</v>
      </c>
      <c r="E360" s="3" t="s">
        <v>1506</v>
      </c>
      <c r="F360" s="3" t="s">
        <v>1835</v>
      </c>
      <c r="G360" s="19">
        <f>COUNTIF('ETF-info'!$I$2:$I$2000,ETF指数!$B360)</f>
        <v>4</v>
      </c>
      <c r="H360" s="20">
        <f ca="1">SUMIF('ETF-info'!$I$2:$I$2000,ETF指数!B360,'ETF-info'!$M$2:$M$1008)</f>
        <v>19.138580277599999</v>
      </c>
      <c r="I360" s="25">
        <f ca="1">[1]!i_pq_pctchange($B360,TODAY()-30,"")</f>
        <v>-6.8057712335645721</v>
      </c>
      <c r="J360" s="25">
        <f ca="1">[1]!i_pq_pctchange($B360,TODAY()-180,"")</f>
        <v>-3.5352939529052052</v>
      </c>
      <c r="K360" s="25">
        <f ca="1">[1]!i_pq_pctchange($B360,TODAY()-365,"")</f>
        <v>0.61183718538719845</v>
      </c>
      <c r="L360" s="25">
        <f ca="1">IFERROR([1]!i_risk_returnyearly($B360,TODAY()-180,"",1)/N360,"")</f>
        <v>-0.26219287289370069</v>
      </c>
      <c r="M360" s="25">
        <f ca="1">IFERROR([1]!i_risk_returnyearly($B360,TODAY()-365,"",1)/O360,"")</f>
        <v>1.9939091101917696E-2</v>
      </c>
      <c r="N360" s="26">
        <f ca="1">[2]!thsiFinD("ths_annual_volatility_index",$B360,TODAY()-180,TODAY(),100,101)</f>
        <v>27.553363356394001</v>
      </c>
      <c r="O360" s="26">
        <f ca="1">[2]!thsiFinD("ths_annual_volatility_index",$B360,TODAY()-365,TODAY(),100,101)</f>
        <v>31.702899583607</v>
      </c>
      <c r="P360" s="27">
        <f ca="1">[2]!thsiFinD("ths_fore_np_compound_growth_2y_index",$B360,TODAY())</f>
        <v>5.0722113375245002</v>
      </c>
      <c r="Q360" s="27">
        <f ca="1">$P360-[2]!thsiFinD("ths_fore_np_compound_growth_2y_index",$B360,TODAY()-30)</f>
        <v>5.4247768398005505</v>
      </c>
      <c r="R360" s="27">
        <f ca="1">$P360-[2]!thsiFinD("ths_fore_np_compound_growth_2y_index",$B360,TODAY()-180)</f>
        <v>1.6979833678320007</v>
      </c>
      <c r="S360" s="26">
        <f ca="1">[2]!thsiFinD("ths_pe_ttm_index",B360,[2]!thsiFinD("ths_new_forward_nearest_trade_date_func",TODAY()),100,100)</f>
        <v>35.408209204214003</v>
      </c>
      <c r="T360" s="26">
        <f ca="1">[2]!thsiFinD("ths_fore_pe_index",B360,[2]!thsiFinD("ths_new_forward_nearest_trade_date_func",TODAY()),2025,100)</f>
        <v>18.629708240928</v>
      </c>
      <c r="U360" s="26">
        <f ca="1">[2]!thsiFinD("ths_pb_quantile_sr_index",$B360,[2]!thsiFinD("ths_new_forward_nearest_trade_date_func",TODAY()),TODAY()-365*5,TODAY(),107,100)</f>
        <v>14.702072538860103</v>
      </c>
      <c r="V360" s="26">
        <f ca="1">[2]!thsiFinD("ths_pe_ttm_quantile_index",$B360,[2]!thsiFinD("ths_new_forward_nearest_trade_date_func",TODAY()),TODAY()-365*5,TODAY(),100,100)</f>
        <v>0</v>
      </c>
      <c r="W360" s="27">
        <f ca="1">[2]!thsiFinD("ths_pb_quantile_sr_index",$B360,"2024-09-20",TODAY()-365*5,TODAY(),107,100)</f>
        <v>1.3601036269430051</v>
      </c>
      <c r="X360" s="27">
        <f ca="1">[2]!thsiFinD("ths_pe_ttm_quantile_index",$B360,"2024-09-20",TODAY()-365*5,TODAY(),100,100)</f>
        <v>48.217468805704002</v>
      </c>
      <c r="Y360" s="27">
        <f ca="1">[2]!thsiFinD("ths_pb_quantile_sr_index",$B360,"2024-12-31",TODAY()-365*5,TODAY(),107,100)</f>
        <v>10.880829015544041</v>
      </c>
      <c r="Z360" s="27">
        <f ca="1">[2]!thsiFinD("ths_pe_ttm_quantile_index",$B360,"2024-12-31",TODAY()-365*5,TODAY(),100,100)</f>
        <v>58.876003568243</v>
      </c>
      <c r="AA360" s="27">
        <f ca="1">[2]!thsiFinD("ths_pb_lessthan1_num_ratio_index",$B360,[2]!thsiFinD("ths_new_forward_nearest_trade_date_func",TODAY()))</f>
        <v>2</v>
      </c>
      <c r="AB360" s="29">
        <f ca="1">IF(L360="","",(([2]!thsiFinD("close_int",$B360,TODAY()-365*3,TODAY(),100)-[2]!thsiFinD("low_int",$B360,TODAY()-365*3,TODAY(),100)-1)/([2]!thsiFinD("high_int",$B360,TODAY()-365*3,TODAY(),100)-[2]!thsiFinD("low_int",$B360,TODAY()-365*3,TODAY(),100)-1)))</f>
        <v>0.16249242188237203</v>
      </c>
      <c r="AC360" s="29">
        <f ca="1">IF($L360="","",(([2]!thsiFinD("close_int",$B360,TODAY()-365,TODAY(),100)-[2]!thsiFinD("low_int",$B360,TODAY()-365,TODAY(),100)-1)/([2]!thsiFinD("high_int",$B360,TODAY()-365,TODAY(),100)-[2]!thsiFinD("low_int",$B360,TODAY()-365,TODAY(),100)-1)))</f>
        <v>0.49131534733677551</v>
      </c>
      <c r="AD360" s="29">
        <f ca="1">IF($L360="","",(([2]!thsiFinD("close_int",$B360,TODAY()-90,TODAY(),100)-[2]!thsiFinD("low_int",$B360,TODAY()-90,TODAY(),100)-1)/([2]!thsiFinD("high_int",$B360,TODAY()-90,TODAY(),100)-[2]!thsiFinD("low_int",$B360,TODAY()-90,TODAY(),100)-1)))</f>
        <v>0.40402098165102623</v>
      </c>
    </row>
    <row r="361" spans="1:30" ht="16.5" hidden="1" x14ac:dyDescent="0.4">
      <c r="A361" s="2" t="str">
        <f>[1]!b_info_fullname(B361)</f>
        <v>中证钢铁指数</v>
      </c>
      <c r="B361" s="2" t="s">
        <v>379</v>
      </c>
      <c r="C361" s="2" t="s">
        <v>1836</v>
      </c>
      <c r="D361" s="3" t="s">
        <v>1497</v>
      </c>
      <c r="E361" s="3" t="s">
        <v>1506</v>
      </c>
      <c r="F361" s="3" t="s">
        <v>1837</v>
      </c>
      <c r="G361" s="19">
        <f>COUNTIF('ETF-info'!$I$2:$I$2000,ETF指数!$B361)</f>
        <v>1</v>
      </c>
      <c r="H361" s="20">
        <f ca="1">SUMIF('ETF-info'!$I$2:$I$2000,ETF指数!B361,'ETF-info'!$M$2:$M$1008)</f>
        <v>16.3245901019</v>
      </c>
      <c r="I361" s="25">
        <f ca="1">[1]!i_pq_pctchange($B361,TODAY()-30,"")</f>
        <v>-7.6467365588086089</v>
      </c>
      <c r="J361" s="25">
        <f ca="1">[1]!i_pq_pctchange($B361,TODAY()-180,"")</f>
        <v>4.3715799902315888</v>
      </c>
      <c r="K361" s="25">
        <f ca="1">[1]!i_pq_pctchange($B361,TODAY()-365,"")</f>
        <v>2.124298529534796</v>
      </c>
      <c r="L361" s="25">
        <f ca="1">IFERROR([1]!i_risk_returnyearly($B361,TODAY()-180,"",1)/N361,"")</f>
        <v>0.35911136445624153</v>
      </c>
      <c r="M361" s="25">
        <f ca="1">IFERROR([1]!i_risk_returnyearly($B361,TODAY()-365,"",1)/O361,"")</f>
        <v>8.2527019223785095E-2</v>
      </c>
      <c r="N361" s="26">
        <f ca="1">[2]!thsiFinD("ths_annual_volatility_index",$B361,TODAY()-180,TODAY(),100,101)</f>
        <v>25.962354879461</v>
      </c>
      <c r="O361" s="26">
        <f ca="1">[2]!thsiFinD("ths_annual_volatility_index",$B361,TODAY()-365,TODAY(),100,101)</f>
        <v>26.600846882494</v>
      </c>
      <c r="P361" s="27">
        <f ca="1">[2]!thsiFinD("ths_fore_np_compound_growth_2y_index",$B361,TODAY())</f>
        <v>6.3928995659457009</v>
      </c>
      <c r="Q361" s="27">
        <f ca="1">$P361-[2]!thsiFinD("ths_fore_np_compound_growth_2y_index",$B361,TODAY()-30)</f>
        <v>5.2761125797608006</v>
      </c>
      <c r="R361" s="27">
        <f ca="1">$P361-[2]!thsiFinD("ths_fore_np_compound_growth_2y_index",$B361,TODAY()-180)</f>
        <v>-4.7524645644512979</v>
      </c>
      <c r="S361" s="26">
        <f ca="1">[2]!thsiFinD("ths_pe_ttm_index",B361,[2]!thsiFinD("ths_new_forward_nearest_trade_date_func",TODAY()),100,100)</f>
        <v>-154.36608399991999</v>
      </c>
      <c r="T361" s="26">
        <f ca="1">[2]!thsiFinD("ths_fore_pe_index",B361,[2]!thsiFinD("ths_new_forward_nearest_trade_date_func",TODAY()),2025,100)</f>
        <v>17.691118799910999</v>
      </c>
      <c r="U361" s="26">
        <f ca="1">[2]!thsiFinD("ths_pb_quantile_sr_index",$B361,[2]!thsiFinD("ths_new_forward_nearest_trade_date_func",TODAY()),TODAY()-365*5,TODAY(),107,100)</f>
        <v>23.723335488041368</v>
      </c>
      <c r="V361" s="26">
        <f ca="1">[2]!thsiFinD("ths_pe_ttm_quantile_index",$B361,[2]!thsiFinD("ths_new_forward_nearest_trade_date_func",TODAY()),TODAY()-365*5,TODAY(),100,100)</f>
        <v>0</v>
      </c>
      <c r="W361" s="27">
        <f ca="1">[2]!thsiFinD("ths_pb_quantile_sr_index",$B361,"2024-09-20",TODAY()-365*5,TODAY(),107,100)</f>
        <v>0.45248868778280549</v>
      </c>
      <c r="X361" s="27">
        <f ca="1">[2]!thsiFinD("ths_pe_ttm_quantile_index",$B361,"2024-09-20",TODAY()-365*5,TODAY(),100,100)</f>
        <v>67.452006980803006</v>
      </c>
      <c r="Y361" s="27">
        <f ca="1">[2]!thsiFinD("ths_pb_quantile_sr_index",$B361,"2024-12-31",TODAY()-365*5,TODAY(),107,100)</f>
        <v>21.266968325791854</v>
      </c>
      <c r="Z361" s="27">
        <f ca="1">[2]!thsiFinD("ths_pe_ttm_quantile_index",$B361,"2024-12-31",TODAY()-365*5,TODAY(),100,100)</f>
        <v>0</v>
      </c>
      <c r="AA361" s="27">
        <f ca="1">[2]!thsiFinD("ths_pb_lessthan1_num_ratio_index",$B361,[2]!thsiFinD("ths_new_forward_nearest_trade_date_func",TODAY()))</f>
        <v>38</v>
      </c>
      <c r="AB361" s="29">
        <f ca="1">IF(L361="","",(([2]!thsiFinD("close_int",$B361,TODAY()-365*3,TODAY(),100)-[2]!thsiFinD("low_int",$B361,TODAY()-365*3,TODAY(),100)-1)/([2]!thsiFinD("high_int",$B361,TODAY()-365*3,TODAY(),100)-[2]!thsiFinD("low_int",$B361,TODAY()-365*3,TODAY(),100)-1)))</f>
        <v>0.45222507668906708</v>
      </c>
      <c r="AC361" s="29">
        <f ca="1">IF($L361="","",(([2]!thsiFinD("close_int",$B361,TODAY()-365,TODAY(),100)-[2]!thsiFinD("low_int",$B361,TODAY()-365,TODAY(),100)-1)/([2]!thsiFinD("high_int",$B361,TODAY()-365,TODAY(),100)-[2]!thsiFinD("low_int",$B361,TODAY()-365,TODAY(),100)-1)))</f>
        <v>0.7115314609795742</v>
      </c>
      <c r="AD361" s="29">
        <f ca="1">IF($L361="","",(([2]!thsiFinD("close_int",$B361,TODAY()-90,TODAY(),100)-[2]!thsiFinD("low_int",$B361,TODAY()-90,TODAY(),100)-1)/([2]!thsiFinD("high_int",$B361,TODAY()-90,TODAY(),100)-[2]!thsiFinD("low_int",$B361,TODAY()-90,TODAY(),100)-1)))</f>
        <v>0.46002488331451491</v>
      </c>
    </row>
    <row r="362" spans="1:30" ht="16.5" hidden="1" x14ac:dyDescent="0.4">
      <c r="A362" s="2" t="str">
        <f>[1]!b_info_fullname(B362)</f>
        <v>中证细分有色金属产业主题指数</v>
      </c>
      <c r="B362" s="2" t="s">
        <v>633</v>
      </c>
      <c r="C362" s="2" t="s">
        <v>1838</v>
      </c>
      <c r="D362" s="3" t="s">
        <v>1497</v>
      </c>
      <c r="E362" s="3" t="s">
        <v>1506</v>
      </c>
      <c r="F362" s="3" t="s">
        <v>1614</v>
      </c>
      <c r="G362" s="19">
        <f>COUNTIF('ETF-info'!$I$2:$I$2000,ETF指数!$B362)</f>
        <v>2</v>
      </c>
      <c r="H362" s="20">
        <f ca="1">SUMIF('ETF-info'!$I$2:$I$2000,ETF指数!B362,'ETF-info'!$M$2:$M$1008)</f>
        <v>4.2725106775999997</v>
      </c>
      <c r="I362" s="25">
        <f ca="1">[1]!i_pq_pctchange($B362,TODAY()-30,"")</f>
        <v>-5.2614249640171469</v>
      </c>
      <c r="J362" s="25">
        <f ca="1">[1]!i_pq_pctchange($B362,TODAY()-180,"")</f>
        <v>-2.405872749881488</v>
      </c>
      <c r="K362" s="25">
        <f ca="1">[1]!i_pq_pctchange($B362,TODAY()-365,"")</f>
        <v>0.48720709797565043</v>
      </c>
      <c r="L362" s="25">
        <f ca="1">IFERROR([1]!i_risk_returnyearly($B362,TODAY()-180,"",1)/N362,"")</f>
        <v>-0.20421505879929014</v>
      </c>
      <c r="M362" s="25">
        <f ca="1">IFERROR([1]!i_risk_returnyearly($B362,TODAY()-365,"",1)/O362,"")</f>
        <v>1.7617623648162436E-2</v>
      </c>
      <c r="N362" s="26">
        <f ca="1">[2]!thsiFinD("ths_annual_volatility_index",$B362,TODAY()-180,TODAY(),100,101)</f>
        <v>24.224267903291999</v>
      </c>
      <c r="O362" s="26">
        <f ca="1">[2]!thsiFinD("ths_annual_volatility_index",$B362,TODAY()-365,TODAY(),100,101)</f>
        <v>28.571026158481999</v>
      </c>
      <c r="P362" s="27">
        <f ca="1">[2]!thsiFinD("ths_fore_np_compound_growth_2y_index",$B362,TODAY())</f>
        <v>27.586800130025001</v>
      </c>
      <c r="Q362" s="27">
        <f ca="1">$P362-[2]!thsiFinD("ths_fore_np_compound_growth_2y_index",$B362,TODAY()-30)</f>
        <v>4.8399800190379985</v>
      </c>
      <c r="R362" s="27">
        <f ca="1">$P362-[2]!thsiFinD("ths_fore_np_compound_growth_2y_index",$B362,TODAY()-180)</f>
        <v>8.0183690271460009</v>
      </c>
      <c r="S362" s="26">
        <f ca="1">[2]!thsiFinD("ths_pe_ttm_index",B362,[2]!thsiFinD("ths_new_forward_nearest_trade_date_func",TODAY()),100,100)</f>
        <v>17.912010036998002</v>
      </c>
      <c r="T362" s="26">
        <f ca="1">[2]!thsiFinD("ths_fore_pe_index",B362,[2]!thsiFinD("ths_new_forward_nearest_trade_date_func",TODAY()),2025,100)</f>
        <v>12.884440923458</v>
      </c>
      <c r="U362" s="26">
        <f ca="1">[2]!thsiFinD("ths_pb_quantile_sr_index",$B362,[2]!thsiFinD("ths_new_forward_nearest_trade_date_func",TODAY()),TODAY()-365*5,TODAY(),107,100)</f>
        <v>38.003965631196301</v>
      </c>
      <c r="V362" s="26">
        <f ca="1">[2]!thsiFinD("ths_pe_ttm_quantile_index",$B362,[2]!thsiFinD("ths_new_forward_nearest_trade_date_func",TODAY()),TODAY()-365*5,TODAY(),100,100)</f>
        <v>0</v>
      </c>
      <c r="W362" s="27">
        <f ca="1">[2]!thsiFinD("ths_pb_quantile_sr_index",$B362,"2024-09-20",TODAY()-365*5,TODAY(),107,100)</f>
        <v>11.368142762723068</v>
      </c>
      <c r="X362" s="27">
        <f ca="1">[2]!thsiFinD("ths_pe_ttm_quantile_index",$B362,"2024-09-20",TODAY()-365*5,TODAY(),100,100)</f>
        <v>33.517350157728998</v>
      </c>
      <c r="Y362" s="27">
        <f ca="1">[2]!thsiFinD("ths_pb_quantile_sr_index",$B362,"2024-12-31",TODAY()-365*5,TODAY(),107,100)</f>
        <v>16.787838730998018</v>
      </c>
      <c r="Z362" s="27">
        <f ca="1">[2]!thsiFinD("ths_pe_ttm_quantile_index",$B362,"2024-12-31",TODAY()-365*5,TODAY(),100,100)</f>
        <v>34.779179810725999</v>
      </c>
      <c r="AA362" s="27">
        <f ca="1">[2]!thsiFinD("ths_pb_lessthan1_num_ratio_index",$B362,[2]!thsiFinD("ths_new_forward_nearest_trade_date_func",TODAY()))</f>
        <v>10</v>
      </c>
      <c r="AB362" s="29">
        <f ca="1">IF(L362="","",(([2]!thsiFinD("close_int",$B362,TODAY()-365*3,TODAY(),100)-[2]!thsiFinD("low_int",$B362,TODAY()-365*3,TODAY(),100)-1)/([2]!thsiFinD("high_int",$B362,TODAY()-365*3,TODAY(),100)-[2]!thsiFinD("low_int",$B362,TODAY()-365*3,TODAY(),100)-1)))</f>
        <v>0.51090321453398535</v>
      </c>
      <c r="AC362" s="29">
        <f ca="1">IF($L362="","",(([2]!thsiFinD("close_int",$B362,TODAY()-365,TODAY(),100)-[2]!thsiFinD("low_int",$B362,TODAY()-365,TODAY(),100)-1)/([2]!thsiFinD("high_int",$B362,TODAY()-365,TODAY(),100)-[2]!thsiFinD("low_int",$B362,TODAY()-365,TODAY(),100)-1)))</f>
        <v>0.54901458364915612</v>
      </c>
      <c r="AD362" s="29">
        <f ca="1">IF($L362="","",(([2]!thsiFinD("close_int",$B362,TODAY()-90,TODAY(),100)-[2]!thsiFinD("low_int",$B362,TODAY()-90,TODAY(),100)-1)/([2]!thsiFinD("high_int",$B362,TODAY()-90,TODAY(),100)-[2]!thsiFinD("low_int",$B362,TODAY()-90,TODAY(),100)-1)))</f>
        <v>0.58997368863287991</v>
      </c>
    </row>
    <row r="363" spans="1:30" ht="16.5" hidden="1" x14ac:dyDescent="0.4">
      <c r="A363" s="2" t="str">
        <f>[1]!b_info_fullname(B363)</f>
        <v>上证自然资源指数</v>
      </c>
      <c r="B363" s="2" t="s">
        <v>78</v>
      </c>
      <c r="C363" s="2" t="s">
        <v>1839</v>
      </c>
      <c r="D363" s="3" t="s">
        <v>1497</v>
      </c>
      <c r="E363" s="3" t="s">
        <v>1506</v>
      </c>
      <c r="F363" s="3" t="s">
        <v>1840</v>
      </c>
      <c r="G363" s="19">
        <f>COUNTIF('ETF-info'!$I$2:$I$2000,ETF指数!$B363)</f>
        <v>1</v>
      </c>
      <c r="H363" s="20">
        <f ca="1">SUMIF('ETF-info'!$I$2:$I$2000,ETF指数!B363,'ETF-info'!$M$2:$M$1008)</f>
        <v>4.0780386198</v>
      </c>
      <c r="I363" s="25">
        <f ca="1">[1]!i_pq_pctchange($B363,TODAY()-30,"")</f>
        <v>-2.7665782730769695</v>
      </c>
      <c r="J363" s="25">
        <f ca="1">[1]!i_pq_pctchange($B363,TODAY()-180,"")</f>
        <v>-6.5804015655462456</v>
      </c>
      <c r="K363" s="25">
        <f ca="1">[1]!i_pq_pctchange($B363,TODAY()-365,"")</f>
        <v>-6.5157302200942731</v>
      </c>
      <c r="L363" s="25">
        <f ca="1">IFERROR([1]!i_risk_returnyearly($B363,TODAY()-180,"",1)/N363,"")</f>
        <v>-0.68318986816370819</v>
      </c>
      <c r="M363" s="25">
        <f ca="1">IFERROR([1]!i_risk_returnyearly($B363,TODAY()-365,"",1)/O363,"")</f>
        <v>-0.28756915123090449</v>
      </c>
      <c r="N363" s="26">
        <f ca="1">[2]!thsiFinD("ths_annual_volatility_index",$B363,TODAY()-180,TODAY(),100,101)</f>
        <v>19.352496390864001</v>
      </c>
      <c r="O363" s="26">
        <f ca="1">[2]!thsiFinD("ths_annual_volatility_index",$B363,TODAY()-365,TODAY(),100,101)</f>
        <v>23.381227171828002</v>
      </c>
      <c r="P363" s="27">
        <f ca="1">[2]!thsiFinD("ths_fore_np_compound_growth_2y_index",$B363,TODAY())</f>
        <v>6.741758832068399</v>
      </c>
      <c r="Q363" s="27">
        <f ca="1">$P363-[2]!thsiFinD("ths_fore_np_compound_growth_2y_index",$B363,TODAY()-30)</f>
        <v>-1.0366731278454004</v>
      </c>
      <c r="R363" s="27">
        <f ca="1">$P363-[2]!thsiFinD("ths_fore_np_compound_growth_2y_index",$B363,TODAY()-180)</f>
        <v>-2.353382311971</v>
      </c>
      <c r="S363" s="26">
        <f ca="1">[2]!thsiFinD("ths_pe_ttm_index",B363,[2]!thsiFinD("ths_new_forward_nearest_trade_date_func",TODAY()),100,100)</f>
        <v>10.873653987639999</v>
      </c>
      <c r="T363" s="26">
        <f ca="1">[2]!thsiFinD("ths_fore_pe_index",B363,[2]!thsiFinD("ths_new_forward_nearest_trade_date_func",TODAY()),2025,100)</f>
        <v>10.224144809257</v>
      </c>
      <c r="U363" s="26">
        <f ca="1">[2]!thsiFinD("ths_pb_quantile_sr_index",$B363,[2]!thsiFinD("ths_new_forward_nearest_trade_date_func",TODAY()),TODAY()-365*5,TODAY(),107,100)</f>
        <v>79.365079365079367</v>
      </c>
      <c r="V363" s="26">
        <f ca="1">[2]!thsiFinD("ths_pe_ttm_quantile_index",$B363,[2]!thsiFinD("ths_new_forward_nearest_trade_date_func",TODAY()),TODAY()-365*5,TODAY(),100,100)</f>
        <v>0</v>
      </c>
      <c r="W363" s="27">
        <f ca="1">[2]!thsiFinD("ths_pb_quantile_sr_index",$B363,"2024-09-20",TODAY()-365*5,TODAY(),107,100)</f>
        <v>79.695767195767203</v>
      </c>
      <c r="X363" s="27">
        <f ca="1">[2]!thsiFinD("ths_pe_ttm_quantile_index",$B363,"2024-09-20",TODAY()-365*5,TODAY(),100,100)</f>
        <v>38.053797468353999</v>
      </c>
      <c r="Y363" s="27">
        <f ca="1">[2]!thsiFinD("ths_pb_quantile_sr_index",$B363,"2024-12-31",TODAY()-365*5,TODAY(),107,100)</f>
        <v>92.195767195767203</v>
      </c>
      <c r="Z363" s="27">
        <f ca="1">[2]!thsiFinD("ths_pe_ttm_quantile_index",$B363,"2024-12-31",TODAY()-365*5,TODAY(),100,100)</f>
        <v>59.177215189873003</v>
      </c>
      <c r="AA363" s="27">
        <f ca="1">[2]!thsiFinD("ths_pb_lessthan1_num_ratio_index",$B363,[2]!thsiFinD("ths_new_forward_nearest_trade_date_func",TODAY()))</f>
        <v>29.787234042553003</v>
      </c>
      <c r="AB363" s="29">
        <f ca="1">IF(L363="","",(([2]!thsiFinD("close_int",$B363,TODAY()-365*3,TODAY(),100)-[2]!thsiFinD("low_int",$B363,TODAY()-365*3,TODAY(),100)-1)/([2]!thsiFinD("high_int",$B363,TODAY()-365*3,TODAY(),100)-[2]!thsiFinD("low_int",$B363,TODAY()-365*3,TODAY(),100)-1)))</f>
        <v>0.39552942574526123</v>
      </c>
      <c r="AC363" s="29">
        <f ca="1">IF($L363="","",(([2]!thsiFinD("close_int",$B363,TODAY()-365,TODAY(),100)-[2]!thsiFinD("low_int",$B363,TODAY()-365,TODAY(),100)-1)/([2]!thsiFinD("high_int",$B363,TODAY()-365,TODAY(),100)-[2]!thsiFinD("low_int",$B363,TODAY()-365,TODAY(),100)-1)))</f>
        <v>0.34134911927515726</v>
      </c>
      <c r="AD363" s="29">
        <f ca="1">IF($L363="","",(([2]!thsiFinD("close_int",$B363,TODAY()-90,TODAY(),100)-[2]!thsiFinD("low_int",$B363,TODAY()-90,TODAY(),100)-1)/([2]!thsiFinD("high_int",$B363,TODAY()-90,TODAY(),100)-[2]!thsiFinD("low_int",$B363,TODAY()-90,TODAY(),100)-1)))</f>
        <v>0.64963355806808487</v>
      </c>
    </row>
    <row r="364" spans="1:30" ht="16.5" hidden="1" x14ac:dyDescent="0.4">
      <c r="A364" s="2" t="str">
        <f>[1]!b_info_fullname(B364)</f>
        <v>中证工业有色金属主题指数</v>
      </c>
      <c r="B364" s="2" t="s">
        <v>1049</v>
      </c>
      <c r="C364" s="2" t="s">
        <v>1841</v>
      </c>
      <c r="D364" s="3" t="s">
        <v>1497</v>
      </c>
      <c r="E364" s="3" t="s">
        <v>1506</v>
      </c>
      <c r="F364" s="3" t="s">
        <v>1614</v>
      </c>
      <c r="G364" s="19">
        <f>COUNTIF('ETF-info'!$I$2:$I$2000,ETF指数!$B364)</f>
        <v>1</v>
      </c>
      <c r="H364" s="20">
        <f ca="1">SUMIF('ETF-info'!$I$2:$I$2000,ETF指数!B364,'ETF-info'!$M$2:$M$1008)</f>
        <v>5.9524752827</v>
      </c>
      <c r="I364" s="25">
        <f ca="1">[1]!i_pq_pctchange($B364,TODAY()-30,"")</f>
        <v>-8.5714363337014206</v>
      </c>
      <c r="J364" s="25">
        <f ca="1">[1]!i_pq_pctchange($B364,TODAY()-180,"")</f>
        <v>-5.7715495914969601</v>
      </c>
      <c r="K364" s="25">
        <f ca="1">[1]!i_pq_pctchange($B364,TODAY()-365,"")</f>
        <v>-5.8427668827958463</v>
      </c>
      <c r="L364" s="25">
        <f ca="1">IFERROR([1]!i_risk_returnyearly($B364,TODAY()-180,"",1)/N364,"")</f>
        <v>-0.4852187535493564</v>
      </c>
      <c r="M364" s="25">
        <f ca="1">IFERROR([1]!i_risk_returnyearly($B364,TODAY()-365,"",1)/O364,"")</f>
        <v>-0.20871989115983708</v>
      </c>
      <c r="N364" s="26">
        <f ca="1">[2]!thsiFinD("ths_annual_volatility_index",$B364,TODAY()-180,TODAY(),100,101)</f>
        <v>24.007253253611999</v>
      </c>
      <c r="O364" s="26">
        <f ca="1">[2]!thsiFinD("ths_annual_volatility_index",$B364,TODAY()-365,TODAY(),100,101)</f>
        <v>28.890269917912999</v>
      </c>
      <c r="P364" s="27">
        <f ca="1">[2]!thsiFinD("ths_fore_np_compound_growth_2y_index",$B364,TODAY())</f>
        <v>32.747135370227994</v>
      </c>
      <c r="Q364" s="27">
        <f ca="1">$P364-[2]!thsiFinD("ths_fore_np_compound_growth_2y_index",$B364,TODAY()-30)</f>
        <v>3.3756809620469923</v>
      </c>
      <c r="R364" s="27">
        <f ca="1">$P364-[2]!thsiFinD("ths_fore_np_compound_growth_2y_index",$B364,TODAY()-180)</f>
        <v>7.3082922930719967</v>
      </c>
      <c r="S364" s="26">
        <f ca="1">[2]!thsiFinD("ths_pe_ttm_index",B364,[2]!thsiFinD("ths_new_forward_nearest_trade_date_func",TODAY()),100,100)</f>
        <v>13.980237464077</v>
      </c>
      <c r="T364" s="26">
        <f ca="1">[2]!thsiFinD("ths_fore_pe_index",B364,[2]!thsiFinD("ths_new_forward_nearest_trade_date_func",TODAY()),2025,100)</f>
        <v>11.576897167230999</v>
      </c>
      <c r="U364" s="26">
        <f ca="1">[2]!thsiFinD("ths_pb_quantile_sr_index",$B364,[2]!thsiFinD("ths_new_forward_nearest_trade_date_func",TODAY()),TODAY()-365*5,TODAY(),107,100)</f>
        <v>52.508361204013376</v>
      </c>
      <c r="V364" s="26">
        <f ca="1">[2]!thsiFinD("ths_pe_ttm_quantile_index",$B364,[2]!thsiFinD("ths_new_forward_nearest_trade_date_func",TODAY()),TODAY()-365*5,TODAY(),100,100)</f>
        <v>0</v>
      </c>
      <c r="W364" s="27">
        <f ca="1">[2]!thsiFinD("ths_pb_quantile_sr_index",$B364,"2024-09-20",TODAY()-365*5,TODAY(),107,100)</f>
        <v>30.969899665551843</v>
      </c>
      <c r="X364" s="27">
        <f ca="1">[2]!thsiFinD("ths_pe_ttm_quantile_index",$B364,"2024-09-20",TODAY()-365*5,TODAY(),100,100)</f>
        <v>29.738302934179</v>
      </c>
      <c r="Y364" s="27">
        <f ca="1">[2]!thsiFinD("ths_pb_quantile_sr_index",$B364,"2024-12-31",TODAY()-365*5,TODAY(),107,100)</f>
        <v>39.933110367892979</v>
      </c>
      <c r="Z364" s="27">
        <f ca="1">[2]!thsiFinD("ths_pe_ttm_quantile_index",$B364,"2024-12-31",TODAY()-365*5,TODAY(),100,100)</f>
        <v>29.103885804916999</v>
      </c>
      <c r="AA364" s="27">
        <f ca="1">[2]!thsiFinD("ths_pb_lessthan1_num_ratio_index",$B364,[2]!thsiFinD("ths_new_forward_nearest_trade_date_func",TODAY()))</f>
        <v>6.6666666666666998</v>
      </c>
      <c r="AB364" s="29">
        <f ca="1">IF(L364="","",(([2]!thsiFinD("close_int",$B364,TODAY()-365*3,TODAY(),100)-[2]!thsiFinD("low_int",$B364,TODAY()-365*3,TODAY(),100)-1)/([2]!thsiFinD("high_int",$B364,TODAY()-365*3,TODAY(),100)-[2]!thsiFinD("low_int",$B364,TODAY()-365*3,TODAY(),100)-1)))</f>
        <v>0.20724380979763699</v>
      </c>
      <c r="AC364" s="29">
        <f ca="1">IF($L364="","",(([2]!thsiFinD("close_int",$B364,TODAY()-365,TODAY(),100)-[2]!thsiFinD("low_int",$B364,TODAY()-365,TODAY(),100)-1)/([2]!thsiFinD("high_int",$B364,TODAY()-365,TODAY(),100)-[2]!thsiFinD("low_int",$B364,TODAY()-365,TODAY(),100)-1)))</f>
        <v>0.45887581491307589</v>
      </c>
      <c r="AD364" s="29">
        <f ca="1">IF($L364="","",(([2]!thsiFinD("close_int",$B364,TODAY()-90,TODAY(),100)-[2]!thsiFinD("low_int",$B364,TODAY()-90,TODAY(),100)-1)/([2]!thsiFinD("high_int",$B364,TODAY()-90,TODAY(),100)-[2]!thsiFinD("low_int",$B364,TODAY()-90,TODAY(),100)-1)))</f>
        <v>0.4065878456985379</v>
      </c>
    </row>
    <row r="365" spans="1:30" ht="16.5" hidden="1" x14ac:dyDescent="0.4">
      <c r="A365" s="2" t="str">
        <f>[1]!b_info_fullname(B365)</f>
        <v>中证有色金属指数</v>
      </c>
      <c r="B365" s="2" t="s">
        <v>553</v>
      </c>
      <c r="C365" s="2" t="s">
        <v>1845</v>
      </c>
      <c r="D365" s="3" t="s">
        <v>1497</v>
      </c>
      <c r="E365" s="3" t="s">
        <v>1506</v>
      </c>
      <c r="F365" s="3" t="s">
        <v>1614</v>
      </c>
      <c r="G365" s="19">
        <f>COUNTIF('ETF-info'!$I$2:$I$2000,ETF指数!$B365)</f>
        <v>3</v>
      </c>
      <c r="H365" s="20">
        <f ca="1">SUMIF('ETF-info'!$I$2:$I$2000,ETF指数!B365,'ETF-info'!$M$2:$M$1008)</f>
        <v>2.3582339875000002</v>
      </c>
      <c r="I365" s="25">
        <f ca="1">[1]!i_pq_pctchange($B365,TODAY()-30,"")</f>
        <v>-5.3582413605934409</v>
      </c>
      <c r="J365" s="25">
        <f ca="1">[1]!i_pq_pctchange($B365,TODAY()-180,"")</f>
        <v>-2.4766576342370783</v>
      </c>
      <c r="K365" s="25">
        <f ca="1">[1]!i_pq_pctchange($B365,TODAY()-365,"")</f>
        <v>0.35163337060875044</v>
      </c>
      <c r="L365" s="25">
        <f ca="1">IFERROR([1]!i_risk_returnyearly($B365,TODAY()-180,"",1)/N365,"")</f>
        <v>-0.21264908836177618</v>
      </c>
      <c r="M365" s="25">
        <f ca="1">IFERROR([1]!i_risk_returnyearly($B365,TODAY()-365,"",1)/O365,"")</f>
        <v>1.2728921795685244E-2</v>
      </c>
      <c r="N365" s="26">
        <f ca="1">[2]!thsiFinD("ths_annual_volatility_index",$B365,TODAY()-180,TODAY(),100,101)</f>
        <v>23.938652803200998</v>
      </c>
      <c r="O365" s="26">
        <f ca="1">[2]!thsiFinD("ths_annual_volatility_index",$B365,TODAY()-365,TODAY(),100,101)</f>
        <v>28.539628821985001</v>
      </c>
      <c r="P365" s="27">
        <f ca="1">[2]!thsiFinD("ths_fore_np_compound_growth_2y_index",$B365,TODAY())</f>
        <v>27.841988940630003</v>
      </c>
      <c r="Q365" s="27">
        <f ca="1">$P365-[2]!thsiFinD("ths_fore_np_compound_growth_2y_index",$B365,TODAY()-30)</f>
        <v>4.8773992098290044</v>
      </c>
      <c r="R365" s="27">
        <f ca="1">$P365-[2]!thsiFinD("ths_fore_np_compound_growth_2y_index",$B365,TODAY()-180)</f>
        <v>7.8443307895900034</v>
      </c>
      <c r="S365" s="26">
        <f ca="1">[2]!thsiFinD("ths_pe_ttm_index",B365,[2]!thsiFinD("ths_new_forward_nearest_trade_date_func",TODAY()),100,100)</f>
        <v>18.378426660149</v>
      </c>
      <c r="T365" s="26">
        <f ca="1">[2]!thsiFinD("ths_fore_pe_index",B365,[2]!thsiFinD("ths_new_forward_nearest_trade_date_func",TODAY()),2025,100)</f>
        <v>13.022914476799</v>
      </c>
      <c r="U365" s="26">
        <f ca="1">[2]!thsiFinD("ths_pb_quantile_sr_index",$B365,[2]!thsiFinD("ths_new_forward_nearest_trade_date_func",TODAY()),TODAY()-365*5,TODAY(),107,100)</f>
        <v>43.689320388349515</v>
      </c>
      <c r="V365" s="26">
        <f ca="1">[2]!thsiFinD("ths_pe_ttm_quantile_index",$B365,[2]!thsiFinD("ths_new_forward_nearest_trade_date_func",TODAY()),TODAY()-365*5,TODAY(),100,100)</f>
        <v>0</v>
      </c>
      <c r="W365" s="27">
        <f ca="1">[2]!thsiFinD("ths_pb_quantile_sr_index",$B365,"2024-09-20",TODAY()-365*5,TODAY(),107,100)</f>
        <v>12.427184466019417</v>
      </c>
      <c r="X365" s="27">
        <f ca="1">[2]!thsiFinD("ths_pe_ttm_quantile_index",$B365,"2024-09-20",TODAY()-365*5,TODAY(),100,100)</f>
        <v>32.668711656441999</v>
      </c>
      <c r="Y365" s="27">
        <f ca="1">[2]!thsiFinD("ths_pb_quantile_sr_index",$B365,"2024-12-31",TODAY()-365*5,TODAY(),107,100)</f>
        <v>19.935275080906148</v>
      </c>
      <c r="Z365" s="27">
        <f ca="1">[2]!thsiFinD("ths_pe_ttm_quantile_index",$B365,"2024-12-31",TODAY()-365*5,TODAY(),100,100)</f>
        <v>34.305448963929003</v>
      </c>
      <c r="AA365" s="27">
        <f ca="1">[2]!thsiFinD("ths_pb_lessthan1_num_ratio_index",$B365,[2]!thsiFinD("ths_new_forward_nearest_trade_date_func",TODAY()))</f>
        <v>8.3333333333333002</v>
      </c>
      <c r="AB365" s="29">
        <f ca="1">IF(L365="","",(([2]!thsiFinD("close_int",$B365,TODAY()-365*3,TODAY(),100)-[2]!thsiFinD("low_int",$B365,TODAY()-365*3,TODAY(),100)-1)/([2]!thsiFinD("high_int",$B365,TODAY()-365*3,TODAY(),100)-[2]!thsiFinD("low_int",$B365,TODAY()-365*3,TODAY(),100)-1)))</f>
        <v>0.47950518986790031</v>
      </c>
      <c r="AC365" s="29">
        <f ca="1">IF($L365="","",(([2]!thsiFinD("close_int",$B365,TODAY()-365,TODAY(),100)-[2]!thsiFinD("low_int",$B365,TODAY()-365,TODAY(),100)-1)/([2]!thsiFinD("high_int",$B365,TODAY()-365,TODAY(),100)-[2]!thsiFinD("low_int",$B365,TODAY()-365,TODAY(),100)-1)))</f>
        <v>0.55155836191306673</v>
      </c>
      <c r="AD365" s="29">
        <f ca="1">IF($L365="","",(([2]!thsiFinD("close_int",$B365,TODAY()-90,TODAY(),100)-[2]!thsiFinD("low_int",$B365,TODAY()-90,TODAY(),100)-1)/([2]!thsiFinD("high_int",$B365,TODAY()-90,TODAY(),100)-[2]!thsiFinD("low_int",$B365,TODAY()-90,TODAY(),100)-1)))</f>
        <v>0.59066211973948712</v>
      </c>
    </row>
    <row r="366" spans="1:30" ht="16.5" hidden="1" x14ac:dyDescent="0.4">
      <c r="A366" s="2" t="str">
        <f>[1]!b_info_fullname(B366)</f>
        <v>中证能源指数</v>
      </c>
      <c r="B366" s="2" t="s">
        <v>112</v>
      </c>
      <c r="C366" s="2" t="s">
        <v>1846</v>
      </c>
      <c r="D366" s="3" t="s">
        <v>1497</v>
      </c>
      <c r="E366" s="3" t="s">
        <v>1506</v>
      </c>
      <c r="F366" s="3" t="s">
        <v>1613</v>
      </c>
      <c r="G366" s="19">
        <f>COUNTIF('ETF-info'!$I$2:$I$2000,ETF指数!$B366)</f>
        <v>1</v>
      </c>
      <c r="H366" s="20">
        <f ca="1">SUMIF('ETF-info'!$I$2:$I$2000,ETF指数!B366,'ETF-info'!$M$2:$M$1008)</f>
        <v>3.0102492664999998</v>
      </c>
      <c r="I366" s="25">
        <f ca="1">[1]!i_pq_pctchange($B366,TODAY()-30,"")</f>
        <v>-2.5560824850735409</v>
      </c>
      <c r="J366" s="25">
        <f ca="1">[1]!i_pq_pctchange($B366,TODAY()-180,"")</f>
        <v>-11.730148134463725</v>
      </c>
      <c r="K366" s="25">
        <f ca="1">[1]!i_pq_pctchange($B366,TODAY()-365,"")</f>
        <v>-17.447487729845811</v>
      </c>
      <c r="L366" s="25">
        <f ca="1">IFERROR([1]!i_risk_returnyearly($B366,TODAY()-180,"",1)/N366,"")</f>
        <v>-1.1450914961247236</v>
      </c>
      <c r="M366" s="25">
        <f ca="1">IFERROR([1]!i_risk_returnyearly($B366,TODAY()-365,"",1)/O366,"")</f>
        <v>-0.77067682082510514</v>
      </c>
      <c r="N366" s="26">
        <f ca="1">[2]!thsiFinD("ths_annual_volatility_index",$B366,TODAY()-180,TODAY(),100,101)</f>
        <v>19.989907976061001</v>
      </c>
      <c r="O366" s="26">
        <f ca="1">[2]!thsiFinD("ths_annual_volatility_index",$B366,TODAY()-365,TODAY(),100,101)</f>
        <v>23.315974402085001</v>
      </c>
      <c r="P366" s="27">
        <f ca="1">[2]!thsiFinD("ths_fore_np_compound_growth_2y_index",$B366,TODAY())</f>
        <v>2.2306695699786001</v>
      </c>
      <c r="Q366" s="27">
        <f ca="1">$P366-[2]!thsiFinD("ths_fore_np_compound_growth_2y_index",$B366,TODAY()-30)</f>
        <v>-1.7058540356403999</v>
      </c>
      <c r="R366" s="27">
        <f ca="1">$P366-[2]!thsiFinD("ths_fore_np_compound_growth_2y_index",$B366,TODAY()-180)</f>
        <v>-4.3767861342131003</v>
      </c>
      <c r="S366" s="26">
        <f ca="1">[2]!thsiFinD("ths_pe_ttm_index",B366,[2]!thsiFinD("ths_new_forward_nearest_trade_date_func",TODAY()),100,100)</f>
        <v>10.144049233371</v>
      </c>
      <c r="T366" s="26">
        <f ca="1">[2]!thsiFinD("ths_fore_pe_index",B366,[2]!thsiFinD("ths_new_forward_nearest_trade_date_func",TODAY()),2025,100)</f>
        <v>9.7619784498031006</v>
      </c>
      <c r="U366" s="26">
        <f ca="1">[2]!thsiFinD("ths_pb_quantile_sr_index",$B366,[2]!thsiFinD("ths_new_forward_nearest_trade_date_func",TODAY()),TODAY()-365*5,TODAY(),107,100)</f>
        <v>77.254098360655746</v>
      </c>
      <c r="V366" s="26">
        <f ca="1">[2]!thsiFinD("ths_pe_ttm_quantile_index",$B366,[2]!thsiFinD("ths_new_forward_nearest_trade_date_func",TODAY()),TODAY()-365*5,TODAY(),100,100)</f>
        <v>0</v>
      </c>
      <c r="W366" s="27">
        <f ca="1">[2]!thsiFinD("ths_pb_quantile_sr_index",$B366,"2024-09-20",TODAY()-365*5,TODAY(),107,100)</f>
        <v>80.874316939890718</v>
      </c>
      <c r="X366" s="27">
        <f ca="1">[2]!thsiFinD("ths_pe_ttm_quantile_index",$B366,"2024-09-20",TODAY()-365*5,TODAY(),100,100)</f>
        <v>55.510860820594999</v>
      </c>
      <c r="Y366" s="27">
        <f ca="1">[2]!thsiFinD("ths_pb_quantile_sr_index",$B366,"2024-12-31",TODAY()-365*5,TODAY(),107,100)</f>
        <v>92.622950819672127</v>
      </c>
      <c r="Z366" s="27">
        <f ca="1">[2]!thsiFinD("ths_pe_ttm_quantile_index",$B366,"2024-12-31",TODAY()-365*5,TODAY(),100,100)</f>
        <v>74.979887369267999</v>
      </c>
      <c r="AA366" s="27">
        <f ca="1">[2]!thsiFinD("ths_pb_lessthan1_num_ratio_index",$B366,[2]!thsiFinD("ths_new_forward_nearest_trade_date_func",TODAY()))</f>
        <v>42.307692307692001</v>
      </c>
      <c r="AB366" s="29">
        <f ca="1">IF(L366="","",(([2]!thsiFinD("close_int",$B366,TODAY()-365*3,TODAY(),100)-[2]!thsiFinD("low_int",$B366,TODAY()-365*3,TODAY(),100)-1)/([2]!thsiFinD("high_int",$B366,TODAY()-365*3,TODAY(),100)-[2]!thsiFinD("low_int",$B366,TODAY()-365*3,TODAY(),100)-1)))</f>
        <v>0.32521964547818166</v>
      </c>
      <c r="AC366" s="29">
        <f ca="1">IF($L366="","",(([2]!thsiFinD("close_int",$B366,TODAY()-365,TODAY(),100)-[2]!thsiFinD("low_int",$B366,TODAY()-365,TODAY(),100)-1)/([2]!thsiFinD("high_int",$B366,TODAY()-365,TODAY(),100)-[2]!thsiFinD("low_int",$B366,TODAY()-365,TODAY(),100)-1)))</f>
        <v>0.16100810388980891</v>
      </c>
      <c r="AD366" s="29">
        <f ca="1">IF($L366="","",(([2]!thsiFinD("close_int",$B366,TODAY()-90,TODAY(),100)-[2]!thsiFinD("low_int",$B366,TODAY()-90,TODAY(),100)-1)/([2]!thsiFinD("high_int",$B366,TODAY()-90,TODAY(),100)-[2]!thsiFinD("low_int",$B366,TODAY()-90,TODAY(),100)-1)))</f>
        <v>0.45772954536425836</v>
      </c>
    </row>
    <row r="367" spans="1:30" ht="16.5" hidden="1" x14ac:dyDescent="0.4">
      <c r="A367" s="2" t="str">
        <f>[1]!b_info_fullname(B367)</f>
        <v>上证大宗商品股票指数</v>
      </c>
      <c r="B367" s="2" t="s">
        <v>47</v>
      </c>
      <c r="C367" s="2" t="s">
        <v>1847</v>
      </c>
      <c r="D367" s="3" t="s">
        <v>1497</v>
      </c>
      <c r="E367" s="3" t="s">
        <v>1506</v>
      </c>
      <c r="F367" s="3" t="s">
        <v>1840</v>
      </c>
      <c r="G367" s="19">
        <f>COUNTIF('ETF-info'!$I$2:$I$2000,ETF指数!$B367)</f>
        <v>1</v>
      </c>
      <c r="H367" s="20">
        <f ca="1">SUMIF('ETF-info'!$I$2:$I$2000,ETF指数!B367,'ETF-info'!$M$2:$M$1008)</f>
        <v>1.6274475781</v>
      </c>
      <c r="I367" s="25">
        <f ca="1">[1]!i_pq_pctchange($B367,TODAY()-30,"")</f>
        <v>-3.5332557247789387</v>
      </c>
      <c r="J367" s="25">
        <f ca="1">[1]!i_pq_pctchange($B367,TODAY()-180,"")</f>
        <v>-5.8103189837501628</v>
      </c>
      <c r="K367" s="25">
        <f ca="1">[1]!i_pq_pctchange($B367,TODAY()-365,"")</f>
        <v>-4.594167570784002</v>
      </c>
      <c r="L367" s="25">
        <f ca="1">IFERROR([1]!i_risk_returnyearly($B367,TODAY()-180,"",1)/N367,"")</f>
        <v>-0.60155349157358351</v>
      </c>
      <c r="M367" s="25">
        <f ca="1">IFERROR([1]!i_risk_returnyearly($B367,TODAY()-365,"",1)/O367,"")</f>
        <v>-0.20215926495221714</v>
      </c>
      <c r="N367" s="26">
        <f ca="1">[2]!thsiFinD("ths_annual_volatility_index",$B367,TODAY()-180,TODAY(),100,101)</f>
        <v>19.490343903919999</v>
      </c>
      <c r="O367" s="26">
        <f ca="1">[2]!thsiFinD("ths_annual_volatility_index",$B367,TODAY()-365,TODAY(),100,101)</f>
        <v>23.458644298799001</v>
      </c>
      <c r="P367" s="27">
        <f ca="1">[2]!thsiFinD("ths_fore_np_compound_growth_2y_index",$B367,TODAY())</f>
        <v>7.1883183036573</v>
      </c>
      <c r="Q367" s="27">
        <f ca="1">$P367-[2]!thsiFinD("ths_fore_np_compound_growth_2y_index",$B367,TODAY()-30)</f>
        <v>-0.89837441929220052</v>
      </c>
      <c r="R367" s="27">
        <f ca="1">$P367-[2]!thsiFinD("ths_fore_np_compound_growth_2y_index",$B367,TODAY()-180)</f>
        <v>-2.5129031432793001</v>
      </c>
      <c r="S367" s="26">
        <f ca="1">[2]!thsiFinD("ths_pe_ttm_index",B367,[2]!thsiFinD("ths_new_forward_nearest_trade_date_func",TODAY()),100,100)</f>
        <v>11.017076186480001</v>
      </c>
      <c r="T367" s="26">
        <f ca="1">[2]!thsiFinD("ths_fore_pe_index",B367,[2]!thsiFinD("ths_new_forward_nearest_trade_date_func",TODAY()),2025,100)</f>
        <v>10.309502034589</v>
      </c>
      <c r="U367" s="26">
        <f ca="1">[2]!thsiFinD("ths_pb_quantile_sr_index",$B367,[2]!thsiFinD("ths_new_forward_nearest_trade_date_func",TODAY()),TODAY()-365*5,TODAY(),107,100)</f>
        <v>77.961614824619446</v>
      </c>
      <c r="V367" s="26">
        <f ca="1">[2]!thsiFinD("ths_pe_ttm_quantile_index",$B367,[2]!thsiFinD("ths_new_forward_nearest_trade_date_func",TODAY()),TODAY()-365*5,TODAY(),100,100)</f>
        <v>0</v>
      </c>
      <c r="W367" s="27">
        <f ca="1">[2]!thsiFinD("ths_pb_quantile_sr_index",$B367,"2024-09-20",TODAY()-365*5,TODAY(),107,100)</f>
        <v>77.29980145598941</v>
      </c>
      <c r="X367" s="27">
        <f ca="1">[2]!thsiFinD("ths_pe_ttm_quantile_index",$B367,"2024-09-20",TODAY()-365*5,TODAY(),100,100)</f>
        <v>40.238095238094999</v>
      </c>
      <c r="Y367" s="27">
        <f ca="1">[2]!thsiFinD("ths_pb_quantile_sr_index",$B367,"2024-12-31",TODAY()-365*5,TODAY(),107,100)</f>
        <v>92.058239576439448</v>
      </c>
      <c r="Z367" s="27">
        <f ca="1">[2]!thsiFinD("ths_pe_ttm_quantile_index",$B367,"2024-12-31",TODAY()-365*5,TODAY(),100,100)</f>
        <v>62.857142857143003</v>
      </c>
      <c r="AA367" s="27">
        <f ca="1">[2]!thsiFinD("ths_pb_lessthan1_num_ratio_index",$B367,[2]!thsiFinD("ths_new_forward_nearest_trade_date_func",TODAY()))</f>
        <v>28.000000000000004</v>
      </c>
      <c r="AB367" s="29">
        <f ca="1">IF(L367="","",(([2]!thsiFinD("close_int",$B367,TODAY()-365*3,TODAY(),100)-[2]!thsiFinD("low_int",$B367,TODAY()-365*3,TODAY(),100)-1)/([2]!thsiFinD("high_int",$B367,TODAY()-365*3,TODAY(),100)-[2]!thsiFinD("low_int",$B367,TODAY()-365*3,TODAY(),100)-1)))</f>
        <v>0.40648665948805518</v>
      </c>
      <c r="AC367" s="29">
        <f ca="1">IF($L367="","",(([2]!thsiFinD("close_int",$B367,TODAY()-365,TODAY(),100)-[2]!thsiFinD("low_int",$B367,TODAY()-365,TODAY(),100)-1)/([2]!thsiFinD("high_int",$B367,TODAY()-365,TODAY(),100)-[2]!thsiFinD("low_int",$B367,TODAY()-365,TODAY(),100)-1)))</f>
        <v>0.38484916057088364</v>
      </c>
      <c r="AD367" s="29">
        <f ca="1">IF($L367="","",(([2]!thsiFinD("close_int",$B367,TODAY()-90,TODAY(),100)-[2]!thsiFinD("low_int",$B367,TODAY()-90,TODAY(),100)-1)/([2]!thsiFinD("high_int",$B367,TODAY()-90,TODAY(),100)-[2]!thsiFinD("low_int",$B367,TODAY()-90,TODAY(),100)-1)))</f>
        <v>0.57845257210541678</v>
      </c>
    </row>
    <row r="368" spans="1:30" ht="16.5" hidden="1" x14ac:dyDescent="0.4">
      <c r="A368" s="2" t="str">
        <f>[1]!b_info_fullname(B368)</f>
        <v>中证现代物流指数</v>
      </c>
      <c r="B368" s="2" t="s">
        <v>623</v>
      </c>
      <c r="C368" s="2" t="s">
        <v>1849</v>
      </c>
      <c r="D368" s="3" t="s">
        <v>1497</v>
      </c>
      <c r="E368" s="3" t="s">
        <v>1506</v>
      </c>
      <c r="F368" s="3" t="s">
        <v>1850</v>
      </c>
      <c r="G368" s="19">
        <f>COUNTIF('ETF-info'!$I$2:$I$2000,ETF指数!$B368)</f>
        <v>2</v>
      </c>
      <c r="H368" s="20">
        <f ca="1">SUMIF('ETF-info'!$I$2:$I$2000,ETF指数!B368,'ETF-info'!$M$2:$M$1008)</f>
        <v>1.2867706864000001</v>
      </c>
      <c r="I368" s="25">
        <f ca="1">[1]!i_pq_pctchange($B368,TODAY()-30,"")</f>
        <v>-1.6013519551083877</v>
      </c>
      <c r="J368" s="25">
        <f ca="1">[1]!i_pq_pctchange($B368,TODAY()-180,"")</f>
        <v>-3.5651944619888187</v>
      </c>
      <c r="K368" s="25">
        <f ca="1">[1]!i_pq_pctchange($B368,TODAY()-365,"")</f>
        <v>5.2161670216197775</v>
      </c>
      <c r="L368" s="25">
        <f ca="1">IFERROR([1]!i_risk_returnyearly($B368,TODAY()-180,"",1)/N368,"")</f>
        <v>-0.39544675548317904</v>
      </c>
      <c r="M368" s="25">
        <f ca="1">IFERROR([1]!i_risk_returnyearly($B368,TODAY()-365,"",1)/O368,"")</f>
        <v>0.25225309640245258</v>
      </c>
      <c r="N368" s="26">
        <f ca="1">[2]!thsiFinD("ths_annual_volatility_index",$B368,TODAY()-180,TODAY(),100,101)</f>
        <v>18.420168749670999</v>
      </c>
      <c r="O368" s="26">
        <f ca="1">[2]!thsiFinD("ths_annual_volatility_index",$B368,TODAY()-365,TODAY(),100,101)</f>
        <v>21.380003384390001</v>
      </c>
      <c r="P368" s="27">
        <f ca="1">[2]!thsiFinD("ths_fore_np_compound_growth_2y_index",$B368,TODAY())</f>
        <v>5.6982544468018004</v>
      </c>
      <c r="Q368" s="27">
        <f ca="1">$P368-[2]!thsiFinD("ths_fore_np_compound_growth_2y_index",$B368,TODAY()-30)</f>
        <v>0.79878769908119995</v>
      </c>
      <c r="R368" s="27">
        <f ca="1">$P368-[2]!thsiFinD("ths_fore_np_compound_growth_2y_index",$B368,TODAY()-180)</f>
        <v>-2.4298134642243001</v>
      </c>
      <c r="S368" s="26">
        <f ca="1">[2]!thsiFinD("ths_pe_ttm_index",B368,[2]!thsiFinD("ths_new_forward_nearest_trade_date_func",TODAY()),100,100)</f>
        <v>12.315081125404999</v>
      </c>
      <c r="T368" s="26">
        <f ca="1">[2]!thsiFinD("ths_fore_pe_index",B368,[2]!thsiFinD("ths_new_forward_nearest_trade_date_func",TODAY()),2025,100)</f>
        <v>12.228702921298</v>
      </c>
      <c r="U368" s="26">
        <f ca="1">[2]!thsiFinD("ths_pb_quantile_sr_index",$B368,[2]!thsiFinD("ths_new_forward_nearest_trade_date_func",TODAY()),TODAY()-365*5,TODAY(),107,100)</f>
        <v>30.860927152317881</v>
      </c>
      <c r="V368" s="26">
        <f ca="1">[2]!thsiFinD("ths_pe_ttm_quantile_index",$B368,[2]!thsiFinD("ths_new_forward_nearest_trade_date_func",TODAY()),TODAY()-365*5,TODAY(),100,100)</f>
        <v>0</v>
      </c>
      <c r="W368" s="27">
        <f ca="1">[2]!thsiFinD("ths_pb_quantile_sr_index",$B368,"2024-09-20",TODAY()-365*5,TODAY(),107,100)</f>
        <v>7.6821192052980134</v>
      </c>
      <c r="X368" s="27">
        <f ca="1">[2]!thsiFinD("ths_pe_ttm_quantile_index",$B368,"2024-09-20",TODAY()-365*5,TODAY(),100,100)</f>
        <v>28.705882352941</v>
      </c>
      <c r="Y368" s="27">
        <f ca="1">[2]!thsiFinD("ths_pb_quantile_sr_index",$B368,"2024-12-31",TODAY()-365*5,TODAY(),107,100)</f>
        <v>41.589403973509938</v>
      </c>
      <c r="Z368" s="27">
        <f ca="1">[2]!thsiFinD("ths_pe_ttm_quantile_index",$B368,"2024-12-31",TODAY()-365*5,TODAY(),100,100)</f>
        <v>41.836734693878</v>
      </c>
      <c r="AA368" s="27">
        <f ca="1">[2]!thsiFinD("ths_pb_lessthan1_num_ratio_index",$B368,[2]!thsiFinD("ths_new_forward_nearest_trade_date_func",TODAY()))</f>
        <v>22</v>
      </c>
      <c r="AB368" s="29">
        <f ca="1">IF(L368="","",(([2]!thsiFinD("close_int",$B368,TODAY()-365*3,TODAY(),100)-[2]!thsiFinD("low_int",$B368,TODAY()-365*3,TODAY(),100)-1)/([2]!thsiFinD("high_int",$B368,TODAY()-365*3,TODAY(),100)-[2]!thsiFinD("low_int",$B368,TODAY()-365*3,TODAY(),100)-1)))</f>
        <v>0.47878498650554224</v>
      </c>
      <c r="AC368" s="29">
        <f ca="1">IF($L368="","",(([2]!thsiFinD("close_int",$B368,TODAY()-365,TODAY(),100)-[2]!thsiFinD("low_int",$B368,TODAY()-365,TODAY(),100)-1)/([2]!thsiFinD("high_int",$B368,TODAY()-365,TODAY(),100)-[2]!thsiFinD("low_int",$B368,TODAY()-365,TODAY(),100)-1)))</f>
        <v>0.40978878707299909</v>
      </c>
      <c r="AD368" s="29">
        <f ca="1">IF($L368="","",(([2]!thsiFinD("close_int",$B368,TODAY()-90,TODAY(),100)-[2]!thsiFinD("low_int",$B368,TODAY()-90,TODAY(),100)-1)/([2]!thsiFinD("high_int",$B368,TODAY()-90,TODAY(),100)-[2]!thsiFinD("low_int",$B368,TODAY()-90,TODAY(),100)-1)))</f>
        <v>0.73020693928027358</v>
      </c>
    </row>
    <row r="369" spans="1:30" ht="16.5" hidden="1" x14ac:dyDescent="0.4">
      <c r="A369" s="2" t="str">
        <f>[1]!b_info_fullname(B369)</f>
        <v>国证石油天然气指数</v>
      </c>
      <c r="B369" s="2" t="s">
        <v>1075</v>
      </c>
      <c r="C369" s="2" t="s">
        <v>1848</v>
      </c>
      <c r="D369" s="3" t="s">
        <v>1497</v>
      </c>
      <c r="E369" s="3" t="s">
        <v>1506</v>
      </c>
      <c r="F369" s="3" t="s">
        <v>1843</v>
      </c>
      <c r="G369" s="19">
        <f>COUNTIF('ETF-info'!$I$2:$I$2000,ETF指数!$B369)</f>
        <v>2</v>
      </c>
      <c r="H369" s="20">
        <f ca="1">SUMIF('ETF-info'!$I$2:$I$2000,ETF指数!B369,'ETF-info'!$M$2:$M$1008)</f>
        <v>1.4347825026000001</v>
      </c>
      <c r="I369" s="25">
        <f ca="1">[1]!i_pq_pctchange($B369,TODAY()-30,"")</f>
        <v>-6.1198361067868241</v>
      </c>
      <c r="J369" s="25">
        <f ca="1">[1]!i_pq_pctchange($B369,TODAY()-180,"")</f>
        <v>-8.9383137593444513</v>
      </c>
      <c r="K369" s="25">
        <f ca="1">[1]!i_pq_pctchange($B369,TODAY()-365,"")</f>
        <v>-11.605125546176009</v>
      </c>
      <c r="L369" s="25">
        <f ca="1">IFERROR([1]!i_risk_returnyearly($B369,TODAY()-180,"",1)/N369,"")</f>
        <v>-0.92477917843723101</v>
      </c>
      <c r="M369" s="25">
        <f ca="1">IFERROR([1]!i_risk_returnyearly($B369,TODAY()-365,"",1)/O369,"")</f>
        <v>-0.53249186039934515</v>
      </c>
      <c r="N369" s="26">
        <f ca="1">[2]!thsiFinD("ths_annual_volatility_index",$B369,TODAY()-180,TODAY(),100,101)</f>
        <v>19.163707373944</v>
      </c>
      <c r="O369" s="26">
        <f ca="1">[2]!thsiFinD("ths_annual_volatility_index",$B369,TODAY()-365,TODAY(),100,101)</f>
        <v>22.469557037760001</v>
      </c>
      <c r="P369" s="27">
        <f ca="1">[2]!thsiFinD("ths_fore_np_compound_growth_2y_index",$B369,TODAY())</f>
        <v>6.8161254954091008</v>
      </c>
      <c r="Q369" s="27">
        <f ca="1">$P369-[2]!thsiFinD("ths_fore_np_compound_growth_2y_index",$B369,TODAY()-30)</f>
        <v>-1.5547032471084981</v>
      </c>
      <c r="R369" s="27">
        <f ca="1">$P369-[2]!thsiFinD("ths_fore_np_compound_growth_2y_index",$B369,TODAY()-180)</f>
        <v>-4.9959430158808997</v>
      </c>
      <c r="S369" s="26">
        <f ca="1">[2]!thsiFinD("ths_pe_ttm_index",B369,[2]!thsiFinD("ths_new_forward_nearest_trade_date_func",TODAY()),100,100)</f>
        <v>10.289871897732001</v>
      </c>
      <c r="T369" s="26">
        <f ca="1">[2]!thsiFinD("ths_fore_pe_index",B369,[2]!thsiFinD("ths_new_forward_nearest_trade_date_func",TODAY()),2025,100)</f>
        <v>9.4247472198254005</v>
      </c>
      <c r="U369" s="26">
        <f ca="1">[2]!thsiFinD("ths_pb_quantile_sr_index",$B369,[2]!thsiFinD("ths_new_forward_nearest_trade_date_func",TODAY()),TODAY()-365*5,TODAY(),107,100)</f>
        <v>71.840209561231177</v>
      </c>
      <c r="V369" s="26">
        <f ca="1">[2]!thsiFinD("ths_pe_ttm_quantile_index",$B369,[2]!thsiFinD("ths_new_forward_nearest_trade_date_func",TODAY()),TODAY()-365*5,TODAY(),100,100)</f>
        <v>0</v>
      </c>
      <c r="W369" s="27">
        <f ca="1">[2]!thsiFinD("ths_pb_quantile_sr_index",$B369,"2024-09-20",TODAY()-365*5,TODAY(),107,100)</f>
        <v>79.174852652259332</v>
      </c>
      <c r="X369" s="27">
        <f ca="1">[2]!thsiFinD("ths_pe_ttm_quantile_index",$B369,"2024-09-20",TODAY()-365*5,TODAY(),100,100)</f>
        <v>39.447236180905001</v>
      </c>
      <c r="Y369" s="27">
        <f ca="1">[2]!thsiFinD("ths_pb_quantile_sr_index",$B369,"2024-12-31",TODAY()-365*5,TODAY(),107,100)</f>
        <v>92.403405370006553</v>
      </c>
      <c r="Z369" s="27">
        <f ca="1">[2]!thsiFinD("ths_pe_ttm_quantile_index",$B369,"2024-12-31",TODAY()-365*5,TODAY(),100,100)</f>
        <v>78.308207705192999</v>
      </c>
      <c r="AA369" s="27">
        <f ca="1">[2]!thsiFinD("ths_pb_lessthan1_num_ratio_index",$B369,[2]!thsiFinD("ths_new_forward_nearest_trade_date_func",TODAY()))</f>
        <v>14.000000000000002</v>
      </c>
      <c r="AB369" s="29">
        <f ca="1">IF(L369="","",(([2]!thsiFinD("close_int",$B369,TODAY()-365*3,TODAY(),100)-[2]!thsiFinD("low_int",$B369,TODAY()-365*3,TODAY(),100)-1)/([2]!thsiFinD("high_int",$B369,TODAY()-365*3,TODAY(),100)-[2]!thsiFinD("low_int",$B369,TODAY()-365*3,TODAY(),100)-1)))</f>
        <v>0.38395707643387017</v>
      </c>
      <c r="AC369" s="29">
        <f ca="1">IF($L369="","",(([2]!thsiFinD("close_int",$B369,TODAY()-365,TODAY(),100)-[2]!thsiFinD("low_int",$B369,TODAY()-365,TODAY(),100)-1)/([2]!thsiFinD("high_int",$B369,TODAY()-365,TODAY(),100)-[2]!thsiFinD("low_int",$B369,TODAY()-365,TODAY(),100)-1)))</f>
        <v>0.18720937270347141</v>
      </c>
      <c r="AD369" s="29">
        <f ca="1">IF($L369="","",(([2]!thsiFinD("close_int",$B369,TODAY()-90,TODAY(),100)-[2]!thsiFinD("low_int",$B369,TODAY()-90,TODAY(),100)-1)/([2]!thsiFinD("high_int",$B369,TODAY()-90,TODAY(),100)-[2]!thsiFinD("low_int",$B369,TODAY()-90,TODAY(),100)-1)))</f>
        <v>0.41991254127630623</v>
      </c>
    </row>
    <row r="370" spans="1:30" ht="16.5" hidden="1" x14ac:dyDescent="0.4">
      <c r="A370" s="2" t="str">
        <f>[1]!b_info_fullname(B370)</f>
        <v>中证油气资源指数</v>
      </c>
      <c r="B370" s="2" t="s">
        <v>1300</v>
      </c>
      <c r="C370" s="2" t="s">
        <v>1842</v>
      </c>
      <c r="D370" s="3" t="s">
        <v>1497</v>
      </c>
      <c r="E370" s="3" t="s">
        <v>1506</v>
      </c>
      <c r="F370" s="3" t="s">
        <v>1843</v>
      </c>
      <c r="G370" s="19">
        <f>COUNTIF('ETF-info'!$I$2:$I$2000,ETF指数!$B370)</f>
        <v>3</v>
      </c>
      <c r="H370" s="20">
        <f ca="1">SUMIF('ETF-info'!$I$2:$I$2000,ETF指数!B370,'ETF-info'!$M$2:$M$1008)</f>
        <v>1.173228494</v>
      </c>
      <c r="I370" s="25">
        <f ca="1">[1]!i_pq_pctchange($B370,TODAY()-30,"")</f>
        <v>-6.2994291676865322</v>
      </c>
      <c r="J370" s="25">
        <f ca="1">[1]!i_pq_pctchange($B370,TODAY()-180,"")</f>
        <v>-8.9723023386268146</v>
      </c>
      <c r="K370" s="25">
        <f ca="1">[1]!i_pq_pctchange($B370,TODAY()-365,"")</f>
        <v>-12.460082086161473</v>
      </c>
      <c r="L370" s="25">
        <f ca="1">IFERROR([1]!i_risk_returnyearly($B370,TODAY()-180,"",1)/N370,"")</f>
        <v>-0.90913961085913397</v>
      </c>
      <c r="M370" s="25">
        <f ca="1">IFERROR([1]!i_risk_returnyearly($B370,TODAY()-365,"",1)/O370,"")</f>
        <v>-0.55782601050048664</v>
      </c>
      <c r="N370" s="26">
        <f ca="1">[2]!thsiFinD("ths_annual_volatility_index",$B370,TODAY()-180,TODAY(),100,101)</f>
        <v>19.563732135813002</v>
      </c>
      <c r="O370" s="26">
        <f ca="1">[2]!thsiFinD("ths_annual_volatility_index",$B370,TODAY()-365,TODAY(),100,101)</f>
        <v>23.025710794959</v>
      </c>
      <c r="P370" s="27">
        <f ca="1">[2]!thsiFinD("ths_fore_np_compound_growth_2y_index",$B370,TODAY())</f>
        <v>7.0479249109634008</v>
      </c>
      <c r="Q370" s="27">
        <f ca="1">$P370-[2]!thsiFinD("ths_fore_np_compound_growth_2y_index",$B370,TODAY()-30)</f>
        <v>-1.5063029467198987</v>
      </c>
      <c r="R370" s="27">
        <f ca="1">$P370-[2]!thsiFinD("ths_fore_np_compound_growth_2y_index",$B370,TODAY()-180)</f>
        <v>-4.3501812402665987</v>
      </c>
      <c r="S370" s="26">
        <f ca="1">[2]!thsiFinD("ths_pe_ttm_index",B370,[2]!thsiFinD("ths_new_forward_nearest_trade_date_func",TODAY()),100,100)</f>
        <v>10.372717319263</v>
      </c>
      <c r="T370" s="26">
        <f ca="1">[2]!thsiFinD("ths_fore_pe_index",B370,[2]!thsiFinD("ths_new_forward_nearest_trade_date_func",TODAY()),2025,100)</f>
        <v>9.4587063875496007</v>
      </c>
      <c r="U370" s="26">
        <f ca="1">[2]!thsiFinD("ths_pb_quantile_sr_index",$B370,[2]!thsiFinD("ths_new_forward_nearest_trade_date_func",TODAY()),TODAY()-365*5,TODAY(),107,100)</f>
        <v>39.67684021543986</v>
      </c>
      <c r="V370" s="26">
        <f ca="1">[2]!thsiFinD("ths_pe_ttm_quantile_index",$B370,[2]!thsiFinD("ths_new_forward_nearest_trade_date_func",TODAY()),TODAY()-365*5,TODAY(),100,100)</f>
        <v>0</v>
      </c>
      <c r="W370" s="27">
        <f ca="1">[2]!thsiFinD("ths_pb_quantile_sr_index",$B370,"2024-09-20",TODAY()-365*5,TODAY(),107,100)</f>
        <v>44.524236983842009</v>
      </c>
      <c r="X370" s="27">
        <f ca="1">[2]!thsiFinD("ths_pe_ttm_quantile_index",$B370,"2024-09-20",TODAY()-365*5,TODAY(),100,100)</f>
        <v>39.451476793249</v>
      </c>
      <c r="Y370" s="27">
        <f ca="1">[2]!thsiFinD("ths_pb_quantile_sr_index",$B370,"2024-12-31",TODAY()-365*5,TODAY(),107,100)</f>
        <v>78.635547576301619</v>
      </c>
      <c r="Z370" s="27">
        <f ca="1">[2]!thsiFinD("ths_pe_ttm_quantile_index",$B370,"2024-12-31",TODAY()-365*5,TODAY(),100,100)</f>
        <v>80.168776371307999</v>
      </c>
      <c r="AA370" s="27">
        <f ca="1">[2]!thsiFinD("ths_pb_lessthan1_num_ratio_index",$B370,[2]!thsiFinD("ths_new_forward_nearest_trade_date_func",TODAY()))</f>
        <v>16</v>
      </c>
      <c r="AB370" s="29">
        <f ca="1">IF(L370="","",(([2]!thsiFinD("close_int",$B370,TODAY()-365*3,TODAY(),100)-[2]!thsiFinD("low_int",$B370,TODAY()-365*3,TODAY(),100)-1)/([2]!thsiFinD("high_int",$B370,TODAY()-365*3,TODAY(),100)-[2]!thsiFinD("low_int",$B370,TODAY()-365*3,TODAY(),100)-1)))</f>
        <v>0.237948942143651</v>
      </c>
      <c r="AC370" s="29">
        <f ca="1">IF($L370="","",(([2]!thsiFinD("close_int",$B370,TODAY()-365,TODAY(),100)-[2]!thsiFinD("low_int",$B370,TODAY()-365,TODAY(),100)-1)/([2]!thsiFinD("high_int",$B370,TODAY()-365,TODAY(),100)-[2]!thsiFinD("low_int",$B370,TODAY()-365,TODAY(),100)-1)))</f>
        <v>0.237948942143651</v>
      </c>
      <c r="AD370" s="29">
        <f ca="1">IF($L370="","",(([2]!thsiFinD("close_int",$B370,TODAY()-90,TODAY(),100)-[2]!thsiFinD("low_int",$B370,TODAY()-90,TODAY(),100)-1)/([2]!thsiFinD("high_int",$B370,TODAY()-90,TODAY(),100)-[2]!thsiFinD("low_int",$B370,TODAY()-90,TODAY(),100)-1)))</f>
        <v>0.46314008421304387</v>
      </c>
    </row>
    <row r="371" spans="1:30" ht="16.5" hidden="1" x14ac:dyDescent="0.4">
      <c r="A371" s="2" t="str">
        <f>[1]!b_info_fullname(B371)</f>
        <v>国证有色指数</v>
      </c>
      <c r="B371" s="2" t="s">
        <v>548</v>
      </c>
      <c r="C371" s="2" t="s">
        <v>1852</v>
      </c>
      <c r="D371" s="3" t="s">
        <v>1497</v>
      </c>
      <c r="E371" s="3" t="s">
        <v>1506</v>
      </c>
      <c r="F371" s="3" t="s">
        <v>1614</v>
      </c>
      <c r="G371" s="19">
        <f>COUNTIF('ETF-info'!$I$2:$I$2000,ETF指数!$B371)</f>
        <v>1</v>
      </c>
      <c r="H371" s="20">
        <f ca="1">SUMIF('ETF-info'!$I$2:$I$2000,ETF指数!B371,'ETF-info'!$M$2:$M$1008)</f>
        <v>1.0402027078</v>
      </c>
      <c r="I371" s="25">
        <f ca="1">[1]!i_pq_pctchange($B371,TODAY()-30,"")</f>
        <v>-5.1419239890662656</v>
      </c>
      <c r="J371" s="25">
        <f ca="1">[1]!i_pq_pctchange($B371,TODAY()-180,"")</f>
        <v>-2.143336743908697</v>
      </c>
      <c r="K371" s="25">
        <f ca="1">[1]!i_pq_pctchange($B371,TODAY()-365,"")</f>
        <v>0.11782727211824273</v>
      </c>
      <c r="L371" s="25">
        <f ca="1">IFERROR([1]!i_risk_returnyearly($B371,TODAY()-180,"",1)/N371,"")</f>
        <v>-0.18217102324301723</v>
      </c>
      <c r="M371" s="25">
        <f ca="1">IFERROR([1]!i_risk_returnyearly($B371,TODAY()-365,"",1)/O371,"")</f>
        <v>4.2776938855915696E-3</v>
      </c>
      <c r="N371" s="26">
        <f ca="1">[2]!thsiFinD("ths_annual_volatility_index",$B371,TODAY()-180,TODAY(),100,101)</f>
        <v>24.227097275577002</v>
      </c>
      <c r="O371" s="26">
        <f ca="1">[2]!thsiFinD("ths_annual_volatility_index",$B371,TODAY()-365,TODAY(),100,101)</f>
        <v>28.455696345292001</v>
      </c>
      <c r="P371" s="27">
        <f ca="1">[2]!thsiFinD("ths_fore_np_compound_growth_2y_index",$B371,TODAY())</f>
        <v>27.680199706303</v>
      </c>
      <c r="Q371" s="27">
        <f ca="1">$P371-[2]!thsiFinD("ths_fore_np_compound_growth_2y_index",$B371,TODAY()-30)</f>
        <v>4.6959058884489977</v>
      </c>
      <c r="R371" s="27">
        <f ca="1">$P371-[2]!thsiFinD("ths_fore_np_compound_growth_2y_index",$B371,TODAY()-180)</f>
        <v>7.4500304341250008</v>
      </c>
      <c r="S371" s="26">
        <f ca="1">[2]!thsiFinD("ths_pe_ttm_index",B371,[2]!thsiFinD("ths_new_forward_nearest_trade_date_func",TODAY()),100,100)</f>
        <v>18.123838547746001</v>
      </c>
      <c r="T371" s="26">
        <f ca="1">[2]!thsiFinD("ths_fore_pe_index",B371,[2]!thsiFinD("ths_new_forward_nearest_trade_date_func",TODAY()),2025,100)</f>
        <v>12.895143674797</v>
      </c>
      <c r="U371" s="26">
        <f ca="1">[2]!thsiFinD("ths_pb_quantile_sr_index",$B371,[2]!thsiFinD("ths_new_forward_nearest_trade_date_func",TODAY()),TODAY()-365*5,TODAY(),107,100)</f>
        <v>44.697462589459988</v>
      </c>
      <c r="V371" s="26">
        <f ca="1">[2]!thsiFinD("ths_pe_ttm_quantile_index",$B371,[2]!thsiFinD("ths_new_forward_nearest_trade_date_func",TODAY()),TODAY()-365*5,TODAY(),100,100)</f>
        <v>0</v>
      </c>
      <c r="W371" s="27">
        <f ca="1">[2]!thsiFinD("ths_pb_quantile_sr_index",$B371,"2024-09-20",TODAY()-365*5,TODAY(),107,100)</f>
        <v>10.409889394925179</v>
      </c>
      <c r="X371" s="27">
        <f ca="1">[2]!thsiFinD("ths_pe_ttm_quantile_index",$B371,"2024-09-20",TODAY()-365*5,TODAY(),100,100)</f>
        <v>35.866983372922</v>
      </c>
      <c r="Y371" s="27">
        <f ca="1">[2]!thsiFinD("ths_pb_quantile_sr_index",$B371,"2024-12-31",TODAY()-365*5,TODAY(),107,100)</f>
        <v>20.36434612882238</v>
      </c>
      <c r="Z371" s="27">
        <f ca="1">[2]!thsiFinD("ths_pe_ttm_quantile_index",$B371,"2024-12-31",TODAY()-365*5,TODAY(),100,100)</f>
        <v>37.371338083927</v>
      </c>
      <c r="AA371" s="27">
        <f ca="1">[2]!thsiFinD("ths_pb_lessthan1_num_ratio_index",$B371,[2]!thsiFinD("ths_new_forward_nearest_trade_date_func",TODAY()))</f>
        <v>8</v>
      </c>
      <c r="AB371" s="29">
        <f ca="1">IF(L371="","",(([2]!thsiFinD("close_int",$B371,TODAY()-365*3,TODAY(),100)-[2]!thsiFinD("low_int",$B371,TODAY()-365*3,TODAY(),100)-1)/([2]!thsiFinD("high_int",$B371,TODAY()-365*3,TODAY(),100)-[2]!thsiFinD("low_int",$B371,TODAY()-365*3,TODAY(),100)-1)))</f>
        <v>0.49952895156032218</v>
      </c>
      <c r="AC371" s="29">
        <f ca="1">IF($L371="","",(([2]!thsiFinD("close_int",$B371,TODAY()-365,TODAY(),100)-[2]!thsiFinD("low_int",$B371,TODAY()-365,TODAY(),100)-1)/([2]!thsiFinD("high_int",$B371,TODAY()-365,TODAY(),100)-[2]!thsiFinD("low_int",$B371,TODAY()-365,TODAY(),100)-1)))</f>
        <v>0.56277999920198796</v>
      </c>
      <c r="AD371" s="29">
        <f ca="1">IF($L371="","",(([2]!thsiFinD("close_int",$B371,TODAY()-90,TODAY(),100)-[2]!thsiFinD("low_int",$B371,TODAY()-90,TODAY(),100)-1)/([2]!thsiFinD("high_int",$B371,TODAY()-90,TODAY(),100)-[2]!thsiFinD("low_int",$B371,TODAY()-90,TODAY(),100)-1)))</f>
        <v>0.59016912618401329</v>
      </c>
    </row>
    <row r="372" spans="1:30" ht="16.5" hidden="1" x14ac:dyDescent="0.4">
      <c r="A372" s="2" t="str">
        <f>[1]!b_info_fullname(B372)</f>
        <v>中证石化产业指数</v>
      </c>
      <c r="B372" s="21" t="s">
        <v>631</v>
      </c>
      <c r="C372" s="2" t="str">
        <f>[1]!s_info_name(B372)</f>
        <v>石化产业</v>
      </c>
      <c r="D372" s="3" t="s">
        <v>1497</v>
      </c>
      <c r="E372" s="3" t="s">
        <v>1506</v>
      </c>
      <c r="F372" s="21" t="s">
        <v>1843</v>
      </c>
      <c r="G372" s="19">
        <f>COUNTIF('ETF-info'!$I$2:$I$2000,ETF指数!$B372)</f>
        <v>2</v>
      </c>
      <c r="H372" s="20">
        <f ca="1">SUMIF('ETF-info'!$I$2:$I$2000,ETF指数!B372,'ETF-info'!$M$2:$M$1008)</f>
        <v>0.91290300899999999</v>
      </c>
      <c r="I372" s="25">
        <f ca="1">[1]!i_pq_pctchange($B372,TODAY()-30,"")</f>
        <v>-5.3359047639595536</v>
      </c>
      <c r="J372" s="25">
        <f ca="1">[1]!i_pq_pctchange($B372,TODAY()-180,"")</f>
        <v>-8.3642917660063603</v>
      </c>
      <c r="K372" s="25">
        <f ca="1">[1]!i_pq_pctchange($B372,TODAY()-365,"")</f>
        <v>-10.055956159011991</v>
      </c>
      <c r="L372" s="25">
        <f ca="1">IFERROR([1]!i_risk_returnyearly($B372,TODAY()-180,"",1)/N372,"")</f>
        <v>-0.89123594927880656</v>
      </c>
      <c r="M372" s="25">
        <f ca="1">IFERROR([1]!i_risk_returnyearly($B372,TODAY()-365,"",1)/O372,"")</f>
        <v>-0.46546984140199416</v>
      </c>
      <c r="N372" s="26">
        <f ca="1">[2]!thsiFinD("ths_annual_volatility_index",$B372,TODAY()-180,TODAY(),100,101)</f>
        <v>18.668438830212001</v>
      </c>
      <c r="O372" s="26">
        <f ca="1">[2]!thsiFinD("ths_annual_volatility_index",$B372,TODAY()-365,TODAY(),100,101)</f>
        <v>22.279699945870998</v>
      </c>
      <c r="P372" s="27">
        <f ca="1">[2]!thsiFinD("ths_fore_np_compound_growth_2y_index",$B372,TODAY())</f>
        <v>9.1888091703619992</v>
      </c>
      <c r="Q372" s="27">
        <f ca="1">$P372-[2]!thsiFinD("ths_fore_np_compound_growth_2y_index",$B372,TODAY()-30)</f>
        <v>-1.0507904874000005</v>
      </c>
      <c r="R372" s="27">
        <f ca="1">$P372-[2]!thsiFinD("ths_fore_np_compound_growth_2y_index",$B372,TODAY()-180)</f>
        <v>-3.9786984638330001</v>
      </c>
      <c r="S372" s="26">
        <f ca="1">[2]!thsiFinD("ths_pe_ttm_index",B372,[2]!thsiFinD("ths_new_forward_nearest_trade_date_func",TODAY()),100,100)</f>
        <v>11.645324072549</v>
      </c>
      <c r="T372" s="26">
        <f ca="1">[2]!thsiFinD("ths_fore_pe_index",B372,[2]!thsiFinD("ths_new_forward_nearest_trade_date_func",TODAY()),2025,100)</f>
        <v>10.338133095836</v>
      </c>
      <c r="U372" s="26">
        <f ca="1">[2]!thsiFinD("ths_pb_quantile_sr_index",$B372,[2]!thsiFinD("ths_new_forward_nearest_trade_date_func",TODAY()),TODAY()-365*5,TODAY(),107,100)</f>
        <v>64.466019417475735</v>
      </c>
      <c r="V372" s="26">
        <f ca="1">[2]!thsiFinD("ths_pe_ttm_quantile_index",$B372,[2]!thsiFinD("ths_new_forward_nearest_trade_date_func",TODAY()),TODAY()-365*5,TODAY(),100,100)</f>
        <v>0</v>
      </c>
      <c r="W372" s="27">
        <f ca="1">[2]!thsiFinD("ths_pb_quantile_sr_index",$B372,"2024-09-20",TODAY()-365*5,TODAY(),107,100)</f>
        <v>63.10679611650486</v>
      </c>
      <c r="X372" s="27">
        <f ca="1">[2]!thsiFinD("ths_pe_ttm_quantile_index",$B372,"2024-09-20",TODAY()-365*5,TODAY(),100,100)</f>
        <v>15.615384615385</v>
      </c>
      <c r="Y372" s="27">
        <f ca="1">[2]!thsiFinD("ths_pb_quantile_sr_index",$B372,"2024-12-31",TODAY()-365*5,TODAY(),107,100)</f>
        <v>90.873786407766985</v>
      </c>
      <c r="Z372" s="27">
        <f ca="1">[2]!thsiFinD("ths_pe_ttm_quantile_index",$B372,"2024-12-31",TODAY()-365*5,TODAY(),100,100)</f>
        <v>51.153846153845997</v>
      </c>
      <c r="AA372" s="27">
        <f ca="1">[2]!thsiFinD("ths_pb_lessthan1_num_ratio_index",$B372,[2]!thsiFinD("ths_new_forward_nearest_trade_date_func",TODAY()))</f>
        <v>19.512195121951002</v>
      </c>
      <c r="AB372" s="29">
        <f ca="1">IF(L372="","",(([2]!thsiFinD("close_int",$B372,TODAY()-365*3,TODAY(),100)-[2]!thsiFinD("low_int",$B372,TODAY()-365*3,TODAY(),100)-1)/([2]!thsiFinD("high_int",$B372,TODAY()-365*3,TODAY(),100)-[2]!thsiFinD("low_int",$B372,TODAY()-365*3,TODAY(),100)-1)))</f>
        <v>0.14755157525490409</v>
      </c>
      <c r="AC372" s="29">
        <f ca="1">IF($L372="","",(([2]!thsiFinD("close_int",$B372,TODAY()-365,TODAY(),100)-[2]!thsiFinD("low_int",$B372,TODAY()-365,TODAY(),100)-1)/([2]!thsiFinD("high_int",$B372,TODAY()-365,TODAY(),100)-[2]!thsiFinD("low_int",$B372,TODAY()-365,TODAY(),100)-1)))</f>
        <v>0.1938528333039452</v>
      </c>
      <c r="AD372" s="29">
        <f ca="1">IF($L372="","",(([2]!thsiFinD("close_int",$B372,TODAY()-90,TODAY(),100)-[2]!thsiFinD("low_int",$B372,TODAY()-90,TODAY(),100)-1)/([2]!thsiFinD("high_int",$B372,TODAY()-90,TODAY(),100)-[2]!thsiFinD("low_int",$B372,TODAY()-90,TODAY(),100)-1)))</f>
        <v>0.425609545916253</v>
      </c>
    </row>
    <row r="373" spans="1:30" ht="16.5" hidden="1" x14ac:dyDescent="0.4">
      <c r="A373" s="2" t="str">
        <f>[1]!b_info_fullname(B373)</f>
        <v>中证油气产业指数</v>
      </c>
      <c r="B373" s="2" t="s">
        <v>1184</v>
      </c>
      <c r="C373" s="2" t="s">
        <v>1844</v>
      </c>
      <c r="D373" s="3" t="s">
        <v>1497</v>
      </c>
      <c r="E373" s="3" t="s">
        <v>1506</v>
      </c>
      <c r="F373" s="3" t="s">
        <v>1843</v>
      </c>
      <c r="G373" s="19">
        <f>COUNTIF('ETF-info'!$I$2:$I$2000,ETF指数!$B373)</f>
        <v>2</v>
      </c>
      <c r="H373" s="20">
        <f ca="1">SUMIF('ETF-info'!$I$2:$I$2000,ETF指数!B373,'ETF-info'!$M$2:$M$1008)</f>
        <v>1.0746403927000001</v>
      </c>
      <c r="I373" s="25">
        <f ca="1">[1]!i_pq_pctchange($B373,TODAY()-30,"")</f>
        <v>-5.9324458909396753</v>
      </c>
      <c r="J373" s="25">
        <f ca="1">[1]!i_pq_pctchange($B373,TODAY()-180,"")</f>
        <v>-7.5947385250739181</v>
      </c>
      <c r="K373" s="25">
        <f ca="1">[1]!i_pq_pctchange($B373,TODAY()-365,"")</f>
        <v>-12.001051040593868</v>
      </c>
      <c r="L373" s="25">
        <f ca="1">IFERROR([1]!i_risk_returnyearly($B373,TODAY()-180,"",1)/N373,"")</f>
        <v>-0.8116121759599878</v>
      </c>
      <c r="M373" s="25">
        <f ca="1">IFERROR([1]!i_risk_returnyearly($B373,TODAY()-365,"",1)/O373,"")</f>
        <v>-0.55576654587740493</v>
      </c>
      <c r="N373" s="26">
        <f ca="1">[2]!thsiFinD("ths_annual_volatility_index",$B373,TODAY()-180,TODAY(),100,101)</f>
        <v>18.694724892145999</v>
      </c>
      <c r="O373" s="26">
        <f ca="1">[2]!thsiFinD("ths_annual_volatility_index",$B373,TODAY()-365,TODAY(),100,101)</f>
        <v>22.261461295747999</v>
      </c>
      <c r="P373" s="27">
        <f ca="1">[2]!thsiFinD("ths_fore_np_compound_growth_2y_index",$B373,TODAY())</f>
        <v>8.4794279025805999</v>
      </c>
      <c r="Q373" s="27">
        <f ca="1">$P373-[2]!thsiFinD("ths_fore_np_compound_growth_2y_index",$B373,TODAY()-30)</f>
        <v>-1.5523940487664003</v>
      </c>
      <c r="R373" s="27">
        <f ca="1">$P373-[2]!thsiFinD("ths_fore_np_compound_growth_2y_index",$B373,TODAY()-180)</f>
        <v>-4.7784329968873998</v>
      </c>
      <c r="S373" s="26">
        <f ca="1">[2]!thsiFinD("ths_pe_ttm_index",B373,[2]!thsiFinD("ths_new_forward_nearest_trade_date_func",TODAY()),100,100)</f>
        <v>11.025612220911</v>
      </c>
      <c r="T373" s="26">
        <f ca="1">[2]!thsiFinD("ths_fore_pe_index",B373,[2]!thsiFinD("ths_new_forward_nearest_trade_date_func",TODAY()),2025,100)</f>
        <v>9.8177690118083003</v>
      </c>
      <c r="U373" s="26">
        <f ca="1">[2]!thsiFinD("ths_pb_quantile_sr_index",$B373,[2]!thsiFinD("ths_new_forward_nearest_trade_date_func",TODAY()),TODAY()-365*5,TODAY(),107,100)</f>
        <v>77.387267904509287</v>
      </c>
      <c r="V373" s="26">
        <f ca="1">[2]!thsiFinD("ths_pe_ttm_quantile_index",$B373,[2]!thsiFinD("ths_new_forward_nearest_trade_date_func",TODAY()),TODAY()-365*5,TODAY(),100,100)</f>
        <v>0</v>
      </c>
      <c r="W373" s="27">
        <f ca="1">[2]!thsiFinD("ths_pb_quantile_sr_index",$B373,"2024-09-20",TODAY()-365*5,TODAY(),107,100)</f>
        <v>78.050397877984096</v>
      </c>
      <c r="X373" s="27">
        <f ca="1">[2]!thsiFinD("ths_pe_ttm_quantile_index",$B373,"2024-09-20",TODAY()-365*5,TODAY(),100,100)</f>
        <v>39.850249584026997</v>
      </c>
      <c r="Y373" s="27">
        <f ca="1">[2]!thsiFinD("ths_pb_quantile_sr_index",$B373,"2024-12-31",TODAY()-365*5,TODAY(),107,100)</f>
        <v>92.440318302387269</v>
      </c>
      <c r="Z373" s="27">
        <f ca="1">[2]!thsiFinD("ths_pe_ttm_quantile_index",$B373,"2024-12-31",TODAY()-365*5,TODAY(),100,100)</f>
        <v>76.519567027476995</v>
      </c>
      <c r="AA373" s="27">
        <f ca="1">[2]!thsiFinD("ths_pb_lessthan1_num_ratio_index",$B373,[2]!thsiFinD("ths_new_forward_nearest_trade_date_func",TODAY()))</f>
        <v>16.666666666666998</v>
      </c>
      <c r="AB373" s="29">
        <f ca="1">IF(L373="","",(([2]!thsiFinD("close_int",$B373,TODAY()-365*3,TODAY(),100)-[2]!thsiFinD("low_int",$B373,TODAY()-365*3,TODAY(),100)-1)/([2]!thsiFinD("high_int",$B373,TODAY()-365*3,TODAY(),100)-[2]!thsiFinD("low_int",$B373,TODAY()-365*3,TODAY(),100)-1)))</f>
        <v>0.38068478538940131</v>
      </c>
      <c r="AC373" s="29">
        <f ca="1">IF($L373="","",(([2]!thsiFinD("close_int",$B373,TODAY()-365,TODAY(),100)-[2]!thsiFinD("low_int",$B373,TODAY()-365,TODAY(),100)-1)/([2]!thsiFinD("high_int",$B373,TODAY()-365,TODAY(),100)-[2]!thsiFinD("low_int",$B373,TODAY()-365,TODAY(),100)-1)))</f>
        <v>0.24755504796495809</v>
      </c>
      <c r="AD373" s="29">
        <f ca="1">IF($L373="","",(([2]!thsiFinD("close_int",$B373,TODAY()-90,TODAY(),100)-[2]!thsiFinD("low_int",$B373,TODAY()-90,TODAY(),100)-1)/([2]!thsiFinD("high_int",$B373,TODAY()-90,TODAY(),100)-[2]!thsiFinD("low_int",$B373,TODAY()-90,TODAY(),100)-1)))</f>
        <v>0.46507406232007309</v>
      </c>
    </row>
    <row r="374" spans="1:30" ht="16.5" hidden="1" x14ac:dyDescent="0.4">
      <c r="A374" s="2" t="str">
        <f>[1]!b_info_fullname(B374)</f>
        <v>中证内地运输主题指数</v>
      </c>
      <c r="B374" s="2" t="s">
        <v>1015</v>
      </c>
      <c r="C374" s="2" t="s">
        <v>1851</v>
      </c>
      <c r="D374" s="3" t="s">
        <v>1497</v>
      </c>
      <c r="E374" s="3" t="s">
        <v>1506</v>
      </c>
      <c r="F374" s="3" t="s">
        <v>1850</v>
      </c>
      <c r="G374" s="19">
        <f>COUNTIF('ETF-info'!$I$2:$I$2000,ETF指数!$B374)</f>
        <v>2</v>
      </c>
      <c r="H374" s="20">
        <f ca="1">SUMIF('ETF-info'!$I$2:$I$2000,ETF指数!B374,'ETF-info'!$M$2:$M$1008)</f>
        <v>0.71769847120000008</v>
      </c>
      <c r="I374" s="25">
        <f ca="1">[1]!i_pq_pctchange($B374,TODAY()-30,"")</f>
        <v>-9.3638144545749036E-2</v>
      </c>
      <c r="J374" s="25">
        <f ca="1">[1]!i_pq_pctchange($B374,TODAY()-180,"")</f>
        <v>-2.7169439389634342</v>
      </c>
      <c r="K374" s="25">
        <f ca="1">[1]!i_pq_pctchange($B374,TODAY()-365,"")</f>
        <v>3.1361225585025743</v>
      </c>
      <c r="L374" s="25">
        <f ca="1">IFERROR([1]!i_risk_returnyearly($B374,TODAY()-180,"",1)/N374,"")</f>
        <v>-0.34156627343262347</v>
      </c>
      <c r="M374" s="25">
        <f ca="1">IFERROR([1]!i_risk_returnyearly($B374,TODAY()-365,"",1)/O374,"")</f>
        <v>0.17373318878481481</v>
      </c>
      <c r="N374" s="26">
        <f ca="1">[2]!thsiFinD("ths_annual_volatility_index",$B374,TODAY()-180,TODAY(),100,101)</f>
        <v>16.327905253586</v>
      </c>
      <c r="O374" s="26">
        <f ca="1">[2]!thsiFinD("ths_annual_volatility_index",$B374,TODAY()-365,TODAY(),100,101)</f>
        <v>18.657682737744999</v>
      </c>
      <c r="P374" s="27">
        <f ca="1">[2]!thsiFinD("ths_fore_np_compound_growth_2y_index",$B374,TODAY())</f>
        <v>17.483293555644998</v>
      </c>
      <c r="Q374" s="27">
        <f ca="1">$P374-[2]!thsiFinD("ths_fore_np_compound_growth_2y_index",$B374,TODAY()-30)</f>
        <v>1.8651590776269984</v>
      </c>
      <c r="R374" s="27">
        <f ca="1">$P374-[2]!thsiFinD("ths_fore_np_compound_growth_2y_index",$B374,TODAY()-180)</f>
        <v>-1.0660882834550023</v>
      </c>
      <c r="S374" s="26">
        <f ca="1">[2]!thsiFinD("ths_pe_ttm_index",B374,[2]!thsiFinD("ths_new_forward_nearest_trade_date_func",TODAY()),100,100)</f>
        <v>14.647963441975</v>
      </c>
      <c r="T374" s="26">
        <f ca="1">[2]!thsiFinD("ths_fore_pe_index",B374,[2]!thsiFinD("ths_new_forward_nearest_trade_date_func",TODAY()),2025,100)</f>
        <v>13.552686449383</v>
      </c>
      <c r="U374" s="26">
        <f ca="1">[2]!thsiFinD("ths_pb_quantile_sr_index",$B374,[2]!thsiFinD("ths_new_forward_nearest_trade_date_func",TODAY()),TODAY()-365*5,TODAY(),107,100)</f>
        <v>47.448641484426773</v>
      </c>
      <c r="V374" s="26">
        <f ca="1">[2]!thsiFinD("ths_pe_ttm_quantile_index",$B374,[2]!thsiFinD("ths_new_forward_nearest_trade_date_func",TODAY()),TODAY()-365*5,TODAY(),100,100)</f>
        <v>0</v>
      </c>
      <c r="W374" s="27">
        <f ca="1">[2]!thsiFinD("ths_pb_quantile_sr_index",$B374,"2024-09-20",TODAY()-365*5,TODAY(),107,100)</f>
        <v>10.139165009940358</v>
      </c>
      <c r="X374" s="27">
        <f ca="1">[2]!thsiFinD("ths_pe_ttm_quantile_index",$B374,"2024-09-20",TODAY()-365*5,TODAY(),100,100)</f>
        <v>8.8165210484512002</v>
      </c>
      <c r="Y374" s="27">
        <f ca="1">[2]!thsiFinD("ths_pb_quantile_sr_index",$B374,"2024-12-31",TODAY()-365*5,TODAY(),107,100)</f>
        <v>80.053015241882036</v>
      </c>
      <c r="Z374" s="27">
        <f ca="1">[2]!thsiFinD("ths_pe_ttm_quantile_index",$B374,"2024-12-31",TODAY()-365*5,TODAY(),100,100)</f>
        <v>36.060365369341</v>
      </c>
      <c r="AA374" s="27">
        <f ca="1">[2]!thsiFinD("ths_pb_lessthan1_num_ratio_index",$B374,[2]!thsiFinD("ths_new_forward_nearest_trade_date_func",TODAY()))</f>
        <v>28.571428571428996</v>
      </c>
      <c r="AB374" s="29">
        <f ca="1">IF(L374="","",(([2]!thsiFinD("close_int",$B374,TODAY()-365*3,TODAY(),100)-[2]!thsiFinD("low_int",$B374,TODAY()-365*3,TODAY(),100)-1)/([2]!thsiFinD("high_int",$B374,TODAY()-365*3,TODAY(),100)-[2]!thsiFinD("low_int",$B374,TODAY()-365*3,TODAY(),100)-1)))</f>
        <v>0.37854644221285627</v>
      </c>
      <c r="AC374" s="29">
        <f ca="1">IF($L374="","",(([2]!thsiFinD("close_int",$B374,TODAY()-365,TODAY(),100)-[2]!thsiFinD("low_int",$B374,TODAY()-365,TODAY(),100)-1)/([2]!thsiFinD("high_int",$B374,TODAY()-365,TODAY(),100)-[2]!thsiFinD("low_int",$B374,TODAY()-365,TODAY(),100)-1)))</f>
        <v>0.30531301337185629</v>
      </c>
      <c r="AD374" s="29">
        <f ca="1">IF($L374="","",(([2]!thsiFinD("close_int",$B374,TODAY()-90,TODAY(),100)-[2]!thsiFinD("low_int",$B374,TODAY()-90,TODAY(),100)-1)/([2]!thsiFinD("high_int",$B374,TODAY()-90,TODAY(),100)-[2]!thsiFinD("low_int",$B374,TODAY()-90,TODAY(),100)-1)))</f>
        <v>0.84818816472688729</v>
      </c>
    </row>
    <row r="375" spans="1:30" ht="16.5" hidden="1" x14ac:dyDescent="0.4">
      <c r="A375" s="2" t="str">
        <f>[1]!b_info_fullname(B375)</f>
        <v>中证全指运输指数</v>
      </c>
      <c r="B375" s="21" t="s">
        <v>1037</v>
      </c>
      <c r="C375" s="2" t="str">
        <f>[1]!s_info_name(B375)</f>
        <v>中证全指运输指数</v>
      </c>
      <c r="D375" s="3" t="s">
        <v>1497</v>
      </c>
      <c r="E375" s="3" t="s">
        <v>1506</v>
      </c>
      <c r="F375" s="21" t="s">
        <v>1850</v>
      </c>
      <c r="G375" s="19">
        <f>COUNTIF('ETF-info'!$I$2:$I$2000,ETF指数!$B375)</f>
        <v>1</v>
      </c>
      <c r="H375" s="20">
        <f ca="1">SUMIF('ETF-info'!$I$2:$I$2000,ETF指数!B375,'ETF-info'!$M$2:$M$1008)</f>
        <v>0.7026091981999999</v>
      </c>
      <c r="I375" s="25">
        <f ca="1">[1]!i_pq_pctchange($B375,TODAY()-30,"")</f>
        <v>-0.59050261635851253</v>
      </c>
      <c r="J375" s="25">
        <f ca="1">[1]!i_pq_pctchange($B375,TODAY()-180,"")</f>
        <v>-1.7221712653605725</v>
      </c>
      <c r="K375" s="25">
        <f ca="1">[1]!i_pq_pctchange($B375,TODAY()-365,"")</f>
        <v>4.3002964256983134</v>
      </c>
      <c r="L375" s="25">
        <f ca="1">IFERROR([1]!i_risk_returnyearly($B375,TODAY()-180,"",1)/N375,"")</f>
        <v>-0.21038367356894791</v>
      </c>
      <c r="M375" s="25">
        <f ca="1">IFERROR([1]!i_risk_returnyearly($B375,TODAY()-365,"",1)/O375,"")</f>
        <v>0.23092720026701424</v>
      </c>
      <c r="N375" s="26">
        <f ca="1">[2]!thsiFinD("ths_annual_volatility_index",$B375,TODAY()-180,TODAY(),100,101)</f>
        <v>16.894865244866999</v>
      </c>
      <c r="O375" s="26">
        <f ca="1">[2]!thsiFinD("ths_annual_volatility_index",$B375,TODAY()-365,TODAY(),100,101)</f>
        <v>19.250957795070999</v>
      </c>
      <c r="P375" s="27">
        <f ca="1">[2]!thsiFinD("ths_fore_np_compound_growth_2y_index",$B375,TODAY())</f>
        <v>17.166356487402002</v>
      </c>
      <c r="Q375" s="27">
        <f ca="1">$P375-[2]!thsiFinD("ths_fore_np_compound_growth_2y_index",$B375,TODAY()-30)</f>
        <v>1.9440323039360035</v>
      </c>
      <c r="R375" s="27">
        <f ca="1">$P375-[2]!thsiFinD("ths_fore_np_compound_growth_2y_index",$B375,TODAY()-180)</f>
        <v>-1.6595712390979962</v>
      </c>
      <c r="S375" s="26">
        <f ca="1">[2]!thsiFinD("ths_pe_ttm_index",B375,[2]!thsiFinD("ths_new_forward_nearest_trade_date_func",TODAY()),100,100)</f>
        <v>15.121204378608001</v>
      </c>
      <c r="T375" s="26">
        <f ca="1">[2]!thsiFinD("ths_fore_pe_index",B375,[2]!thsiFinD("ths_new_forward_nearest_trade_date_func",TODAY()),2025,100)</f>
        <v>13.45035142317</v>
      </c>
      <c r="U375" s="26">
        <f ca="1">[2]!thsiFinD("ths_pb_quantile_sr_index",$B375,[2]!thsiFinD("ths_new_forward_nearest_trade_date_func",TODAY()),TODAY()-365*5,TODAY(),107,100)</f>
        <v>39.647577092511014</v>
      </c>
      <c r="V375" s="26">
        <f ca="1">[2]!thsiFinD("ths_pe_ttm_quantile_index",$B375,[2]!thsiFinD("ths_new_forward_nearest_trade_date_func",TODAY()),TODAY()-365*5,TODAY(),100,100)</f>
        <v>0</v>
      </c>
      <c r="W375" s="27">
        <f ca="1">[2]!thsiFinD("ths_pb_quantile_sr_index",$B375,"2024-09-20",TODAY()-365*5,TODAY(),107,100)</f>
        <v>6.2303335431088733</v>
      </c>
      <c r="X375" s="27">
        <f ca="1">[2]!thsiFinD("ths_pe_ttm_quantile_index",$B375,"2024-09-20",TODAY()-365*5,TODAY(),100,100)</f>
        <v>3.4810126582278</v>
      </c>
      <c r="Y375" s="27">
        <f ca="1">[2]!thsiFinD("ths_pb_quantile_sr_index",$B375,"2024-12-31",TODAY()-365*5,TODAY(),107,100)</f>
        <v>71.365638766519822</v>
      </c>
      <c r="Z375" s="27">
        <f ca="1">[2]!thsiFinD("ths_pe_ttm_quantile_index",$B375,"2024-12-31",TODAY()-365*5,TODAY(),100,100)</f>
        <v>33.412509897070002</v>
      </c>
      <c r="AA375" s="27">
        <f ca="1">[2]!thsiFinD("ths_pb_lessthan1_num_ratio_index",$B375,[2]!thsiFinD("ths_new_forward_nearest_trade_date_func",TODAY()))</f>
        <v>27.173913043477999</v>
      </c>
      <c r="AB375" s="29">
        <f ca="1">IF(L375="","",(([2]!thsiFinD("close_int",$B375,TODAY()-365*3,TODAY(),100)-[2]!thsiFinD("low_int",$B375,TODAY()-365*3,TODAY(),100)-1)/([2]!thsiFinD("high_int",$B375,TODAY()-365*3,TODAY(),100)-[2]!thsiFinD("low_int",$B375,TODAY()-365*3,TODAY(),100)-1)))</f>
        <v>0.47667179228044115</v>
      </c>
      <c r="AC375" s="29">
        <f ca="1">IF($L375="","",(([2]!thsiFinD("close_int",$B375,TODAY()-365,TODAY(),100)-[2]!thsiFinD("low_int",$B375,TODAY()-365,TODAY(),100)-1)/([2]!thsiFinD("high_int",$B375,TODAY()-365,TODAY(),100)-[2]!thsiFinD("low_int",$B375,TODAY()-365,TODAY(),100)-1)))</f>
        <v>0.40532726791835333</v>
      </c>
      <c r="AD375" s="29">
        <f ca="1">IF($L375="","",(([2]!thsiFinD("close_int",$B375,TODAY()-90,TODAY(),100)-[2]!thsiFinD("low_int",$B375,TODAY()-90,TODAY(),100)-1)/([2]!thsiFinD("high_int",$B375,TODAY()-90,TODAY(),100)-[2]!thsiFinD("low_int",$B375,TODAY()-90,TODAY(),100)-1)))</f>
        <v>0.80451373993971542</v>
      </c>
    </row>
    <row r="376" spans="1:30" ht="16.5" hidden="1" x14ac:dyDescent="0.4">
      <c r="A376" s="2" t="str">
        <f>[1]!b_info_fullname(B376)</f>
        <v>中证有色金属矿业主题指数</v>
      </c>
      <c r="B376" s="2" t="s">
        <v>999</v>
      </c>
      <c r="C376" s="2" t="s">
        <v>1853</v>
      </c>
      <c r="D376" s="3" t="s">
        <v>1497</v>
      </c>
      <c r="E376" s="3" t="s">
        <v>1506</v>
      </c>
      <c r="F376" s="3" t="s">
        <v>1614</v>
      </c>
      <c r="G376" s="19">
        <f>COUNTIF('ETF-info'!$I$2:$I$2000,ETF指数!$B376)</f>
        <v>2</v>
      </c>
      <c r="H376" s="20">
        <f ca="1">SUMIF('ETF-info'!$I$2:$I$2000,ETF指数!B376,'ETF-info'!$M$2:$M$1008)</f>
        <v>0.92325745250000002</v>
      </c>
      <c r="I376" s="25">
        <f ca="1">[1]!i_pq_pctchange($B376,TODAY()-30,"")</f>
        <v>-4.6715882806809379</v>
      </c>
      <c r="J376" s="25">
        <f ca="1">[1]!i_pq_pctchange($B376,TODAY()-180,"")</f>
        <v>-1.4210789708294369</v>
      </c>
      <c r="K376" s="25">
        <f ca="1">[1]!i_pq_pctchange($B376,TODAY()-365,"")</f>
        <v>1.3628263675219188</v>
      </c>
      <c r="L376" s="25">
        <f ca="1">IFERROR([1]!i_risk_returnyearly($B376,TODAY()-180,"",1)/N376,"")</f>
        <v>-0.11941385399928314</v>
      </c>
      <c r="M376" s="25">
        <f ca="1">IFERROR([1]!i_risk_returnyearly($B376,TODAY()-365,"",1)/O376,"")</f>
        <v>4.8848862343085636E-2</v>
      </c>
      <c r="N376" s="26">
        <f ca="1">[2]!thsiFinD("ths_annual_volatility_index",$B376,TODAY()-180,TODAY(),100,101)</f>
        <v>24.601844841441</v>
      </c>
      <c r="O376" s="26">
        <f ca="1">[2]!thsiFinD("ths_annual_volatility_index",$B376,TODAY()-365,TODAY(),100,101)</f>
        <v>28.827574829570001</v>
      </c>
      <c r="P376" s="27">
        <f ca="1">[2]!thsiFinD("ths_fore_np_compound_growth_2y_index",$B376,TODAY())</f>
        <v>30.429029525127</v>
      </c>
      <c r="Q376" s="27">
        <f ca="1">$P376-[2]!thsiFinD("ths_fore_np_compound_growth_2y_index",$B376,TODAY()-30)</f>
        <v>5.223007024419001</v>
      </c>
      <c r="R376" s="27">
        <f ca="1">$P376-[2]!thsiFinD("ths_fore_np_compound_growth_2y_index",$B376,TODAY()-180)</f>
        <v>7.6435806772439996</v>
      </c>
      <c r="S376" s="26">
        <f ca="1">[2]!thsiFinD("ths_pe_ttm_index",B376,[2]!thsiFinD("ths_new_forward_nearest_trade_date_func",TODAY()),100,100)</f>
        <v>18.618115429151</v>
      </c>
      <c r="T376" s="26">
        <f ca="1">[2]!thsiFinD("ths_fore_pe_index",B376,[2]!thsiFinD("ths_new_forward_nearest_trade_date_func",TODAY()),2025,100)</f>
        <v>13.262048390941001</v>
      </c>
      <c r="U376" s="26">
        <f ca="1">[2]!thsiFinD("ths_pb_quantile_sr_index",$B376,[2]!thsiFinD("ths_new_forward_nearest_trade_date_func",TODAY()),TODAY()-365*5,TODAY(),107,100)</f>
        <v>53.411306042884988</v>
      </c>
      <c r="V376" s="26">
        <f ca="1">[2]!thsiFinD("ths_pe_ttm_quantile_index",$B376,[2]!thsiFinD("ths_new_forward_nearest_trade_date_func",TODAY()),TODAY()-365*5,TODAY(),100,100)</f>
        <v>0</v>
      </c>
      <c r="W376" s="27">
        <f ca="1">[2]!thsiFinD("ths_pb_quantile_sr_index",$B376,"2024-09-20",TODAY()-365*5,TODAY(),107,100)</f>
        <v>14.489928525016243</v>
      </c>
      <c r="X376" s="27">
        <f ca="1">[2]!thsiFinD("ths_pe_ttm_quantile_index",$B376,"2024-09-20",TODAY()-365*5,TODAY(),100,100)</f>
        <v>35.573122529644003</v>
      </c>
      <c r="Y376" s="27">
        <f ca="1">[2]!thsiFinD("ths_pb_quantile_sr_index",$B376,"2024-12-31",TODAY()-365*5,TODAY(),107,100)</f>
        <v>20.012995451591941</v>
      </c>
      <c r="Z376" s="27">
        <f ca="1">[2]!thsiFinD("ths_pe_ttm_quantile_index",$B376,"2024-12-31",TODAY()-365*5,TODAY(),100,100)</f>
        <v>35.098814229249001</v>
      </c>
      <c r="AA376" s="27">
        <f ca="1">[2]!thsiFinD("ths_pb_lessthan1_num_ratio_index",$B376,[2]!thsiFinD("ths_new_forward_nearest_trade_date_func",TODAY()))</f>
        <v>5.1282051282051002</v>
      </c>
      <c r="AB376" s="29">
        <f ca="1">IF(L376="","",(([2]!thsiFinD("close_int",$B376,TODAY()-365*3,TODAY(),100)-[2]!thsiFinD("low_int",$B376,TODAY()-365*3,TODAY(),100)-1)/([2]!thsiFinD("high_int",$B376,TODAY()-365*3,TODAY(),100)-[2]!thsiFinD("low_int",$B376,TODAY()-365*3,TODAY(),100)-1)))</f>
        <v>0.45250021380038646</v>
      </c>
      <c r="AC376" s="29">
        <f ca="1">IF($L376="","",(([2]!thsiFinD("close_int",$B376,TODAY()-365,TODAY(),100)-[2]!thsiFinD("low_int",$B376,TODAY()-365,TODAY(),100)-1)/([2]!thsiFinD("high_int",$B376,TODAY()-365,TODAY(),100)-[2]!thsiFinD("low_int",$B376,TODAY()-365,TODAY(),100)-1)))</f>
        <v>0.5977606392144863</v>
      </c>
      <c r="AD376" s="29">
        <f ca="1">IF($L376="","",(([2]!thsiFinD("close_int",$B376,TODAY()-90,TODAY(),100)-[2]!thsiFinD("low_int",$B376,TODAY()-90,TODAY(),100)-1)/([2]!thsiFinD("high_int",$B376,TODAY()-90,TODAY(),100)-[2]!thsiFinD("low_int",$B376,TODAY()-90,TODAY(),100)-1)))</f>
        <v>0.62861894985976252</v>
      </c>
    </row>
    <row r="377" spans="1:30" ht="16.5" hidden="1" x14ac:dyDescent="0.4">
      <c r="A377" s="2" t="str">
        <f>[1]!b_info_fullname(B377)</f>
        <v>国证交通运输</v>
      </c>
      <c r="B377" s="2" t="s">
        <v>1010</v>
      </c>
      <c r="C377" s="2" t="str">
        <f>[1]!s_info_name(B377)</f>
        <v>国证交运</v>
      </c>
      <c r="D377" s="3" t="s">
        <v>1497</v>
      </c>
      <c r="E377" s="3" t="s">
        <v>1506</v>
      </c>
      <c r="F377" s="3" t="s">
        <v>1850</v>
      </c>
      <c r="G377" s="19">
        <f>COUNTIF('ETF-info'!$I$2:$I$2000,ETF指数!$B377)</f>
        <v>1</v>
      </c>
      <c r="H377" s="20">
        <f ca="1">SUMIF('ETF-info'!$I$2:$I$2000,ETF指数!B377,'ETF-info'!$M$2:$M$1008)</f>
        <v>0.7574781706</v>
      </c>
      <c r="I377" s="25">
        <f ca="1">[1]!i_pq_pctchange($B377,TODAY()-30,"")</f>
        <v>-0.29472837493031978</v>
      </c>
      <c r="J377" s="25">
        <f ca="1">[1]!i_pq_pctchange($B377,TODAY()-180,"")</f>
        <v>-2.5455301020991139</v>
      </c>
      <c r="K377" s="25">
        <f ca="1">[1]!i_pq_pctchange($B377,TODAY()-365,"")</f>
        <v>3.2370908458236425</v>
      </c>
      <c r="L377" s="25">
        <f ca="1">IFERROR([1]!i_risk_returnyearly($B377,TODAY()-180,"",1)/N377,"")</f>
        <v>-0.31234052536915363</v>
      </c>
      <c r="M377" s="25">
        <f ca="1">IFERROR([1]!i_risk_returnyearly($B377,TODAY()-365,"",1)/O377,"")</f>
        <v>0.17469534821416541</v>
      </c>
      <c r="N377" s="26">
        <f ca="1">[2]!thsiFinD("ths_annual_volatility_index",$B377,TODAY()-180,TODAY(),100,101)</f>
        <v>16.744922341447001</v>
      </c>
      <c r="O377" s="26">
        <f ca="1">[2]!thsiFinD("ths_annual_volatility_index",$B377,TODAY()-365,TODAY(),100,101)</f>
        <v>19.152616561376998</v>
      </c>
      <c r="P377" s="27">
        <f ca="1">[2]!thsiFinD("ths_fore_np_compound_growth_2y_index",$B377,TODAY())</f>
        <v>17.963356030044999</v>
      </c>
      <c r="Q377" s="27">
        <f ca="1">$P377-[2]!thsiFinD("ths_fore_np_compound_growth_2y_index",$B377,TODAY()-30)</f>
        <v>2.0491572747689997</v>
      </c>
      <c r="R377" s="27">
        <f ca="1">$P377-[2]!thsiFinD("ths_fore_np_compound_growth_2y_index",$B377,TODAY()-180)</f>
        <v>-0.58167572251900168</v>
      </c>
      <c r="S377" s="26">
        <f ca="1">[2]!thsiFinD("ths_pe_ttm_index",B377,[2]!thsiFinD("ths_new_forward_nearest_trade_date_func",TODAY()),100,100)</f>
        <v>14.794106485256</v>
      </c>
      <c r="T377" s="26">
        <f ca="1">[2]!thsiFinD("ths_fore_pe_index",B377,[2]!thsiFinD("ths_new_forward_nearest_trade_date_func",TODAY()),2025,100)</f>
        <v>13.327195081423</v>
      </c>
      <c r="U377" s="26">
        <f ca="1">[2]!thsiFinD("ths_pb_quantile_sr_index",$B377,[2]!thsiFinD("ths_new_forward_nearest_trade_date_func",TODAY()),TODAY()-365*5,TODAY(),107,100)</f>
        <v>30.412371134020617</v>
      </c>
      <c r="V377" s="26">
        <f ca="1">[2]!thsiFinD("ths_pe_ttm_quantile_index",$B377,[2]!thsiFinD("ths_new_forward_nearest_trade_date_func",TODAY()),TODAY()-365*5,TODAY(),100,100)</f>
        <v>0</v>
      </c>
      <c r="W377" s="27">
        <f ca="1">[2]!thsiFinD("ths_pb_quantile_sr_index",$B377,"2024-09-20",TODAY()-365*5,TODAY(),107,100)</f>
        <v>6.5077319587628875</v>
      </c>
      <c r="X377" s="27">
        <f ca="1">[2]!thsiFinD("ths_pe_ttm_quantile_index",$B377,"2024-09-20",TODAY()-365*5,TODAY(),100,100)</f>
        <v>1.9323671497585</v>
      </c>
      <c r="Y377" s="27">
        <f ca="1">[2]!thsiFinD("ths_pb_quantile_sr_index",$B377,"2024-12-31",TODAY()-365*5,TODAY(),107,100)</f>
        <v>50.515463917525771</v>
      </c>
      <c r="Z377" s="27">
        <f ca="1">[2]!thsiFinD("ths_pe_ttm_quantile_index",$B377,"2024-12-31",TODAY()-365*5,TODAY(),100,100)</f>
        <v>28.582930756844</v>
      </c>
      <c r="AA377" s="27">
        <f ca="1">[2]!thsiFinD("ths_pb_lessthan1_num_ratio_index",$B377,[2]!thsiFinD("ths_new_forward_nearest_trade_date_func",TODAY()))</f>
        <v>30</v>
      </c>
      <c r="AB377" s="29">
        <f ca="1">IF(L377="","",(([2]!thsiFinD("close_int",$B377,TODAY()-365*3,TODAY(),100)-[2]!thsiFinD("low_int",$B377,TODAY()-365*3,TODAY(),100)-1)/([2]!thsiFinD("high_int",$B377,TODAY()-365*3,TODAY(),100)-[2]!thsiFinD("low_int",$B377,TODAY()-365*3,TODAY(),100)-1)))</f>
        <v>0.4367450467195938</v>
      </c>
      <c r="AC377" s="29">
        <f ca="1">IF($L377="","",(([2]!thsiFinD("close_int",$B377,TODAY()-365,TODAY(),100)-[2]!thsiFinD("low_int",$B377,TODAY()-365,TODAY(),100)-1)/([2]!thsiFinD("high_int",$B377,TODAY()-365,TODAY(),100)-[2]!thsiFinD("low_int",$B377,TODAY()-365,TODAY(),100)-1)))</f>
        <v>0.36409185582558956</v>
      </c>
      <c r="AD377" s="29">
        <f ca="1">IF($L377="","",(([2]!thsiFinD("close_int",$B377,TODAY()-90,TODAY(),100)-[2]!thsiFinD("low_int",$B377,TODAY()-90,TODAY(),100)-1)/([2]!thsiFinD("high_int",$B377,TODAY()-90,TODAY(),100)-[2]!thsiFinD("low_int",$B377,TODAY()-90,TODAY(),100)-1)))</f>
        <v>0.83769517338066901</v>
      </c>
    </row>
    <row r="378" spans="1:30" ht="16.5" hidden="1" x14ac:dyDescent="0.4">
      <c r="A378" s="2" t="str">
        <f>[1]!b_info_fullname(B378)</f>
        <v>中证全指能源指数</v>
      </c>
      <c r="B378" s="2" t="s">
        <v>158</v>
      </c>
      <c r="C378" s="2" t="str">
        <f>[1]!s_info_name(B378)</f>
        <v>全指能源</v>
      </c>
      <c r="D378" s="3" t="s">
        <v>1497</v>
      </c>
      <c r="E378" s="3" t="s">
        <v>1506</v>
      </c>
      <c r="F378" s="3" t="s">
        <v>1613</v>
      </c>
      <c r="G378" s="19">
        <f>COUNTIF('ETF-info'!$I$2:$I$2000,ETF指数!$B378)</f>
        <v>1</v>
      </c>
      <c r="H378" s="20">
        <f ca="1">SUMIF('ETF-info'!$I$2:$I$2000,ETF指数!B378,'ETF-info'!$M$2:$M$1008)</f>
        <v>0.32967133609999999</v>
      </c>
      <c r="I378" s="25">
        <f ca="1">[1]!i_pq_pctchange($B378,TODAY()-30,"")</f>
        <v>-3.7646002291454983</v>
      </c>
      <c r="J378" s="25">
        <f ca="1">[1]!i_pq_pctchange($B378,TODAY()-180,"")</f>
        <v>-12.517540726005105</v>
      </c>
      <c r="K378" s="25">
        <f ca="1">[1]!i_pq_pctchange($B378,TODAY()-365,"")</f>
        <v>-17.55849874255021</v>
      </c>
      <c r="L378" s="25">
        <f ca="1">IFERROR([1]!i_risk_returnyearly($B378,TODAY()-180,"",1)/N378,"")</f>
        <v>-1.2274257647630307</v>
      </c>
      <c r="M378" s="25">
        <f ca="1">IFERROR([1]!i_risk_returnyearly($B378,TODAY()-365,"",1)/O378,"")</f>
        <v>-0.7818591243397216</v>
      </c>
      <c r="N378" s="26">
        <f ca="1">[2]!thsiFinD("ths_annual_volatility_index",$B378,TODAY()-180,TODAY(),100,101)</f>
        <v>19.810854730184001</v>
      </c>
      <c r="O378" s="26">
        <f ca="1">[2]!thsiFinD("ths_annual_volatility_index",$B378,TODAY()-365,TODAY(),100,101)</f>
        <v>23.12825180115</v>
      </c>
      <c r="P378" s="27">
        <f ca="1">[2]!thsiFinD("ths_fore_np_compound_growth_2y_index",$B378,TODAY())</f>
        <v>1.9450764866257</v>
      </c>
      <c r="Q378" s="27">
        <f ca="1">$P378-[2]!thsiFinD("ths_fore_np_compound_growth_2y_index",$B378,TODAY()-30)</f>
        <v>-1.8329215699727999</v>
      </c>
      <c r="R378" s="27">
        <f ca="1">$P378-[2]!thsiFinD("ths_fore_np_compound_growth_2y_index",$B378,TODAY()-180)</f>
        <v>-4.8153211874871999</v>
      </c>
      <c r="S378" s="26">
        <f ca="1">[2]!thsiFinD("ths_pe_ttm_index",B378,[2]!thsiFinD("ths_new_forward_nearest_trade_date_func",TODAY()),100,100)</f>
        <v>10.398828811671001</v>
      </c>
      <c r="T378" s="26">
        <f ca="1">[2]!thsiFinD("ths_fore_pe_index",B378,[2]!thsiFinD("ths_new_forward_nearest_trade_date_func",TODAY()),2025,100)</f>
        <v>9.7520022301610005</v>
      </c>
      <c r="U378" s="26">
        <f ca="1">[2]!thsiFinD("ths_pb_quantile_sr_index",$B378,[2]!thsiFinD("ths_new_forward_nearest_trade_date_func",TODAY()),TODAY()-365*5,TODAY(),107,100)</f>
        <v>77.027903958468528</v>
      </c>
      <c r="V378" s="26">
        <f ca="1">[2]!thsiFinD("ths_pe_ttm_quantile_index",$B378,[2]!thsiFinD("ths_new_forward_nearest_trade_date_func",TODAY()),TODAY()-365*5,TODAY(),100,100)</f>
        <v>0</v>
      </c>
      <c r="W378" s="27">
        <f ca="1">[2]!thsiFinD("ths_pb_quantile_sr_index",$B378,"2024-09-20",TODAY()-365*5,TODAY(),107,100)</f>
        <v>80.986372485399087</v>
      </c>
      <c r="X378" s="27">
        <f ca="1">[2]!thsiFinD("ths_pe_ttm_quantile_index",$B378,"2024-09-20",TODAY()-365*5,TODAY(),100,100)</f>
        <v>53.882725832013001</v>
      </c>
      <c r="Y378" s="27">
        <f ca="1">[2]!thsiFinD("ths_pb_quantile_sr_index",$B378,"2024-12-31",TODAY()-365*5,TODAY(),107,100)</f>
        <v>92.537313432835816</v>
      </c>
      <c r="Z378" s="27">
        <f ca="1">[2]!thsiFinD("ths_pe_ttm_quantile_index",$B378,"2024-12-31",TODAY()-365*5,TODAY(),100,100)</f>
        <v>75.118858954041002</v>
      </c>
      <c r="AA378" s="27">
        <f ca="1">[2]!thsiFinD("ths_pb_lessthan1_num_ratio_index",$B378,[2]!thsiFinD("ths_new_forward_nearest_trade_date_func",TODAY()))</f>
        <v>46</v>
      </c>
      <c r="AB378" s="29">
        <f ca="1">IF(L378="","",(([2]!thsiFinD("close_int",$B378,TODAY()-365*3,TODAY(),100)-[2]!thsiFinD("low_int",$B378,TODAY()-365*3,TODAY(),100)-1)/([2]!thsiFinD("high_int",$B378,TODAY()-365*3,TODAY(),100)-[2]!thsiFinD("low_int",$B378,TODAY()-365*3,TODAY(),100)-1)))</f>
        <v>0.20504934435643474</v>
      </c>
      <c r="AC378" s="29">
        <f ca="1">IF($L378="","",(([2]!thsiFinD("close_int",$B378,TODAY()-365,TODAY(),100)-[2]!thsiFinD("low_int",$B378,TODAY()-365,TODAY(),100)-1)/([2]!thsiFinD("high_int",$B378,TODAY()-365,TODAY(),100)-[2]!thsiFinD("low_int",$B378,TODAY()-365,TODAY(),100)-1)))</f>
        <v>0.14905508466358852</v>
      </c>
      <c r="AD378" s="29">
        <f ca="1">IF($L378="","",(([2]!thsiFinD("close_int",$B378,TODAY()-90,TODAY(),100)-[2]!thsiFinD("low_int",$B378,TODAY()-90,TODAY(),100)-1)/([2]!thsiFinD("high_int",$B378,TODAY()-90,TODAY(),100)-[2]!thsiFinD("low_int",$B378,TODAY()-90,TODAY(),100)-1)))</f>
        <v>0.44522082496981347</v>
      </c>
    </row>
    <row r="379" spans="1:30" ht="16.5" hidden="1" x14ac:dyDescent="0.4">
      <c r="A379" s="2" t="str">
        <f>[1]!b_info_fullname(B379)</f>
        <v>中证全指原材料指数</v>
      </c>
      <c r="B379" s="2" t="s">
        <v>156</v>
      </c>
      <c r="C379" s="2" t="str">
        <f>[1]!s_info_name(B379)</f>
        <v>全指材料</v>
      </c>
      <c r="D379" s="3" t="s">
        <v>1497</v>
      </c>
      <c r="E379" s="3" t="s">
        <v>1506</v>
      </c>
      <c r="F379" s="3" t="s">
        <v>1854</v>
      </c>
      <c r="G379" s="19">
        <f>COUNTIF('ETF-info'!$I$2:$I$2000,ETF指数!$B379)</f>
        <v>1</v>
      </c>
      <c r="H379" s="20">
        <f ca="1">SUMIF('ETF-info'!$I$2:$I$2000,ETF指数!B379,'ETF-info'!$M$2:$M$1008)</f>
        <v>0.24571741690000001</v>
      </c>
      <c r="I379" s="25">
        <f ca="1">[1]!i_pq_pctchange($B379,TODAY()-30,"")</f>
        <v>-5.5548847185452725</v>
      </c>
      <c r="J379" s="25">
        <f ca="1">[1]!i_pq_pctchange($B379,TODAY()-180,"")</f>
        <v>-2.9655905279927341</v>
      </c>
      <c r="K379" s="25">
        <f ca="1">[1]!i_pq_pctchange($B379,TODAY()-365,"")</f>
        <v>-1.892302831788284</v>
      </c>
      <c r="L379" s="25">
        <f ca="1">IFERROR([1]!i_risk_returnyearly($B379,TODAY()-180,"",1)/N379,"")</f>
        <v>-0.29497912513134833</v>
      </c>
      <c r="M379" s="25">
        <f ca="1">IFERROR([1]!i_risk_returnyearly($B379,TODAY()-365,"",1)/O379,"")</f>
        <v>-7.9192476194769656E-2</v>
      </c>
      <c r="N379" s="26">
        <f ca="1">[2]!thsiFinD("ths_annual_volatility_index",$B379,TODAY()-180,TODAY(),100,101)</f>
        <v>20.608746000261</v>
      </c>
      <c r="O379" s="26">
        <f ca="1">[2]!thsiFinD("ths_annual_volatility_index",$B379,TODAY()-365,TODAY(),100,101)</f>
        <v>24.677130852748999</v>
      </c>
      <c r="P379" s="27">
        <f ca="1">[2]!thsiFinD("ths_fore_np_compound_growth_2y_index",$B379,TODAY())</f>
        <v>21.306314549993999</v>
      </c>
      <c r="Q379" s="27">
        <f ca="1">$P379-[2]!thsiFinD("ths_fore_np_compound_growth_2y_index",$B379,TODAY()-30)</f>
        <v>3.9239490072969971</v>
      </c>
      <c r="R379" s="27">
        <f ca="1">$P379-[2]!thsiFinD("ths_fore_np_compound_growth_2y_index",$B379,TODAY()-180)</f>
        <v>2.2959187755609989</v>
      </c>
      <c r="S379" s="26">
        <f ca="1">[2]!thsiFinD("ths_pe_ttm_index",B379,[2]!thsiFinD("ths_new_forward_nearest_trade_date_func",TODAY()),100,100)</f>
        <v>22.097768548041</v>
      </c>
      <c r="T379" s="26">
        <f ca="1">[2]!thsiFinD("ths_fore_pe_index",B379,[2]!thsiFinD("ths_new_forward_nearest_trade_date_func",TODAY()),2025,100)</f>
        <v>14.223882428279</v>
      </c>
      <c r="U379" s="26">
        <f ca="1">[2]!thsiFinD("ths_pb_quantile_sr_index",$B379,[2]!thsiFinD("ths_new_forward_nearest_trade_date_func",TODAY()),TODAY()-365*5,TODAY(),107,100)</f>
        <v>23.727774371551195</v>
      </c>
      <c r="V379" s="26">
        <f ca="1">[2]!thsiFinD("ths_pe_ttm_quantile_index",$B379,[2]!thsiFinD("ths_new_forward_nearest_trade_date_func",TODAY()),TODAY()-365*5,TODAY(),100,100)</f>
        <v>0</v>
      </c>
      <c r="W379" s="27">
        <f ca="1">[2]!thsiFinD("ths_pb_quantile_sr_index",$B379,"2024-09-20",TODAY()-365*5,TODAY(),107,100)</f>
        <v>1.4714898835070509</v>
      </c>
      <c r="X379" s="27">
        <f ca="1">[2]!thsiFinD("ths_pe_ttm_quantile_index",$B379,"2024-09-20",TODAY()-365*5,TODAY(),100,100)</f>
        <v>43.107221006564998</v>
      </c>
      <c r="Y379" s="27">
        <f ca="1">[2]!thsiFinD("ths_pb_quantile_sr_index",$B379,"2024-12-31",TODAY()-365*5,TODAY(),107,100)</f>
        <v>15.573267933782956</v>
      </c>
      <c r="Z379" s="27">
        <f ca="1">[2]!thsiFinD("ths_pe_ttm_quantile_index",$B379,"2024-12-31",TODAY()-365*5,TODAY(),100,100)</f>
        <v>73.231218088985997</v>
      </c>
      <c r="AA379" s="27">
        <f ca="1">[2]!thsiFinD("ths_pb_lessthan1_num_ratio_index",$B379,[2]!thsiFinD("ths_new_forward_nearest_trade_date_func",TODAY()))</f>
        <v>19.375</v>
      </c>
      <c r="AB379" s="29">
        <f ca="1">IF(L379="","",(([2]!thsiFinD("close_int",$B379,TODAY()-365*3,TODAY(),100)-[2]!thsiFinD("low_int",$B379,TODAY()-365*3,TODAY(),100)-1)/([2]!thsiFinD("high_int",$B379,TODAY()-365*3,TODAY(),100)-[2]!thsiFinD("low_int",$B379,TODAY()-365*3,TODAY(),100)-1)))</f>
        <v>0.33972438611707628</v>
      </c>
      <c r="AC379" s="29">
        <f ca="1">IF($L379="","",(([2]!thsiFinD("close_int",$B379,TODAY()-365,TODAY(),100)-[2]!thsiFinD("low_int",$B379,TODAY()-365,TODAY(),100)-1)/([2]!thsiFinD("high_int",$B379,TODAY()-365,TODAY(),100)-[2]!thsiFinD("low_int",$B379,TODAY()-365,TODAY(),100)-1)))</f>
        <v>0.50628868326850307</v>
      </c>
      <c r="AD379" s="29">
        <f ca="1">IF($L379="","",(([2]!thsiFinD("close_int",$B379,TODAY()-90,TODAY(),100)-[2]!thsiFinD("low_int",$B379,TODAY()-90,TODAY(),100)-1)/([2]!thsiFinD("high_int",$B379,TODAY()-90,TODAY(),100)-[2]!thsiFinD("low_int",$B379,TODAY()-90,TODAY(),100)-1)))</f>
        <v>0.51966129203284872</v>
      </c>
    </row>
    <row r="380" spans="1:30" ht="16.5" x14ac:dyDescent="0.4">
      <c r="A380" s="2" t="str">
        <f>[1]!b_info_fullname(B380)</f>
        <v>上证城投债指数</v>
      </c>
      <c r="B380" s="21" t="s">
        <v>138</v>
      </c>
      <c r="C380" s="2" t="str">
        <f>[1]!s_info_name(B380)</f>
        <v>沪城投债</v>
      </c>
      <c r="D380" s="3" t="s">
        <v>1855</v>
      </c>
      <c r="E380" s="3" t="s">
        <v>1857</v>
      </c>
      <c r="F380" s="39"/>
      <c r="G380" s="19">
        <f>COUNTIF('ETF-info'!$I$2:$I$2000,ETF指数!$B380)</f>
        <v>1</v>
      </c>
      <c r="H380" s="20">
        <f ca="1">SUMIF('ETF-info'!$I$2:$I$2000,ETF指数!B380,'ETF-info'!$M$2:$M$1008)</f>
        <v>149.11379304530001</v>
      </c>
      <c r="I380" s="25">
        <f ca="1">[1]!i_pq_pctchange($B380,TODAY()-30,"")</f>
        <v>0.49707806522176767</v>
      </c>
      <c r="J380" s="25">
        <f ca="1">[1]!i_pq_pctchange($B380,TODAY()-180,"")</f>
        <v>1.9293108484550459</v>
      </c>
      <c r="K380" s="25">
        <f ca="1">[1]!i_pq_pctchange($B380,TODAY()-365,"")</f>
        <v>3.3936817010451703</v>
      </c>
      <c r="L380" s="25" t="str">
        <f ca="1">IFERROR([1]!i_risk_returnyearly($B380,TODAY()-180,"",1)/N380,"")</f>
        <v/>
      </c>
      <c r="M380" s="25" t="str">
        <f ca="1">IFERROR([1]!i_risk_returnyearly($B380,TODAY()-365,"",1)/O380,"")</f>
        <v/>
      </c>
      <c r="N380" s="26">
        <f ca="1">[2]!thsiFinD("ths_annual_volatility_index",$B380,TODAY()-180,TODAY(),100,101)</f>
        <v>0</v>
      </c>
      <c r="O380" s="26">
        <f ca="1">[2]!thsiFinD("ths_annual_volatility_index",$B380,TODAY()-365,TODAY(),100,101)</f>
        <v>0</v>
      </c>
      <c r="P380" s="27">
        <f ca="1">[2]!thsiFinD("ths_fore_np_compound_growth_2y_index",$B380,TODAY())</f>
        <v>0</v>
      </c>
      <c r="Q380" s="27">
        <f ca="1">$P380-[2]!thsiFinD("ths_fore_np_compound_growth_2y_index",$B380,TODAY()-30)</f>
        <v>0</v>
      </c>
      <c r="R380" s="27">
        <f ca="1">$P380-[2]!thsiFinD("ths_fore_np_compound_growth_2y_index",$B380,TODAY()-180)</f>
        <v>0</v>
      </c>
      <c r="S380" s="26">
        <f ca="1">[2]!thsiFinD("ths_pe_ttm_index",B380,[2]!thsiFinD("ths_new_forward_nearest_trade_date_func",TODAY()),100,100)</f>
        <v>0</v>
      </c>
      <c r="T380" s="26">
        <f ca="1">[2]!thsiFinD("ths_fore_pe_index",B380,[2]!thsiFinD("ths_new_forward_nearest_trade_date_func",TODAY()),2025,100)</f>
        <v>0</v>
      </c>
      <c r="U380" s="26">
        <f ca="1">[2]!thsiFinD("ths_pb_quantile_sr_index",$B380,[2]!thsiFinD("ths_new_forward_nearest_trade_date_func",TODAY()),TODAY()-365*5,TODAY(),107,100)</f>
        <v>0</v>
      </c>
      <c r="V380" s="26">
        <f ca="1">[2]!thsiFinD("ths_pe_ttm_quantile_index",$B380,[2]!thsiFinD("ths_new_forward_nearest_trade_date_func",TODAY()),TODAY()-365*5,TODAY(),100,100)</f>
        <v>0</v>
      </c>
      <c r="W380" s="27">
        <f ca="1">[2]!thsiFinD("ths_pb_quantile_sr_index",$B380,"2024-09-20",TODAY()-365*5,TODAY(),107,100)</f>
        <v>0</v>
      </c>
      <c r="X380" s="27">
        <f ca="1">[2]!thsiFinD("ths_pe_ttm_quantile_index",$B380,"2024-09-20",TODAY()-365*5,TODAY(),100,100)</f>
        <v>0</v>
      </c>
      <c r="Y380" s="27">
        <f ca="1">[2]!thsiFinD("ths_pb_quantile_sr_index",$B380,"2024-12-31",TODAY()-365*5,TODAY(),107,100)</f>
        <v>0</v>
      </c>
      <c r="Z380" s="27">
        <f ca="1">[2]!thsiFinD("ths_pe_ttm_quantile_index",$B380,"2024-12-31",TODAY()-365*5,TODAY(),100,100)</f>
        <v>0</v>
      </c>
      <c r="AA380" s="27">
        <f ca="1">[2]!thsiFinD("ths_pb_lessthan1_num_ratio_index",$B380,[2]!thsiFinD("ths_new_forward_nearest_trade_date_func",TODAY()))</f>
        <v>0</v>
      </c>
      <c r="AB380" s="29" t="str">
        <f ca="1">IF(L380="","",(([2]!thsiFinD("close_int",$B380,TODAY()-365*3,TODAY(),100)-[2]!thsiFinD("low_int",$B380,TODAY()-365*3,TODAY(),100)-1)/([2]!thsiFinD("high_int",$B380,TODAY()-365*3,TODAY(),100)-[2]!thsiFinD("low_int",$B380,TODAY()-365*3,TODAY(),100)-1)))</f>
        <v/>
      </c>
      <c r="AC380" s="29" t="str">
        <f ca="1">IF($L380="","",(([2]!thsiFinD("close_int",$B380,TODAY()-365,TODAY(),100)-[2]!thsiFinD("low_int",$B380,TODAY()-365,TODAY(),100)-1)/([2]!thsiFinD("high_int",$B380,TODAY()-365,TODAY(),100)-[2]!thsiFinD("low_int",$B380,TODAY()-365,TODAY(),100)-1)))</f>
        <v/>
      </c>
      <c r="AD380" s="29" t="str">
        <f ca="1">IF($L380="","",(([2]!thsiFinD("close_int",$B380,TODAY()-90,TODAY(),100)-[2]!thsiFinD("low_int",$B380,TODAY()-90,TODAY(),100)-1)/([2]!thsiFinD("high_int",$B380,TODAY()-90,TODAY(),100)-[2]!thsiFinD("low_int",$B380,TODAY()-90,TODAY(),100)-1)))</f>
        <v/>
      </c>
    </row>
    <row r="381" spans="1:30" ht="16.5" x14ac:dyDescent="0.4">
      <c r="A381" s="2" t="str">
        <f>[1]!b_info_fullname(B381)</f>
        <v>中证5年期地方政府债指数</v>
      </c>
      <c r="B381" s="21" t="s">
        <v>300</v>
      </c>
      <c r="C381" s="2" t="str">
        <f>[1]!s_info_name(B381)</f>
        <v>5年地债</v>
      </c>
      <c r="D381" s="3" t="s">
        <v>1855</v>
      </c>
      <c r="E381" s="3" t="s">
        <v>1857</v>
      </c>
      <c r="F381" s="21" t="s">
        <v>1858</v>
      </c>
      <c r="G381" s="19">
        <f>COUNTIF('ETF-info'!$I$2:$I$2000,ETF指数!$B381)</f>
        <v>1</v>
      </c>
      <c r="H381" s="20">
        <f ca="1">SUMIF('ETF-info'!$I$2:$I$2000,ETF指数!B381,'ETF-info'!$M$2:$M$1008)</f>
        <v>40.1021820327</v>
      </c>
      <c r="I381" s="25">
        <f ca="1">[1]!i_pq_pctchange($B381,TODAY()-30,"")</f>
        <v>0.80615222103292972</v>
      </c>
      <c r="J381" s="25">
        <f ca="1">[1]!i_pq_pctchange($B381,TODAY()-180,"")</f>
        <v>2.0577099057197623</v>
      </c>
      <c r="K381" s="25">
        <f ca="1">[1]!i_pq_pctchange($B381,TODAY()-365,"")</f>
        <v>4.2397538347883179</v>
      </c>
      <c r="L381" s="25">
        <f ca="1">IFERROR([1]!i_risk_returnyearly($B381,TODAY()-180,"",1)/N381,"")</f>
        <v>3.4622723534443467</v>
      </c>
      <c r="M381" s="25">
        <f ca="1">IFERROR([1]!i_risk_returnyearly($B381,TODAY()-365,"",1)/O381,"")</f>
        <v>3.6231589386498837</v>
      </c>
      <c r="N381" s="26">
        <f ca="1">[2]!thsiFinD("ths_annual_volatility_index",$B381,TODAY()-180,TODAY(),100,101)</f>
        <v>1.2519824585574</v>
      </c>
      <c r="O381" s="26">
        <f ca="1">[2]!thsiFinD("ths_annual_volatility_index",$B381,TODAY()-365,TODAY(),100,101)</f>
        <v>1.2097010782066999</v>
      </c>
      <c r="P381" s="27">
        <f ca="1">[2]!thsiFinD("ths_fore_np_compound_growth_2y_index",$B381,TODAY())</f>
        <v>0</v>
      </c>
      <c r="Q381" s="27">
        <f ca="1">$P381-[2]!thsiFinD("ths_fore_np_compound_growth_2y_index",$B381,TODAY()-30)</f>
        <v>0</v>
      </c>
      <c r="R381" s="27">
        <f ca="1">$P381-[2]!thsiFinD("ths_fore_np_compound_growth_2y_index",$B381,TODAY()-180)</f>
        <v>0</v>
      </c>
      <c r="S381" s="26">
        <f ca="1">[2]!thsiFinD("ths_pe_ttm_index",B381,[2]!thsiFinD("ths_new_forward_nearest_trade_date_func",TODAY()),100,100)</f>
        <v>0</v>
      </c>
      <c r="T381" s="26">
        <f ca="1">[2]!thsiFinD("ths_fore_pe_index",B381,[2]!thsiFinD("ths_new_forward_nearest_trade_date_func",TODAY()),2025,100)</f>
        <v>0</v>
      </c>
      <c r="U381" s="26">
        <f ca="1">[2]!thsiFinD("ths_pb_quantile_sr_index",$B381,[2]!thsiFinD("ths_new_forward_nearest_trade_date_func",TODAY()),TODAY()-365*5,TODAY(),107,100)</f>
        <v>0</v>
      </c>
      <c r="V381" s="26">
        <f ca="1">[2]!thsiFinD("ths_pe_ttm_quantile_index",$B381,[2]!thsiFinD("ths_new_forward_nearest_trade_date_func",TODAY()),TODAY()-365*5,TODAY(),100,100)</f>
        <v>0</v>
      </c>
      <c r="W381" s="27">
        <f ca="1">[2]!thsiFinD("ths_pb_quantile_sr_index",$B381,"2024-09-20",TODAY()-365*5,TODAY(),107,100)</f>
        <v>0</v>
      </c>
      <c r="X381" s="27">
        <f ca="1">[2]!thsiFinD("ths_pe_ttm_quantile_index",$B381,"2024-09-20",TODAY()-365*5,TODAY(),100,100)</f>
        <v>0</v>
      </c>
      <c r="Y381" s="27">
        <f ca="1">[2]!thsiFinD("ths_pb_quantile_sr_index",$B381,"2024-12-31",TODAY()-365*5,TODAY(),107,100)</f>
        <v>0</v>
      </c>
      <c r="Z381" s="27">
        <f ca="1">[2]!thsiFinD("ths_pe_ttm_quantile_index",$B381,"2024-12-31",TODAY()-365*5,TODAY(),100,100)</f>
        <v>0</v>
      </c>
      <c r="AA381" s="27">
        <f ca="1">[2]!thsiFinD("ths_pb_lessthan1_num_ratio_index",$B381,[2]!thsiFinD("ths_new_forward_nearest_trade_date_func",TODAY()))</f>
        <v>0</v>
      </c>
      <c r="AB381" s="29">
        <f ca="1">IF(L381="","",(([2]!thsiFinD("close_int",$B381,TODAY()-365*3,TODAY(),100)-[2]!thsiFinD("low_int",$B381,TODAY()-365*3,TODAY(),100)-1)/([2]!thsiFinD("high_int",$B381,TODAY()-365*3,TODAY(),100)-[2]!thsiFinD("low_int",$B381,TODAY()-365*3,TODAY(),100)-1)))</f>
        <v>0.96479820750934853</v>
      </c>
      <c r="AC381" s="29">
        <f ca="1">IF($L381="","",(([2]!thsiFinD("close_int",$B381,TODAY()-365,TODAY(),100)-[2]!thsiFinD("low_int",$B381,TODAY()-365,TODAY(),100)-1)/([2]!thsiFinD("high_int",$B381,TODAY()-365,TODAY(),100)-[2]!thsiFinD("low_int",$B381,TODAY()-365,TODAY(),100)-1)))</f>
        <v>0.90249467599634647</v>
      </c>
      <c r="AD381" s="29">
        <f ca="1">IF($L381="","",(([2]!thsiFinD("close_int",$B381,TODAY()-90,TODAY(),100)-[2]!thsiFinD("low_int",$B381,TODAY()-90,TODAY(),100)-1)/([2]!thsiFinD("high_int",$B381,TODAY()-90,TODAY(),100)-[2]!thsiFinD("low_int",$B381,TODAY()-90,TODAY(),100)-1)))</f>
        <v>0.42121896162527284</v>
      </c>
    </row>
    <row r="382" spans="1:30" ht="16.5" x14ac:dyDescent="0.4">
      <c r="A382" s="2" t="str">
        <f>[1]!b_info_fullname(B382)</f>
        <v>中证0-4年期地方政府债指数</v>
      </c>
      <c r="B382" s="21" t="s">
        <v>438</v>
      </c>
      <c r="C382" s="2" t="str">
        <f>[1]!s_info_name(B382)</f>
        <v>0-4年地债</v>
      </c>
      <c r="D382" s="3" t="s">
        <v>1855</v>
      </c>
      <c r="E382" s="3" t="s">
        <v>1857</v>
      </c>
      <c r="F382" s="21" t="s">
        <v>1859</v>
      </c>
      <c r="G382" s="19">
        <f>COUNTIF('ETF-info'!$I$2:$I$2000,ETF指数!$B382)</f>
        <v>1</v>
      </c>
      <c r="H382" s="20">
        <f ca="1">SUMIF('ETF-info'!$I$2:$I$2000,ETF指数!B382,'ETF-info'!$M$2:$M$1008)</f>
        <v>18.343489675400001</v>
      </c>
      <c r="I382" s="25">
        <f ca="1">[1]!i_pq_pctchange($B382,TODAY()-30,"")</f>
        <v>0.45288611787073219</v>
      </c>
      <c r="J382" s="25">
        <f ca="1">[1]!i_pq_pctchange($B382,TODAY()-180,"")</f>
        <v>1.3389930744795331</v>
      </c>
      <c r="K382" s="25">
        <f ca="1">[1]!i_pq_pctchange($B382,TODAY()-365,"")</f>
        <v>2.7029698795139057</v>
      </c>
      <c r="L382" s="25">
        <f ca="1">IFERROR([1]!i_risk_returnyearly($B382,TODAY()-180,"",1)/N382,"")</f>
        <v>4.6473489643649266</v>
      </c>
      <c r="M382" s="25">
        <f ca="1">IFERROR([1]!i_risk_returnyearly($B382,TODAY()-365,"",1)/O382,"")</f>
        <v>5.1757207331366066</v>
      </c>
      <c r="N382" s="26">
        <f ca="1">[2]!thsiFinD("ths_annual_volatility_index",$B382,TODAY()-180,TODAY(),100,101)</f>
        <v>0.60460465422082998</v>
      </c>
      <c r="O382" s="26">
        <f ca="1">[2]!thsiFinD("ths_annual_volatility_index",$B382,TODAY()-365,TODAY(),100,101)</f>
        <v>0.53974339136781002</v>
      </c>
      <c r="P382" s="27">
        <f ca="1">[2]!thsiFinD("ths_fore_np_compound_growth_2y_index",$B382,TODAY())</f>
        <v>0</v>
      </c>
      <c r="Q382" s="27">
        <f ca="1">$P382-[2]!thsiFinD("ths_fore_np_compound_growth_2y_index",$B382,TODAY()-30)</f>
        <v>0</v>
      </c>
      <c r="R382" s="27">
        <f ca="1">$P382-[2]!thsiFinD("ths_fore_np_compound_growth_2y_index",$B382,TODAY()-180)</f>
        <v>0</v>
      </c>
      <c r="S382" s="26">
        <f ca="1">[2]!thsiFinD("ths_pe_ttm_index",B382,[2]!thsiFinD("ths_new_forward_nearest_trade_date_func",TODAY()),100,100)</f>
        <v>0</v>
      </c>
      <c r="T382" s="26">
        <f ca="1">[2]!thsiFinD("ths_fore_pe_index",B382,[2]!thsiFinD("ths_new_forward_nearest_trade_date_func",TODAY()),2025,100)</f>
        <v>0</v>
      </c>
      <c r="U382" s="26">
        <f ca="1">[2]!thsiFinD("ths_pb_quantile_sr_index",$B382,[2]!thsiFinD("ths_new_forward_nearest_trade_date_func",TODAY()),TODAY()-365*5,TODAY(),107,100)</f>
        <v>0</v>
      </c>
      <c r="V382" s="26">
        <f ca="1">[2]!thsiFinD("ths_pe_ttm_quantile_index",$B382,[2]!thsiFinD("ths_new_forward_nearest_trade_date_func",TODAY()),TODAY()-365*5,TODAY(),100,100)</f>
        <v>0</v>
      </c>
      <c r="W382" s="27">
        <f ca="1">[2]!thsiFinD("ths_pb_quantile_sr_index",$B382,"2024-09-20",TODAY()-365*5,TODAY(),107,100)</f>
        <v>0</v>
      </c>
      <c r="X382" s="27">
        <f ca="1">[2]!thsiFinD("ths_pe_ttm_quantile_index",$B382,"2024-09-20",TODAY()-365*5,TODAY(),100,100)</f>
        <v>0</v>
      </c>
      <c r="Y382" s="27">
        <f ca="1">[2]!thsiFinD("ths_pb_quantile_sr_index",$B382,"2024-12-31",TODAY()-365*5,TODAY(),107,100)</f>
        <v>0</v>
      </c>
      <c r="Z382" s="27">
        <f ca="1">[2]!thsiFinD("ths_pe_ttm_quantile_index",$B382,"2024-12-31",TODAY()-365*5,TODAY(),100,100)</f>
        <v>0</v>
      </c>
      <c r="AA382" s="27">
        <f ca="1">[2]!thsiFinD("ths_pb_lessthan1_num_ratio_index",$B382,[2]!thsiFinD("ths_new_forward_nearest_trade_date_func",TODAY()))</f>
        <v>0</v>
      </c>
      <c r="AB382" s="29">
        <f ca="1">IF(L382="","",(([2]!thsiFinD("close_int",$B382,TODAY()-365*3,TODAY(),100)-[2]!thsiFinD("low_int",$B382,TODAY()-365*3,TODAY(),100)-1)/([2]!thsiFinD("high_int",$B382,TODAY()-365*3,TODAY(),100)-[2]!thsiFinD("low_int",$B382,TODAY()-365*3,TODAY(),100)-1)))</f>
        <v>0.99428422500022395</v>
      </c>
      <c r="AC382" s="29">
        <f ca="1">IF($L382="","",(([2]!thsiFinD("close_int",$B382,TODAY()-365,TODAY(),100)-[2]!thsiFinD("low_int",$B382,TODAY()-365,TODAY(),100)-1)/([2]!thsiFinD("high_int",$B382,TODAY()-365,TODAY(),100)-[2]!thsiFinD("low_int",$B382,TODAY()-365,TODAY(),100)-1)))</f>
        <v>0.98001005783253459</v>
      </c>
      <c r="AD382" s="29">
        <f ca="1">IF($L382="","",(([2]!thsiFinD("close_int",$B382,TODAY()-90,TODAY(),100)-[2]!thsiFinD("low_int",$B382,TODAY()-90,TODAY(),100)-1)/([2]!thsiFinD("high_int",$B382,TODAY()-90,TODAY(),100)-[2]!thsiFinD("low_int",$B382,TODAY()-90,TODAY(),100)-1)))</f>
        <v>1.1872492197949249</v>
      </c>
    </row>
    <row r="383" spans="1:30" ht="16.5" x14ac:dyDescent="0.4">
      <c r="A383" s="2" t="str">
        <f>[1]!b_info_fullname(B383)</f>
        <v>上证10年期地方政府债指数</v>
      </c>
      <c r="B383" s="21" t="s">
        <v>223</v>
      </c>
      <c r="C383" s="2" t="str">
        <f>[1]!s_info_name(B383)</f>
        <v>上证10年地债</v>
      </c>
      <c r="D383" s="3" t="s">
        <v>1855</v>
      </c>
      <c r="E383" s="3" t="s">
        <v>1857</v>
      </c>
      <c r="F383" s="21" t="s">
        <v>1860</v>
      </c>
      <c r="G383" s="19">
        <f>COUNTIF('ETF-info'!$I$2:$I$2000,ETF指数!$B383)</f>
        <v>1</v>
      </c>
      <c r="H383" s="20">
        <f ca="1">SUMIF('ETF-info'!$I$2:$I$2000,ETF指数!B383,'ETF-info'!$M$2:$M$1008)</f>
        <v>17.0049408239</v>
      </c>
      <c r="I383" s="25">
        <f ca="1">[1]!i_pq_pctchange($B383,TODAY()-30,"")</f>
        <v>1.4954273287854924</v>
      </c>
      <c r="J383" s="25">
        <f ca="1">[1]!i_pq_pctchange($B383,TODAY()-180,"")</f>
        <v>3.8748781954992984</v>
      </c>
      <c r="K383" s="25">
        <f ca="1">[1]!i_pq_pctchange($B383,TODAY()-365,"")</f>
        <v>6.3214659070041535</v>
      </c>
      <c r="L383" s="25">
        <f ca="1">IFERROR([1]!i_risk_returnyearly($B383,TODAY()-180,"",1)/N383,"")</f>
        <v>3.472910058857217</v>
      </c>
      <c r="M383" s="25">
        <f ca="1">IFERROR([1]!i_risk_returnyearly($B383,TODAY()-365,"",1)/O383,"")</f>
        <v>3.1409277908974658</v>
      </c>
      <c r="N383" s="26">
        <f ca="1">[2]!thsiFinD("ths_annual_volatility_index",$B383,TODAY()-180,TODAY(),100,101)</f>
        <v>2.3733065499150001</v>
      </c>
      <c r="O383" s="26">
        <f ca="1">[2]!thsiFinD("ths_annual_volatility_index",$B383,TODAY()-365,TODAY(),100,101)</f>
        <v>2.0812731216258999</v>
      </c>
      <c r="P383" s="27">
        <f ca="1">[2]!thsiFinD("ths_fore_np_compound_growth_2y_index",$B383,TODAY())</f>
        <v>0</v>
      </c>
      <c r="Q383" s="27">
        <f ca="1">$P383-[2]!thsiFinD("ths_fore_np_compound_growth_2y_index",$B383,TODAY()-30)</f>
        <v>0</v>
      </c>
      <c r="R383" s="27">
        <f ca="1">$P383-[2]!thsiFinD("ths_fore_np_compound_growth_2y_index",$B383,TODAY()-180)</f>
        <v>0</v>
      </c>
      <c r="S383" s="26">
        <f ca="1">[2]!thsiFinD("ths_pe_ttm_index",B383,[2]!thsiFinD("ths_new_forward_nearest_trade_date_func",TODAY()),100,100)</f>
        <v>0</v>
      </c>
      <c r="T383" s="26">
        <f ca="1">[2]!thsiFinD("ths_fore_pe_index",B383,[2]!thsiFinD("ths_new_forward_nearest_trade_date_func",TODAY()),2025,100)</f>
        <v>0</v>
      </c>
      <c r="U383" s="26">
        <f ca="1">[2]!thsiFinD("ths_pb_quantile_sr_index",$B383,[2]!thsiFinD("ths_new_forward_nearest_trade_date_func",TODAY()),TODAY()-365*5,TODAY(),107,100)</f>
        <v>0</v>
      </c>
      <c r="V383" s="26">
        <f ca="1">[2]!thsiFinD("ths_pe_ttm_quantile_index",$B383,[2]!thsiFinD("ths_new_forward_nearest_trade_date_func",TODAY()),TODAY()-365*5,TODAY(),100,100)</f>
        <v>0</v>
      </c>
      <c r="W383" s="27">
        <f ca="1">[2]!thsiFinD("ths_pb_quantile_sr_index",$B383,"2024-09-20",TODAY()-365*5,TODAY(),107,100)</f>
        <v>0</v>
      </c>
      <c r="X383" s="27">
        <f ca="1">[2]!thsiFinD("ths_pe_ttm_quantile_index",$B383,"2024-09-20",TODAY()-365*5,TODAY(),100,100)</f>
        <v>0</v>
      </c>
      <c r="Y383" s="27">
        <f ca="1">[2]!thsiFinD("ths_pb_quantile_sr_index",$B383,"2024-12-31",TODAY()-365*5,TODAY(),107,100)</f>
        <v>0</v>
      </c>
      <c r="Z383" s="27">
        <f ca="1">[2]!thsiFinD("ths_pe_ttm_quantile_index",$B383,"2024-12-31",TODAY()-365*5,TODAY(),100,100)</f>
        <v>0</v>
      </c>
      <c r="AA383" s="27">
        <f ca="1">[2]!thsiFinD("ths_pb_lessthan1_num_ratio_index",$B383,[2]!thsiFinD("ths_new_forward_nearest_trade_date_func",TODAY()))</f>
        <v>0</v>
      </c>
      <c r="AB383" s="29">
        <f ca="1">IF(L383="","",(([2]!thsiFinD("close_int",$B383,TODAY()-365*3,TODAY(),100)-[2]!thsiFinD("low_int",$B383,TODAY()-365*3,TODAY(),100)-1)/([2]!thsiFinD("high_int",$B383,TODAY()-365*3,TODAY(),100)-[2]!thsiFinD("low_int",$B383,TODAY()-365*3,TODAY(),100)-1)))</f>
        <v>0.96977989377654183</v>
      </c>
      <c r="AC383" s="29">
        <f ca="1">IF($L383="","",(([2]!thsiFinD("close_int",$B383,TODAY()-365,TODAY(),100)-[2]!thsiFinD("low_int",$B383,TODAY()-365,TODAY(),100)-1)/([2]!thsiFinD("high_int",$B383,TODAY()-365,TODAY(),100)-[2]!thsiFinD("low_int",$B383,TODAY()-365,TODAY(),100)-1)))</f>
        <v>0.92411189973090468</v>
      </c>
      <c r="AD383" s="29">
        <f ca="1">IF($L383="","",(([2]!thsiFinD("close_int",$B383,TODAY()-90,TODAY(),100)-[2]!thsiFinD("low_int",$B383,TODAY()-90,TODAY(),100)-1)/([2]!thsiFinD("high_int",$B383,TODAY()-90,TODAY(),100)-[2]!thsiFinD("low_int",$B383,TODAY()-90,TODAY(),100)-1)))</f>
        <v>0.69459989824841351</v>
      </c>
    </row>
    <row r="384" spans="1:30" ht="16.5" x14ac:dyDescent="0.4">
      <c r="A384" s="2" t="str">
        <f>[1]!b_info_fullname(B384)</f>
        <v>上证5年期地方政府债指数</v>
      </c>
      <c r="B384" s="21" t="s">
        <v>338</v>
      </c>
      <c r="C384" s="2" t="str">
        <f>[1]!s_info_name(B384)</f>
        <v>上证5年期地债</v>
      </c>
      <c r="D384" s="3" t="s">
        <v>1855</v>
      </c>
      <c r="E384" s="3" t="s">
        <v>1857</v>
      </c>
      <c r="F384" s="21" t="s">
        <v>1858</v>
      </c>
      <c r="G384" s="19">
        <f>COUNTIF('ETF-info'!$I$2:$I$2000,ETF指数!$B384)</f>
        <v>1</v>
      </c>
      <c r="H384" s="20">
        <f ca="1">SUMIF('ETF-info'!$I$2:$I$2000,ETF指数!B384,'ETF-info'!$M$2:$M$1008)</f>
        <v>8.4815823824999992</v>
      </c>
      <c r="I384" s="25">
        <f ca="1">[1]!i_pq_pctchange($B384,TODAY()-30,"")</f>
        <v>0.82059034583610302</v>
      </c>
      <c r="J384" s="25">
        <f ca="1">[1]!i_pq_pctchange($B384,TODAY()-180,"")</f>
        <v>2.1106874072387649</v>
      </c>
      <c r="K384" s="25">
        <f ca="1">[1]!i_pq_pctchange($B384,TODAY()-365,"")</f>
        <v>4.3137956481874795</v>
      </c>
      <c r="L384" s="25" t="str">
        <f ca="1">IFERROR([1]!i_risk_returnyearly($B384,TODAY()-180,"",1)/N384,"")</f>
        <v/>
      </c>
      <c r="M384" s="25" t="str">
        <f ca="1">IFERROR([1]!i_risk_returnyearly($B384,TODAY()-365,"",1)/O384,"")</f>
        <v/>
      </c>
      <c r="N384" s="26">
        <f ca="1">[2]!thsiFinD("ths_annual_volatility_index",$B384,TODAY()-180,TODAY(),100,101)</f>
        <v>0</v>
      </c>
      <c r="O384" s="26">
        <f ca="1">[2]!thsiFinD("ths_annual_volatility_index",$B384,TODAY()-365,TODAY(),100,101)</f>
        <v>0</v>
      </c>
      <c r="P384" s="27">
        <f ca="1">[2]!thsiFinD("ths_fore_np_compound_growth_2y_index",$B384,TODAY())</f>
        <v>0</v>
      </c>
      <c r="Q384" s="27">
        <f ca="1">$P384-[2]!thsiFinD("ths_fore_np_compound_growth_2y_index",$B384,TODAY()-30)</f>
        <v>0</v>
      </c>
      <c r="R384" s="27">
        <f ca="1">$P384-[2]!thsiFinD("ths_fore_np_compound_growth_2y_index",$B384,TODAY()-180)</f>
        <v>0</v>
      </c>
      <c r="S384" s="26">
        <f ca="1">[2]!thsiFinD("ths_pe_ttm_index",B384,[2]!thsiFinD("ths_new_forward_nearest_trade_date_func",TODAY()),100,100)</f>
        <v>0</v>
      </c>
      <c r="T384" s="26">
        <f ca="1">[2]!thsiFinD("ths_fore_pe_index",B384,[2]!thsiFinD("ths_new_forward_nearest_trade_date_func",TODAY()),2025,100)</f>
        <v>0</v>
      </c>
      <c r="U384" s="26">
        <f ca="1">[2]!thsiFinD("ths_pb_quantile_sr_index",$B384,[2]!thsiFinD("ths_new_forward_nearest_trade_date_func",TODAY()),TODAY()-365*5,TODAY(),107,100)</f>
        <v>0</v>
      </c>
      <c r="V384" s="26">
        <f ca="1">[2]!thsiFinD("ths_pe_ttm_quantile_index",$B384,[2]!thsiFinD("ths_new_forward_nearest_trade_date_func",TODAY()),TODAY()-365*5,TODAY(),100,100)</f>
        <v>0</v>
      </c>
      <c r="W384" s="27">
        <f ca="1">[2]!thsiFinD("ths_pb_quantile_sr_index",$B384,"2024-09-20",TODAY()-365*5,TODAY(),107,100)</f>
        <v>0</v>
      </c>
      <c r="X384" s="27">
        <f ca="1">[2]!thsiFinD("ths_pe_ttm_quantile_index",$B384,"2024-09-20",TODAY()-365*5,TODAY(),100,100)</f>
        <v>0</v>
      </c>
      <c r="Y384" s="27">
        <f ca="1">[2]!thsiFinD("ths_pb_quantile_sr_index",$B384,"2024-12-31",TODAY()-365*5,TODAY(),107,100)</f>
        <v>0</v>
      </c>
      <c r="Z384" s="27">
        <f ca="1">[2]!thsiFinD("ths_pe_ttm_quantile_index",$B384,"2024-12-31",TODAY()-365*5,TODAY(),100,100)</f>
        <v>0</v>
      </c>
      <c r="AA384" s="27">
        <f ca="1">[2]!thsiFinD("ths_pb_lessthan1_num_ratio_index",$B384,[2]!thsiFinD("ths_new_forward_nearest_trade_date_func",TODAY()))</f>
        <v>0</v>
      </c>
      <c r="AB384" s="29" t="str">
        <f ca="1">IF(L384="","",(([2]!thsiFinD("close_int",$B384,TODAY()-365*3,TODAY(),100)-[2]!thsiFinD("low_int",$B384,TODAY()-365*3,TODAY(),100)-1)/([2]!thsiFinD("high_int",$B384,TODAY()-365*3,TODAY(),100)-[2]!thsiFinD("low_int",$B384,TODAY()-365*3,TODAY(),100)-1)))</f>
        <v/>
      </c>
      <c r="AC384" s="29" t="str">
        <f ca="1">IF($L384="","",(([2]!thsiFinD("close_int",$B384,TODAY()-365,TODAY(),100)-[2]!thsiFinD("low_int",$B384,TODAY()-365,TODAY(),100)-1)/([2]!thsiFinD("high_int",$B384,TODAY()-365,TODAY(),100)-[2]!thsiFinD("low_int",$B384,TODAY()-365,TODAY(),100)-1)))</f>
        <v/>
      </c>
      <c r="AD384" s="29" t="str">
        <f ca="1">IF($L384="","",(([2]!thsiFinD("close_int",$B384,TODAY()-90,TODAY(),100)-[2]!thsiFinD("low_int",$B384,TODAY()-90,TODAY(),100)-1)/([2]!thsiFinD("high_int",$B384,TODAY()-90,TODAY(),100)-[2]!thsiFinD("low_int",$B384,TODAY()-90,TODAY(),100)-1)))</f>
        <v/>
      </c>
    </row>
    <row r="385" spans="1:30" ht="16.5" x14ac:dyDescent="0.4">
      <c r="A385" s="2" t="str">
        <f>[1]!b_info_fullname(B385)</f>
        <v>上证基准做市公司债指数</v>
      </c>
      <c r="B385" s="21" t="s">
        <v>2344</v>
      </c>
      <c r="C385" s="2" t="str">
        <f>[1]!s_info_name(B385)</f>
        <v>沪做市公司债</v>
      </c>
      <c r="D385" s="39" t="s">
        <v>2350</v>
      </c>
      <c r="E385" s="39" t="s">
        <v>2356</v>
      </c>
      <c r="F385" s="21"/>
      <c r="G385" s="19">
        <f>COUNTIF('ETF-info'!$I$2:$I$2000,ETF指数!$B385)</f>
        <v>4</v>
      </c>
      <c r="H385" s="20">
        <f ca="1">SUMIF('ETF-info'!$I$2:$I$2000,ETF指数!B385,'ETF-info'!$M$2:$M$1008)</f>
        <v>159.84582638239996</v>
      </c>
      <c r="I385" s="25">
        <f ca="1">[1]!i_pq_pctchange($B385,TODAY()-30,"")</f>
        <v>0.72761787102459952</v>
      </c>
      <c r="J385" s="25">
        <f ca="1">[1]!i_pq_pctchange($B385,TODAY()-180,"")</f>
        <v>2.4839778193295192</v>
      </c>
      <c r="K385" s="25">
        <f ca="1">[1]!i_pq_pctchange($B385,TODAY()-365,"")</f>
        <v>3.7295887715225851</v>
      </c>
      <c r="L385" s="25" t="str">
        <f ca="1">IFERROR([1]!i_risk_returnyearly($B385,TODAY()-180,"",1)/N385,"")</f>
        <v/>
      </c>
      <c r="M385" s="25" t="str">
        <f ca="1">IFERROR([1]!i_risk_returnyearly($B385,TODAY()-365,"",1)/O385,"")</f>
        <v/>
      </c>
      <c r="N385" s="26">
        <f ca="1">[2]!thsiFinD("ths_annual_volatility_index",$B385,TODAY()-180,TODAY(),100,101)</f>
        <v>0</v>
      </c>
      <c r="O385" s="26">
        <f ca="1">[2]!thsiFinD("ths_annual_volatility_index",$B385,TODAY()-365,TODAY(),100,101)</f>
        <v>0</v>
      </c>
      <c r="P385" s="27">
        <f ca="1">[2]!thsiFinD("ths_fore_np_compound_growth_2y_index",$B385,TODAY())</f>
        <v>0</v>
      </c>
      <c r="Q385" s="27">
        <f ca="1">$P385-[2]!thsiFinD("ths_fore_np_compound_growth_2y_index",$B385,TODAY()-30)</f>
        <v>0</v>
      </c>
      <c r="R385" s="27">
        <f ca="1">$P385-[2]!thsiFinD("ths_fore_np_compound_growth_2y_index",$B385,TODAY()-180)</f>
        <v>0</v>
      </c>
      <c r="S385" s="26">
        <f ca="1">[2]!thsiFinD("ths_pe_ttm_index",B385,[2]!thsiFinD("ths_new_forward_nearest_trade_date_func",TODAY()),100,100)</f>
        <v>0</v>
      </c>
      <c r="T385" s="26">
        <f ca="1">[2]!thsiFinD("ths_fore_pe_index",B385,[2]!thsiFinD("ths_new_forward_nearest_trade_date_func",TODAY()),2025,100)</f>
        <v>0</v>
      </c>
      <c r="U385" s="26">
        <f ca="1">[2]!thsiFinD("ths_pb_quantile_sr_index",$B385,[2]!thsiFinD("ths_new_forward_nearest_trade_date_func",TODAY()),TODAY()-365*5,TODAY(),107,100)</f>
        <v>0</v>
      </c>
      <c r="V385" s="26">
        <f ca="1">[2]!thsiFinD("ths_pe_ttm_quantile_index",$B385,[2]!thsiFinD("ths_new_forward_nearest_trade_date_func",TODAY()),TODAY()-365*5,TODAY(),100,100)</f>
        <v>0</v>
      </c>
      <c r="W385" s="27">
        <f ca="1">[2]!thsiFinD("ths_pb_quantile_sr_index",$B385,"2024-09-20",TODAY()-365*5,TODAY(),107,100)</f>
        <v>0</v>
      </c>
      <c r="X385" s="27">
        <f ca="1">[2]!thsiFinD("ths_pe_ttm_quantile_index",$B385,"2024-09-20",TODAY()-365*5,TODAY(),100,100)</f>
        <v>0</v>
      </c>
      <c r="Y385" s="27">
        <f ca="1">[2]!thsiFinD("ths_pb_quantile_sr_index",$B385,"2024-12-31",TODAY()-365*5,TODAY(),107,100)</f>
        <v>0</v>
      </c>
      <c r="Z385" s="27">
        <f ca="1">[2]!thsiFinD("ths_pe_ttm_quantile_index",$B385,"2024-12-31",TODAY()-365*5,TODAY(),100,100)</f>
        <v>0</v>
      </c>
      <c r="AA385" s="27">
        <f ca="1">[2]!thsiFinD("ths_pb_lessthan1_num_ratio_index",$B385,[2]!thsiFinD("ths_new_forward_nearest_trade_date_func",TODAY()))</f>
        <v>0</v>
      </c>
      <c r="AB385" s="29" t="str">
        <f ca="1">IF(L385="","",(([2]!thsiFinD("close_int",$B385,TODAY()-365*3,TODAY(),100)-[2]!thsiFinD("low_int",$B385,TODAY()-365*3,TODAY(),100)-1)/([2]!thsiFinD("high_int",$B385,TODAY()-365*3,TODAY(),100)-[2]!thsiFinD("low_int",$B385,TODAY()-365*3,TODAY(),100)-1)))</f>
        <v/>
      </c>
      <c r="AC385" s="29" t="str">
        <f ca="1">IF($L385="","",(([2]!thsiFinD("close_int",$B385,TODAY()-365,TODAY(),100)-[2]!thsiFinD("low_int",$B385,TODAY()-365,TODAY(),100)-1)/([2]!thsiFinD("high_int",$B385,TODAY()-365,TODAY(),100)-[2]!thsiFinD("low_int",$B385,TODAY()-365,TODAY(),100)-1)))</f>
        <v/>
      </c>
      <c r="AD385" s="29" t="str">
        <f ca="1">IF($L385="","",(([2]!thsiFinD("close_int",$B385,TODAY()-90,TODAY(),100)-[2]!thsiFinD("low_int",$B385,TODAY()-90,TODAY(),100)-1)/([2]!thsiFinD("high_int",$B385,TODAY()-90,TODAY(),100)-[2]!thsiFinD("low_int",$B385,TODAY()-90,TODAY(),100)-1)))</f>
        <v/>
      </c>
    </row>
    <row r="386" spans="1:30" ht="16.5" x14ac:dyDescent="0.4">
      <c r="A386" s="2" t="str">
        <f>[1]!b_info_fullname(B386)</f>
        <v>中债-中高等级公司债利差因子指数</v>
      </c>
      <c r="B386" s="2" t="s">
        <v>244</v>
      </c>
      <c r="C386" s="2" t="str">
        <f>[1]!s_info_name(B386)</f>
        <v>中债-中高等级公司债利差因子净价(总值)指数</v>
      </c>
      <c r="D386" s="3" t="s">
        <v>1855</v>
      </c>
      <c r="E386" s="39" t="s">
        <v>2356</v>
      </c>
      <c r="F386" s="3"/>
      <c r="G386" s="19">
        <f>COUNTIF('ETF-info'!$I$2:$I$2000,ETF指数!$B386)</f>
        <v>1</v>
      </c>
      <c r="H386" s="20">
        <f ca="1">SUMIF('ETF-info'!$I$2:$I$2000,ETF指数!B386,'ETF-info'!$M$2:$M$1008)</f>
        <v>116.97157237250001</v>
      </c>
      <c r="I386" s="25">
        <f ca="1">[1]!i_pq_pctchange($B386,TODAY()-30,"")</f>
        <v>0.19981712672394458</v>
      </c>
      <c r="J386" s="25">
        <f ca="1">[1]!i_pq_pctchange($B386,TODAY()-180,"")</f>
        <v>0.15392802061191535</v>
      </c>
      <c r="K386" s="25">
        <f ca="1">[1]!i_pq_pctchange($B386,TODAY()-365,"")</f>
        <v>-0.31737894068046835</v>
      </c>
      <c r="L386" s="25" t="str">
        <f ca="1">IFERROR([1]!i_risk_returnyearly($B386,TODAY()-180,"",1)/N386,"")</f>
        <v/>
      </c>
      <c r="M386" s="25" t="str">
        <f ca="1">IFERROR([1]!i_risk_returnyearly($B386,TODAY()-365,"",1)/O386,"")</f>
        <v/>
      </c>
      <c r="N386" s="26">
        <f ca="1">[2]!thsiFinD("ths_annual_volatility_index",$B386,TODAY()-180,TODAY(),100,101)</f>
        <v>0</v>
      </c>
      <c r="O386" s="26">
        <f ca="1">[2]!thsiFinD("ths_annual_volatility_index",$B386,TODAY()-365,TODAY(),100,101)</f>
        <v>0</v>
      </c>
      <c r="P386" s="27">
        <f ca="1">[2]!thsiFinD("ths_fore_np_compound_growth_2y_index",$B386,TODAY())</f>
        <v>0</v>
      </c>
      <c r="Q386" s="27">
        <f ca="1">$P386-[2]!thsiFinD("ths_fore_np_compound_growth_2y_index",$B386,TODAY()-30)</f>
        <v>0</v>
      </c>
      <c r="R386" s="27">
        <f ca="1">$P386-[2]!thsiFinD("ths_fore_np_compound_growth_2y_index",$B386,TODAY()-180)</f>
        <v>0</v>
      </c>
      <c r="S386" s="26">
        <f ca="1">[2]!thsiFinD("ths_pe_ttm_index",B386,[2]!thsiFinD("ths_new_forward_nearest_trade_date_func",TODAY()),100,100)</f>
        <v>0</v>
      </c>
      <c r="T386" s="26">
        <f ca="1">[2]!thsiFinD("ths_fore_pe_index",B386,[2]!thsiFinD("ths_new_forward_nearest_trade_date_func",TODAY()),2025,100)</f>
        <v>0</v>
      </c>
      <c r="U386" s="26">
        <f ca="1">[2]!thsiFinD("ths_pb_quantile_sr_index",$B386,[2]!thsiFinD("ths_new_forward_nearest_trade_date_func",TODAY()),TODAY()-365*5,TODAY(),107,100)</f>
        <v>0</v>
      </c>
      <c r="V386" s="26">
        <f ca="1">[2]!thsiFinD("ths_pe_ttm_quantile_index",$B386,[2]!thsiFinD("ths_new_forward_nearest_trade_date_func",TODAY()),TODAY()-365*5,TODAY(),100,100)</f>
        <v>0</v>
      </c>
      <c r="W386" s="27">
        <f ca="1">[2]!thsiFinD("ths_pb_quantile_sr_index",$B386,"2024-09-20",TODAY()-365*5,TODAY(),107,100)</f>
        <v>0</v>
      </c>
      <c r="X386" s="27">
        <f ca="1">[2]!thsiFinD("ths_pe_ttm_quantile_index",$B386,"2024-09-20",TODAY()-365*5,TODAY(),100,100)</f>
        <v>0</v>
      </c>
      <c r="Y386" s="27">
        <f ca="1">[2]!thsiFinD("ths_pb_quantile_sr_index",$B386,"2024-12-31",TODAY()-365*5,TODAY(),107,100)</f>
        <v>0</v>
      </c>
      <c r="Z386" s="27">
        <f ca="1">[2]!thsiFinD("ths_pe_ttm_quantile_index",$B386,"2024-12-31",TODAY()-365*5,TODAY(),100,100)</f>
        <v>0</v>
      </c>
      <c r="AA386" s="27">
        <f ca="1">[2]!thsiFinD("ths_pb_lessthan1_num_ratio_index",$B386,[2]!thsiFinD("ths_new_forward_nearest_trade_date_func",TODAY()))</f>
        <v>0</v>
      </c>
      <c r="AB386" s="29" t="str">
        <f ca="1">IF(L386="","",(([2]!thsiFinD("close_int",$B386,TODAY()-365*3,TODAY(),100)-[2]!thsiFinD("low_int",$B386,TODAY()-365*3,TODAY(),100)-1)/([2]!thsiFinD("high_int",$B386,TODAY()-365*3,TODAY(),100)-[2]!thsiFinD("low_int",$B386,TODAY()-365*3,TODAY(),100)-1)))</f>
        <v/>
      </c>
      <c r="AC386" s="29" t="str">
        <f ca="1">IF($L386="","",(([2]!thsiFinD("close_int",$B386,TODAY()-365,TODAY(),100)-[2]!thsiFinD("low_int",$B386,TODAY()-365,TODAY(),100)-1)/([2]!thsiFinD("high_int",$B386,TODAY()-365,TODAY(),100)-[2]!thsiFinD("low_int",$B386,TODAY()-365,TODAY(),100)-1)))</f>
        <v/>
      </c>
      <c r="AD386" s="29" t="str">
        <f ca="1">IF($L386="","",(([2]!thsiFinD("close_int",$B386,TODAY()-90,TODAY(),100)-[2]!thsiFinD("low_int",$B386,TODAY()-90,TODAY(),100)-1)/([2]!thsiFinD("high_int",$B386,TODAY()-90,TODAY(),100)-[2]!thsiFinD("low_int",$B386,TODAY()-90,TODAY(),100)-1)))</f>
        <v/>
      </c>
    </row>
    <row r="387" spans="1:30" ht="16.5" x14ac:dyDescent="0.4">
      <c r="A387" s="2" t="str">
        <f>[1]!b_info_fullname(B387)</f>
        <v>中债-0-3年国开行债券指数</v>
      </c>
      <c r="B387" s="2" t="s">
        <v>975</v>
      </c>
      <c r="C387" s="2" t="str">
        <f>[1]!s_info_name(B387)</f>
        <v>中债-0-3年国开行债券财富(总值)指数</v>
      </c>
      <c r="D387" s="3" t="s">
        <v>1855</v>
      </c>
      <c r="E387" s="38" t="s">
        <v>2355</v>
      </c>
      <c r="F387" s="3" t="s">
        <v>1863</v>
      </c>
      <c r="G387" s="19">
        <f>COUNTIF('ETF-info'!$I$2:$I$2000,ETF指数!$B387)</f>
        <v>2</v>
      </c>
      <c r="H387" s="20">
        <f ca="1">SUMIF('ETF-info'!$I$2:$I$2000,ETF指数!B387,'ETF-info'!$M$2:$M$1008)</f>
        <v>42.502983718300001</v>
      </c>
      <c r="I387" s="25">
        <f ca="1">[1]!i_pq_pctchange($B387,TODAY()-30,"")</f>
        <v>0.23549710284089809</v>
      </c>
      <c r="J387" s="25">
        <f ca="1">[1]!i_pq_pctchange($B387,TODAY()-180,"")</f>
        <v>1.0475703978034545</v>
      </c>
      <c r="K387" s="25">
        <f ca="1">[1]!i_pq_pctchange($B387,TODAY()-365,"")</f>
        <v>2.2451859337001334</v>
      </c>
      <c r="L387" s="25" t="str">
        <f ca="1">IFERROR([1]!i_risk_returnyearly($B387,TODAY()-180,"",1)/N387,"")</f>
        <v/>
      </c>
      <c r="M387" s="25" t="str">
        <f ca="1">IFERROR([1]!i_risk_returnyearly($B387,TODAY()-365,"",1)/O387,"")</f>
        <v/>
      </c>
      <c r="N387" s="26">
        <f ca="1">[2]!thsiFinD("ths_annual_volatility_index",$B387,TODAY()-180,TODAY(),100,101)</f>
        <v>0</v>
      </c>
      <c r="O387" s="26">
        <f ca="1">[2]!thsiFinD("ths_annual_volatility_index",$B387,TODAY()-365,TODAY(),100,101)</f>
        <v>0</v>
      </c>
      <c r="P387" s="27">
        <f ca="1">[2]!thsiFinD("ths_fore_np_compound_growth_2y_index",$B387,TODAY())</f>
        <v>0</v>
      </c>
      <c r="Q387" s="27">
        <f ca="1">$P387-[2]!thsiFinD("ths_fore_np_compound_growth_2y_index",$B387,TODAY()-30)</f>
        <v>0</v>
      </c>
      <c r="R387" s="27">
        <f ca="1">$P387-[2]!thsiFinD("ths_fore_np_compound_growth_2y_index",$B387,TODAY()-180)</f>
        <v>0</v>
      </c>
      <c r="S387" s="26">
        <f ca="1">[2]!thsiFinD("ths_pe_ttm_index",B387,[2]!thsiFinD("ths_new_forward_nearest_trade_date_func",TODAY()),100,100)</f>
        <v>0</v>
      </c>
      <c r="T387" s="26">
        <f ca="1">[2]!thsiFinD("ths_fore_pe_index",B387,[2]!thsiFinD("ths_new_forward_nearest_trade_date_func",TODAY()),2025,100)</f>
        <v>0</v>
      </c>
      <c r="U387" s="26">
        <f ca="1">[2]!thsiFinD("ths_pb_quantile_sr_index",$B387,[2]!thsiFinD("ths_new_forward_nearest_trade_date_func",TODAY()),TODAY()-365*5,TODAY(),107,100)</f>
        <v>0</v>
      </c>
      <c r="V387" s="26">
        <f ca="1">[2]!thsiFinD("ths_pe_ttm_quantile_index",$B387,[2]!thsiFinD("ths_new_forward_nearest_trade_date_func",TODAY()),TODAY()-365*5,TODAY(),100,100)</f>
        <v>0</v>
      </c>
      <c r="W387" s="27">
        <f ca="1">[2]!thsiFinD("ths_pb_quantile_sr_index",$B387,"2024-09-20",TODAY()-365*5,TODAY(),107,100)</f>
        <v>0</v>
      </c>
      <c r="X387" s="27">
        <f ca="1">[2]!thsiFinD("ths_pe_ttm_quantile_index",$B387,"2024-09-20",TODAY()-365*5,TODAY(),100,100)</f>
        <v>0</v>
      </c>
      <c r="Y387" s="27">
        <f ca="1">[2]!thsiFinD("ths_pb_quantile_sr_index",$B387,"2024-12-31",TODAY()-365*5,TODAY(),107,100)</f>
        <v>0</v>
      </c>
      <c r="Z387" s="27">
        <f ca="1">[2]!thsiFinD("ths_pe_ttm_quantile_index",$B387,"2024-12-31",TODAY()-365*5,TODAY(),100,100)</f>
        <v>0</v>
      </c>
      <c r="AA387" s="27">
        <f ca="1">[2]!thsiFinD("ths_pb_lessthan1_num_ratio_index",$B387,[2]!thsiFinD("ths_new_forward_nearest_trade_date_func",TODAY()))</f>
        <v>0</v>
      </c>
      <c r="AB387" s="29" t="str">
        <f ca="1">IF(L387="","",(([2]!thsiFinD("close_int",$B387,TODAY()-365*3,TODAY(),100)-[2]!thsiFinD("low_int",$B387,TODAY()-365*3,TODAY(),100)-1)/([2]!thsiFinD("high_int",$B387,TODAY()-365*3,TODAY(),100)-[2]!thsiFinD("low_int",$B387,TODAY()-365*3,TODAY(),100)-1)))</f>
        <v/>
      </c>
      <c r="AC387" s="29" t="str">
        <f ca="1">IF($L387="","",(([2]!thsiFinD("close_int",$B387,TODAY()-365,TODAY(),100)-[2]!thsiFinD("low_int",$B387,TODAY()-365,TODAY(),100)-1)/([2]!thsiFinD("high_int",$B387,TODAY()-365,TODAY(),100)-[2]!thsiFinD("low_int",$B387,TODAY()-365,TODAY(),100)-1)))</f>
        <v/>
      </c>
      <c r="AD387" s="29" t="str">
        <f ca="1">IF($L387="","",(([2]!thsiFinD("close_int",$B387,TODAY()-90,TODAY(),100)-[2]!thsiFinD("low_int",$B387,TODAY()-90,TODAY(),100)-1)/([2]!thsiFinD("high_int",$B387,TODAY()-90,TODAY(),100)-[2]!thsiFinD("low_int",$B387,TODAY()-90,TODAY(),100)-1)))</f>
        <v/>
      </c>
    </row>
    <row r="388" spans="1:30" ht="16.5" x14ac:dyDescent="0.4">
      <c r="A388" s="2" t="str">
        <f>[1]!b_info_fullname(B388)</f>
        <v>中债-1-5年国开行债券指数</v>
      </c>
      <c r="B388" s="2" t="s">
        <v>963</v>
      </c>
      <c r="C388" s="2" t="str">
        <f>[1]!s_info_name(B388)</f>
        <v>中债-1-5年国开行债券全价(总值)指数</v>
      </c>
      <c r="D388" s="3" t="s">
        <v>1855</v>
      </c>
      <c r="E388" s="38" t="s">
        <v>2355</v>
      </c>
      <c r="F388" s="3" t="s">
        <v>1863</v>
      </c>
      <c r="G388" s="19">
        <f>COUNTIF('ETF-info'!$I$2:$I$2000,ETF指数!$B388)</f>
        <v>1</v>
      </c>
      <c r="H388" s="20">
        <f ca="1">SUMIF('ETF-info'!$I$2:$I$2000,ETF指数!B388,'ETF-info'!$M$2:$M$1008)</f>
        <v>51.059142542899998</v>
      </c>
      <c r="I388" s="25">
        <f ca="1">[1]!i_pq_pctchange($B388,TODAY()-30,"")</f>
        <v>5.2275465019424594E-2</v>
      </c>
      <c r="J388" s="25">
        <f ca="1">[1]!i_pq_pctchange($B388,TODAY()-180,"")</f>
        <v>-0.22291468339610265</v>
      </c>
      <c r="K388" s="25">
        <f ca="1">[1]!i_pq_pctchange($B388,TODAY()-365,"")</f>
        <v>-0.2375633937571231</v>
      </c>
      <c r="L388" s="25" t="str">
        <f ca="1">IFERROR([1]!i_risk_returnyearly($B388,TODAY()-180,"",1)/N388,"")</f>
        <v/>
      </c>
      <c r="M388" s="25" t="str">
        <f ca="1">IFERROR([1]!i_risk_returnyearly($B388,TODAY()-365,"",1)/O388,"")</f>
        <v/>
      </c>
      <c r="N388" s="26">
        <f ca="1">[2]!thsiFinD("ths_annual_volatility_index",$B388,TODAY()-180,TODAY(),100,101)</f>
        <v>0</v>
      </c>
      <c r="O388" s="26">
        <f ca="1">[2]!thsiFinD("ths_annual_volatility_index",$B388,TODAY()-365,TODAY(),100,101)</f>
        <v>0</v>
      </c>
      <c r="P388" s="27">
        <f ca="1">[2]!thsiFinD("ths_fore_np_compound_growth_2y_index",$B388,TODAY())</f>
        <v>0</v>
      </c>
      <c r="Q388" s="27">
        <f ca="1">$P388-[2]!thsiFinD("ths_fore_np_compound_growth_2y_index",$B388,TODAY()-30)</f>
        <v>0</v>
      </c>
      <c r="R388" s="27">
        <f ca="1">$P388-[2]!thsiFinD("ths_fore_np_compound_growth_2y_index",$B388,TODAY()-180)</f>
        <v>0</v>
      </c>
      <c r="S388" s="26">
        <f ca="1">[2]!thsiFinD("ths_pe_ttm_index",B388,[2]!thsiFinD("ths_new_forward_nearest_trade_date_func",TODAY()),100,100)</f>
        <v>0</v>
      </c>
      <c r="T388" s="26">
        <f ca="1">[2]!thsiFinD("ths_fore_pe_index",B388,[2]!thsiFinD("ths_new_forward_nearest_trade_date_func",TODAY()),2025,100)</f>
        <v>0</v>
      </c>
      <c r="U388" s="26">
        <f ca="1">[2]!thsiFinD("ths_pb_quantile_sr_index",$B388,[2]!thsiFinD("ths_new_forward_nearest_trade_date_func",TODAY()),TODAY()-365*5,TODAY(),107,100)</f>
        <v>0</v>
      </c>
      <c r="V388" s="26">
        <f ca="1">[2]!thsiFinD("ths_pe_ttm_quantile_index",$B388,[2]!thsiFinD("ths_new_forward_nearest_trade_date_func",TODAY()),TODAY()-365*5,TODAY(),100,100)</f>
        <v>0</v>
      </c>
      <c r="W388" s="27">
        <f ca="1">[2]!thsiFinD("ths_pb_quantile_sr_index",$B388,"2024-09-20",TODAY()-365*5,TODAY(),107,100)</f>
        <v>0</v>
      </c>
      <c r="X388" s="27">
        <f ca="1">[2]!thsiFinD("ths_pe_ttm_quantile_index",$B388,"2024-09-20",TODAY()-365*5,TODAY(),100,100)</f>
        <v>0</v>
      </c>
      <c r="Y388" s="27">
        <f ca="1">[2]!thsiFinD("ths_pb_quantile_sr_index",$B388,"2024-12-31",TODAY()-365*5,TODAY(),107,100)</f>
        <v>0</v>
      </c>
      <c r="Z388" s="27">
        <f ca="1">[2]!thsiFinD("ths_pe_ttm_quantile_index",$B388,"2024-12-31",TODAY()-365*5,TODAY(),100,100)</f>
        <v>0</v>
      </c>
      <c r="AA388" s="27">
        <f ca="1">[2]!thsiFinD("ths_pb_lessthan1_num_ratio_index",$B388,[2]!thsiFinD("ths_new_forward_nearest_trade_date_func",TODAY()))</f>
        <v>0</v>
      </c>
      <c r="AB388" s="29" t="str">
        <f ca="1">IF(L388="","",(([2]!thsiFinD("close_int",$B388,TODAY()-365*3,TODAY(),100)-[2]!thsiFinD("low_int",$B388,TODAY()-365*3,TODAY(),100)-1)/([2]!thsiFinD("high_int",$B388,TODAY()-365*3,TODAY(),100)-[2]!thsiFinD("low_int",$B388,TODAY()-365*3,TODAY(),100)-1)))</f>
        <v/>
      </c>
      <c r="AC388" s="29" t="str">
        <f ca="1">IF($L388="","",(([2]!thsiFinD("close_int",$B388,TODAY()-365,TODAY(),100)-[2]!thsiFinD("low_int",$B388,TODAY()-365,TODAY(),100)-1)/([2]!thsiFinD("high_int",$B388,TODAY()-365,TODAY(),100)-[2]!thsiFinD("low_int",$B388,TODAY()-365,TODAY(),100)-1)))</f>
        <v/>
      </c>
      <c r="AD388" s="29" t="str">
        <f ca="1">IF($L388="","",(([2]!thsiFinD("close_int",$B388,TODAY()-90,TODAY(),100)-[2]!thsiFinD("low_int",$B388,TODAY()-90,TODAY(),100)-1)/([2]!thsiFinD("high_int",$B388,TODAY()-90,TODAY(),100)-[2]!thsiFinD("low_int",$B388,TODAY()-90,TODAY(),100)-1)))</f>
        <v/>
      </c>
    </row>
    <row r="389" spans="1:30" ht="16.5" x14ac:dyDescent="0.4">
      <c r="A389" s="2" t="str">
        <f>[1]!b_info_fullname(B389)</f>
        <v>中债-30年期国债指数</v>
      </c>
      <c r="B389" s="2" t="s">
        <v>1088</v>
      </c>
      <c r="C389" s="2" t="str">
        <f>[1]!s_info_name(B389)</f>
        <v>中债-30年期国债财富(总值)指数</v>
      </c>
      <c r="D389" s="3" t="s">
        <v>1855</v>
      </c>
      <c r="E389" s="38" t="s">
        <v>2355</v>
      </c>
      <c r="F389" s="3" t="s">
        <v>1856</v>
      </c>
      <c r="G389" s="19">
        <f>COUNTIF('ETF-info'!$I$2:$I$2000,ETF指数!$B389)</f>
        <v>1</v>
      </c>
      <c r="H389" s="20">
        <f ca="1">SUMIF('ETF-info'!$I$2:$I$2000,ETF指数!B389,'ETF-info'!$M$2:$M$1008)</f>
        <v>176.52418083509997</v>
      </c>
      <c r="I389" s="25">
        <f ca="1">[1]!i_pq_pctchange($B389,TODAY()-30,"")</f>
        <v>3.5905381106129619</v>
      </c>
      <c r="J389" s="25">
        <f ca="1">[1]!i_pq_pctchange($B389,TODAY()-180,"")</f>
        <v>8.86456936310449</v>
      </c>
      <c r="K389" s="25">
        <f ca="1">[1]!i_pq_pctchange($B389,TODAY()-365,"")</f>
        <v>13.100442864152772</v>
      </c>
      <c r="L389" s="25" t="str">
        <f ca="1">IFERROR([1]!i_risk_returnyearly($B389,TODAY()-180,"",1)/N389,"")</f>
        <v/>
      </c>
      <c r="M389" s="25" t="str">
        <f ca="1">IFERROR([1]!i_risk_returnyearly($B389,TODAY()-365,"",1)/O389,"")</f>
        <v/>
      </c>
      <c r="N389" s="26">
        <f ca="1">[2]!thsiFinD("ths_annual_volatility_index",$B389,TODAY()-180,TODAY(),100,101)</f>
        <v>0</v>
      </c>
      <c r="O389" s="26">
        <f ca="1">[2]!thsiFinD("ths_annual_volatility_index",$B389,TODAY()-365,TODAY(),100,101)</f>
        <v>0</v>
      </c>
      <c r="P389" s="27">
        <f ca="1">[2]!thsiFinD("ths_fore_np_compound_growth_2y_index",$B389,TODAY())</f>
        <v>0</v>
      </c>
      <c r="Q389" s="27">
        <f ca="1">$P389-[2]!thsiFinD("ths_fore_np_compound_growth_2y_index",$B389,TODAY()-30)</f>
        <v>0</v>
      </c>
      <c r="R389" s="27">
        <f ca="1">$P389-[2]!thsiFinD("ths_fore_np_compound_growth_2y_index",$B389,TODAY()-180)</f>
        <v>0</v>
      </c>
      <c r="S389" s="26">
        <f ca="1">[2]!thsiFinD("ths_pe_ttm_index",B389,[2]!thsiFinD("ths_new_forward_nearest_trade_date_func",TODAY()),100,100)</f>
        <v>0</v>
      </c>
      <c r="T389" s="26">
        <f ca="1">[2]!thsiFinD("ths_fore_pe_index",B389,[2]!thsiFinD("ths_new_forward_nearest_trade_date_func",TODAY()),2025,100)</f>
        <v>0</v>
      </c>
      <c r="U389" s="26">
        <f ca="1">[2]!thsiFinD("ths_pb_quantile_sr_index",$B389,[2]!thsiFinD("ths_new_forward_nearest_trade_date_func",TODAY()),TODAY()-365*5,TODAY(),107,100)</f>
        <v>0</v>
      </c>
      <c r="V389" s="26">
        <f ca="1">[2]!thsiFinD("ths_pe_ttm_quantile_index",$B389,[2]!thsiFinD("ths_new_forward_nearest_trade_date_func",TODAY()),TODAY()-365*5,TODAY(),100,100)</f>
        <v>0</v>
      </c>
      <c r="W389" s="27">
        <f ca="1">[2]!thsiFinD("ths_pb_quantile_sr_index",$B389,"2024-09-20",TODAY()-365*5,TODAY(),107,100)</f>
        <v>0</v>
      </c>
      <c r="X389" s="27">
        <f ca="1">[2]!thsiFinD("ths_pe_ttm_quantile_index",$B389,"2024-09-20",TODAY()-365*5,TODAY(),100,100)</f>
        <v>0</v>
      </c>
      <c r="Y389" s="27">
        <f ca="1">[2]!thsiFinD("ths_pb_quantile_sr_index",$B389,"2024-12-31",TODAY()-365*5,TODAY(),107,100)</f>
        <v>0</v>
      </c>
      <c r="Z389" s="27">
        <f ca="1">[2]!thsiFinD("ths_pe_ttm_quantile_index",$B389,"2024-12-31",TODAY()-365*5,TODAY(),100,100)</f>
        <v>0</v>
      </c>
      <c r="AA389" s="27">
        <f ca="1">[2]!thsiFinD("ths_pb_lessthan1_num_ratio_index",$B389,[2]!thsiFinD("ths_new_forward_nearest_trade_date_func",TODAY()))</f>
        <v>0</v>
      </c>
      <c r="AB389" s="29" t="str">
        <f ca="1">IF(L389="","",(([2]!thsiFinD("close_int",$B389,TODAY()-365*3,TODAY(),100)-[2]!thsiFinD("low_int",$B389,TODAY()-365*3,TODAY(),100)-1)/([2]!thsiFinD("high_int",$B389,TODAY()-365*3,TODAY(),100)-[2]!thsiFinD("low_int",$B389,TODAY()-365*3,TODAY(),100)-1)))</f>
        <v/>
      </c>
      <c r="AC389" s="29" t="str">
        <f ca="1">IF($L389="","",(([2]!thsiFinD("close_int",$B389,TODAY()-365,TODAY(),100)-[2]!thsiFinD("low_int",$B389,TODAY()-365,TODAY(),100)-1)/([2]!thsiFinD("high_int",$B389,TODAY()-365,TODAY(),100)-[2]!thsiFinD("low_int",$B389,TODAY()-365,TODAY(),100)-1)))</f>
        <v/>
      </c>
      <c r="AD389" s="29" t="str">
        <f ca="1">IF($L389="","",(([2]!thsiFinD("close_int",$B389,TODAY()-90,TODAY(),100)-[2]!thsiFinD("low_int",$B389,TODAY()-90,TODAY(),100)-1)/([2]!thsiFinD("high_int",$B389,TODAY()-90,TODAY(),100)-[2]!thsiFinD("low_int",$B389,TODAY()-90,TODAY(),100)-1)))</f>
        <v/>
      </c>
    </row>
    <row r="390" spans="1:30" ht="16.5" x14ac:dyDescent="0.4">
      <c r="A390" s="2" t="str">
        <f>[1]!b_info_fullname(B390)</f>
        <v>中证1-3年国债指数</v>
      </c>
      <c r="B390" s="21" t="s">
        <v>1861</v>
      </c>
      <c r="C390" s="2" t="str">
        <f>[1]!s_info_name(B390)</f>
        <v>1-3年国债</v>
      </c>
      <c r="D390" s="3" t="s">
        <v>1855</v>
      </c>
      <c r="E390" s="40" t="s">
        <v>2355</v>
      </c>
      <c r="F390" s="39" t="s">
        <v>2358</v>
      </c>
      <c r="G390" s="19">
        <f>COUNTIF('ETF-info'!$I$2:$I$2000,ETF指数!$B390)</f>
        <v>1</v>
      </c>
      <c r="H390" s="20">
        <f ca="1">SUMIF('ETF-info'!$I$2:$I$2000,ETF指数!B390,'ETF-info'!$M$2:$M$1008)</f>
        <v>48.096622517500002</v>
      </c>
      <c r="I390" s="25">
        <f ca="1">[1]!i_pq_pctchange($B390,TODAY()-30,"")</f>
        <v>0.35211960605208148</v>
      </c>
      <c r="J390" s="25">
        <f ca="1">[1]!i_pq_pctchange($B390,TODAY()-180,"")</f>
        <v>0.92605637492619852</v>
      </c>
      <c r="K390" s="25">
        <f ca="1">[1]!i_pq_pctchange($B390,TODAY()-365,"")</f>
        <v>2.3783666312929386</v>
      </c>
      <c r="L390" s="25">
        <f ca="1">IFERROR([1]!i_risk_returnyearly($B390,TODAY()-180,"",1)/N390,"")</f>
        <v>2.745401325956403</v>
      </c>
      <c r="M390" s="25">
        <f ca="1">IFERROR([1]!i_risk_returnyearly($B390,TODAY()-365,"",1)/O390,"")</f>
        <v>3.8605319002266212</v>
      </c>
      <c r="N390" s="26">
        <f ca="1">[2]!thsiFinD("ths_annual_volatility_index",$B390,TODAY()-180,TODAY(),100,101)</f>
        <v>0.7062589126669</v>
      </c>
      <c r="O390" s="26">
        <f ca="1">[2]!thsiFinD("ths_annual_volatility_index",$B390,TODAY()-365,TODAY(),100,101)</f>
        <v>0.63668658993507998</v>
      </c>
      <c r="P390" s="27">
        <f ca="1">[2]!thsiFinD("ths_fore_np_compound_growth_2y_index",$B390,TODAY())</f>
        <v>0</v>
      </c>
      <c r="Q390" s="27">
        <f ca="1">$P390-[2]!thsiFinD("ths_fore_np_compound_growth_2y_index",$B390,TODAY()-30)</f>
        <v>0</v>
      </c>
      <c r="R390" s="27">
        <f ca="1">$P390-[2]!thsiFinD("ths_fore_np_compound_growth_2y_index",$B390,TODAY()-180)</f>
        <v>0</v>
      </c>
      <c r="S390" s="26">
        <f ca="1">[2]!thsiFinD("ths_pe_ttm_index",B390,[2]!thsiFinD("ths_new_forward_nearest_trade_date_func",TODAY()),100,100)</f>
        <v>0</v>
      </c>
      <c r="T390" s="26">
        <f ca="1">[2]!thsiFinD("ths_fore_pe_index",B390,[2]!thsiFinD("ths_new_forward_nearest_trade_date_func",TODAY()),2025,100)</f>
        <v>0</v>
      </c>
      <c r="U390" s="26">
        <f ca="1">[2]!thsiFinD("ths_pb_quantile_sr_index",$B390,[2]!thsiFinD("ths_new_forward_nearest_trade_date_func",TODAY()),TODAY()-365*5,TODAY(),107,100)</f>
        <v>0</v>
      </c>
      <c r="V390" s="26">
        <f ca="1">[2]!thsiFinD("ths_pe_ttm_quantile_index",$B390,[2]!thsiFinD("ths_new_forward_nearest_trade_date_func",TODAY()),TODAY()-365*5,TODAY(),100,100)</f>
        <v>0</v>
      </c>
      <c r="W390" s="27">
        <f ca="1">[2]!thsiFinD("ths_pb_quantile_sr_index",$B390,"2024-09-20",TODAY()-365*5,TODAY(),107,100)</f>
        <v>0</v>
      </c>
      <c r="X390" s="27">
        <f ca="1">[2]!thsiFinD("ths_pe_ttm_quantile_index",$B390,"2024-09-20",TODAY()-365*5,TODAY(),100,100)</f>
        <v>0</v>
      </c>
      <c r="Y390" s="27">
        <f ca="1">[2]!thsiFinD("ths_pb_quantile_sr_index",$B390,"2024-12-31",TODAY()-365*5,TODAY(),107,100)</f>
        <v>0</v>
      </c>
      <c r="Z390" s="27">
        <f ca="1">[2]!thsiFinD("ths_pe_ttm_quantile_index",$B390,"2024-12-31",TODAY()-365*5,TODAY(),100,100)</f>
        <v>0</v>
      </c>
      <c r="AA390" s="27">
        <f ca="1">[2]!thsiFinD("ths_pb_lessthan1_num_ratio_index",$B390,[2]!thsiFinD("ths_new_forward_nearest_trade_date_func",TODAY()))</f>
        <v>0</v>
      </c>
      <c r="AB390" s="29">
        <f ca="1">IF(L390="","",(([2]!thsiFinD("close_int",$B390,TODAY()-365*3,TODAY(),100)-[2]!thsiFinD("low_int",$B390,TODAY()-365*3,TODAY(),100)-1)/([2]!thsiFinD("high_int",$B390,TODAY()-365*3,TODAY(),100)-[2]!thsiFinD("low_int",$B390,TODAY()-365*3,TODAY(),100)-1)))</f>
        <v>0.96453249880389302</v>
      </c>
      <c r="AC390" s="29">
        <f ca="1">IF($L390="","",(([2]!thsiFinD("close_int",$B390,TODAY()-365,TODAY(),100)-[2]!thsiFinD("low_int",$B390,TODAY()-365,TODAY(),100)-1)/([2]!thsiFinD("high_int",$B390,TODAY()-365,TODAY(),100)-[2]!thsiFinD("low_int",$B390,TODAY()-365,TODAY(),100)-1)))</f>
        <v>0.8794101176031347</v>
      </c>
      <c r="AD390" s="29">
        <f ca="1">IF($L390="","",(([2]!thsiFinD("close_int",$B390,TODAY()-90,TODAY(),100)-[2]!thsiFinD("low_int",$B390,TODAY()-90,TODAY(),100)-1)/([2]!thsiFinD("high_int",$B390,TODAY()-90,TODAY(),100)-[2]!thsiFinD("low_int",$B390,TODAY()-90,TODAY(),100)-1)))</f>
        <v>6.8439716312065313</v>
      </c>
    </row>
    <row r="391" spans="1:30" ht="16.5" x14ac:dyDescent="0.4">
      <c r="A391" s="2" t="str">
        <f>[1]!b_info_fullname(B391)</f>
        <v>上证30年期国债指数</v>
      </c>
      <c r="B391" s="2" t="s">
        <v>1281</v>
      </c>
      <c r="C391" s="2" t="str">
        <f>[1]!s_info_name(B391)</f>
        <v>沪30年国债</v>
      </c>
      <c r="D391" s="3" t="s">
        <v>1855</v>
      </c>
      <c r="E391" s="38" t="s">
        <v>2355</v>
      </c>
      <c r="F391" s="3" t="s">
        <v>1856</v>
      </c>
      <c r="G391" s="19">
        <f>COUNTIF('ETF-info'!$I$2:$I$2000,ETF指数!$B391)</f>
        <v>1</v>
      </c>
      <c r="H391" s="20">
        <f ca="1">SUMIF('ETF-info'!$I$2:$I$2000,ETF指数!B391,'ETF-info'!$M$2:$M$1008)</f>
        <v>64.273822698999993</v>
      </c>
      <c r="I391" s="25">
        <f ca="1">[1]!i_pq_pctchange($B391,TODAY()-30,"")</f>
        <v>3.571684388623364</v>
      </c>
      <c r="J391" s="25">
        <f ca="1">[1]!i_pq_pctchange($B391,TODAY()-180,"")</f>
        <v>8.7924162140050832</v>
      </c>
      <c r="K391" s="25">
        <f ca="1">[1]!i_pq_pctchange($B391,TODAY()-365,"")</f>
        <v>12.783909434084052</v>
      </c>
      <c r="L391" s="25" t="str">
        <f ca="1">IFERROR([1]!i_risk_returnyearly($B391,TODAY()-180,"",1)/N391,"")</f>
        <v/>
      </c>
      <c r="M391" s="25" t="str">
        <f ca="1">IFERROR([1]!i_risk_returnyearly($B391,TODAY()-365,"",1)/O391,"")</f>
        <v/>
      </c>
      <c r="N391" s="26">
        <f ca="1">[2]!thsiFinD("ths_annual_volatility_index",$B391,TODAY()-180,TODAY(),100,101)</f>
        <v>0</v>
      </c>
      <c r="O391" s="26">
        <f ca="1">[2]!thsiFinD("ths_annual_volatility_index",$B391,TODAY()-365,TODAY(),100,101)</f>
        <v>0</v>
      </c>
      <c r="P391" s="27">
        <f ca="1">[2]!thsiFinD("ths_fore_np_compound_growth_2y_index",$B391,TODAY())</f>
        <v>0</v>
      </c>
      <c r="Q391" s="27">
        <f ca="1">$P391-[2]!thsiFinD("ths_fore_np_compound_growth_2y_index",$B391,TODAY()-30)</f>
        <v>0</v>
      </c>
      <c r="R391" s="27">
        <f ca="1">$P391-[2]!thsiFinD("ths_fore_np_compound_growth_2y_index",$B391,TODAY()-180)</f>
        <v>0</v>
      </c>
      <c r="S391" s="26">
        <f ca="1">[2]!thsiFinD("ths_pe_ttm_index",B391,[2]!thsiFinD("ths_new_forward_nearest_trade_date_func",TODAY()),100,100)</f>
        <v>0</v>
      </c>
      <c r="T391" s="26">
        <f ca="1">[2]!thsiFinD("ths_fore_pe_index",B391,[2]!thsiFinD("ths_new_forward_nearest_trade_date_func",TODAY()),2025,100)</f>
        <v>0</v>
      </c>
      <c r="U391" s="26">
        <f ca="1">[2]!thsiFinD("ths_pb_quantile_sr_index",$B391,[2]!thsiFinD("ths_new_forward_nearest_trade_date_func",TODAY()),TODAY()-365*5,TODAY(),107,100)</f>
        <v>0</v>
      </c>
      <c r="V391" s="26">
        <f ca="1">[2]!thsiFinD("ths_pe_ttm_quantile_index",$B391,[2]!thsiFinD("ths_new_forward_nearest_trade_date_func",TODAY()),TODAY()-365*5,TODAY(),100,100)</f>
        <v>0</v>
      </c>
      <c r="W391" s="27">
        <f ca="1">[2]!thsiFinD("ths_pb_quantile_sr_index",$B391,"2024-09-20",TODAY()-365*5,TODAY(),107,100)</f>
        <v>0</v>
      </c>
      <c r="X391" s="27">
        <f ca="1">[2]!thsiFinD("ths_pe_ttm_quantile_index",$B391,"2024-09-20",TODAY()-365*5,TODAY(),100,100)</f>
        <v>0</v>
      </c>
      <c r="Y391" s="27">
        <f ca="1">[2]!thsiFinD("ths_pb_quantile_sr_index",$B391,"2024-12-31",TODAY()-365*5,TODAY(),107,100)</f>
        <v>0</v>
      </c>
      <c r="Z391" s="27">
        <f ca="1">[2]!thsiFinD("ths_pe_ttm_quantile_index",$B391,"2024-12-31",TODAY()-365*5,TODAY(),100,100)</f>
        <v>0</v>
      </c>
      <c r="AA391" s="27">
        <f ca="1">[2]!thsiFinD("ths_pb_lessthan1_num_ratio_index",$B391,[2]!thsiFinD("ths_new_forward_nearest_trade_date_func",TODAY()))</f>
        <v>0</v>
      </c>
      <c r="AB391" s="29" t="str">
        <f ca="1">IF(L391="","",(([2]!thsiFinD("close_int",$B391,TODAY()-365*3,TODAY(),100)-[2]!thsiFinD("low_int",$B391,TODAY()-365*3,TODAY(),100)-1)/([2]!thsiFinD("high_int",$B391,TODAY()-365*3,TODAY(),100)-[2]!thsiFinD("low_int",$B391,TODAY()-365*3,TODAY(),100)-1)))</f>
        <v/>
      </c>
      <c r="AC391" s="29" t="str">
        <f ca="1">IF($L391="","",(([2]!thsiFinD("close_int",$B391,TODAY()-365,TODAY(),100)-[2]!thsiFinD("low_int",$B391,TODAY()-365,TODAY(),100)-1)/([2]!thsiFinD("high_int",$B391,TODAY()-365,TODAY(),100)-[2]!thsiFinD("low_int",$B391,TODAY()-365,TODAY(),100)-1)))</f>
        <v/>
      </c>
      <c r="AD391" s="29" t="str">
        <f ca="1">IF($L391="","",(([2]!thsiFinD("close_int",$B391,TODAY()-90,TODAY(),100)-[2]!thsiFinD("low_int",$B391,TODAY()-90,TODAY(),100)-1)/([2]!thsiFinD("high_int",$B391,TODAY()-90,TODAY(),100)-[2]!thsiFinD("low_int",$B391,TODAY()-90,TODAY(),100)-1)))</f>
        <v/>
      </c>
    </row>
    <row r="392" spans="1:30" ht="16.5" x14ac:dyDescent="0.4">
      <c r="A392" s="2" t="str">
        <f>[1]!b_info_fullname(B392)</f>
        <v>上证10年期国债指数</v>
      </c>
      <c r="B392" s="21" t="s">
        <v>193</v>
      </c>
      <c r="C392" s="2" t="str">
        <f>[1]!s_info_name(B392)</f>
        <v>上证10年国债</v>
      </c>
      <c r="D392" s="3" t="s">
        <v>1855</v>
      </c>
      <c r="E392" s="38" t="s">
        <v>2355</v>
      </c>
      <c r="F392" s="39" t="s">
        <v>2357</v>
      </c>
      <c r="G392" s="19">
        <f>COUNTIF('ETF-info'!$I$2:$I$2000,ETF指数!$B392)</f>
        <v>1</v>
      </c>
      <c r="H392" s="20">
        <f ca="1">SUMIF('ETF-info'!$I$2:$I$2000,ETF指数!B392,'ETF-info'!$M$2:$M$1008)</f>
        <v>32.6687171441</v>
      </c>
      <c r="I392" s="25">
        <f ca="1">[1]!i_pq_pctchange($B392,TODAY()-30,"")</f>
        <v>1.4766590828102277</v>
      </c>
      <c r="J392" s="25">
        <f ca="1">[1]!i_pq_pctchange($B392,TODAY()-180,"")</f>
        <v>4.3927070020946424</v>
      </c>
      <c r="K392" s="25">
        <f ca="1">[1]!i_pq_pctchange($B392,TODAY()-365,"")</f>
        <v>6.5484972280472897</v>
      </c>
      <c r="L392" s="25">
        <f ca="1">IFERROR([1]!i_risk_returnyearly($B392,TODAY()-180,"",1)/N392,"")</f>
        <v>3.3871695756304208</v>
      </c>
      <c r="M392" s="25">
        <f ca="1">IFERROR([1]!i_risk_returnyearly($B392,TODAY()-365,"",1)/O392,"")</f>
        <v>2.6546173366091703</v>
      </c>
      <c r="N392" s="26">
        <f ca="1">[2]!thsiFinD("ths_annual_volatility_index",$B392,TODAY()-180,TODAY(),100,101)</f>
        <v>2.7661693235385001</v>
      </c>
      <c r="O392" s="26">
        <f ca="1">[2]!thsiFinD("ths_annual_volatility_index",$B392,TODAY()-365,TODAY(),100,101)</f>
        <v>2.5510829778480999</v>
      </c>
      <c r="P392" s="27">
        <f ca="1">[2]!thsiFinD("ths_fore_np_compound_growth_2y_index",$B392,TODAY())</f>
        <v>0</v>
      </c>
      <c r="Q392" s="27">
        <f ca="1">$P392-[2]!thsiFinD("ths_fore_np_compound_growth_2y_index",$B392,TODAY()-30)</f>
        <v>0</v>
      </c>
      <c r="R392" s="27">
        <f ca="1">$P392-[2]!thsiFinD("ths_fore_np_compound_growth_2y_index",$B392,TODAY()-180)</f>
        <v>0</v>
      </c>
      <c r="S392" s="26">
        <f ca="1">[2]!thsiFinD("ths_pe_ttm_index",B392,[2]!thsiFinD("ths_new_forward_nearest_trade_date_func",TODAY()),100,100)</f>
        <v>0</v>
      </c>
      <c r="T392" s="26">
        <f ca="1">[2]!thsiFinD("ths_fore_pe_index",B392,[2]!thsiFinD("ths_new_forward_nearest_trade_date_func",TODAY()),2025,100)</f>
        <v>0</v>
      </c>
      <c r="U392" s="26">
        <f ca="1">[2]!thsiFinD("ths_pb_quantile_sr_index",$B392,[2]!thsiFinD("ths_new_forward_nearest_trade_date_func",TODAY()),TODAY()-365*5,TODAY(),107,100)</f>
        <v>0</v>
      </c>
      <c r="V392" s="26">
        <f ca="1">[2]!thsiFinD("ths_pe_ttm_quantile_index",$B392,[2]!thsiFinD("ths_new_forward_nearest_trade_date_func",TODAY()),TODAY()-365*5,TODAY(),100,100)</f>
        <v>0</v>
      </c>
      <c r="W392" s="27">
        <f ca="1">[2]!thsiFinD("ths_pb_quantile_sr_index",$B392,"2024-09-20",TODAY()-365*5,TODAY(),107,100)</f>
        <v>0</v>
      </c>
      <c r="X392" s="27">
        <f ca="1">[2]!thsiFinD("ths_pe_ttm_quantile_index",$B392,"2024-09-20",TODAY()-365*5,TODAY(),100,100)</f>
        <v>0</v>
      </c>
      <c r="Y392" s="27">
        <f ca="1">[2]!thsiFinD("ths_pb_quantile_sr_index",$B392,"2024-12-31",TODAY()-365*5,TODAY(),107,100)</f>
        <v>0</v>
      </c>
      <c r="Z392" s="27">
        <f ca="1">[2]!thsiFinD("ths_pe_ttm_quantile_index",$B392,"2024-12-31",TODAY()-365*5,TODAY(),100,100)</f>
        <v>0</v>
      </c>
      <c r="AA392" s="27">
        <f ca="1">[2]!thsiFinD("ths_pb_lessthan1_num_ratio_index",$B392,[2]!thsiFinD("ths_new_forward_nearest_trade_date_func",TODAY()))</f>
        <v>0</v>
      </c>
      <c r="AB392" s="29">
        <f ca="1">IF(L392="","",(([2]!thsiFinD("close_int",$B392,TODAY()-365*3,TODAY(),100)-[2]!thsiFinD("low_int",$B392,TODAY()-365*3,TODAY(),100)-1)/([2]!thsiFinD("high_int",$B392,TODAY()-365*3,TODAY(),100)-[2]!thsiFinD("low_int",$B392,TODAY()-365*3,TODAY(),100)-1)))</f>
        <v>0.98051784587208202</v>
      </c>
      <c r="AC392" s="29">
        <f ca="1">IF($L392="","",(([2]!thsiFinD("close_int",$B392,TODAY()-365,TODAY(),100)-[2]!thsiFinD("low_int",$B392,TODAY()-365,TODAY(),100)-1)/([2]!thsiFinD("high_int",$B392,TODAY()-365,TODAY(),100)-[2]!thsiFinD("low_int",$B392,TODAY()-365,TODAY(),100)-1)))</f>
        <v>0.95718477894838183</v>
      </c>
      <c r="AD392" s="29">
        <f ca="1">IF($L392="","",(([2]!thsiFinD("close_int",$B392,TODAY()-90,TODAY(),100)-[2]!thsiFinD("low_int",$B392,TODAY()-90,TODAY(),100)-1)/([2]!thsiFinD("high_int",$B392,TODAY()-90,TODAY(),100)-[2]!thsiFinD("low_int",$B392,TODAY()-90,TODAY(),100)-1)))</f>
        <v>0.82026858739187825</v>
      </c>
    </row>
    <row r="393" spans="1:30" ht="16.5" x14ac:dyDescent="0.4">
      <c r="A393" s="2" t="str">
        <f>[1]!b_info_fullname(B393)</f>
        <v>上证5年期国债指数</v>
      </c>
      <c r="B393" s="2" t="s">
        <v>93</v>
      </c>
      <c r="C393" s="2" t="str">
        <f>[1]!s_info_name(B393)</f>
        <v>上证5年国债</v>
      </c>
      <c r="D393" s="3" t="s">
        <v>1855</v>
      </c>
      <c r="E393" s="38" t="s">
        <v>2355</v>
      </c>
      <c r="F393" s="3" t="s">
        <v>1864</v>
      </c>
      <c r="G393" s="19">
        <f>COUNTIF('ETF-info'!$I$2:$I$2000,ETF指数!$B393)</f>
        <v>1</v>
      </c>
      <c r="H393" s="20">
        <f ca="1">SUMIF('ETF-info'!$I$2:$I$2000,ETF指数!B393,'ETF-info'!$M$2:$M$1008)</f>
        <v>26.537331615399999</v>
      </c>
      <c r="I393" s="25">
        <f ca="1">[1]!i_pq_pctchange($B393,TODAY()-30,"")</f>
        <v>0.68417581308419795</v>
      </c>
      <c r="J393" s="25">
        <f ca="1">[1]!i_pq_pctchange($B393,TODAY()-180,"")</f>
        <v>1.1401250781192029</v>
      </c>
      <c r="K393" s="25">
        <f ca="1">[1]!i_pq_pctchange($B393,TODAY()-365,"")</f>
        <v>1.8881996328207196</v>
      </c>
      <c r="L393" s="25" t="str">
        <f ca="1">IFERROR([1]!i_risk_returnyearly($B393,TODAY()-180,"",1)/N393,"")</f>
        <v/>
      </c>
      <c r="M393" s="25" t="str">
        <f ca="1">IFERROR([1]!i_risk_returnyearly($B393,TODAY()-365,"",1)/O393,"")</f>
        <v/>
      </c>
      <c r="N393" s="26">
        <f ca="1">[2]!thsiFinD("ths_annual_volatility_index",$B393,TODAY()-180,TODAY(),100,101)</f>
        <v>0</v>
      </c>
      <c r="O393" s="26">
        <f ca="1">[2]!thsiFinD("ths_annual_volatility_index",$B393,TODAY()-365,TODAY(),100,101)</f>
        <v>0</v>
      </c>
      <c r="P393" s="27">
        <f ca="1">[2]!thsiFinD("ths_fore_np_compound_growth_2y_index",$B393,TODAY())</f>
        <v>0</v>
      </c>
      <c r="Q393" s="27">
        <f ca="1">$P393-[2]!thsiFinD("ths_fore_np_compound_growth_2y_index",$B393,TODAY()-30)</f>
        <v>0</v>
      </c>
      <c r="R393" s="27">
        <f ca="1">$P393-[2]!thsiFinD("ths_fore_np_compound_growth_2y_index",$B393,TODAY()-180)</f>
        <v>0</v>
      </c>
      <c r="S393" s="26">
        <f ca="1">[2]!thsiFinD("ths_pe_ttm_index",B393,[2]!thsiFinD("ths_new_forward_nearest_trade_date_func",TODAY()),100,100)</f>
        <v>0</v>
      </c>
      <c r="T393" s="26">
        <f ca="1">[2]!thsiFinD("ths_fore_pe_index",B393,[2]!thsiFinD("ths_new_forward_nearest_trade_date_func",TODAY()),2025,100)</f>
        <v>0</v>
      </c>
      <c r="U393" s="26">
        <f ca="1">[2]!thsiFinD("ths_pb_quantile_sr_index",$B393,[2]!thsiFinD("ths_new_forward_nearest_trade_date_func",TODAY()),TODAY()-365*5,TODAY(),107,100)</f>
        <v>0</v>
      </c>
      <c r="V393" s="26">
        <f ca="1">[2]!thsiFinD("ths_pe_ttm_quantile_index",$B393,[2]!thsiFinD("ths_new_forward_nearest_trade_date_func",TODAY()),TODAY()-365*5,TODAY(),100,100)</f>
        <v>0</v>
      </c>
      <c r="W393" s="27">
        <f ca="1">[2]!thsiFinD("ths_pb_quantile_sr_index",$B393,"2024-09-20",TODAY()-365*5,TODAY(),107,100)</f>
        <v>0</v>
      </c>
      <c r="X393" s="27">
        <f ca="1">[2]!thsiFinD("ths_pe_ttm_quantile_index",$B393,"2024-09-20",TODAY()-365*5,TODAY(),100,100)</f>
        <v>0</v>
      </c>
      <c r="Y393" s="27">
        <f ca="1">[2]!thsiFinD("ths_pb_quantile_sr_index",$B393,"2024-12-31",TODAY()-365*5,TODAY(),107,100)</f>
        <v>0</v>
      </c>
      <c r="Z393" s="27">
        <f ca="1">[2]!thsiFinD("ths_pe_ttm_quantile_index",$B393,"2024-12-31",TODAY()-365*5,TODAY(),100,100)</f>
        <v>0</v>
      </c>
      <c r="AA393" s="27">
        <f ca="1">[2]!thsiFinD("ths_pb_lessthan1_num_ratio_index",$B393,[2]!thsiFinD("ths_new_forward_nearest_trade_date_func",TODAY()))</f>
        <v>0</v>
      </c>
      <c r="AB393" s="29" t="str">
        <f ca="1">IF(L393="","",(([2]!thsiFinD("close_int",$B393,TODAY()-365*3,TODAY(),100)-[2]!thsiFinD("low_int",$B393,TODAY()-365*3,TODAY(),100)-1)/([2]!thsiFinD("high_int",$B393,TODAY()-365*3,TODAY(),100)-[2]!thsiFinD("low_int",$B393,TODAY()-365*3,TODAY(),100)-1)))</f>
        <v/>
      </c>
      <c r="AC393" s="29" t="str">
        <f ca="1">IF($L393="","",(([2]!thsiFinD("close_int",$B393,TODAY()-365,TODAY(),100)-[2]!thsiFinD("low_int",$B393,TODAY()-365,TODAY(),100)-1)/([2]!thsiFinD("high_int",$B393,TODAY()-365,TODAY(),100)-[2]!thsiFinD("low_int",$B393,TODAY()-365,TODAY(),100)-1)))</f>
        <v/>
      </c>
      <c r="AD393" s="29" t="str">
        <f ca="1">IF($L393="","",(([2]!thsiFinD("close_int",$B393,TODAY()-90,TODAY(),100)-[2]!thsiFinD("low_int",$B393,TODAY()-90,TODAY(),100)-1)/([2]!thsiFinD("high_int",$B393,TODAY()-90,TODAY(),100)-[2]!thsiFinD("low_int",$B393,TODAY()-90,TODAY(),100)-1)))</f>
        <v/>
      </c>
    </row>
    <row r="394" spans="1:30" ht="16.5" x14ac:dyDescent="0.4">
      <c r="A394" s="2" t="str">
        <f>[1]!b_info_fullname(B394)</f>
        <v>中证5-10年期国债活跃券指数</v>
      </c>
      <c r="B394" s="21" t="s">
        <v>242</v>
      </c>
      <c r="C394" s="2" t="str">
        <f>[1]!s_info_name(B394)</f>
        <v>中证5-10年国债活跃券</v>
      </c>
      <c r="D394" s="3" t="s">
        <v>1855</v>
      </c>
      <c r="E394" s="38" t="s">
        <v>2355</v>
      </c>
      <c r="F394" s="3" t="s">
        <v>1864</v>
      </c>
      <c r="G394" s="19">
        <f>COUNTIF('ETF-info'!$I$2:$I$2000,ETF指数!$B394)</f>
        <v>1</v>
      </c>
      <c r="H394" s="20">
        <f ca="1">SUMIF('ETF-info'!$I$2:$I$2000,ETF指数!B394,'ETF-info'!$M$2:$M$1008)</f>
        <v>14.197808610599999</v>
      </c>
      <c r="I394" s="25">
        <f ca="1">[1]!i_pq_pctchange($B394,TODAY()-30,"")</f>
        <v>1.2673057085462291</v>
      </c>
      <c r="J394" s="25">
        <f ca="1">[1]!i_pq_pctchange($B394,TODAY()-180,"")</f>
        <v>3.6333768149135581</v>
      </c>
      <c r="K394" s="25">
        <f ca="1">[1]!i_pq_pctchange($B394,TODAY()-365,"")</f>
        <v>5.6493886148755168</v>
      </c>
      <c r="L394" s="25">
        <f ca="1">IFERROR([1]!i_risk_returnyearly($B394,TODAY()-180,"",1)/N394,"")</f>
        <v>3.0070852639468342</v>
      </c>
      <c r="M394" s="25">
        <f ca="1">IFERROR([1]!i_risk_returnyearly($B394,TODAY()-365,"",1)/O394,"")</f>
        <v>2.4891905789465252</v>
      </c>
      <c r="N394" s="26">
        <f ca="1">[2]!thsiFinD("ths_annual_volatility_index",$B394,TODAY()-180,TODAY(),100,101)</f>
        <v>2.5668239879885002</v>
      </c>
      <c r="O394" s="26">
        <f ca="1">[2]!thsiFinD("ths_annual_volatility_index",$B394,TODAY()-365,TODAY(),100,101)</f>
        <v>2.3467461441821</v>
      </c>
      <c r="P394" s="27">
        <f ca="1">[2]!thsiFinD("ths_fore_np_compound_growth_2y_index",$B394,TODAY())</f>
        <v>0</v>
      </c>
      <c r="Q394" s="27">
        <f ca="1">$P394-[2]!thsiFinD("ths_fore_np_compound_growth_2y_index",$B394,TODAY()-30)</f>
        <v>0</v>
      </c>
      <c r="R394" s="27">
        <f ca="1">$P394-[2]!thsiFinD("ths_fore_np_compound_growth_2y_index",$B394,TODAY()-180)</f>
        <v>0</v>
      </c>
      <c r="S394" s="26">
        <f ca="1">[2]!thsiFinD("ths_pe_ttm_index",B394,[2]!thsiFinD("ths_new_forward_nearest_trade_date_func",TODAY()),100,100)</f>
        <v>0</v>
      </c>
      <c r="T394" s="26">
        <f ca="1">[2]!thsiFinD("ths_fore_pe_index",B394,[2]!thsiFinD("ths_new_forward_nearest_trade_date_func",TODAY()),2025,100)</f>
        <v>0</v>
      </c>
      <c r="U394" s="26">
        <f ca="1">[2]!thsiFinD("ths_pb_quantile_sr_index",$B394,[2]!thsiFinD("ths_new_forward_nearest_trade_date_func",TODAY()),TODAY()-365*5,TODAY(),107,100)</f>
        <v>0</v>
      </c>
      <c r="V394" s="26">
        <f ca="1">[2]!thsiFinD("ths_pe_ttm_quantile_index",$B394,[2]!thsiFinD("ths_new_forward_nearest_trade_date_func",TODAY()),TODAY()-365*5,TODAY(),100,100)</f>
        <v>0</v>
      </c>
      <c r="W394" s="27">
        <f ca="1">[2]!thsiFinD("ths_pb_quantile_sr_index",$B394,"2024-09-20",TODAY()-365*5,TODAY(),107,100)</f>
        <v>0</v>
      </c>
      <c r="X394" s="27">
        <f ca="1">[2]!thsiFinD("ths_pe_ttm_quantile_index",$B394,"2024-09-20",TODAY()-365*5,TODAY(),100,100)</f>
        <v>0</v>
      </c>
      <c r="Y394" s="27">
        <f ca="1">[2]!thsiFinD("ths_pb_quantile_sr_index",$B394,"2024-12-31",TODAY()-365*5,TODAY(),107,100)</f>
        <v>0</v>
      </c>
      <c r="Z394" s="27">
        <f ca="1">[2]!thsiFinD("ths_pe_ttm_quantile_index",$B394,"2024-12-31",TODAY()-365*5,TODAY(),100,100)</f>
        <v>0</v>
      </c>
      <c r="AA394" s="27">
        <f ca="1">[2]!thsiFinD("ths_pb_lessthan1_num_ratio_index",$B394,[2]!thsiFinD("ths_new_forward_nearest_trade_date_func",TODAY()))</f>
        <v>0</v>
      </c>
      <c r="AB394" s="29">
        <f ca="1">IF(L394="","",(([2]!thsiFinD("close_int",$B394,TODAY()-365*3,TODAY(),100)-[2]!thsiFinD("low_int",$B394,TODAY()-365*3,TODAY(),100)-1)/([2]!thsiFinD("high_int",$B394,TODAY()-365*3,TODAY(),100)-[2]!thsiFinD("low_int",$B394,TODAY()-365*3,TODAY(),100)-1)))</f>
        <v>0.97665783694446318</v>
      </c>
      <c r="AC394" s="29">
        <f ca="1">IF($L394="","",(([2]!thsiFinD("close_int",$B394,TODAY()-365,TODAY(),100)-[2]!thsiFinD("low_int",$B394,TODAY()-365,TODAY(),100)-1)/([2]!thsiFinD("high_int",$B394,TODAY()-365,TODAY(),100)-[2]!thsiFinD("low_int",$B394,TODAY()-365,TODAY(),100)-1)))</f>
        <v>0.94748423508317936</v>
      </c>
      <c r="AD394" s="29">
        <f ca="1">IF($L394="","",(([2]!thsiFinD("close_int",$B394,TODAY()-90,TODAY(),100)-[2]!thsiFinD("low_int",$B394,TODAY()-90,TODAY(),100)-1)/([2]!thsiFinD("high_int",$B394,TODAY()-90,TODAY(),100)-[2]!thsiFinD("low_int",$B394,TODAY()-90,TODAY(),100)-1)))</f>
        <v>0.77777270652670427</v>
      </c>
    </row>
    <row r="395" spans="1:30" ht="16.5" x14ac:dyDescent="0.4">
      <c r="A395" s="2" t="str">
        <f>[1]!b_info_fullname(B395)</f>
        <v>中证国债及政策性金融债0-3年指数</v>
      </c>
      <c r="B395" s="21" t="s">
        <v>983</v>
      </c>
      <c r="C395" s="2" t="str">
        <f>[1]!s_info_name(B395)</f>
        <v>国债及政金债0-3</v>
      </c>
      <c r="D395" s="3" t="s">
        <v>1855</v>
      </c>
      <c r="E395" s="38" t="s">
        <v>2355</v>
      </c>
      <c r="F395" s="39" t="s">
        <v>2358</v>
      </c>
      <c r="G395" s="19">
        <f>COUNTIF('ETF-info'!$I$2:$I$2000,ETF指数!$B395)</f>
        <v>1</v>
      </c>
      <c r="H395" s="20">
        <f ca="1">SUMIF('ETF-info'!$I$2:$I$2000,ETF指数!B395,'ETF-info'!$M$2:$M$1008)</f>
        <v>5.6593248882000005</v>
      </c>
      <c r="I395" s="25">
        <f ca="1">[1]!i_pq_pctchange($B395,TODAY()-30,"")</f>
        <v>0.25197705511847968</v>
      </c>
      <c r="J395" s="25">
        <f ca="1">[1]!i_pq_pctchange($B395,TODAY()-180,"")</f>
        <v>0.92812250735758717</v>
      </c>
      <c r="K395" s="25">
        <f ca="1">[1]!i_pq_pctchange($B395,TODAY()-365,"")</f>
        <v>2.1261532681148276</v>
      </c>
      <c r="L395" s="25">
        <f ca="1">IFERROR([1]!i_risk_returnyearly($B395,TODAY()-180,"",1)/N395,"")</f>
        <v>4.4136375953439764</v>
      </c>
      <c r="M395" s="25">
        <f ca="1">IFERROR([1]!i_risk_returnyearly($B395,TODAY()-365,"",1)/O395,"")</f>
        <v>5.3157439483177908</v>
      </c>
      <c r="N395" s="26">
        <f ca="1">[2]!thsiFinD("ths_annual_volatility_index",$B395,TODAY()-180,TODAY(),100,101)</f>
        <v>0.44029710280418</v>
      </c>
      <c r="O395" s="26">
        <f ca="1">[2]!thsiFinD("ths_annual_volatility_index",$B395,TODAY()-365,TODAY(),100,101)</f>
        <v>0.41333931960296999</v>
      </c>
      <c r="P395" s="27">
        <f ca="1">[2]!thsiFinD("ths_fore_np_compound_growth_2y_index",$B395,TODAY())</f>
        <v>0</v>
      </c>
      <c r="Q395" s="27">
        <f ca="1">$P395-[2]!thsiFinD("ths_fore_np_compound_growth_2y_index",$B395,TODAY()-30)</f>
        <v>0</v>
      </c>
      <c r="R395" s="27">
        <f ca="1">$P395-[2]!thsiFinD("ths_fore_np_compound_growth_2y_index",$B395,TODAY()-180)</f>
        <v>0</v>
      </c>
      <c r="S395" s="26">
        <f ca="1">[2]!thsiFinD("ths_pe_ttm_index",B395,[2]!thsiFinD("ths_new_forward_nearest_trade_date_func",TODAY()),100,100)</f>
        <v>0</v>
      </c>
      <c r="T395" s="26">
        <f ca="1">[2]!thsiFinD("ths_fore_pe_index",B395,[2]!thsiFinD("ths_new_forward_nearest_trade_date_func",TODAY()),2025,100)</f>
        <v>0</v>
      </c>
      <c r="U395" s="26">
        <f ca="1">[2]!thsiFinD("ths_pb_quantile_sr_index",$B395,[2]!thsiFinD("ths_new_forward_nearest_trade_date_func",TODAY()),TODAY()-365*5,TODAY(),107,100)</f>
        <v>0</v>
      </c>
      <c r="V395" s="26">
        <f ca="1">[2]!thsiFinD("ths_pe_ttm_quantile_index",$B395,[2]!thsiFinD("ths_new_forward_nearest_trade_date_func",TODAY()),TODAY()-365*5,TODAY(),100,100)</f>
        <v>0</v>
      </c>
      <c r="W395" s="27">
        <f ca="1">[2]!thsiFinD("ths_pb_quantile_sr_index",$B395,"2024-09-20",TODAY()-365*5,TODAY(),107,100)</f>
        <v>0</v>
      </c>
      <c r="X395" s="27">
        <f ca="1">[2]!thsiFinD("ths_pe_ttm_quantile_index",$B395,"2024-09-20",TODAY()-365*5,TODAY(),100,100)</f>
        <v>0</v>
      </c>
      <c r="Y395" s="27">
        <f ca="1">[2]!thsiFinD("ths_pb_quantile_sr_index",$B395,"2024-12-31",TODAY()-365*5,TODAY(),107,100)</f>
        <v>0</v>
      </c>
      <c r="Z395" s="27">
        <f ca="1">[2]!thsiFinD("ths_pe_ttm_quantile_index",$B395,"2024-12-31",TODAY()-365*5,TODAY(),100,100)</f>
        <v>0</v>
      </c>
      <c r="AA395" s="27">
        <f ca="1">[2]!thsiFinD("ths_pb_lessthan1_num_ratio_index",$B395,[2]!thsiFinD("ths_new_forward_nearest_trade_date_func",TODAY()))</f>
        <v>0</v>
      </c>
      <c r="AB395" s="29">
        <f ca="1">IF(L395="","",(([2]!thsiFinD("close_int",$B395,TODAY()-365*3,TODAY(),100)-[2]!thsiFinD("low_int",$B395,TODAY()-365*3,TODAY(),100)-1)/([2]!thsiFinD("high_int",$B395,TODAY()-365*3,TODAY(),100)-[2]!thsiFinD("low_int",$B395,TODAY()-365*3,TODAY(),100)-1)))</f>
        <v>0.9974481116025834</v>
      </c>
      <c r="AC395" s="29">
        <f ca="1">IF($L395="","",(([2]!thsiFinD("close_int",$B395,TODAY()-365,TODAY(),100)-[2]!thsiFinD("low_int",$B395,TODAY()-365,TODAY(),100)-1)/([2]!thsiFinD("high_int",$B395,TODAY()-365,TODAY(),100)-[2]!thsiFinD("low_int",$B395,TODAY()-365,TODAY(),100)-1)))</f>
        <v>0.99479491984176038</v>
      </c>
      <c r="AD395" s="29">
        <f ca="1">IF($L395="","",(([2]!thsiFinD("close_int",$B395,TODAY()-90,TODAY(),100)-[2]!thsiFinD("low_int",$B395,TODAY()-90,TODAY(),100)-1)/([2]!thsiFinD("high_int",$B395,TODAY()-90,TODAY(),100)-[2]!thsiFinD("low_int",$B395,TODAY()-90,TODAY(),100)-1)))</f>
        <v>1.0441956393636285</v>
      </c>
    </row>
    <row r="396" spans="1:30" ht="16.5" x14ac:dyDescent="0.4">
      <c r="A396" s="2" t="str">
        <f>[1]!b_info_fullname(B396)</f>
        <v>上证基准做市国债指数</v>
      </c>
      <c r="B396" s="2" t="s">
        <v>1228</v>
      </c>
      <c r="C396" s="2" t="str">
        <f>[1]!s_info_name(B396)</f>
        <v>沪做市国债</v>
      </c>
      <c r="D396" s="3" t="s">
        <v>1855</v>
      </c>
      <c r="E396" s="38" t="s">
        <v>2355</v>
      </c>
      <c r="F396" s="3" t="s">
        <v>1864</v>
      </c>
      <c r="G396" s="19">
        <f>COUNTIF('ETF-info'!$I$2:$I$2000,ETF指数!$B396)</f>
        <v>1</v>
      </c>
      <c r="H396" s="20">
        <f ca="1">SUMIF('ETF-info'!$I$2:$I$2000,ETF指数!B396,'ETF-info'!$M$2:$M$1008)</f>
        <v>4.8591261826999999</v>
      </c>
      <c r="I396" s="25">
        <f ca="1">[1]!i_pq_pctchange($B396,TODAY()-30,"")</f>
        <v>1.4317937527926095</v>
      </c>
      <c r="J396" s="25">
        <f ca="1">[1]!i_pq_pctchange($B396,TODAY()-180,"")</f>
        <v>3.7047365514558894</v>
      </c>
      <c r="K396" s="25">
        <f ca="1">[1]!i_pq_pctchange($B396,TODAY()-365,"")</f>
        <v>5.6213136610245185</v>
      </c>
      <c r="L396" s="25" t="str">
        <f ca="1">IFERROR([1]!i_risk_returnyearly($B396,TODAY()-180,"",1)/N396,"")</f>
        <v/>
      </c>
      <c r="M396" s="25" t="str">
        <f ca="1">IFERROR([1]!i_risk_returnyearly($B396,TODAY()-365,"",1)/O396,"")</f>
        <v/>
      </c>
      <c r="N396" s="26">
        <f ca="1">[2]!thsiFinD("ths_annual_volatility_index",$B396,TODAY()-180,TODAY(),100,101)</f>
        <v>0</v>
      </c>
      <c r="O396" s="26">
        <f ca="1">[2]!thsiFinD("ths_annual_volatility_index",$B396,TODAY()-365,TODAY(),100,101)</f>
        <v>0</v>
      </c>
      <c r="P396" s="27">
        <f ca="1">[2]!thsiFinD("ths_fore_np_compound_growth_2y_index",$B396,TODAY())</f>
        <v>0</v>
      </c>
      <c r="Q396" s="27">
        <f ca="1">$P396-[2]!thsiFinD("ths_fore_np_compound_growth_2y_index",$B396,TODAY()-30)</f>
        <v>0</v>
      </c>
      <c r="R396" s="27">
        <f ca="1">$P396-[2]!thsiFinD("ths_fore_np_compound_growth_2y_index",$B396,TODAY()-180)</f>
        <v>0</v>
      </c>
      <c r="S396" s="26">
        <f ca="1">[2]!thsiFinD("ths_pe_ttm_index",B396,[2]!thsiFinD("ths_new_forward_nearest_trade_date_func",TODAY()),100,100)</f>
        <v>0</v>
      </c>
      <c r="T396" s="26">
        <f ca="1">[2]!thsiFinD("ths_fore_pe_index",B396,[2]!thsiFinD("ths_new_forward_nearest_trade_date_func",TODAY()),2025,100)</f>
        <v>0</v>
      </c>
      <c r="U396" s="26">
        <f ca="1">[2]!thsiFinD("ths_pb_quantile_sr_index",$B396,[2]!thsiFinD("ths_new_forward_nearest_trade_date_func",TODAY()),TODAY()-365*5,TODAY(),107,100)</f>
        <v>0</v>
      </c>
      <c r="V396" s="26">
        <f ca="1">[2]!thsiFinD("ths_pe_ttm_quantile_index",$B396,[2]!thsiFinD("ths_new_forward_nearest_trade_date_func",TODAY()),TODAY()-365*5,TODAY(),100,100)</f>
        <v>0</v>
      </c>
      <c r="W396" s="27">
        <f ca="1">[2]!thsiFinD("ths_pb_quantile_sr_index",$B396,"2024-09-20",TODAY()-365*5,TODAY(),107,100)</f>
        <v>0</v>
      </c>
      <c r="X396" s="27">
        <f ca="1">[2]!thsiFinD("ths_pe_ttm_quantile_index",$B396,"2024-09-20",TODAY()-365*5,TODAY(),100,100)</f>
        <v>0</v>
      </c>
      <c r="Y396" s="27">
        <f ca="1">[2]!thsiFinD("ths_pb_quantile_sr_index",$B396,"2024-12-31",TODAY()-365*5,TODAY(),107,100)</f>
        <v>0</v>
      </c>
      <c r="Z396" s="27">
        <f ca="1">[2]!thsiFinD("ths_pe_ttm_quantile_index",$B396,"2024-12-31",TODAY()-365*5,TODAY(),100,100)</f>
        <v>0</v>
      </c>
      <c r="AA396" s="27">
        <f ca="1">[2]!thsiFinD("ths_pb_lessthan1_num_ratio_index",$B396,[2]!thsiFinD("ths_new_forward_nearest_trade_date_func",TODAY()))</f>
        <v>0</v>
      </c>
      <c r="AB396" s="29" t="str">
        <f ca="1">IF(L396="","",(([2]!thsiFinD("close_int",$B396,TODAY()-365*3,TODAY(),100)-[2]!thsiFinD("low_int",$B396,TODAY()-365*3,TODAY(),100)-1)/([2]!thsiFinD("high_int",$B396,TODAY()-365*3,TODAY(),100)-[2]!thsiFinD("low_int",$B396,TODAY()-365*3,TODAY(),100)-1)))</f>
        <v/>
      </c>
      <c r="AC396" s="29" t="str">
        <f ca="1">IF($L396="","",(([2]!thsiFinD("close_int",$B396,TODAY()-365,TODAY(),100)-[2]!thsiFinD("low_int",$B396,TODAY()-365,TODAY(),100)-1)/([2]!thsiFinD("high_int",$B396,TODAY()-365,TODAY(),100)-[2]!thsiFinD("low_int",$B396,TODAY()-365,TODAY(),100)-1)))</f>
        <v/>
      </c>
      <c r="AD396" s="29" t="str">
        <f ca="1">IF($L396="","",(([2]!thsiFinD("close_int",$B396,TODAY()-90,TODAY(),100)-[2]!thsiFinD("low_int",$B396,TODAY()-90,TODAY(),100)-1)/([2]!thsiFinD("high_int",$B396,TODAY()-90,TODAY(),100)-[2]!thsiFinD("low_int",$B396,TODAY()-90,TODAY(),100)-1)))</f>
        <v/>
      </c>
    </row>
    <row r="397" spans="1:30" ht="16.5" x14ac:dyDescent="0.4">
      <c r="A397" s="2" t="str">
        <f>[1]!b_info_fullname(B397)</f>
        <v>中证短融指数</v>
      </c>
      <c r="B397" s="21" t="s">
        <v>442</v>
      </c>
      <c r="C397" s="2" t="str">
        <f>[1]!s_info_name(B397)</f>
        <v>中证短融</v>
      </c>
      <c r="D397" s="3" t="s">
        <v>1855</v>
      </c>
      <c r="E397" s="38" t="s">
        <v>2360</v>
      </c>
      <c r="F397" s="39" t="s">
        <v>2358</v>
      </c>
      <c r="G397" s="19">
        <f>COUNTIF('ETF-info'!$I$2:$I$2000,ETF指数!$B397)</f>
        <v>1</v>
      </c>
      <c r="H397" s="20">
        <f ca="1">SUMIF('ETF-info'!$I$2:$I$2000,ETF指数!B397,'ETF-info'!$M$2:$M$1008)</f>
        <v>246.77797113209999</v>
      </c>
      <c r="I397" s="25">
        <f ca="1">[1]!i_pq_pctchange($B397,TODAY()-30,"")</f>
        <v>0.21172744809541122</v>
      </c>
      <c r="J397" s="25">
        <f ca="1">[1]!i_pq_pctchange($B397,TODAY()-180,"")</f>
        <v>1.0510649110888837</v>
      </c>
      <c r="K397" s="25">
        <f ca="1">[1]!i_pq_pctchange($B397,TODAY()-365,"")</f>
        <v>2.0536444700024026</v>
      </c>
      <c r="L397" s="25">
        <f ca="1">IFERROR([1]!i_risk_returnyearly($B397,TODAY()-180,"",1)/N397,"")</f>
        <v>13.911893834263843</v>
      </c>
      <c r="M397" s="25">
        <f ca="1">IFERROR([1]!i_risk_returnyearly($B397,TODAY()-365,"",1)/O397,"")</f>
        <v>12.590687470833394</v>
      </c>
      <c r="N397" s="26">
        <f ca="1">[2]!thsiFinD("ths_annual_volatility_index",$B397,TODAY()-180,TODAY(),100,101)</f>
        <v>0.15829540372352</v>
      </c>
      <c r="O397" s="26">
        <f ca="1">[2]!thsiFinD("ths_annual_volatility_index",$B397,TODAY()-365,TODAY(),100,101)</f>
        <v>0.16855703660557</v>
      </c>
      <c r="P397" s="27">
        <f ca="1">[2]!thsiFinD("ths_fore_np_compound_growth_2y_index",$B397,TODAY())</f>
        <v>0</v>
      </c>
      <c r="Q397" s="27">
        <f ca="1">$P397-[2]!thsiFinD("ths_fore_np_compound_growth_2y_index",$B397,TODAY()-30)</f>
        <v>0</v>
      </c>
      <c r="R397" s="27">
        <f ca="1">$P397-[2]!thsiFinD("ths_fore_np_compound_growth_2y_index",$B397,TODAY()-180)</f>
        <v>0</v>
      </c>
      <c r="S397" s="26">
        <f ca="1">[2]!thsiFinD("ths_pe_ttm_index",B397,[2]!thsiFinD("ths_new_forward_nearest_trade_date_func",TODAY()),100,100)</f>
        <v>0</v>
      </c>
      <c r="T397" s="26">
        <f ca="1">[2]!thsiFinD("ths_fore_pe_index",B397,[2]!thsiFinD("ths_new_forward_nearest_trade_date_func",TODAY()),2025,100)</f>
        <v>0</v>
      </c>
      <c r="U397" s="26">
        <f ca="1">[2]!thsiFinD("ths_pb_quantile_sr_index",$B397,[2]!thsiFinD("ths_new_forward_nearest_trade_date_func",TODAY()),TODAY()-365*5,TODAY(),107,100)</f>
        <v>0</v>
      </c>
      <c r="V397" s="26">
        <f ca="1">[2]!thsiFinD("ths_pe_ttm_quantile_index",$B397,[2]!thsiFinD("ths_new_forward_nearest_trade_date_func",TODAY()),TODAY()-365*5,TODAY(),100,100)</f>
        <v>0</v>
      </c>
      <c r="W397" s="27">
        <f ca="1">[2]!thsiFinD("ths_pb_quantile_sr_index",$B397,"2024-09-20",TODAY()-365*5,TODAY(),107,100)</f>
        <v>0</v>
      </c>
      <c r="X397" s="27">
        <f ca="1">[2]!thsiFinD("ths_pe_ttm_quantile_index",$B397,"2024-09-20",TODAY()-365*5,TODAY(),100,100)</f>
        <v>0</v>
      </c>
      <c r="Y397" s="27">
        <f ca="1">[2]!thsiFinD("ths_pb_quantile_sr_index",$B397,"2024-12-31",TODAY()-365*5,TODAY(),107,100)</f>
        <v>0</v>
      </c>
      <c r="Z397" s="27">
        <f ca="1">[2]!thsiFinD("ths_pe_ttm_quantile_index",$B397,"2024-12-31",TODAY()-365*5,TODAY(),100,100)</f>
        <v>0</v>
      </c>
      <c r="AA397" s="27">
        <f ca="1">[2]!thsiFinD("ths_pb_lessthan1_num_ratio_index",$B397,[2]!thsiFinD("ths_new_forward_nearest_trade_date_func",TODAY()))</f>
        <v>0</v>
      </c>
      <c r="AB397" s="29">
        <f ca="1">IF(L397="","",(([2]!thsiFinD("close_int",$B397,TODAY()-365*3,TODAY(),100)-[2]!thsiFinD("low_int",$B397,TODAY()-365*3,TODAY(),100)-1)/([2]!thsiFinD("high_int",$B397,TODAY()-365*3,TODAY(),100)-[2]!thsiFinD("low_int",$B397,TODAY()-365*3,TODAY(),100)-1)))</f>
        <v>1</v>
      </c>
      <c r="AC397" s="29">
        <f ca="1">IF($L397="","",(([2]!thsiFinD("close_int",$B397,TODAY()-365,TODAY(),100)-[2]!thsiFinD("low_int",$B397,TODAY()-365,TODAY(),100)-1)/([2]!thsiFinD("high_int",$B397,TODAY()-365,TODAY(),100)-[2]!thsiFinD("low_int",$B397,TODAY()-365,TODAY(),100)-1)))</f>
        <v>1</v>
      </c>
      <c r="AD397" s="29">
        <f ca="1">IF($L397="","",(([2]!thsiFinD("close_int",$B397,TODAY()-90,TODAY(),100)-[2]!thsiFinD("low_int",$B397,TODAY()-90,TODAY(),100)-1)/([2]!thsiFinD("high_int",$B397,TODAY()-90,TODAY(),100)-[2]!thsiFinD("low_int",$B397,TODAY()-90,TODAY(),100)-1)))</f>
        <v>1</v>
      </c>
    </row>
    <row r="398" spans="1:30" ht="16.5" x14ac:dyDescent="0.4">
      <c r="A398" s="2" t="str">
        <f>[1]!b_info_fullname(B398)</f>
        <v>深证基准做市信用债指数</v>
      </c>
      <c r="B398" s="21" t="s">
        <v>2346</v>
      </c>
      <c r="C398" s="2" t="str">
        <f>[1]!s_info_name(B398)</f>
        <v>深做市信用债</v>
      </c>
      <c r="D398" s="39" t="s">
        <v>2350</v>
      </c>
      <c r="E398" s="39" t="s">
        <v>2354</v>
      </c>
      <c r="F398" s="21"/>
      <c r="G398" s="19">
        <f>COUNTIF('ETF-info'!$I$2:$I$2000,ETF指数!$B398)</f>
        <v>4</v>
      </c>
      <c r="H398" s="20">
        <f ca="1">SUMIF('ETF-info'!$I$2:$I$2000,ETF指数!B398,'ETF-info'!$M$2:$M$1008)</f>
        <v>128.69613237429999</v>
      </c>
      <c r="I398" s="25">
        <f ca="1">[1]!i_pq_pctchange($B398,TODAY()-30,"")</f>
        <v>0.61619064021101178</v>
      </c>
      <c r="J398" s="25">
        <f ca="1">[1]!i_pq_pctchange($B398,TODAY()-180,"")</f>
        <v>1.7557465337458389</v>
      </c>
      <c r="K398" s="25">
        <f ca="1">[1]!i_pq_pctchange($B398,TODAY()-365,"")</f>
        <v>3.435172476128967</v>
      </c>
      <c r="L398" s="25" t="str">
        <f ca="1">IFERROR([1]!i_risk_returnyearly($B398,TODAY()-180,"",1)/N398,"")</f>
        <v/>
      </c>
      <c r="M398" s="25" t="str">
        <f ca="1">IFERROR([1]!i_risk_returnyearly($B398,TODAY()-365,"",1)/O398,"")</f>
        <v/>
      </c>
      <c r="N398" s="26">
        <f ca="1">[2]!thsiFinD("ths_annual_volatility_index",$B398,TODAY()-180,TODAY(),100,101)</f>
        <v>0</v>
      </c>
      <c r="O398" s="26">
        <f ca="1">[2]!thsiFinD("ths_annual_volatility_index",$B398,TODAY()-365,TODAY(),100,101)</f>
        <v>0</v>
      </c>
      <c r="P398" s="27">
        <f ca="1">[2]!thsiFinD("ths_fore_np_compound_growth_2y_index",$B398,TODAY())</f>
        <v>0</v>
      </c>
      <c r="Q398" s="27">
        <f ca="1">$P398-[2]!thsiFinD("ths_fore_np_compound_growth_2y_index",$B398,TODAY()-30)</f>
        <v>0</v>
      </c>
      <c r="R398" s="27">
        <f ca="1">$P398-[2]!thsiFinD("ths_fore_np_compound_growth_2y_index",$B398,TODAY()-180)</f>
        <v>0</v>
      </c>
      <c r="S398" s="26">
        <f ca="1">[2]!thsiFinD("ths_pe_ttm_index",B398,[2]!thsiFinD("ths_new_forward_nearest_trade_date_func",TODAY()),100,100)</f>
        <v>0</v>
      </c>
      <c r="T398" s="26">
        <f ca="1">[2]!thsiFinD("ths_fore_pe_index",B398,[2]!thsiFinD("ths_new_forward_nearest_trade_date_func",TODAY()),2025,100)</f>
        <v>0</v>
      </c>
      <c r="U398" s="26">
        <f ca="1">[2]!thsiFinD("ths_pb_quantile_sr_index",$B398,[2]!thsiFinD("ths_new_forward_nearest_trade_date_func",TODAY()),TODAY()-365*5,TODAY(),107,100)</f>
        <v>0</v>
      </c>
      <c r="V398" s="26">
        <f ca="1">[2]!thsiFinD("ths_pe_ttm_quantile_index",$B398,[2]!thsiFinD("ths_new_forward_nearest_trade_date_func",TODAY()),TODAY()-365*5,TODAY(),100,100)</f>
        <v>0</v>
      </c>
      <c r="W398" s="27">
        <f ca="1">[2]!thsiFinD("ths_pb_quantile_sr_index",$B398,"2024-09-20",TODAY()-365*5,TODAY(),107,100)</f>
        <v>0</v>
      </c>
      <c r="X398" s="27">
        <f ca="1">[2]!thsiFinD("ths_pe_ttm_quantile_index",$B398,"2024-09-20",TODAY()-365*5,TODAY(),100,100)</f>
        <v>0</v>
      </c>
      <c r="Y398" s="27">
        <f ca="1">[2]!thsiFinD("ths_pb_quantile_sr_index",$B398,"2024-12-31",TODAY()-365*5,TODAY(),107,100)</f>
        <v>0</v>
      </c>
      <c r="Z398" s="27">
        <f ca="1">[2]!thsiFinD("ths_pe_ttm_quantile_index",$B398,"2024-12-31",TODAY()-365*5,TODAY(),100,100)</f>
        <v>0</v>
      </c>
      <c r="AA398" s="27">
        <f ca="1">[2]!thsiFinD("ths_pb_lessthan1_num_ratio_index",$B398,[2]!thsiFinD("ths_new_forward_nearest_trade_date_func",TODAY()))</f>
        <v>0</v>
      </c>
      <c r="AB398" s="29" t="str">
        <f ca="1">IF(L398="","",(([2]!thsiFinD("close_int",$B398,TODAY()-365*3,TODAY(),100)-[2]!thsiFinD("low_int",$B398,TODAY()-365*3,TODAY(),100)-1)/([2]!thsiFinD("high_int",$B398,TODAY()-365*3,TODAY(),100)-[2]!thsiFinD("low_int",$B398,TODAY()-365*3,TODAY(),100)-1)))</f>
        <v/>
      </c>
      <c r="AC398" s="29" t="str">
        <f ca="1">IF($L398="","",(([2]!thsiFinD("close_int",$B398,TODAY()-365,TODAY(),100)-[2]!thsiFinD("low_int",$B398,TODAY()-365,TODAY(),100)-1)/([2]!thsiFinD("high_int",$B398,TODAY()-365,TODAY(),100)-[2]!thsiFinD("low_int",$B398,TODAY()-365,TODAY(),100)-1)))</f>
        <v/>
      </c>
      <c r="AD398" s="29" t="str">
        <f ca="1">IF($L398="","",(([2]!thsiFinD("close_int",$B398,TODAY()-90,TODAY(),100)-[2]!thsiFinD("low_int",$B398,TODAY()-90,TODAY(),100)-1)/([2]!thsiFinD("high_int",$B398,TODAY()-90,TODAY(),100)-[2]!thsiFinD("low_int",$B398,TODAY()-90,TODAY(),100)-1)))</f>
        <v/>
      </c>
    </row>
    <row r="399" spans="1:30" ht="16.5" x14ac:dyDescent="0.4">
      <c r="A399" s="2" t="str">
        <f>[1]!b_info_fullname(B399)</f>
        <v>中债-7-10年政策性金融债指数</v>
      </c>
      <c r="B399" s="2" t="s">
        <v>973</v>
      </c>
      <c r="C399" s="2" t="str">
        <f>[1]!s_info_name(B399)</f>
        <v>中债-7-10年政策性金融债全价(总值)指数</v>
      </c>
      <c r="D399" s="3" t="s">
        <v>1855</v>
      </c>
      <c r="E399" s="38" t="s">
        <v>2463</v>
      </c>
      <c r="F399" s="38" t="s">
        <v>2357</v>
      </c>
      <c r="G399" s="19">
        <f>COUNTIF('ETF-info'!$I$2:$I$2000,ETF指数!$B399)</f>
        <v>1</v>
      </c>
      <c r="H399" s="20">
        <f ca="1">SUMIF('ETF-info'!$I$2:$I$2000,ETF指数!B399,'ETF-info'!$M$2:$M$1008)</f>
        <v>395.20499496879995</v>
      </c>
      <c r="I399" s="25">
        <f ca="1">[1]!i_pq_pctchange($B399,TODAY()-30,"")</f>
        <v>1.2192359988586032</v>
      </c>
      <c r="J399" s="25">
        <f ca="1">[1]!i_pq_pctchange($B399,TODAY()-180,"")</f>
        <v>3.0968882048924673</v>
      </c>
      <c r="K399" s="25">
        <f ca="1">[1]!i_pq_pctchange($B399,TODAY()-365,"")</f>
        <v>3.5729255471790067</v>
      </c>
      <c r="L399" s="25" t="str">
        <f ca="1">IFERROR([1]!i_risk_returnyearly($B399,TODAY()-180,"",1)/N399,"")</f>
        <v/>
      </c>
      <c r="M399" s="25" t="str">
        <f ca="1">IFERROR([1]!i_risk_returnyearly($B399,TODAY()-365,"",1)/O399,"")</f>
        <v/>
      </c>
      <c r="N399" s="26">
        <f ca="1">[2]!thsiFinD("ths_annual_volatility_index",$B399,TODAY()-180,TODAY(),100,101)</f>
        <v>0</v>
      </c>
      <c r="O399" s="26">
        <f ca="1">[2]!thsiFinD("ths_annual_volatility_index",$B399,TODAY()-365,TODAY(),100,101)</f>
        <v>0</v>
      </c>
      <c r="P399" s="27">
        <f ca="1">[2]!thsiFinD("ths_fore_np_compound_growth_2y_index",$B399,TODAY())</f>
        <v>0</v>
      </c>
      <c r="Q399" s="27">
        <f ca="1">$P399-[2]!thsiFinD("ths_fore_np_compound_growth_2y_index",$B399,TODAY()-30)</f>
        <v>0</v>
      </c>
      <c r="R399" s="27">
        <f ca="1">$P399-[2]!thsiFinD("ths_fore_np_compound_growth_2y_index",$B399,TODAY()-180)</f>
        <v>0</v>
      </c>
      <c r="S399" s="26">
        <f ca="1">[2]!thsiFinD("ths_pe_ttm_index",B399,[2]!thsiFinD("ths_new_forward_nearest_trade_date_func",TODAY()),100,100)</f>
        <v>0</v>
      </c>
      <c r="T399" s="26">
        <f ca="1">[2]!thsiFinD("ths_fore_pe_index",B399,[2]!thsiFinD("ths_new_forward_nearest_trade_date_func",TODAY()),2025,100)</f>
        <v>0</v>
      </c>
      <c r="U399" s="26">
        <f ca="1">[2]!thsiFinD("ths_pb_quantile_sr_index",$B399,[2]!thsiFinD("ths_new_forward_nearest_trade_date_func",TODAY()),TODAY()-365*5,TODAY(),107,100)</f>
        <v>0</v>
      </c>
      <c r="V399" s="26">
        <f ca="1">[2]!thsiFinD("ths_pe_ttm_quantile_index",$B399,[2]!thsiFinD("ths_new_forward_nearest_trade_date_func",TODAY()),TODAY()-365*5,TODAY(),100,100)</f>
        <v>0</v>
      </c>
      <c r="W399" s="27">
        <f ca="1">[2]!thsiFinD("ths_pb_quantile_sr_index",$B399,"2024-09-20",TODAY()-365*5,TODAY(),107,100)</f>
        <v>0</v>
      </c>
      <c r="X399" s="27">
        <f ca="1">[2]!thsiFinD("ths_pe_ttm_quantile_index",$B399,"2024-09-20",TODAY()-365*5,TODAY(),100,100)</f>
        <v>0</v>
      </c>
      <c r="Y399" s="27">
        <f ca="1">[2]!thsiFinD("ths_pb_quantile_sr_index",$B399,"2024-12-31",TODAY()-365*5,TODAY(),107,100)</f>
        <v>0</v>
      </c>
      <c r="Z399" s="27">
        <f ca="1">[2]!thsiFinD("ths_pe_ttm_quantile_index",$B399,"2024-12-31",TODAY()-365*5,TODAY(),100,100)</f>
        <v>0</v>
      </c>
      <c r="AA399" s="27">
        <f ca="1">[2]!thsiFinD("ths_pb_lessthan1_num_ratio_index",$B399,[2]!thsiFinD("ths_new_forward_nearest_trade_date_func",TODAY()))</f>
        <v>0</v>
      </c>
      <c r="AB399" s="29" t="str">
        <f ca="1">IF(L399="","",(([2]!thsiFinD("close_int",$B399,TODAY()-365*3,TODAY(),100)-[2]!thsiFinD("low_int",$B399,TODAY()-365*3,TODAY(),100)-1)/([2]!thsiFinD("high_int",$B399,TODAY()-365*3,TODAY(),100)-[2]!thsiFinD("low_int",$B399,TODAY()-365*3,TODAY(),100)-1)))</f>
        <v/>
      </c>
      <c r="AC399" s="29" t="str">
        <f ca="1">IF($L399="","",(([2]!thsiFinD("close_int",$B399,TODAY()-365,TODAY(),100)-[2]!thsiFinD("low_int",$B399,TODAY()-365,TODAY(),100)-1)/([2]!thsiFinD("high_int",$B399,TODAY()-365,TODAY(),100)-[2]!thsiFinD("low_int",$B399,TODAY()-365,TODAY(),100)-1)))</f>
        <v/>
      </c>
      <c r="AD399" s="29" t="str">
        <f ca="1">IF($L399="","",(([2]!thsiFinD("close_int",$B399,TODAY()-90,TODAY(),100)-[2]!thsiFinD("low_int",$B399,TODAY()-90,TODAY(),100)-1)/([2]!thsiFinD("high_int",$B399,TODAY()-90,TODAY(),100)-[2]!thsiFinD("low_int",$B399,TODAY()-90,TODAY(),100)-1)))</f>
        <v/>
      </c>
    </row>
    <row r="400" spans="1:30" ht="16.5" x14ac:dyDescent="0.4">
      <c r="A400" s="2" t="str">
        <f>[1]!b_info_fullname(B400)</f>
        <v>中证可转债及可交换债券指数</v>
      </c>
      <c r="B400" s="2" t="s">
        <v>392</v>
      </c>
      <c r="C400" s="2" t="str">
        <f>[1]!s_info_name(B400)</f>
        <v>中证转债及可交换债</v>
      </c>
      <c r="D400" s="3" t="s">
        <v>1855</v>
      </c>
      <c r="E400" s="3" t="s">
        <v>1866</v>
      </c>
      <c r="F400" s="3"/>
      <c r="G400" s="19">
        <f>COUNTIF('ETF-info'!$I$2:$I$2000,ETF指数!$B400)</f>
        <v>1</v>
      </c>
      <c r="H400" s="20">
        <f ca="1">SUMIF('ETF-info'!$I$2:$I$2000,ETF指数!B400,'ETF-info'!$M$2:$M$1008)</f>
        <v>376.60897175040003</v>
      </c>
      <c r="I400" s="25">
        <f ca="1">[1]!i_pq_pctchange($B400,TODAY()-30,"")</f>
        <v>-1.3473827645218761</v>
      </c>
      <c r="J400" s="25">
        <f ca="1">[1]!i_pq_pctchange($B400,TODAY()-180,"")</f>
        <v>5.7430380925988178</v>
      </c>
      <c r="K400" s="25">
        <f ca="1">[1]!i_pq_pctchange($B400,TODAY()-365,"")</f>
        <v>8.6123462213779192</v>
      </c>
      <c r="L400" s="25">
        <f ca="1">IFERROR([1]!i_risk_returnyearly($B400,TODAY()-180,"",1)/N400,"")</f>
        <v>1.2543081293014042</v>
      </c>
      <c r="M400" s="25">
        <f ca="1">IFERROR([1]!i_risk_returnyearly($B400,TODAY()-365,"",1)/O400,"")</f>
        <v>0.8353529865554552</v>
      </c>
      <c r="N400" s="26">
        <f ca="1">[2]!thsiFinD("ths_annual_volatility_index",$B400,TODAY()-180,TODAY(),100,101)</f>
        <v>9.8360575999375008</v>
      </c>
      <c r="O400" s="26">
        <f ca="1">[2]!thsiFinD("ths_annual_volatility_index",$B400,TODAY()-365,TODAY(),100,101)</f>
        <v>10.665407113120001</v>
      </c>
      <c r="P400" s="27">
        <f ca="1">[2]!thsiFinD("ths_fore_np_compound_growth_2y_index",$B400,TODAY())</f>
        <v>0</v>
      </c>
      <c r="Q400" s="27">
        <f ca="1">$P400-[2]!thsiFinD("ths_fore_np_compound_growth_2y_index",$B400,TODAY()-30)</f>
        <v>0</v>
      </c>
      <c r="R400" s="27">
        <f ca="1">$P400-[2]!thsiFinD("ths_fore_np_compound_growth_2y_index",$B400,TODAY()-180)</f>
        <v>0</v>
      </c>
      <c r="S400" s="26">
        <f ca="1">[2]!thsiFinD("ths_pe_ttm_index",B400,[2]!thsiFinD("ths_new_forward_nearest_trade_date_func",TODAY()),100,100)</f>
        <v>0</v>
      </c>
      <c r="T400" s="26">
        <f ca="1">[2]!thsiFinD("ths_fore_pe_index",B400,[2]!thsiFinD("ths_new_forward_nearest_trade_date_func",TODAY()),2025,100)</f>
        <v>0</v>
      </c>
      <c r="U400" s="26">
        <f ca="1">[2]!thsiFinD("ths_pb_quantile_sr_index",$B400,[2]!thsiFinD("ths_new_forward_nearest_trade_date_func",TODAY()),TODAY()-365*5,TODAY(),107,100)</f>
        <v>0</v>
      </c>
      <c r="V400" s="26">
        <f ca="1">[2]!thsiFinD("ths_pe_ttm_quantile_index",$B400,[2]!thsiFinD("ths_new_forward_nearest_trade_date_func",TODAY()),TODAY()-365*5,TODAY(),100,100)</f>
        <v>0</v>
      </c>
      <c r="W400" s="27">
        <f ca="1">[2]!thsiFinD("ths_pb_quantile_sr_index",$B400,"2024-09-20",TODAY()-365*5,TODAY(),107,100)</f>
        <v>0</v>
      </c>
      <c r="X400" s="27">
        <f ca="1">[2]!thsiFinD("ths_pe_ttm_quantile_index",$B400,"2024-09-20",TODAY()-365*5,TODAY(),100,100)</f>
        <v>0</v>
      </c>
      <c r="Y400" s="27">
        <f ca="1">[2]!thsiFinD("ths_pb_quantile_sr_index",$B400,"2024-12-31",TODAY()-365*5,TODAY(),107,100)</f>
        <v>0</v>
      </c>
      <c r="Z400" s="27">
        <f ca="1">[2]!thsiFinD("ths_pe_ttm_quantile_index",$B400,"2024-12-31",TODAY()-365*5,TODAY(),100,100)</f>
        <v>0</v>
      </c>
      <c r="AA400" s="27">
        <f ca="1">[2]!thsiFinD("ths_pb_lessthan1_num_ratio_index",$B400,[2]!thsiFinD("ths_new_forward_nearest_trade_date_func",TODAY()))</f>
        <v>0</v>
      </c>
      <c r="AB400" s="29">
        <f ca="1">IF(L400="","",(([2]!thsiFinD("close_int",$B400,TODAY()-365*3,TODAY(),100)-[2]!thsiFinD("low_int",$B400,TODAY()-365*3,TODAY(),100)-1)/([2]!thsiFinD("high_int",$B400,TODAY()-365*3,TODAY(),100)-[2]!thsiFinD("low_int",$B400,TODAY()-365*3,TODAY(),100)-1)))</f>
        <v>0.79388760191669405</v>
      </c>
      <c r="AC400" s="29">
        <f ca="1">IF($L400="","",(([2]!thsiFinD("close_int",$B400,TODAY()-365,TODAY(),100)-[2]!thsiFinD("low_int",$B400,TODAY()-365,TODAY(),100)-1)/([2]!thsiFinD("high_int",$B400,TODAY()-365,TODAY(),100)-[2]!thsiFinD("low_int",$B400,TODAY()-365,TODAY(),100)-1)))</f>
        <v>0.79388760191669405</v>
      </c>
      <c r="AD400" s="29">
        <f ca="1">IF($L400="","",(([2]!thsiFinD("close_int",$B400,TODAY()-90,TODAY(),100)-[2]!thsiFinD("low_int",$B400,TODAY()-90,TODAY(),100)-1)/([2]!thsiFinD("high_int",$B400,TODAY()-90,TODAY(),100)-[2]!thsiFinD("low_int",$B400,TODAY()-90,TODAY(),100)-1)))</f>
        <v>0.4294061643054935</v>
      </c>
    </row>
    <row r="401" spans="1:30" ht="16.5" x14ac:dyDescent="0.4">
      <c r="A401" s="2" t="str">
        <f>[1]!b_info_fullname(B401)</f>
        <v>上证投资级可转债及可交换债券指数</v>
      </c>
      <c r="B401" s="2" t="s">
        <v>433</v>
      </c>
      <c r="C401" s="2" t="str">
        <f>[1]!s_info_name(B401)</f>
        <v>上证投资级转债及可交换债</v>
      </c>
      <c r="D401" s="3" t="s">
        <v>1855</v>
      </c>
      <c r="E401" s="3" t="s">
        <v>1866</v>
      </c>
      <c r="F401" s="3"/>
      <c r="G401" s="19">
        <f>COUNTIF('ETF-info'!$I$2:$I$2000,ETF指数!$B401)</f>
        <v>1</v>
      </c>
      <c r="H401" s="20">
        <f ca="1">SUMIF('ETF-info'!$I$2:$I$2000,ETF指数!B401,'ETF-info'!$M$2:$M$1008)</f>
        <v>57.773562518799999</v>
      </c>
      <c r="I401" s="25">
        <f ca="1">[1]!i_pq_pctchange($B401,TODAY()-30,"")</f>
        <v>-1.410799183061362</v>
      </c>
      <c r="J401" s="25">
        <f ca="1">[1]!i_pq_pctchange($B401,TODAY()-180,"")</f>
        <v>4.3245080351349108</v>
      </c>
      <c r="K401" s="25">
        <f ca="1">[1]!i_pq_pctchange($B401,TODAY()-365,"")</f>
        <v>6.1558638596706627</v>
      </c>
      <c r="L401" s="25" t="str">
        <f ca="1">IFERROR([1]!i_risk_returnyearly($B401,TODAY()-180,"",1)/N401,"")</f>
        <v/>
      </c>
      <c r="M401" s="25" t="str">
        <f ca="1">IFERROR([1]!i_risk_returnyearly($B401,TODAY()-365,"",1)/O401,"")</f>
        <v/>
      </c>
      <c r="N401" s="26">
        <f ca="1">[2]!thsiFinD("ths_annual_volatility_index",$B401,TODAY()-180,TODAY(),100,101)</f>
        <v>0</v>
      </c>
      <c r="O401" s="26">
        <f ca="1">[2]!thsiFinD("ths_annual_volatility_index",$B401,TODAY()-365,TODAY(),100,101)</f>
        <v>0</v>
      </c>
      <c r="P401" s="27">
        <f ca="1">[2]!thsiFinD("ths_fore_np_compound_growth_2y_index",$B401,TODAY())</f>
        <v>0</v>
      </c>
      <c r="Q401" s="27">
        <f ca="1">$P401-[2]!thsiFinD("ths_fore_np_compound_growth_2y_index",$B401,TODAY()-30)</f>
        <v>0</v>
      </c>
      <c r="R401" s="27">
        <f ca="1">$P401-[2]!thsiFinD("ths_fore_np_compound_growth_2y_index",$B401,TODAY()-180)</f>
        <v>0</v>
      </c>
      <c r="S401" s="26">
        <f ca="1">[2]!thsiFinD("ths_pe_ttm_index",B401,[2]!thsiFinD("ths_new_forward_nearest_trade_date_func",TODAY()),100,100)</f>
        <v>0</v>
      </c>
      <c r="T401" s="26">
        <f ca="1">[2]!thsiFinD("ths_fore_pe_index",B401,[2]!thsiFinD("ths_new_forward_nearest_trade_date_func",TODAY()),2025,100)</f>
        <v>0</v>
      </c>
      <c r="U401" s="26">
        <f ca="1">[2]!thsiFinD("ths_pb_quantile_sr_index",$B401,[2]!thsiFinD("ths_new_forward_nearest_trade_date_func",TODAY()),TODAY()-365*5,TODAY(),107,100)</f>
        <v>0</v>
      </c>
      <c r="V401" s="26">
        <f ca="1">[2]!thsiFinD("ths_pe_ttm_quantile_index",$B401,[2]!thsiFinD("ths_new_forward_nearest_trade_date_func",TODAY()),TODAY()-365*5,TODAY(),100,100)</f>
        <v>0</v>
      </c>
      <c r="W401" s="27">
        <f ca="1">[2]!thsiFinD("ths_pb_quantile_sr_index",$B401,"2024-09-20",TODAY()-365*5,TODAY(),107,100)</f>
        <v>0</v>
      </c>
      <c r="X401" s="27">
        <f ca="1">[2]!thsiFinD("ths_pe_ttm_quantile_index",$B401,"2024-09-20",TODAY()-365*5,TODAY(),100,100)</f>
        <v>0</v>
      </c>
      <c r="Y401" s="27">
        <f ca="1">[2]!thsiFinD("ths_pb_quantile_sr_index",$B401,"2024-12-31",TODAY()-365*5,TODAY(),107,100)</f>
        <v>0</v>
      </c>
      <c r="Z401" s="27">
        <f ca="1">[2]!thsiFinD("ths_pe_ttm_quantile_index",$B401,"2024-12-31",TODAY()-365*5,TODAY(),100,100)</f>
        <v>0</v>
      </c>
      <c r="AA401" s="27">
        <f ca="1">[2]!thsiFinD("ths_pb_lessthan1_num_ratio_index",$B401,[2]!thsiFinD("ths_new_forward_nearest_trade_date_func",TODAY()))</f>
        <v>0</v>
      </c>
      <c r="AB401" s="29" t="str">
        <f ca="1">IF(L401="","",(([2]!thsiFinD("close_int",$B401,TODAY()-365*3,TODAY(),100)-[2]!thsiFinD("low_int",$B401,TODAY()-365*3,TODAY(),100)-1)/([2]!thsiFinD("high_int",$B401,TODAY()-365*3,TODAY(),100)-[2]!thsiFinD("low_int",$B401,TODAY()-365*3,TODAY(),100)-1)))</f>
        <v/>
      </c>
      <c r="AC401" s="29" t="str">
        <f ca="1">IF($L401="","",(([2]!thsiFinD("close_int",$B401,TODAY()-365,TODAY(),100)-[2]!thsiFinD("low_int",$B401,TODAY()-365,TODAY(),100)-1)/([2]!thsiFinD("high_int",$B401,TODAY()-365,TODAY(),100)-[2]!thsiFinD("low_int",$B401,TODAY()-365,TODAY(),100)-1)))</f>
        <v/>
      </c>
      <c r="AD401" s="29" t="str">
        <f ca="1">IF($L401="","",(([2]!thsiFinD("close_int",$B401,TODAY()-90,TODAY(),100)-[2]!thsiFinD("low_int",$B401,TODAY()-90,TODAY(),100)-1)/([2]!thsiFinD("high_int",$B401,TODAY()-90,TODAY(),100)-[2]!thsiFinD("low_int",$B401,TODAY()-90,TODAY(),100)-1)))</f>
        <v/>
      </c>
    </row>
    <row r="402" spans="1:30" ht="16.5" hidden="1" x14ac:dyDescent="0.4">
      <c r="A402" s="2" t="str">
        <f>[1]!b_info_fullname(B402)</f>
        <v>中证诚通央企ESG指数</v>
      </c>
      <c r="B402" s="2" t="s">
        <v>1422</v>
      </c>
      <c r="C402" s="2" t="str">
        <f>[1]!s_info_name(B402)</f>
        <v>诚通央企ESG</v>
      </c>
      <c r="D402" s="38" t="s">
        <v>2312</v>
      </c>
      <c r="E402" s="3" t="s">
        <v>1481</v>
      </c>
      <c r="F402" s="3" t="s">
        <v>1511</v>
      </c>
      <c r="G402" s="19">
        <f>COUNTIF('ETF-info'!$I$2:$I$2000,ETF指数!$B402)</f>
        <v>1</v>
      </c>
      <c r="H402" s="20">
        <f ca="1">SUMIF('ETF-info'!$I$2:$I$2000,ETF指数!B402,'ETF-info'!$M$2:$M$1008)</f>
        <v>4.9827494861000003</v>
      </c>
      <c r="I402" s="25">
        <f ca="1">[1]!i_pq_pctchange($B402,TODAY()-30,"")</f>
        <v>-3.924158908201536</v>
      </c>
      <c r="J402" s="25">
        <f ca="1">[1]!i_pq_pctchange($B402,TODAY()-180,"")</f>
        <v>-6.6128069573478054</v>
      </c>
      <c r="K402" s="25">
        <f ca="1">[1]!i_pq_pctchange($B402,TODAY()-365,"")</f>
        <v>0.62262366701073546</v>
      </c>
      <c r="L402" s="25">
        <f ca="1">IFERROR([1]!i_risk_returnyearly($B402,TODAY()-180,"",1)/N402,"")</f>
        <v>-0.70020787049078614</v>
      </c>
      <c r="M402" s="25">
        <f ca="1">IFERROR([1]!i_risk_returnyearly($B402,TODAY()-365,"",1)/O402,"")</f>
        <v>3.011318920254388E-2</v>
      </c>
      <c r="N402" s="26">
        <f ca="1">[2]!thsiFinD("ths_annual_volatility_index",$B402,TODAY()-180,TODAY(),100,101)</f>
        <v>18.971694289525001</v>
      </c>
      <c r="O402" s="26">
        <f ca="1">[2]!thsiFinD("ths_annual_volatility_index",$B402,TODAY()-365,TODAY(),100,101)</f>
        <v>21.361813426704</v>
      </c>
      <c r="P402" s="27">
        <f ca="1">[2]!thsiFinD("ths_fore_np_compound_growth_2y_index",$B402,TODAY())</f>
        <v>4.0680011645496998</v>
      </c>
      <c r="Q402" s="27">
        <f ca="1">$P402-[2]!thsiFinD("ths_fore_np_compound_growth_2y_index",$B402,TODAY()-30)</f>
        <v>-1.1342447482858997</v>
      </c>
      <c r="R402" s="27">
        <f ca="1">$P402-[2]!thsiFinD("ths_fore_np_compound_growth_2y_index",$B402,TODAY()-180)</f>
        <v>-4.4066397153244994</v>
      </c>
      <c r="S402" s="26">
        <f ca="1">[2]!thsiFinD("ths_pe_ttm_index",B402,[2]!thsiFinD("ths_new_forward_nearest_trade_date_func",TODAY()),100,100)</f>
        <v>12.616326579895</v>
      </c>
      <c r="T402" s="26">
        <f ca="1">[2]!thsiFinD("ths_fore_pe_index",B402,[2]!thsiFinD("ths_new_forward_nearest_trade_date_func",TODAY()),2025,100)</f>
        <v>12.25351000061</v>
      </c>
      <c r="U402" s="26">
        <f ca="1">[2]!thsiFinD("ths_pb_quantile_sr_index",$B402,[2]!thsiFinD("ths_new_forward_nearest_trade_date_func",TODAY()),TODAY()-365*5,TODAY(),107,100)</f>
        <v>72.968490878938638</v>
      </c>
      <c r="V402" s="26">
        <f ca="1">[2]!thsiFinD("ths_pe_ttm_quantile_index",$B402,[2]!thsiFinD("ths_new_forward_nearest_trade_date_func",TODAY()),TODAY()-365*5,TODAY(),100,100)</f>
        <v>0</v>
      </c>
      <c r="W402" s="27">
        <f ca="1">[2]!thsiFinD("ths_pb_quantile_sr_index",$B402,"2024-09-20",TODAY()-365*5,TODAY(),107,100)</f>
        <v>57.2139303482587</v>
      </c>
      <c r="X402" s="27">
        <f ca="1">[2]!thsiFinD("ths_pe_ttm_quantile_index",$B402,"2024-09-20",TODAY()-365*5,TODAY(),100,100)</f>
        <v>48.406374501991998</v>
      </c>
      <c r="Y402" s="27">
        <f ca="1">[2]!thsiFinD("ths_pb_quantile_sr_index",$B402,"2024-12-31",TODAY()-365*5,TODAY(),107,100)</f>
        <v>100</v>
      </c>
      <c r="Z402" s="27">
        <f ca="1">[2]!thsiFinD("ths_pe_ttm_quantile_index",$B402,"2024-12-31",TODAY()-365*5,TODAY(),100,100)</f>
        <v>93.426294820717004</v>
      </c>
      <c r="AA402" s="27">
        <f ca="1">[2]!thsiFinD("ths_pb_lessthan1_num_ratio_index",$B402,[2]!thsiFinD("ths_new_forward_nearest_trade_date_func",TODAY()))</f>
        <v>24</v>
      </c>
      <c r="AB402" s="29">
        <f ca="1">IF(L402="","",(([2]!thsiFinD("close_int",$B402,TODAY()-365*3,TODAY(),100)-[2]!thsiFinD("low_int",$B402,TODAY()-365*3,TODAY(),100)-1)/([2]!thsiFinD("high_int",$B402,TODAY()-365*3,TODAY(),100)-[2]!thsiFinD("low_int",$B402,TODAY()-365*3,TODAY(),100)-1)))</f>
        <v>0.4320120080618351</v>
      </c>
      <c r="AC402" s="29">
        <f ca="1">IF($L402="","",(([2]!thsiFinD("close_int",$B402,TODAY()-365,TODAY(),100)-[2]!thsiFinD("low_int",$B402,TODAY()-365,TODAY(),100)-1)/([2]!thsiFinD("high_int",$B402,TODAY()-365,TODAY(),100)-[2]!thsiFinD("low_int",$B402,TODAY()-365,TODAY(),100)-1)))</f>
        <v>0.31968454483354752</v>
      </c>
      <c r="AD402" s="29">
        <f ca="1">IF($L402="","",(([2]!thsiFinD("close_int",$B402,TODAY()-90,TODAY(),100)-[2]!thsiFinD("low_int",$B402,TODAY()-90,TODAY(),100)-1)/([2]!thsiFinD("high_int",$B402,TODAY()-90,TODAY(),100)-[2]!thsiFinD("low_int",$B402,TODAY()-90,TODAY(),100)-1)))</f>
        <v>0.51431154703083448</v>
      </c>
    </row>
    <row r="403" spans="1:30" ht="16.5" hidden="1" x14ac:dyDescent="0.4">
      <c r="A403" s="2" t="str">
        <f>[1]!b_info_fullname(B403)</f>
        <v>沪深300 ESG基准指数</v>
      </c>
      <c r="B403" s="2" t="s">
        <v>665</v>
      </c>
      <c r="C403" s="2" t="s">
        <v>1520</v>
      </c>
      <c r="D403" s="38" t="s">
        <v>2312</v>
      </c>
      <c r="E403" s="3" t="s">
        <v>1481</v>
      </c>
      <c r="F403" s="3" t="s">
        <v>1521</v>
      </c>
      <c r="G403" s="19">
        <f>COUNTIF('ETF-info'!$I$2:$I$2000,ETF指数!$B403)</f>
        <v>4</v>
      </c>
      <c r="H403" s="20">
        <f ca="1">SUMIF('ETF-info'!$I$2:$I$2000,ETF指数!B403,'ETF-info'!$M$2:$M$1008)</f>
        <v>2.7032987625999998</v>
      </c>
      <c r="I403" s="25">
        <f ca="1">[1]!i_pq_pctchange($B403,TODAY()-30,"")</f>
        <v>-3.6472353246240097</v>
      </c>
      <c r="J403" s="25">
        <f ca="1">[1]!i_pq_pctchange($B403,TODAY()-180,"")</f>
        <v>-3.975584698832535</v>
      </c>
      <c r="K403" s="25">
        <f ca="1">[1]!i_pq_pctchange($B403,TODAY()-365,"")</f>
        <v>7.5724630592953757</v>
      </c>
      <c r="L403" s="25">
        <f ca="1">IFERROR([1]!i_risk_returnyearly($B403,TODAY()-180,"",1)/N403,"")</f>
        <v>-0.4533161491547068</v>
      </c>
      <c r="M403" s="25">
        <f ca="1">IFERROR([1]!i_risk_returnyearly($B403,TODAY()-365,"",1)/O403,"")</f>
        <v>0.36221873101059515</v>
      </c>
      <c r="N403" s="26">
        <f ca="1">[2]!thsiFinD("ths_annual_volatility_index",$B403,TODAY()-180,TODAY(),100,101)</f>
        <v>17.87782941951</v>
      </c>
      <c r="O403" s="26">
        <f ca="1">[2]!thsiFinD("ths_annual_volatility_index",$B403,TODAY()-365,TODAY(),100,101)</f>
        <v>21.623269747851001</v>
      </c>
      <c r="P403" s="27">
        <f ca="1">[2]!thsiFinD("ths_fore_np_compound_growth_2y_index",$B403,TODAY())</f>
        <v>8.4675325470757006</v>
      </c>
      <c r="Q403" s="27">
        <f ca="1">$P403-[2]!thsiFinD("ths_fore_np_compound_growth_2y_index",$B403,TODAY()-30)</f>
        <v>1.0842142111311013</v>
      </c>
      <c r="R403" s="27">
        <f ca="1">$P403-[2]!thsiFinD("ths_fore_np_compound_growth_2y_index",$B403,TODAY()-180)</f>
        <v>0.73156297435410078</v>
      </c>
      <c r="S403" s="26">
        <f ca="1">[2]!thsiFinD("ths_pe_ttm_index",B403,[2]!thsiFinD("ths_new_forward_nearest_trade_date_func",TODAY()),100,100)</f>
        <v>11.617023217704</v>
      </c>
      <c r="T403" s="26">
        <f ca="1">[2]!thsiFinD("ths_fore_pe_index",B403,[2]!thsiFinD("ths_new_forward_nearest_trade_date_func",TODAY()),2025,100)</f>
        <v>10.642687155297001</v>
      </c>
      <c r="U403" s="26">
        <f ca="1">[2]!thsiFinD("ths_pb_quantile_sr_index",$B403,[2]!thsiFinD("ths_new_forward_nearest_trade_date_func",TODAY()),TODAY()-365*5,TODAY(),107,100)</f>
        <v>56.277326670830732</v>
      </c>
      <c r="V403" s="26">
        <f ca="1">[2]!thsiFinD("ths_pe_ttm_quantile_index",$B403,[2]!thsiFinD("ths_new_forward_nearest_trade_date_func",TODAY()),TODAY()-365*5,TODAY(),100,100)</f>
        <v>0</v>
      </c>
      <c r="W403" s="27">
        <f ca="1">[2]!thsiFinD("ths_pb_quantile_sr_index",$B403,"2024-09-20",TODAY()-365*5,TODAY(),107,100)</f>
        <v>4.4347282948157405</v>
      </c>
      <c r="X403" s="27">
        <f ca="1">[2]!thsiFinD("ths_pe_ttm_quantile_index",$B403,"2024-09-20",TODAY()-365*5,TODAY(),100,100)</f>
        <v>5</v>
      </c>
      <c r="Y403" s="27">
        <f ca="1">[2]!thsiFinD("ths_pb_quantile_sr_index",$B403,"2024-12-31",TODAY()-365*5,TODAY(),107,100)</f>
        <v>63.710181136789501</v>
      </c>
      <c r="Z403" s="27">
        <f ca="1">[2]!thsiFinD("ths_pe_ttm_quantile_index",$B403,"2024-12-31",TODAY()-365*5,TODAY(),100,100)</f>
        <v>64.315068493151003</v>
      </c>
      <c r="AA403" s="27">
        <f ca="1">[2]!thsiFinD("ths_pb_lessthan1_num_ratio_index",$B403,[2]!thsiFinD("ths_new_forward_nearest_trade_date_func",TODAY()))</f>
        <v>22.649572649572999</v>
      </c>
      <c r="AB403" s="29">
        <f ca="1">IF(L403="","",(([2]!thsiFinD("close_int",$B403,TODAY()-365*3,TODAY(),100)-[2]!thsiFinD("low_int",$B403,TODAY()-365*3,TODAY(),100)-1)/([2]!thsiFinD("high_int",$B403,TODAY()-365*3,TODAY(),100)-[2]!thsiFinD("low_int",$B403,TODAY()-365*3,TODAY(),100)-1)))</f>
        <v>0.50189366413095593</v>
      </c>
      <c r="AC403" s="29">
        <f ca="1">IF($L403="","",(([2]!thsiFinD("close_int",$B403,TODAY()-365,TODAY(),100)-[2]!thsiFinD("low_int",$B403,TODAY()-365,TODAY(),100)-1)/([2]!thsiFinD("high_int",$B403,TODAY()-365,TODAY(),100)-[2]!thsiFinD("low_int",$B403,TODAY()-365,TODAY(),100)-1)))</f>
        <v>0.49288466233425382</v>
      </c>
      <c r="AD403" s="29">
        <f ca="1">IF($L403="","",(([2]!thsiFinD("close_int",$B403,TODAY()-90,TODAY(),100)-[2]!thsiFinD("low_int",$B403,TODAY()-90,TODAY(),100)-1)/([2]!thsiFinD("high_int",$B403,TODAY()-90,TODAY(),100)-[2]!thsiFinD("low_int",$B403,TODAY()-90,TODAY(),100)-1)))</f>
        <v>0.51302543258082001</v>
      </c>
    </row>
    <row r="404" spans="1:30" ht="16.5" hidden="1" x14ac:dyDescent="0.4">
      <c r="A404" s="2" t="str">
        <f>[1]!b_info_fullname(B404)</f>
        <v>国证ESG 300指数</v>
      </c>
      <c r="B404" s="2" t="s">
        <v>756</v>
      </c>
      <c r="C404" s="2" t="s">
        <v>1522</v>
      </c>
      <c r="D404" s="38" t="s">
        <v>2312</v>
      </c>
      <c r="E404" s="3" t="s">
        <v>1481</v>
      </c>
      <c r="F404" s="3" t="s">
        <v>1481</v>
      </c>
      <c r="G404" s="19">
        <f>COUNTIF('ETF-info'!$I$2:$I$2000,ETF指数!$B404)</f>
        <v>2</v>
      </c>
      <c r="H404" s="20">
        <f ca="1">SUMIF('ETF-info'!$I$2:$I$2000,ETF指数!B404,'ETF-info'!$M$2:$M$1008)</f>
        <v>1.1066972425000001</v>
      </c>
      <c r="I404" s="25">
        <f ca="1">[1]!i_pq_pctchange($B404,TODAY()-30,"")</f>
        <v>-4.6567631826428535</v>
      </c>
      <c r="J404" s="25">
        <f ca="1">[1]!i_pq_pctchange($B404,TODAY()-180,"")</f>
        <v>-5.7135214324453454</v>
      </c>
      <c r="K404" s="25">
        <f ca="1">[1]!i_pq_pctchange($B404,TODAY()-365,"")</f>
        <v>4.9201386195341756</v>
      </c>
      <c r="L404" s="25">
        <f ca="1">IFERROR([1]!i_risk_returnyearly($B404,TODAY()-180,"",1)/N404,"")</f>
        <v>-0.61253421484307979</v>
      </c>
      <c r="M404" s="25">
        <f ca="1">IFERROR([1]!i_risk_returnyearly($B404,TODAY()-365,"",1)/O404,"")</f>
        <v>0.22740851755042096</v>
      </c>
      <c r="N404" s="26">
        <f ca="1">[2]!thsiFinD("ths_annual_volatility_index",$B404,TODAY()-180,TODAY(),100,101)</f>
        <v>18.832221434029002</v>
      </c>
      <c r="O404" s="26">
        <f ca="1">[2]!thsiFinD("ths_annual_volatility_index",$B404,TODAY()-365,TODAY(),100,101)</f>
        <v>22.368807606474999</v>
      </c>
      <c r="P404" s="27">
        <f ca="1">[2]!thsiFinD("ths_fore_np_compound_growth_2y_index",$B404,TODAY())</f>
        <v>10.019380959909</v>
      </c>
      <c r="Q404" s="27">
        <f ca="1">$P404-[2]!thsiFinD("ths_fore_np_compound_growth_2y_index",$B404,TODAY()-30)</f>
        <v>1.0643430219646</v>
      </c>
      <c r="R404" s="27">
        <f ca="1">$P404-[2]!thsiFinD("ths_fore_np_compound_growth_2y_index",$B404,TODAY()-180)</f>
        <v>2.1470727099142</v>
      </c>
      <c r="S404" s="26">
        <f ca="1">[2]!thsiFinD("ths_pe_ttm_index",B404,[2]!thsiFinD("ths_new_forward_nearest_trade_date_func",TODAY()),100,100)</f>
        <v>12.458308579063999</v>
      </c>
      <c r="T404" s="26">
        <f ca="1">[2]!thsiFinD("ths_fore_pe_index",B404,[2]!thsiFinD("ths_new_forward_nearest_trade_date_func",TODAY()),2025,100)</f>
        <v>11.122857897196001</v>
      </c>
      <c r="U404" s="26">
        <f ca="1">[2]!thsiFinD("ths_pb_quantile_sr_index",$B404,[2]!thsiFinD("ths_new_forward_nearest_trade_date_func",TODAY()),TODAY()-365*5,TODAY(),107,100)</f>
        <v>68.846391116594702</v>
      </c>
      <c r="V404" s="26">
        <f ca="1">[2]!thsiFinD("ths_pe_ttm_quantile_index",$B404,[2]!thsiFinD("ths_new_forward_nearest_trade_date_func",TODAY()),TODAY()-365*5,TODAY(),100,100)</f>
        <v>0</v>
      </c>
      <c r="W404" s="27">
        <f ca="1">[2]!thsiFinD("ths_pb_quantile_sr_index",$B404,"2024-09-20",TODAY()-365*5,TODAY(),107,100)</f>
        <v>9.3152375077112897</v>
      </c>
      <c r="X404" s="27">
        <f ca="1">[2]!thsiFinD("ths_pe_ttm_quantile_index",$B404,"2024-09-20",TODAY()-365*5,TODAY(),100,100)</f>
        <v>36.551724137930997</v>
      </c>
      <c r="Y404" s="27">
        <f ca="1">[2]!thsiFinD("ths_pb_quantile_sr_index",$B404,"2024-12-31",TODAY()-365*5,TODAY(),107,100)</f>
        <v>82.541640962368916</v>
      </c>
      <c r="Z404" s="27">
        <f ca="1">[2]!thsiFinD("ths_pe_ttm_quantile_index",$B404,"2024-12-31",TODAY()-365*5,TODAY(),100,100)</f>
        <v>85.931034482759003</v>
      </c>
      <c r="AA404" s="27">
        <f ca="1">[2]!thsiFinD("ths_pb_lessthan1_num_ratio_index",$B404,[2]!thsiFinD("ths_new_forward_nearest_trade_date_func",TODAY()))</f>
        <v>17.666666666666998</v>
      </c>
      <c r="AB404" s="29">
        <f ca="1">IF(L404="","",(([2]!thsiFinD("close_int",$B404,TODAY()-365*3,TODAY(),100)-[2]!thsiFinD("low_int",$B404,TODAY()-365*3,TODAY(),100)-1)/([2]!thsiFinD("high_int",$B404,TODAY()-365*3,TODAY(),100)-[2]!thsiFinD("low_int",$B404,TODAY()-365*3,TODAY(),100)-1)))</f>
        <v>0.42210667070498348</v>
      </c>
      <c r="AC404" s="29">
        <f ca="1">IF($L404="","",(([2]!thsiFinD("close_int",$B404,TODAY()-365,TODAY(),100)-[2]!thsiFinD("low_int",$B404,TODAY()-365,TODAY(),100)-1)/([2]!thsiFinD("high_int",$B404,TODAY()-365,TODAY(),100)-[2]!thsiFinD("low_int",$B404,TODAY()-365,TODAY(),100)-1)))</f>
        <v>0.43680948390526647</v>
      </c>
      <c r="AD404" s="29">
        <f ca="1">IF($L404="","",(([2]!thsiFinD("close_int",$B404,TODAY()-90,TODAY(),100)-[2]!thsiFinD("low_int",$B404,TODAY()-90,TODAY(),100)-1)/([2]!thsiFinD("high_int",$B404,TODAY()-90,TODAY(),100)-[2]!thsiFinD("low_int",$B404,TODAY()-90,TODAY(),100)-1)))</f>
        <v>0.47387305394996121</v>
      </c>
    </row>
    <row r="405" spans="1:30" ht="16.5" hidden="1" x14ac:dyDescent="0.4">
      <c r="A405" s="2" t="str">
        <f>[1]!b_info_fullname(B405)</f>
        <v>上证社会责任指数</v>
      </c>
      <c r="B405" s="2" t="s">
        <v>40</v>
      </c>
      <c r="C405" s="2" t="s">
        <v>1523</v>
      </c>
      <c r="D405" s="38" t="s">
        <v>2312</v>
      </c>
      <c r="E405" s="3" t="s">
        <v>1481</v>
      </c>
      <c r="F405" s="3" t="s">
        <v>1481</v>
      </c>
      <c r="G405" s="19">
        <f>COUNTIF('ETF-info'!$I$2:$I$2000,ETF指数!$B405)</f>
        <v>1</v>
      </c>
      <c r="H405" s="20">
        <f ca="1">SUMIF('ETF-info'!$I$2:$I$2000,ETF指数!B405,'ETF-info'!$M$2:$M$1008)</f>
        <v>0.782316962</v>
      </c>
      <c r="I405" s="25">
        <f ca="1">[1]!i_pq_pctchange($B405,TODAY()-30,"")</f>
        <v>-3.1895906794093709</v>
      </c>
      <c r="J405" s="25">
        <f ca="1">[1]!i_pq_pctchange($B405,TODAY()-180,"")</f>
        <v>-3.1529451230730365</v>
      </c>
      <c r="K405" s="25">
        <f ca="1">[1]!i_pq_pctchange($B405,TODAY()-365,"")</f>
        <v>9.4195653102757007</v>
      </c>
      <c r="L405" s="25">
        <f ca="1">IFERROR([1]!i_risk_returnyearly($B405,TODAY()-180,"",1)/N405,"")</f>
        <v>-0.37472139768923218</v>
      </c>
      <c r="M405" s="25">
        <f ca="1">IFERROR([1]!i_risk_returnyearly($B405,TODAY()-365,"",1)/O405,"")</f>
        <v>0.47777975063613992</v>
      </c>
      <c r="N405" s="26">
        <f ca="1">[2]!thsiFinD("ths_annual_volatility_index",$B405,TODAY()-180,TODAY(),100,101)</f>
        <v>17.230274408345998</v>
      </c>
      <c r="O405" s="26">
        <f ca="1">[2]!thsiFinD("ths_annual_volatility_index",$B405,TODAY()-365,TODAY(),100,101)</f>
        <v>20.397822906798002</v>
      </c>
      <c r="P405" s="27">
        <f ca="1">[2]!thsiFinD("ths_fore_np_compound_growth_2y_index",$B405,TODAY())</f>
        <v>9.2426088301071996</v>
      </c>
      <c r="Q405" s="27">
        <f ca="1">$P405-[2]!thsiFinD("ths_fore_np_compound_growth_2y_index",$B405,TODAY()-30)</f>
        <v>0.88207658040409953</v>
      </c>
      <c r="R405" s="27">
        <f ca="1">$P405-[2]!thsiFinD("ths_fore_np_compound_growth_2y_index",$B405,TODAY()-180)</f>
        <v>1.9036838288888998</v>
      </c>
      <c r="S405" s="26">
        <f ca="1">[2]!thsiFinD("ths_pe_ttm_index",B405,[2]!thsiFinD("ths_new_forward_nearest_trade_date_func",TODAY()),100,100)</f>
        <v>10.091427615484999</v>
      </c>
      <c r="T405" s="26">
        <f ca="1">[2]!thsiFinD("ths_fore_pe_index",B405,[2]!thsiFinD("ths_new_forward_nearest_trade_date_func",TODAY()),2025,100)</f>
        <v>9.7654104062232001</v>
      </c>
      <c r="U405" s="26">
        <f ca="1">[2]!thsiFinD("ths_pb_quantile_sr_index",$B405,[2]!thsiFinD("ths_new_forward_nearest_trade_date_func",TODAY()),TODAY()-365*5,TODAY(),107,100)</f>
        <v>75.497113534316867</v>
      </c>
      <c r="V405" s="26">
        <f ca="1">[2]!thsiFinD("ths_pe_ttm_quantile_index",$B405,[2]!thsiFinD("ths_new_forward_nearest_trade_date_func",TODAY()),TODAY()-365*5,TODAY(),100,100)</f>
        <v>0</v>
      </c>
      <c r="W405" s="27">
        <f ca="1">[2]!thsiFinD("ths_pb_quantile_sr_index",$B405,"2024-09-20",TODAY()-365*5,TODAY(),107,100)</f>
        <v>44.387427838357922</v>
      </c>
      <c r="X405" s="27">
        <f ca="1">[2]!thsiFinD("ths_pe_ttm_quantile_index",$B405,"2024-09-20",TODAY()-365*5,TODAY(),100,100)</f>
        <v>50.572956455308997</v>
      </c>
      <c r="Y405" s="27">
        <f ca="1">[2]!thsiFinD("ths_pb_quantile_sr_index",$B405,"2024-12-31",TODAY()-365*5,TODAY(),107,100)</f>
        <v>97.049390635022448</v>
      </c>
      <c r="Z405" s="27">
        <f ca="1">[2]!thsiFinD("ths_pe_ttm_quantile_index",$B405,"2024-12-31",TODAY()-365*5,TODAY(),100,100)</f>
        <v>82.352941176471006</v>
      </c>
      <c r="AA405" s="27">
        <f ca="1">[2]!thsiFinD("ths_pb_lessthan1_num_ratio_index",$B405,[2]!thsiFinD("ths_new_forward_nearest_trade_date_func",TODAY()))</f>
        <v>27</v>
      </c>
      <c r="AB405" s="29">
        <f ca="1">IF(L405="","",(([2]!thsiFinD("close_int",$B405,TODAY()-365*3,TODAY(),100)-[2]!thsiFinD("low_int",$B405,TODAY()-365*3,TODAY(),100)-1)/([2]!thsiFinD("high_int",$B405,TODAY()-365*3,TODAY(),100)-[2]!thsiFinD("low_int",$B405,TODAY()-365*3,TODAY(),100)-1)))</f>
        <v>0.54357088504019024</v>
      </c>
      <c r="AC405" s="29">
        <f ca="1">IF($L405="","",(([2]!thsiFinD("close_int",$B405,TODAY()-365,TODAY(),100)-[2]!thsiFinD("low_int",$B405,TODAY()-365,TODAY(),100)-1)/([2]!thsiFinD("high_int",$B405,TODAY()-365,TODAY(),100)-[2]!thsiFinD("low_int",$B405,TODAY()-365,TODAY(),100)-1)))</f>
        <v>0.48672998162232223</v>
      </c>
      <c r="AD405" s="29">
        <f ca="1">IF($L405="","",(([2]!thsiFinD("close_int",$B405,TODAY()-90,TODAY(),100)-[2]!thsiFinD("low_int",$B405,TODAY()-90,TODAY(),100)-1)/([2]!thsiFinD("high_int",$B405,TODAY()-90,TODAY(),100)-[2]!thsiFinD("low_int",$B405,TODAY()-90,TODAY(),100)-1)))</f>
        <v>0.56484423080121793</v>
      </c>
    </row>
    <row r="406" spans="1:30" ht="16.5" hidden="1" x14ac:dyDescent="0.4">
      <c r="A406" s="2" t="str">
        <f>[1]!b_info_fullname(B406)</f>
        <v>中证180 ESG指数</v>
      </c>
      <c r="B406" s="21" t="s">
        <v>654</v>
      </c>
      <c r="C406" s="2" t="str">
        <f>[1]!s_info_name(B406)</f>
        <v>180ESG</v>
      </c>
      <c r="D406" s="38" t="s">
        <v>2312</v>
      </c>
      <c r="E406" s="3" t="s">
        <v>1481</v>
      </c>
      <c r="F406" s="3" t="s">
        <v>1481</v>
      </c>
      <c r="G406" s="19">
        <f>COUNTIF('ETF-info'!$I$2:$I$2000,ETF指数!$B406)</f>
        <v>1</v>
      </c>
      <c r="H406" s="20">
        <f ca="1">SUMIF('ETF-info'!$I$2:$I$2000,ETF指数!B406,'ETF-info'!$M$2:$M$1008)</f>
        <v>0.45471396720000001</v>
      </c>
      <c r="I406" s="25">
        <f ca="1">[1]!i_pq_pctchange($B406,TODAY()-30,"")</f>
        <v>-2.4207160856653198</v>
      </c>
      <c r="J406" s="25">
        <f ca="1">[1]!i_pq_pctchange($B406,TODAY()-180,"")</f>
        <v>-2.3889490768575938</v>
      </c>
      <c r="K406" s="25">
        <f ca="1">[1]!i_pq_pctchange($B406,TODAY()-365,"")</f>
        <v>8.3620103058684947</v>
      </c>
      <c r="L406" s="25">
        <f ca="1">IFERROR([1]!i_risk_returnyearly($B406,TODAY()-180,"",1)/N406,"")</f>
        <v>-0.29552770817157831</v>
      </c>
      <c r="M406" s="25">
        <f ca="1">IFERROR([1]!i_risk_returnyearly($B406,TODAY()-365,"",1)/O406,"")</f>
        <v>0.45559073404177769</v>
      </c>
      <c r="N406" s="26">
        <f ca="1">[2]!thsiFinD("ths_annual_volatility_index",$B406,TODAY()-180,TODAY(),100,101)</f>
        <v>16.623204169348998</v>
      </c>
      <c r="O406" s="26">
        <f ca="1">[2]!thsiFinD("ths_annual_volatility_index",$B406,TODAY()-365,TODAY(),100,101)</f>
        <v>18.986494215880001</v>
      </c>
      <c r="P406" s="27">
        <f ca="1">[2]!thsiFinD("ths_fore_np_compound_growth_2y_index",$B406,TODAY())</f>
        <v>8.2575213165954988</v>
      </c>
      <c r="Q406" s="27">
        <f ca="1">$P406-[2]!thsiFinD("ths_fore_np_compound_growth_2y_index",$B406,TODAY()-30)</f>
        <v>1.3941313057131985</v>
      </c>
      <c r="R406" s="27">
        <f ca="1">$P406-[2]!thsiFinD("ths_fore_np_compound_growth_2y_index",$B406,TODAY()-180)</f>
        <v>2.006855289246599</v>
      </c>
      <c r="S406" s="26">
        <f ca="1">[2]!thsiFinD("ths_pe_ttm_index",B406,[2]!thsiFinD("ths_new_forward_nearest_trade_date_func",TODAY()),100,100)</f>
        <v>10.299478298692</v>
      </c>
      <c r="T406" s="26">
        <f ca="1">[2]!thsiFinD("ths_fore_pe_index",B406,[2]!thsiFinD("ths_new_forward_nearest_trade_date_func",TODAY()),2025,100)</f>
        <v>9.7453265667964004</v>
      </c>
      <c r="U406" s="26">
        <f ca="1">[2]!thsiFinD("ths_pb_quantile_sr_index",$B406,[2]!thsiFinD("ths_new_forward_nearest_trade_date_func",TODAY()),TODAY()-365*5,TODAY(),107,100)</f>
        <v>63.208147676639079</v>
      </c>
      <c r="V406" s="26">
        <f ca="1">[2]!thsiFinD("ths_pe_ttm_quantile_index",$B406,[2]!thsiFinD("ths_new_forward_nearest_trade_date_func",TODAY()),TODAY()-365*5,TODAY(),100,100)</f>
        <v>0</v>
      </c>
      <c r="W406" s="27">
        <f ca="1">[2]!thsiFinD("ths_pb_quantile_sr_index",$B406,"2024-09-20",TODAY()-365*5,TODAY(),107,100)</f>
        <v>37.492043284532144</v>
      </c>
      <c r="X406" s="27">
        <f ca="1">[2]!thsiFinD("ths_pe_ttm_quantile_index",$B406,"2024-09-20",TODAY()-365*5,TODAY(),100,100)</f>
        <v>42.671480144404001</v>
      </c>
      <c r="Y406" s="27">
        <f ca="1">[2]!thsiFinD("ths_pb_quantile_sr_index",$B406,"2024-12-31",TODAY()-365*5,TODAY(),107,100)</f>
        <v>77.402928071292166</v>
      </c>
      <c r="Z406" s="27">
        <f ca="1">[2]!thsiFinD("ths_pe_ttm_quantile_index",$B406,"2024-12-31",TODAY()-365*5,TODAY(),100,100)</f>
        <v>70.830324909747006</v>
      </c>
      <c r="AA406" s="27">
        <f ca="1">[2]!thsiFinD("ths_pb_lessthan1_num_ratio_index",$B406,[2]!thsiFinD("ths_new_forward_nearest_trade_date_func",TODAY()))</f>
        <v>30.985915492958</v>
      </c>
      <c r="AB406" s="29">
        <f ca="1">IF(L406="","",(([2]!thsiFinD("close_int",$B406,TODAY()-365*3,TODAY(),100)-[2]!thsiFinD("low_int",$B406,TODAY()-365*3,TODAY(),100)-1)/([2]!thsiFinD("high_int",$B406,TODAY()-365*3,TODAY(),100)-[2]!thsiFinD("low_int",$B406,TODAY()-365*3,TODAY(),100)-1)))</f>
        <v>0.55817713424627124</v>
      </c>
      <c r="AC406" s="29">
        <f ca="1">IF($L406="","",(([2]!thsiFinD("close_int",$B406,TODAY()-365,TODAY(),100)-[2]!thsiFinD("low_int",$B406,TODAY()-365,TODAY(),100)-1)/([2]!thsiFinD("high_int",$B406,TODAY()-365,TODAY(),100)-[2]!thsiFinD("low_int",$B406,TODAY()-365,TODAY(),100)-1)))</f>
        <v>0.52710789818980563</v>
      </c>
      <c r="AD406" s="29">
        <f ca="1">IF($L406="","",(([2]!thsiFinD("close_int",$B406,TODAY()-90,TODAY(),100)-[2]!thsiFinD("low_int",$B406,TODAY()-90,TODAY(),100)-1)/([2]!thsiFinD("high_int",$B406,TODAY()-90,TODAY(),100)-[2]!thsiFinD("low_int",$B406,TODAY()-90,TODAY(),100)-1)))</f>
        <v>0.61026176629030582</v>
      </c>
    </row>
    <row r="407" spans="1:30" ht="16.5" hidden="1" x14ac:dyDescent="0.4">
      <c r="A407" s="2" t="str">
        <f>[1]!b_info_fullname(B407)</f>
        <v>MSCI CHINA A RMB ESG UNIVERSAL INDEX</v>
      </c>
      <c r="B407" s="21" t="s">
        <v>977</v>
      </c>
      <c r="C407" s="2" t="str">
        <f>[1]!s_info_name(B407)</f>
        <v>MSCI CHINA A RMB ESG UNIVERSAL</v>
      </c>
      <c r="D407" s="39" t="s">
        <v>2312</v>
      </c>
      <c r="E407" s="39" t="s">
        <v>2349</v>
      </c>
      <c r="F407" s="39" t="s">
        <v>2349</v>
      </c>
      <c r="G407" s="19">
        <f>COUNTIF('ETF-info'!$I$2:$I$2000,ETF指数!$B407)</f>
        <v>1</v>
      </c>
      <c r="H407" s="20">
        <f ca="1">SUMIF('ETF-info'!$I$2:$I$2000,ETF指数!B407,'ETF-info'!$M$2:$M$1008)</f>
        <v>0.22920251280000001</v>
      </c>
      <c r="I407" s="25">
        <f ca="1">[1]!i_pq_pctchange($B407,TODAY()-30,"")</f>
        <v>-4.5111809101006877</v>
      </c>
      <c r="J407" s="25">
        <f ca="1">[1]!i_pq_pctchange($B407,TODAY()-180,"")</f>
        <v>-6.6177714647501089</v>
      </c>
      <c r="K407" s="25">
        <f ca="1">[1]!i_pq_pctchange($B407,TODAY()-365,"")</f>
        <v>6.732738124054455</v>
      </c>
      <c r="L407" s="25" t="str">
        <f ca="1">IFERROR([1]!i_risk_returnyearly($B407,TODAY()-180,"",1)/N407,"")</f>
        <v/>
      </c>
      <c r="M407" s="25" t="str">
        <f ca="1">IFERROR([1]!i_risk_returnyearly($B407,TODAY()-365,"",1)/O407,"")</f>
        <v/>
      </c>
      <c r="N407" s="26">
        <f ca="1">[2]!thsiFinD("ths_annual_volatility_index",$B407,TODAY()-180,TODAY(),100,101)</f>
        <v>0</v>
      </c>
      <c r="O407" s="26">
        <f ca="1">[2]!thsiFinD("ths_annual_volatility_index",$B407,TODAY()-365,TODAY(),100,101)</f>
        <v>0</v>
      </c>
      <c r="P407" s="27">
        <f ca="1">[2]!thsiFinD("ths_fore_np_compound_growth_2y_index",$B407,TODAY())</f>
        <v>0</v>
      </c>
      <c r="Q407" s="27">
        <f ca="1">$P407-[2]!thsiFinD("ths_fore_np_compound_growth_2y_index",$B407,TODAY()-30)</f>
        <v>0</v>
      </c>
      <c r="R407" s="27">
        <f ca="1">$P407-[2]!thsiFinD("ths_fore_np_compound_growth_2y_index",$B407,TODAY()-180)</f>
        <v>0</v>
      </c>
      <c r="S407" s="26">
        <f ca="1">[2]!thsiFinD("ths_pe_ttm_index",B407,[2]!thsiFinD("ths_new_forward_nearest_trade_date_func",TODAY()),100,100)</f>
        <v>0</v>
      </c>
      <c r="T407" s="26">
        <f ca="1">[2]!thsiFinD("ths_fore_pe_index",B407,[2]!thsiFinD("ths_new_forward_nearest_trade_date_func",TODAY()),2025,100)</f>
        <v>0</v>
      </c>
      <c r="U407" s="26">
        <f ca="1">[2]!thsiFinD("ths_pb_quantile_sr_index",$B407,[2]!thsiFinD("ths_new_forward_nearest_trade_date_func",TODAY()),TODAY()-365*5,TODAY(),107,100)</f>
        <v>0</v>
      </c>
      <c r="V407" s="26">
        <f ca="1">[2]!thsiFinD("ths_pe_ttm_quantile_index",$B407,[2]!thsiFinD("ths_new_forward_nearest_trade_date_func",TODAY()),TODAY()-365*5,TODAY(),100,100)</f>
        <v>0</v>
      </c>
      <c r="W407" s="27">
        <f ca="1">[2]!thsiFinD("ths_pb_quantile_sr_index",$B407,"2024-09-20",TODAY()-365*5,TODAY(),107,100)</f>
        <v>0</v>
      </c>
      <c r="X407" s="27">
        <f ca="1">[2]!thsiFinD("ths_pe_ttm_quantile_index",$B407,"2024-09-20",TODAY()-365*5,TODAY(),100,100)</f>
        <v>0</v>
      </c>
      <c r="Y407" s="27">
        <f ca="1">[2]!thsiFinD("ths_pb_quantile_sr_index",$B407,"2024-12-31",TODAY()-365*5,TODAY(),107,100)</f>
        <v>0</v>
      </c>
      <c r="Z407" s="27">
        <f ca="1">[2]!thsiFinD("ths_pe_ttm_quantile_index",$B407,"2024-12-31",TODAY()-365*5,TODAY(),100,100)</f>
        <v>0</v>
      </c>
      <c r="AA407" s="27">
        <f ca="1">[2]!thsiFinD("ths_pb_lessthan1_num_ratio_index",$B407,[2]!thsiFinD("ths_new_forward_nearest_trade_date_func",TODAY()))</f>
        <v>0</v>
      </c>
      <c r="AB407" s="29" t="str">
        <f ca="1">IF(L407="","",(([2]!thsiFinD("close_int",$B407,TODAY()-365*3,TODAY(),100)-[2]!thsiFinD("low_int",$B407,TODAY()-365*3,TODAY(),100)-1)/([2]!thsiFinD("high_int",$B407,TODAY()-365*3,TODAY(),100)-[2]!thsiFinD("low_int",$B407,TODAY()-365*3,TODAY(),100)-1)))</f>
        <v/>
      </c>
      <c r="AC407" s="29" t="str">
        <f ca="1">IF($L407="","",(([2]!thsiFinD("close_int",$B407,TODAY()-365,TODAY(),100)-[2]!thsiFinD("low_int",$B407,TODAY()-365,TODAY(),100)-1)/([2]!thsiFinD("high_int",$B407,TODAY()-365,TODAY(),100)-[2]!thsiFinD("low_int",$B407,TODAY()-365,TODAY(),100)-1)))</f>
        <v/>
      </c>
      <c r="AD407" s="29" t="str">
        <f ca="1">IF($L407="","",(([2]!thsiFinD("close_int",$B407,TODAY()-90,TODAY(),100)-[2]!thsiFinD("low_int",$B407,TODAY()-90,TODAY(),100)-1)/([2]!thsiFinD("high_int",$B407,TODAY()-90,TODAY(),100)-[2]!thsiFinD("low_int",$B407,TODAY()-90,TODAY(),100)-1)))</f>
        <v/>
      </c>
    </row>
    <row r="408" spans="1:30" ht="16.5" hidden="1" x14ac:dyDescent="0.4">
      <c r="A408" s="2" t="str">
        <f>[1]!b_info_fullname(B408)</f>
        <v>中证ESG 120策略指数</v>
      </c>
      <c r="B408" s="21" t="s">
        <v>703</v>
      </c>
      <c r="C408" s="2" t="str">
        <f>[1]!s_info_name(B408)</f>
        <v>ESG120策略</v>
      </c>
      <c r="D408" s="38" t="s">
        <v>2312</v>
      </c>
      <c r="E408" s="3" t="s">
        <v>1481</v>
      </c>
      <c r="F408" s="3" t="s">
        <v>1481</v>
      </c>
      <c r="G408" s="19">
        <f>COUNTIF('ETF-info'!$I$2:$I$2000,ETF指数!$B408)</f>
        <v>1</v>
      </c>
      <c r="H408" s="20">
        <f ca="1">SUMIF('ETF-info'!$I$2:$I$2000,ETF指数!B408,'ETF-info'!$M$2:$M$1008)</f>
        <v>0.2412231598</v>
      </c>
      <c r="I408" s="25">
        <f ca="1">[1]!i_pq_pctchange($B408,TODAY()-30,"")</f>
        <v>-3.2128582484938439</v>
      </c>
      <c r="J408" s="25">
        <f ca="1">[1]!i_pq_pctchange($B408,TODAY()-180,"")</f>
        <v>-3.4509447218209255</v>
      </c>
      <c r="K408" s="25">
        <f ca="1">[1]!i_pq_pctchange($B408,TODAY()-365,"")</f>
        <v>7.1838138853590472</v>
      </c>
      <c r="L408" s="25">
        <f ca="1">IFERROR([1]!i_risk_returnyearly($B408,TODAY()-180,"",1)/N408,"")</f>
        <v>-0.39718256298780186</v>
      </c>
      <c r="M408" s="25">
        <f ca="1">IFERROR([1]!i_risk_returnyearly($B408,TODAY()-365,"",1)/O408,"")</f>
        <v>0.35434085896192219</v>
      </c>
      <c r="N408" s="26">
        <f ca="1">[2]!thsiFinD("ths_annual_volatility_index",$B408,TODAY()-180,TODAY(),100,101)</f>
        <v>17.763136424900001</v>
      </c>
      <c r="O408" s="26">
        <f ca="1">[2]!thsiFinD("ths_annual_volatility_index",$B408,TODAY()-365,TODAY(),100,101)</f>
        <v>20.968257324151001</v>
      </c>
      <c r="P408" s="27">
        <f ca="1">[2]!thsiFinD("ths_fore_np_compound_growth_2y_index",$B408,TODAY())</f>
        <v>8.6720134739325996</v>
      </c>
      <c r="Q408" s="27">
        <f ca="1">$P408-[2]!thsiFinD("ths_fore_np_compound_growth_2y_index",$B408,TODAY()-30)</f>
        <v>0.89572005549819878</v>
      </c>
      <c r="R408" s="27">
        <f ca="1">$P408-[2]!thsiFinD("ths_fore_np_compound_growth_2y_index",$B408,TODAY()-180)</f>
        <v>1.2975805665045002</v>
      </c>
      <c r="S408" s="26">
        <f ca="1">[2]!thsiFinD("ths_pe_ttm_index",B408,[2]!thsiFinD("ths_new_forward_nearest_trade_date_func",TODAY()),100,100)</f>
        <v>10.645306606254</v>
      </c>
      <c r="T408" s="26">
        <f ca="1">[2]!thsiFinD("ths_fore_pe_index",B408,[2]!thsiFinD("ths_new_forward_nearest_trade_date_func",TODAY()),2025,100)</f>
        <v>10.06522086096</v>
      </c>
      <c r="U408" s="26">
        <f ca="1">[2]!thsiFinD("ths_pb_quantile_sr_index",$B408,[2]!thsiFinD("ths_new_forward_nearest_trade_date_func",TODAY()),TODAY()-365*5,TODAY(),107,100)</f>
        <v>87.166454891994917</v>
      </c>
      <c r="V408" s="26">
        <f ca="1">[2]!thsiFinD("ths_pe_ttm_quantile_index",$B408,[2]!thsiFinD("ths_new_forward_nearest_trade_date_func",TODAY()),TODAY()-365*5,TODAY(),100,100)</f>
        <v>0</v>
      </c>
      <c r="W408" s="27">
        <f ca="1">[2]!thsiFinD("ths_pb_quantile_sr_index",$B408,"2024-09-20",TODAY()-365*5,TODAY(),107,100)</f>
        <v>20.266836086404066</v>
      </c>
      <c r="X408" s="27">
        <f ca="1">[2]!thsiFinD("ths_pe_ttm_quantile_index",$B408,"2024-09-20",TODAY()-365*5,TODAY(),100,100)</f>
        <v>35.683139534883999</v>
      </c>
      <c r="Y408" s="27">
        <f ca="1">[2]!thsiFinD("ths_pb_quantile_sr_index",$B408,"2024-12-31",TODAY()-365*5,TODAY(),107,100)</f>
        <v>91.677255400254126</v>
      </c>
      <c r="Z408" s="27">
        <f ca="1">[2]!thsiFinD("ths_pe_ttm_quantile_index",$B408,"2024-12-31",TODAY()-365*5,TODAY(),100,100)</f>
        <v>80.014534883720998</v>
      </c>
      <c r="AA408" s="27">
        <f ca="1">[2]!thsiFinD("ths_pb_lessthan1_num_ratio_index",$B408,[2]!thsiFinD("ths_new_forward_nearest_trade_date_func",TODAY()))</f>
        <v>23.529411764706001</v>
      </c>
      <c r="AB408" s="29">
        <f ca="1">IF(L408="","",(([2]!thsiFinD("close_int",$B408,TODAY()-365*3,TODAY(),100)-[2]!thsiFinD("low_int",$B408,TODAY()-365*3,TODAY(),100)-1)/([2]!thsiFinD("high_int",$B408,TODAY()-365*3,TODAY(),100)-[2]!thsiFinD("low_int",$B408,TODAY()-365*3,TODAY(),100)-1)))</f>
        <v>0.51082980728923599</v>
      </c>
      <c r="AC408" s="29">
        <f ca="1">IF($L408="","",(([2]!thsiFinD("close_int",$B408,TODAY()-365,TODAY(),100)-[2]!thsiFinD("low_int",$B408,TODAY()-365,TODAY(),100)-1)/([2]!thsiFinD("high_int",$B408,TODAY()-365,TODAY(),100)-[2]!thsiFinD("low_int",$B408,TODAY()-365,TODAY(),100)-1)))</f>
        <v>0.48443332013541957</v>
      </c>
      <c r="AD408" s="29">
        <f ca="1">IF($L408="","",(([2]!thsiFinD("close_int",$B408,TODAY()-90,TODAY(),100)-[2]!thsiFinD("low_int",$B408,TODAY()-90,TODAY(),100)-1)/([2]!thsiFinD("high_int",$B408,TODAY()-90,TODAY(),100)-[2]!thsiFinD("low_int",$B408,TODAY()-90,TODAY(),100)-1)))</f>
        <v>0.56792399599384935</v>
      </c>
    </row>
    <row r="409" spans="1:30" ht="16.5" hidden="1" x14ac:dyDescent="0.4">
      <c r="A409" s="2" t="s">
        <v>1867</v>
      </c>
      <c r="B409" s="2" t="s">
        <v>334</v>
      </c>
      <c r="C409" s="2" t="s">
        <v>1868</v>
      </c>
      <c r="D409" s="3" t="s">
        <v>1507</v>
      </c>
      <c r="E409" s="3" t="s">
        <v>1508</v>
      </c>
      <c r="F409" s="3" t="s">
        <v>1508</v>
      </c>
      <c r="G409" s="19">
        <f>COUNTIF('ETF-info'!$I$2:$I$2000,ETF指数!$B409)</f>
        <v>3</v>
      </c>
      <c r="H409" s="20">
        <f ca="1">SUMIF('ETF-info'!$I$2:$I$2000,ETF指数!B409,'ETF-info'!$M$2:$M$1008)</f>
        <v>10.837825799900001</v>
      </c>
      <c r="I409" s="25">
        <f ca="1">[1]!i_pq_pctchange($B409,TODAY()-30,"")</f>
        <v>-2.9542325731213293</v>
      </c>
      <c r="J409" s="25">
        <f ca="1">[1]!i_pq_pctchange($B409,TODAY()-180,"")</f>
        <v>-4.995563038422512</v>
      </c>
      <c r="K409" s="25">
        <f ca="1">[1]!i_pq_pctchange($B409,TODAY()-365,"")</f>
        <v>0.12455862746665325</v>
      </c>
      <c r="L409" s="25">
        <f ca="1">IFERROR([1]!i_risk_returnyearly($B409,TODAY()-180,"",1)/N409,"")</f>
        <v>-0.582296088624223</v>
      </c>
      <c r="M409" s="25">
        <f ca="1">IFERROR([1]!i_risk_returnyearly($B409,TODAY()-365,"",1)/O409,"")</f>
        <v>6.1960735815842893E-3</v>
      </c>
      <c r="N409" s="26">
        <f ca="1">[2]!thsiFinD("ths_annual_volatility_index",$B409,TODAY()-180,TODAY(),100,101)</f>
        <v>17.390123282078999</v>
      </c>
      <c r="O409" s="26">
        <f ca="1">[2]!thsiFinD("ths_annual_volatility_index",$B409,TODAY()-365,TODAY(),100,101)</f>
        <v>20.767816020893001</v>
      </c>
      <c r="P409" s="27">
        <f ca="1">[2]!thsiFinD("ths_fore_np_compound_growth_2y_index",$B409,TODAY())</f>
        <v>7.1597135576211004</v>
      </c>
      <c r="Q409" s="27">
        <f ca="1">$P409-[2]!thsiFinD("ths_fore_np_compound_growth_2y_index",$B409,TODAY()-30)</f>
        <v>0.21045913151950035</v>
      </c>
      <c r="R409" s="27">
        <f ca="1">$P409-[2]!thsiFinD("ths_fore_np_compound_growth_2y_index",$B409,TODAY()-180)</f>
        <v>-1.0498318141671001</v>
      </c>
      <c r="S409" s="26">
        <f ca="1">[2]!thsiFinD("ths_pe_ttm_index",B409,[2]!thsiFinD("ths_new_forward_nearest_trade_date_func",TODAY()),100,100)</f>
        <v>10.188862344079</v>
      </c>
      <c r="T409" s="26">
        <f ca="1">[2]!thsiFinD("ths_fore_pe_index",B409,[2]!thsiFinD("ths_new_forward_nearest_trade_date_func",TODAY()),2025,100)</f>
        <v>9.6865057500911007</v>
      </c>
      <c r="U409" s="26">
        <f ca="1">[2]!thsiFinD("ths_pb_quantile_sr_index",$B409,[2]!thsiFinD("ths_new_forward_nearest_trade_date_func",TODAY()),TODAY()-365*5,TODAY(),107,100)</f>
        <v>14.81950601646612</v>
      </c>
      <c r="V409" s="26">
        <f ca="1">[2]!thsiFinD("ths_pe_ttm_quantile_index",$B409,[2]!thsiFinD("ths_new_forward_nearest_trade_date_func",TODAY()),TODAY()-365*5,TODAY(),100,100)</f>
        <v>0</v>
      </c>
      <c r="W409" s="27">
        <f ca="1">[2]!thsiFinD("ths_pb_quantile_sr_index",$B409,"2024-09-20",TODAY()-365*5,TODAY(),107,100)</f>
        <v>20.075997466751108</v>
      </c>
      <c r="X409" s="27">
        <f ca="1">[2]!thsiFinD("ths_pe_ttm_quantile_index",$B409,"2024-09-20",TODAY()-365*5,TODAY(),100,100)</f>
        <v>6.3358778625954004</v>
      </c>
      <c r="Y409" s="27">
        <f ca="1">[2]!thsiFinD("ths_pb_quantile_sr_index",$B409,"2024-12-31",TODAY()-365*5,TODAY(),107,100)</f>
        <v>19.696010132995568</v>
      </c>
      <c r="Z409" s="27">
        <f ca="1">[2]!thsiFinD("ths_pe_ttm_quantile_index",$B409,"2024-12-31",TODAY()-365*5,TODAY(),100,100)</f>
        <v>8.7786259541984997</v>
      </c>
      <c r="AA409" s="27">
        <f ca="1">[2]!thsiFinD("ths_pb_lessthan1_num_ratio_index",$B409,[2]!thsiFinD("ths_new_forward_nearest_trade_date_func",TODAY()))</f>
        <v>28.999999999999996</v>
      </c>
      <c r="AB409" s="29">
        <f ca="1">IF(L409="","",(([2]!thsiFinD("close_int",$B409,TODAY()-365*3,TODAY(),100)-[2]!thsiFinD("low_int",$B409,TODAY()-365*3,TODAY(),100)-1)/([2]!thsiFinD("high_int",$B409,TODAY()-365*3,TODAY(),100)-[2]!thsiFinD("low_int",$B409,TODAY()-365*3,TODAY(),100)-1)))</f>
        <v>0.49077666772499701</v>
      </c>
      <c r="AC409" s="29">
        <f ca="1">IF($L409="","",(([2]!thsiFinD("close_int",$B409,TODAY()-365,TODAY(),100)-[2]!thsiFinD("low_int",$B409,TODAY()-365,TODAY(),100)-1)/([2]!thsiFinD("high_int",$B409,TODAY()-365,TODAY(),100)-[2]!thsiFinD("low_int",$B409,TODAY()-365,TODAY(),100)-1)))</f>
        <v>0.42890269286963956</v>
      </c>
      <c r="AD409" s="29">
        <f ca="1">IF($L409="","",(([2]!thsiFinD("close_int",$B409,TODAY()-90,TODAY(),100)-[2]!thsiFinD("low_int",$B409,TODAY()-90,TODAY(),100)-1)/([2]!thsiFinD("high_int",$B409,TODAY()-90,TODAY(),100)-[2]!thsiFinD("low_int",$B409,TODAY()-90,TODAY(),100)-1)))</f>
        <v>0.63937380884966677</v>
      </c>
    </row>
    <row r="410" spans="1:30" ht="16.5" hidden="1" x14ac:dyDescent="0.4">
      <c r="A410" s="2" t="str">
        <f>[1]!b_info_fullname(B410)</f>
        <v>中证成渝地区双城经济圈成份指数</v>
      </c>
      <c r="B410" s="2" t="s">
        <v>969</v>
      </c>
      <c r="C410" s="2" t="s">
        <v>1869</v>
      </c>
      <c r="D410" s="3" t="s">
        <v>1507</v>
      </c>
      <c r="E410" s="3" t="s">
        <v>1509</v>
      </c>
      <c r="F410" s="3" t="s">
        <v>1870</v>
      </c>
      <c r="G410" s="19">
        <f>COUNTIF('ETF-info'!$I$2:$I$2000,ETF指数!$B410)</f>
        <v>1</v>
      </c>
      <c r="H410" s="20">
        <f ca="1">SUMIF('ETF-info'!$I$2:$I$2000,ETF指数!B410,'ETF-info'!$M$2:$M$1008)</f>
        <v>31.819832954599999</v>
      </c>
      <c r="I410" s="25">
        <f ca="1">[1]!i_pq_pctchange($B410,TODAY()-30,"")</f>
        <v>-1.9539134016983484</v>
      </c>
      <c r="J410" s="25">
        <f ca="1">[1]!i_pq_pctchange($B410,TODAY()-180,"")</f>
        <v>-6.319155727325299</v>
      </c>
      <c r="K410" s="25">
        <f ca="1">[1]!i_pq_pctchange($B410,TODAY()-365,"")</f>
        <v>0.49020172411189389</v>
      </c>
      <c r="L410" s="25">
        <f ca="1">IFERROR([1]!i_risk_returnyearly($B410,TODAY()-180,"",1)/N410,"")</f>
        <v>-0.55192894094478817</v>
      </c>
      <c r="M410" s="25">
        <f ca="1">IFERROR([1]!i_risk_returnyearly($B410,TODAY()-365,"",1)/O410,"")</f>
        <v>1.8982900462036795E-2</v>
      </c>
      <c r="N410" s="26">
        <f ca="1">[2]!thsiFinD("ths_annual_volatility_index",$B410,TODAY()-180,TODAY(),100,101)</f>
        <v>23.03755261241</v>
      </c>
      <c r="O410" s="26">
        <f ca="1">[2]!thsiFinD("ths_annual_volatility_index",$B410,TODAY()-365,TODAY(),100,101)</f>
        <v>26.679153049865999</v>
      </c>
      <c r="P410" s="27">
        <f ca="1">[2]!thsiFinD("ths_fore_np_compound_growth_2y_index",$B410,TODAY())</f>
        <v>18.734320935535003</v>
      </c>
      <c r="Q410" s="27">
        <f ca="1">$P410-[2]!thsiFinD("ths_fore_np_compound_growth_2y_index",$B410,TODAY()-30)</f>
        <v>0.70562380072600206</v>
      </c>
      <c r="R410" s="27">
        <f ca="1">$P410-[2]!thsiFinD("ths_fore_np_compound_growth_2y_index",$B410,TODAY()-180)</f>
        <v>7.8763733355240024</v>
      </c>
      <c r="S410" s="26">
        <f ca="1">[2]!thsiFinD("ths_pe_ttm_index",B410,[2]!thsiFinD("ths_new_forward_nearest_trade_date_func",TODAY()),100,100)</f>
        <v>18.542724711557</v>
      </c>
      <c r="T410" s="26">
        <f ca="1">[2]!thsiFinD("ths_fore_pe_index",B410,[2]!thsiFinD("ths_new_forward_nearest_trade_date_func",TODAY()),2025,100)</f>
        <v>15.170988130183</v>
      </c>
      <c r="U410" s="26">
        <f ca="1">[2]!thsiFinD("ths_pb_quantile_sr_index",$B410,[2]!thsiFinD("ths_new_forward_nearest_trade_date_func",TODAY()),TODAY()-365*5,TODAY(),107,100)</f>
        <v>35.719844357976655</v>
      </c>
      <c r="V410" s="26">
        <f ca="1">[2]!thsiFinD("ths_pe_ttm_quantile_index",$B410,[2]!thsiFinD("ths_new_forward_nearest_trade_date_func",TODAY()),TODAY()-365*5,TODAY(),100,100)</f>
        <v>0</v>
      </c>
      <c r="W410" s="27">
        <f ca="1">[2]!thsiFinD("ths_pb_quantile_sr_index",$B410,"2024-09-20",TODAY()-365*5,TODAY(),107,100)</f>
        <v>1.0894941634241244</v>
      </c>
      <c r="X410" s="27">
        <f ca="1">[2]!thsiFinD("ths_pe_ttm_quantile_index",$B410,"2024-09-20",TODAY()-365*5,TODAY(),100,100)</f>
        <v>9.8578199052133009</v>
      </c>
      <c r="Y410" s="27">
        <f ca="1">[2]!thsiFinD("ths_pb_quantile_sr_index",$B410,"2024-12-31",TODAY()-365*5,TODAY(),107,100)</f>
        <v>52.918287937743195</v>
      </c>
      <c r="Z410" s="27">
        <f ca="1">[2]!thsiFinD("ths_pe_ttm_quantile_index",$B410,"2024-12-31",TODAY()-365*5,TODAY(),100,100)</f>
        <v>56.966824644550002</v>
      </c>
      <c r="AA410" s="27">
        <f ca="1">[2]!thsiFinD("ths_pb_lessthan1_num_ratio_index",$B410,[2]!thsiFinD("ths_new_forward_nearest_trade_date_func",TODAY()))</f>
        <v>7.0000000000000009</v>
      </c>
      <c r="AB410" s="29">
        <f ca="1">IF(L410="","",(([2]!thsiFinD("close_int",$B410,TODAY()-365*3,TODAY(),100)-[2]!thsiFinD("low_int",$B410,TODAY()-365*3,TODAY(),100)-1)/([2]!thsiFinD("high_int",$B410,TODAY()-365*3,TODAY(),100)-[2]!thsiFinD("low_int",$B410,TODAY()-365*3,TODAY(),100)-1)))</f>
        <v>0.28488125676337217</v>
      </c>
      <c r="AC410" s="29">
        <f ca="1">IF($L410="","",(([2]!thsiFinD("close_int",$B410,TODAY()-365,TODAY(),100)-[2]!thsiFinD("low_int",$B410,TODAY()-365,TODAY(),100)-1)/([2]!thsiFinD("high_int",$B410,TODAY()-365,TODAY(),100)-[2]!thsiFinD("low_int",$B410,TODAY()-365,TODAY(),100)-1)))</f>
        <v>0.56229224613443018</v>
      </c>
      <c r="AD410" s="29">
        <f ca="1">IF($L410="","",(([2]!thsiFinD("close_int",$B410,TODAY()-90,TODAY(),100)-[2]!thsiFinD("low_int",$B410,TODAY()-90,TODAY(),100)-1)/([2]!thsiFinD("high_int",$B410,TODAY()-90,TODAY(),100)-[2]!thsiFinD("low_int",$B410,TODAY()-90,TODAY(),100)-1)))</f>
        <v>0.64415955817840298</v>
      </c>
    </row>
    <row r="411" spans="1:30" ht="16.5" hidden="1" x14ac:dyDescent="0.4">
      <c r="A411" s="2" t="str">
        <f>[1]!b_info_fullname(B411)</f>
        <v>中证长三角一体化发展主题指数</v>
      </c>
      <c r="B411" s="2" t="s">
        <v>289</v>
      </c>
      <c r="C411" s="2" t="s">
        <v>1871</v>
      </c>
      <c r="D411" s="3" t="s">
        <v>1507</v>
      </c>
      <c r="E411" s="3" t="s">
        <v>1509</v>
      </c>
      <c r="F411" s="21" t="s">
        <v>1877</v>
      </c>
      <c r="G411" s="19">
        <f>COUNTIF('ETF-info'!$I$2:$I$2000,ETF指数!$B411)</f>
        <v>1</v>
      </c>
      <c r="H411" s="20">
        <f ca="1">SUMIF('ETF-info'!$I$2:$I$2000,ETF指数!B411,'ETF-info'!$M$2:$M$1008)</f>
        <v>3.9034181532000001</v>
      </c>
      <c r="I411" s="25">
        <f ca="1">[1]!i_pq_pctchange($B411,TODAY()-30,"")</f>
        <v>-5.3558654412479427</v>
      </c>
      <c r="J411" s="25">
        <f ca="1">[1]!i_pq_pctchange($B411,TODAY()-180,"")</f>
        <v>-4.3138482320934308</v>
      </c>
      <c r="K411" s="25">
        <f ca="1">[1]!i_pq_pctchange($B411,TODAY()-365,"")</f>
        <v>7.5998927816539608</v>
      </c>
      <c r="L411" s="25">
        <f ca="1">IFERROR([1]!i_risk_returnyearly($B411,TODAY()-180,"",1)/N411,"")</f>
        <v>-0.40018411656531733</v>
      </c>
      <c r="M411" s="25">
        <f ca="1">IFERROR([1]!i_risk_returnyearly($B411,TODAY()-365,"",1)/O411,"")</f>
        <v>0.32544916469169854</v>
      </c>
      <c r="N411" s="26">
        <f ca="1">[2]!thsiFinD("ths_annual_volatility_index",$B411,TODAY()-180,TODAY(),100,101)</f>
        <v>21.933497596395</v>
      </c>
      <c r="O411" s="26">
        <f ca="1">[2]!thsiFinD("ths_annual_volatility_index",$B411,TODAY()-365,TODAY(),100,101)</f>
        <v>24.153567594054</v>
      </c>
      <c r="P411" s="27">
        <f ca="1">[2]!thsiFinD("ths_fore_np_compound_growth_2y_index",$B411,TODAY())</f>
        <v>13.966123434971001</v>
      </c>
      <c r="Q411" s="27">
        <f ca="1">$P411-[2]!thsiFinD("ths_fore_np_compound_growth_2y_index",$B411,TODAY()-30)</f>
        <v>2.0521067686850021</v>
      </c>
      <c r="R411" s="27">
        <f ca="1">$P411-[2]!thsiFinD("ths_fore_np_compound_growth_2y_index",$B411,TODAY()-180)</f>
        <v>1.6828953769720005</v>
      </c>
      <c r="S411" s="26">
        <f ca="1">[2]!thsiFinD("ths_pe_ttm_index",B411,[2]!thsiFinD("ths_new_forward_nearest_trade_date_func",TODAY()),100,100)</f>
        <v>14.716942872719001</v>
      </c>
      <c r="T411" s="26">
        <f ca="1">[2]!thsiFinD("ths_fore_pe_index",B411,[2]!thsiFinD("ths_new_forward_nearest_trade_date_func",TODAY()),2025,100)</f>
        <v>12.674550089883001</v>
      </c>
      <c r="U411" s="26">
        <f ca="1">[2]!thsiFinD("ths_pb_quantile_sr_index",$B411,[2]!thsiFinD("ths_new_forward_nearest_trade_date_func",TODAY()),TODAY()-365*5,TODAY(),107,100)</f>
        <v>43.622920517560075</v>
      </c>
      <c r="V411" s="26">
        <f ca="1">[2]!thsiFinD("ths_pe_ttm_quantile_index",$B411,[2]!thsiFinD("ths_new_forward_nearest_trade_date_func",TODAY()),TODAY()-365*5,TODAY(),100,100)</f>
        <v>0</v>
      </c>
      <c r="W411" s="27">
        <f ca="1">[2]!thsiFinD("ths_pb_quantile_sr_index",$B411,"2024-09-20",TODAY()-365*5,TODAY(),107,100)</f>
        <v>0.86260012322858892</v>
      </c>
      <c r="X411" s="27">
        <f ca="1">[2]!thsiFinD("ths_pe_ttm_quantile_index",$B411,"2024-09-20",TODAY()-365*5,TODAY(),100,100)</f>
        <v>0.85959885386819002</v>
      </c>
      <c r="Y411" s="27">
        <f ca="1">[2]!thsiFinD("ths_pb_quantile_sr_index",$B411,"2024-12-31",TODAY()-365*5,TODAY(),107,100)</f>
        <v>51.756007393715343</v>
      </c>
      <c r="Z411" s="27">
        <f ca="1">[2]!thsiFinD("ths_pe_ttm_quantile_index",$B411,"2024-12-31",TODAY()-365*5,TODAY(),100,100)</f>
        <v>60.744985673351998</v>
      </c>
      <c r="AA411" s="27">
        <f ca="1">[2]!thsiFinD("ths_pb_lessthan1_num_ratio_index",$B411,[2]!thsiFinD("ths_new_forward_nearest_trade_date_func",TODAY()))</f>
        <v>21.22905027933</v>
      </c>
      <c r="AB411" s="29">
        <f ca="1">IF(L411="","",(([2]!thsiFinD("close_int",$B411,TODAY()-365*3,TODAY(),100)-[2]!thsiFinD("low_int",$B411,TODAY()-365*3,TODAY(),100)-1)/([2]!thsiFinD("high_int",$B411,TODAY()-365*3,TODAY(),100)-[2]!thsiFinD("low_int",$B411,TODAY()-365*3,TODAY(),100)-1)))</f>
        <v>0.43173379416394653</v>
      </c>
      <c r="AC411" s="29">
        <f ca="1">IF($L411="","",(([2]!thsiFinD("close_int",$B411,TODAY()-365,TODAY(),100)-[2]!thsiFinD("low_int",$B411,TODAY()-365,TODAY(),100)-1)/([2]!thsiFinD("high_int",$B411,TODAY()-365,TODAY(),100)-[2]!thsiFinD("low_int",$B411,TODAY()-365,TODAY(),100)-1)))</f>
        <v>0.52312767222234091</v>
      </c>
      <c r="AD411" s="29">
        <f ca="1">IF($L411="","",(([2]!thsiFinD("close_int",$B411,TODAY()-90,TODAY(),100)-[2]!thsiFinD("low_int",$B411,TODAY()-90,TODAY(),100)-1)/([2]!thsiFinD("high_int",$B411,TODAY()-90,TODAY(),100)-[2]!thsiFinD("low_int",$B411,TODAY()-90,TODAY(),100)-1)))</f>
        <v>0.46192615281148575</v>
      </c>
    </row>
    <row r="412" spans="1:30" ht="16.5" hidden="1" x14ac:dyDescent="0.4">
      <c r="A412" s="2" t="str">
        <f>[1]!b_info_fullname(B412)</f>
        <v>中证湖北新旧动能转换指数</v>
      </c>
      <c r="B412" s="2" t="s">
        <v>852</v>
      </c>
      <c r="C412" s="2" t="s">
        <v>1872</v>
      </c>
      <c r="D412" s="3" t="s">
        <v>1507</v>
      </c>
      <c r="E412" s="3" t="s">
        <v>1509</v>
      </c>
      <c r="F412" s="3" t="s">
        <v>1873</v>
      </c>
      <c r="G412" s="19">
        <f>COUNTIF('ETF-info'!$I$2:$I$2000,ETF指数!$B412)</f>
        <v>1</v>
      </c>
      <c r="H412" s="20">
        <f ca="1">SUMIF('ETF-info'!$I$2:$I$2000,ETF指数!B412,'ETF-info'!$M$2:$M$1008)</f>
        <v>1.4886595933000002</v>
      </c>
      <c r="I412" s="25">
        <f ca="1">[1]!i_pq_pctchange($B412,TODAY()-30,"")</f>
        <v>-4.9905339059210245</v>
      </c>
      <c r="J412" s="25">
        <f ca="1">[1]!i_pq_pctchange($B412,TODAY()-180,"")</f>
        <v>2.6493564254627344</v>
      </c>
      <c r="K412" s="25">
        <f ca="1">[1]!i_pq_pctchange($B412,TODAY()-365,"")</f>
        <v>23.694550162932803</v>
      </c>
      <c r="L412" s="25">
        <f ca="1">IFERROR([1]!i_risk_returnyearly($B412,TODAY()-180,"",1)/N412,"")</f>
        <v>0.17312569718482512</v>
      </c>
      <c r="M412" s="25">
        <f ca="1">IFERROR([1]!i_risk_returnyearly($B412,TODAY()-365,"",1)/O412,"")</f>
        <v>0.7318922330674742</v>
      </c>
      <c r="N412" s="26">
        <f ca="1">[2]!thsiFinD("ths_annual_volatility_index",$B412,TODAY()-180,TODAY(),100,101)</f>
        <v>32.339271758671998</v>
      </c>
      <c r="O412" s="26">
        <f ca="1">[2]!thsiFinD("ths_annual_volatility_index",$B412,TODAY()-365,TODAY(),100,101)</f>
        <v>33.566601934129999</v>
      </c>
      <c r="P412" s="27">
        <f ca="1">[2]!thsiFinD("ths_fore_np_compound_growth_2y_index",$B412,TODAY())</f>
        <v>21.224444013360998</v>
      </c>
      <c r="Q412" s="27">
        <f ca="1">$P412-[2]!thsiFinD("ths_fore_np_compound_growth_2y_index",$B412,TODAY()-30)</f>
        <v>1.6203681615479972</v>
      </c>
      <c r="R412" s="27">
        <f ca="1">$P412-[2]!thsiFinD("ths_fore_np_compound_growth_2y_index",$B412,TODAY()-180)</f>
        <v>-1.4958869690190006</v>
      </c>
      <c r="S412" s="26">
        <f ca="1">[2]!thsiFinD("ths_pe_ttm_index",B412,[2]!thsiFinD("ths_new_forward_nearest_trade_date_func",TODAY()),100,100)</f>
        <v>34.789307035661999</v>
      </c>
      <c r="T412" s="26">
        <f ca="1">[2]!thsiFinD("ths_fore_pe_index",B412,[2]!thsiFinD("ths_new_forward_nearest_trade_date_func",TODAY()),2025,100)</f>
        <v>19.961480633506</v>
      </c>
      <c r="U412" s="26">
        <f ca="1">[2]!thsiFinD("ths_pb_quantile_sr_index",$B412,[2]!thsiFinD("ths_new_forward_nearest_trade_date_func",TODAY()),TODAY()-365*5,TODAY(),107,100)</f>
        <v>26.874205844980942</v>
      </c>
      <c r="V412" s="26">
        <f ca="1">[2]!thsiFinD("ths_pe_ttm_quantile_index",$B412,[2]!thsiFinD("ths_new_forward_nearest_trade_date_func",TODAY()),TODAY()-365*5,TODAY(),100,100)</f>
        <v>0</v>
      </c>
      <c r="W412" s="27">
        <f ca="1">[2]!thsiFinD("ths_pb_quantile_sr_index",$B412,"2024-09-20",TODAY()-365*5,TODAY(),107,100)</f>
        <v>0.50825921219822112</v>
      </c>
      <c r="X412" s="27">
        <f ca="1">[2]!thsiFinD("ths_pe_ttm_quantile_index",$B412,"2024-09-20",TODAY()-365*5,TODAY(),100,100)</f>
        <v>21.036585365853998</v>
      </c>
      <c r="Y412" s="27">
        <f ca="1">[2]!thsiFinD("ths_pb_quantile_sr_index",$B412,"2024-12-31",TODAY()-365*5,TODAY(),107,100)</f>
        <v>31.512071156289707</v>
      </c>
      <c r="Z412" s="27">
        <f ca="1">[2]!thsiFinD("ths_pe_ttm_quantile_index",$B412,"2024-12-31",TODAY()-365*5,TODAY(),100,100)</f>
        <v>84.908536585365994</v>
      </c>
      <c r="AA412" s="27">
        <f ca="1">[2]!thsiFinD("ths_pb_lessthan1_num_ratio_index",$B412,[2]!thsiFinD("ths_new_forward_nearest_trade_date_func",TODAY()))</f>
        <v>9</v>
      </c>
      <c r="AB412" s="29">
        <f ca="1">IF(L412="","",(([2]!thsiFinD("close_int",$B412,TODAY()-365*3,TODAY(),100)-[2]!thsiFinD("low_int",$B412,TODAY()-365*3,TODAY(),100)-1)/([2]!thsiFinD("high_int",$B412,TODAY()-365*3,TODAY(),100)-[2]!thsiFinD("low_int",$B412,TODAY()-365*3,TODAY(),100)-1)))</f>
        <v>0.76074248123550103</v>
      </c>
      <c r="AC412" s="29">
        <f ca="1">IF($L412="","",(([2]!thsiFinD("close_int",$B412,TODAY()-365,TODAY(),100)-[2]!thsiFinD("low_int",$B412,TODAY()-365,TODAY(),100)-1)/([2]!thsiFinD("high_int",$B412,TODAY()-365,TODAY(),100)-[2]!thsiFinD("low_int",$B412,TODAY()-365,TODAY(),100)-1)))</f>
        <v>0.73755027933622996</v>
      </c>
      <c r="AD412" s="29">
        <f ca="1">IF($L412="","",(([2]!thsiFinD("close_int",$B412,TODAY()-90,TODAY(),100)-[2]!thsiFinD("low_int",$B412,TODAY()-90,TODAY(),100)-1)/([2]!thsiFinD("high_int",$B412,TODAY()-90,TODAY(),100)-[2]!thsiFinD("low_int",$B412,TODAY()-90,TODAY(),100)-1)))</f>
        <v>0.55077343768225329</v>
      </c>
    </row>
    <row r="413" spans="1:30" ht="16.5" hidden="1" x14ac:dyDescent="0.4">
      <c r="A413" s="2" t="str">
        <f>[1]!b_info_fullname(B413)</f>
        <v>中证粤港澳大湾区发展主题指数</v>
      </c>
      <c r="B413" s="21" t="s">
        <v>312</v>
      </c>
      <c r="C413" s="2" t="str">
        <f>[1]!s_info_name(B413)</f>
        <v>大湾区</v>
      </c>
      <c r="D413" s="3" t="s">
        <v>1507</v>
      </c>
      <c r="E413" s="3" t="s">
        <v>1509</v>
      </c>
      <c r="F413" s="21" t="s">
        <v>1564</v>
      </c>
      <c r="G413" s="19">
        <f>COUNTIF('ETF-info'!$I$2:$I$2000,ETF指数!$B413)</f>
        <v>1</v>
      </c>
      <c r="H413" s="20">
        <f ca="1">SUMIF('ETF-info'!$I$2:$I$2000,ETF指数!B413,'ETF-info'!$M$2:$M$1008)</f>
        <v>0.71065904989999995</v>
      </c>
      <c r="I413" s="25">
        <f ca="1">[1]!i_pq_pctchange($B413,TODAY()-30,"")</f>
        <v>-7.1947162365429307</v>
      </c>
      <c r="J413" s="25">
        <f ca="1">[1]!i_pq_pctchange($B413,TODAY()-180,"")</f>
        <v>-5.1207164734280886</v>
      </c>
      <c r="K413" s="25">
        <f ca="1">[1]!i_pq_pctchange($B413,TODAY()-365,"")</f>
        <v>15.631807302396084</v>
      </c>
      <c r="L413" s="25">
        <f ca="1">IFERROR([1]!i_risk_returnyearly($B413,TODAY()-180,"",1)/N413,"")</f>
        <v>-0.45144812945714957</v>
      </c>
      <c r="M413" s="25">
        <f ca="1">IFERROR([1]!i_risk_returnyearly($B413,TODAY()-365,"",1)/O413,"")</f>
        <v>0.60523813144627991</v>
      </c>
      <c r="N413" s="26">
        <f ca="1">[2]!thsiFinD("ths_annual_volatility_index",$B413,TODAY()-180,TODAY(),100,101)</f>
        <v>22.976460777257</v>
      </c>
      <c r="O413" s="26">
        <f ca="1">[2]!thsiFinD("ths_annual_volatility_index",$B413,TODAY()-365,TODAY(),100,101)</f>
        <v>26.747044467327999</v>
      </c>
      <c r="P413" s="27">
        <f ca="1">[2]!thsiFinD("ths_fore_np_compound_growth_2y_index",$B413,TODAY())</f>
        <v>16.604455164518999</v>
      </c>
      <c r="Q413" s="27">
        <f ca="1">$P413-[2]!thsiFinD("ths_fore_np_compound_growth_2y_index",$B413,TODAY()-30)</f>
        <v>0.22600662660199689</v>
      </c>
      <c r="R413" s="27">
        <f ca="1">$P413-[2]!thsiFinD("ths_fore_np_compound_growth_2y_index",$B413,TODAY()-180)</f>
        <v>1.4950476832719986</v>
      </c>
      <c r="S413" s="26">
        <f ca="1">[2]!thsiFinD("ths_pe_ttm_index",B413,[2]!thsiFinD("ths_new_forward_nearest_trade_date_func",TODAY()),100,100)</f>
        <v>15.927219098148001</v>
      </c>
      <c r="T413" s="26">
        <f ca="1">[2]!thsiFinD("ths_fore_pe_index",B413,[2]!thsiFinD("ths_new_forward_nearest_trade_date_func",TODAY()),2025,100)</f>
        <v>12.38438388726</v>
      </c>
      <c r="U413" s="26">
        <f ca="1">[2]!thsiFinD("ths_pb_quantile_sr_index",$B413,[2]!thsiFinD("ths_new_forward_nearest_trade_date_func",TODAY()),TODAY()-365*5,TODAY(),107,100)</f>
        <v>38.137755102040813</v>
      </c>
      <c r="V413" s="26">
        <f ca="1">[2]!thsiFinD("ths_pe_ttm_quantile_index",$B413,[2]!thsiFinD("ths_new_forward_nearest_trade_date_func",TODAY()),TODAY()-365*5,TODAY(),100,100)</f>
        <v>0</v>
      </c>
      <c r="W413" s="27">
        <f ca="1">[2]!thsiFinD("ths_pb_quantile_sr_index",$B413,"2024-09-20",TODAY()-365*5,TODAY(),107,100)</f>
        <v>5.0382653061224492</v>
      </c>
      <c r="X413" s="27">
        <f ca="1">[2]!thsiFinD("ths_pe_ttm_quantile_index",$B413,"2024-09-20",TODAY()-365*5,TODAY(),100,100)</f>
        <v>6.0876020786933998</v>
      </c>
      <c r="Y413" s="27">
        <f ca="1">[2]!thsiFinD("ths_pb_quantile_sr_index",$B413,"2024-12-31",TODAY()-365*5,TODAY(),107,100)</f>
        <v>42.155612244897959</v>
      </c>
      <c r="Z413" s="27">
        <f ca="1">[2]!thsiFinD("ths_pe_ttm_quantile_index",$B413,"2024-12-31",TODAY()-365*5,TODAY(),100,100)</f>
        <v>46.136701337296003</v>
      </c>
      <c r="AA413" s="27">
        <f ca="1">[2]!thsiFinD("ths_pb_lessthan1_num_ratio_index",$B413,[2]!thsiFinD("ths_new_forward_nearest_trade_date_func",TODAY()))</f>
        <v>14.000000000000002</v>
      </c>
      <c r="AB413" s="29">
        <f ca="1">IF(L413="","",(([2]!thsiFinD("close_int",$B413,TODAY()-365*3,TODAY(),100)-[2]!thsiFinD("low_int",$B413,TODAY()-365*3,TODAY(),100)-1)/([2]!thsiFinD("high_int",$B413,TODAY()-365*3,TODAY(),100)-[2]!thsiFinD("low_int",$B413,TODAY()-365*3,TODAY(),100)-1)))</f>
        <v>0.57276948642643932</v>
      </c>
      <c r="AC413" s="29">
        <f ca="1">IF($L413="","",(([2]!thsiFinD("close_int",$B413,TODAY()-365,TODAY(),100)-[2]!thsiFinD("low_int",$B413,TODAY()-365,TODAY(),100)-1)/([2]!thsiFinD("high_int",$B413,TODAY()-365,TODAY(),100)-[2]!thsiFinD("low_int",$B413,TODAY()-365,TODAY(),100)-1)))</f>
        <v>0.50699900911902429</v>
      </c>
      <c r="AD413" s="29">
        <f ca="1">IF($L413="","",(([2]!thsiFinD("close_int",$B413,TODAY()-90,TODAY(),100)-[2]!thsiFinD("low_int",$B413,TODAY()-90,TODAY(),100)-1)/([2]!thsiFinD("high_int",$B413,TODAY()-90,TODAY(),100)-[2]!thsiFinD("low_int",$B413,TODAY()-90,TODAY(),100)-1)))</f>
        <v>0.40872459194632726</v>
      </c>
    </row>
    <row r="414" spans="1:30" ht="16.5" hidden="1" x14ac:dyDescent="0.4">
      <c r="A414" s="2" t="s">
        <v>1874</v>
      </c>
      <c r="B414" s="21" t="s">
        <v>237</v>
      </c>
      <c r="C414" s="2" t="s">
        <v>1875</v>
      </c>
      <c r="D414" s="3" t="s">
        <v>1507</v>
      </c>
      <c r="E414" s="3" t="s">
        <v>1509</v>
      </c>
      <c r="F414" s="21" t="s">
        <v>1876</v>
      </c>
      <c r="G414" s="19">
        <f>COUNTIF('ETF-info'!$I$2:$I$2000,ETF指数!$B414)</f>
        <v>1</v>
      </c>
      <c r="H414" s="20">
        <f ca="1">SUMIF('ETF-info'!$I$2:$I$2000,ETF指数!B414,'ETF-info'!$M$2:$M$1008)</f>
        <v>0.39500303590000002</v>
      </c>
      <c r="I414" s="25">
        <f ca="1">[1]!i_pq_pctchange($B414,TODAY()-30,"")</f>
        <v>-7.2019978362625858</v>
      </c>
      <c r="J414" s="25">
        <f ca="1">[1]!i_pq_pctchange($B414,TODAY()-180,"")</f>
        <v>-3.0177451245708031</v>
      </c>
      <c r="K414" s="25">
        <f ca="1">[1]!i_pq_pctchange($B414,TODAY()-365,"")</f>
        <v>6.9944456591214399</v>
      </c>
      <c r="L414" s="25">
        <f ca="1">IFERROR([1]!i_risk_returnyearly($B414,TODAY()-180,"",1)/N414,"")</f>
        <v>-0.24317580341462866</v>
      </c>
      <c r="M414" s="25">
        <f ca="1">IFERROR([1]!i_risk_returnyearly($B414,TODAY()-365,"",1)/O414,"")</f>
        <v>0.25001360383434107</v>
      </c>
      <c r="N414" s="26">
        <f ca="1">[2]!thsiFinD("ths_annual_volatility_index",$B414,TODAY()-180,TODAY(),100,101)</f>
        <v>25.431346891307001</v>
      </c>
      <c r="O414" s="26">
        <f ca="1">[2]!thsiFinD("ths_annual_volatility_index",$B414,TODAY()-365,TODAY(),100,101)</f>
        <v>28.933779720699</v>
      </c>
      <c r="P414" s="27">
        <f ca="1">[2]!thsiFinD("ths_fore_np_compound_growth_2y_index",$B414,TODAY())</f>
        <v>17.490036896905</v>
      </c>
      <c r="Q414" s="27">
        <f ca="1">$P414-[2]!thsiFinD("ths_fore_np_compound_growth_2y_index",$B414,TODAY()-30)</f>
        <v>1.5334067966239999</v>
      </c>
      <c r="R414" s="27">
        <f ca="1">$P414-[2]!thsiFinD("ths_fore_np_compound_growth_2y_index",$B414,TODAY()-180)</f>
        <v>0.70137255731399861</v>
      </c>
      <c r="S414" s="26">
        <f ca="1">[2]!thsiFinD("ths_pe_ttm_index",B414,[2]!thsiFinD("ths_new_forward_nearest_trade_date_func",TODAY()),100,100)</f>
        <v>17.557026277178</v>
      </c>
      <c r="T414" s="26">
        <f ca="1">[2]!thsiFinD("ths_fore_pe_index",B414,[2]!thsiFinD("ths_new_forward_nearest_trade_date_func",TODAY()),2025,100)</f>
        <v>14.505617732260999</v>
      </c>
      <c r="U414" s="26">
        <f ca="1">[2]!thsiFinD("ths_pb_quantile_sr_index",$B414,[2]!thsiFinD("ths_new_forward_nearest_trade_date_func",TODAY()),TODAY()-365*5,TODAY(),107,100)</f>
        <v>18.857142857142858</v>
      </c>
      <c r="V414" s="26">
        <f ca="1">[2]!thsiFinD("ths_pe_ttm_quantile_index",$B414,[2]!thsiFinD("ths_new_forward_nearest_trade_date_func",TODAY()),TODAY()-365*5,TODAY(),100,100)</f>
        <v>0</v>
      </c>
      <c r="W414" s="27">
        <f ca="1">[2]!thsiFinD("ths_pb_quantile_sr_index",$B414,"2024-09-20",TODAY()-365*5,TODAY(),107,100)</f>
        <v>0.38095238095238088</v>
      </c>
      <c r="X414" s="27">
        <f ca="1">[2]!thsiFinD("ths_pe_ttm_quantile_index",$B414,"2024-09-20",TODAY()-365*5,TODAY(),100,100)</f>
        <v>0.52434456928839002</v>
      </c>
      <c r="Y414" s="27">
        <f ca="1">[2]!thsiFinD("ths_pb_quantile_sr_index",$B414,"2024-12-31",TODAY()-365*5,TODAY(),107,100)</f>
        <v>24.952380952380953</v>
      </c>
      <c r="Z414" s="27">
        <f ca="1">[2]!thsiFinD("ths_pe_ttm_quantile_index",$B414,"2024-12-31",TODAY()-365*5,TODAY(),100,100)</f>
        <v>16.491754122939</v>
      </c>
      <c r="AA414" s="27">
        <f ca="1">[2]!thsiFinD("ths_pb_lessthan1_num_ratio_index",$B414,[2]!thsiFinD("ths_new_forward_nearest_trade_date_func",TODAY()))</f>
        <v>5</v>
      </c>
      <c r="AB414" s="29">
        <f ca="1">IF(L414="","",(([2]!thsiFinD("close_int",$B414,TODAY()-365*3,TODAY(),100)-[2]!thsiFinD("low_int",$B414,TODAY()-365*3,TODAY(),100)-1)/([2]!thsiFinD("high_int",$B414,TODAY()-365*3,TODAY(),100)-[2]!thsiFinD("low_int",$B414,TODAY()-365*3,TODAY(),100)-1)))</f>
        <v>0.28905522341613693</v>
      </c>
      <c r="AC414" s="29">
        <f ca="1">IF($L414="","",(([2]!thsiFinD("close_int",$B414,TODAY()-365,TODAY(),100)-[2]!thsiFinD("low_int",$B414,TODAY()-365,TODAY(),100)-1)/([2]!thsiFinD("high_int",$B414,TODAY()-365,TODAY(),100)-[2]!thsiFinD("low_int",$B414,TODAY()-365,TODAY(),100)-1)))</f>
        <v>0.57484712323693399</v>
      </c>
      <c r="AD414" s="29">
        <f ca="1">IF($L414="","",(([2]!thsiFinD("close_int",$B414,TODAY()-90,TODAY(),100)-[2]!thsiFinD("low_int",$B414,TODAY()-90,TODAY(),100)-1)/([2]!thsiFinD("high_int",$B414,TODAY()-90,TODAY(),100)-[2]!thsiFinD("low_int",$B414,TODAY()-90,TODAY(),100)-1)))</f>
        <v>0.44757674118269747</v>
      </c>
    </row>
    <row r="415" spans="1:30" ht="16.5" hidden="1" x14ac:dyDescent="0.4">
      <c r="A415" s="2" t="str">
        <f>[1]!b_info_fullname(B415)</f>
        <v>上证G60战略新兴产业成份指数</v>
      </c>
      <c r="B415" s="21" t="s">
        <v>758</v>
      </c>
      <c r="C415" s="2" t="str">
        <f>[1]!s_info_name(B415)</f>
        <v>G60成指</v>
      </c>
      <c r="D415" s="3" t="s">
        <v>1507</v>
      </c>
      <c r="E415" s="3" t="s">
        <v>1509</v>
      </c>
      <c r="F415" s="21" t="s">
        <v>1877</v>
      </c>
      <c r="G415" s="19">
        <f>COUNTIF('ETF-info'!$I$2:$I$2000,ETF指数!$B415)</f>
        <v>1</v>
      </c>
      <c r="H415" s="20">
        <f ca="1">SUMIF('ETF-info'!$I$2:$I$2000,ETF指数!B415,'ETF-info'!$M$2:$M$1008)</f>
        <v>0.18562845750000001</v>
      </c>
      <c r="I415" s="25">
        <f ca="1">[1]!i_pq_pctchange($B415,TODAY()-30,"")</f>
        <v>-4.6495047419471085</v>
      </c>
      <c r="J415" s="25">
        <f ca="1">[1]!i_pq_pctchange($B415,TODAY()-180,"")</f>
        <v>-2.413575986985006</v>
      </c>
      <c r="K415" s="25">
        <f ca="1">[1]!i_pq_pctchange($B415,TODAY()-365,"")</f>
        <v>16.148455569179898</v>
      </c>
      <c r="L415" s="25">
        <f ca="1">IFERROR([1]!i_risk_returnyearly($B415,TODAY()-180,"",1)/N415,"")</f>
        <v>-0.15461940153995335</v>
      </c>
      <c r="M415" s="25">
        <f ca="1">IFERROR([1]!i_risk_returnyearly($B415,TODAY()-365,"",1)/O415,"")</f>
        <v>0.47358846311430819</v>
      </c>
      <c r="N415" s="26">
        <f ca="1">[2]!thsiFinD("ths_annual_volatility_index",$B415,TODAY()-180,TODAY(),100,101)</f>
        <v>32.095520548484998</v>
      </c>
      <c r="O415" s="26">
        <f ca="1">[2]!thsiFinD("ths_annual_volatility_index",$B415,TODAY()-365,TODAY(),100,101)</f>
        <v>35.314768815363003</v>
      </c>
      <c r="P415" s="27">
        <f ca="1">[2]!thsiFinD("ths_fore_np_compound_growth_2y_index",$B415,TODAY())</f>
        <v>23.639894938028</v>
      </c>
      <c r="Q415" s="27">
        <f ca="1">$P415-[2]!thsiFinD("ths_fore_np_compound_growth_2y_index",$B415,TODAY()-30)</f>
        <v>6.1200663130589987</v>
      </c>
      <c r="R415" s="27">
        <f ca="1">$P415-[2]!thsiFinD("ths_fore_np_compound_growth_2y_index",$B415,TODAY()-180)</f>
        <v>0.59774718037100172</v>
      </c>
      <c r="S415" s="26">
        <f ca="1">[2]!thsiFinD("ths_pe_ttm_index",B415,[2]!thsiFinD("ths_new_forward_nearest_trade_date_func",TODAY()),100,100)</f>
        <v>39.454707754135001</v>
      </c>
      <c r="T415" s="26">
        <f ca="1">[2]!thsiFinD("ths_fore_pe_index",B415,[2]!thsiFinD("ths_new_forward_nearest_trade_date_func",TODAY()),2025,100)</f>
        <v>24.813777993590001</v>
      </c>
      <c r="U415" s="26">
        <f ca="1">[2]!thsiFinD("ths_pb_quantile_sr_index",$B415,[2]!thsiFinD("ths_new_forward_nearest_trade_date_func",TODAY()),TODAY()-365*5,TODAY(),107,100)</f>
        <v>18.766404199475065</v>
      </c>
      <c r="V415" s="26">
        <f ca="1">[2]!thsiFinD("ths_pe_ttm_quantile_index",$B415,[2]!thsiFinD("ths_new_forward_nearest_trade_date_func",TODAY()),TODAY()-365*5,TODAY(),100,100)</f>
        <v>0</v>
      </c>
      <c r="W415" s="27">
        <f ca="1">[2]!thsiFinD("ths_pb_quantile_sr_index",$B415,"2024-09-20",TODAY()-365*5,TODAY(),107,100)</f>
        <v>0.9186351706036745</v>
      </c>
      <c r="X415" s="27">
        <f ca="1">[2]!thsiFinD("ths_pe_ttm_quantile_index",$B415,"2024-09-20",TODAY()-365*5,TODAY(),100,100)</f>
        <v>2.7386541471049002</v>
      </c>
      <c r="Y415" s="27">
        <f ca="1">[2]!thsiFinD("ths_pb_quantile_sr_index",$B415,"2024-12-31",TODAY()-365*5,TODAY(),107,100)</f>
        <v>19.685039370078741</v>
      </c>
      <c r="Z415" s="27">
        <f ca="1">[2]!thsiFinD("ths_pe_ttm_quantile_index",$B415,"2024-12-31",TODAY()-365*5,TODAY(),100,100)</f>
        <v>53.599374021909</v>
      </c>
      <c r="AA415" s="27">
        <f ca="1">[2]!thsiFinD("ths_pb_lessthan1_num_ratio_index",$B415,[2]!thsiFinD("ths_new_forward_nearest_trade_date_func",TODAY()))</f>
        <v>0</v>
      </c>
      <c r="AB415" s="29">
        <f ca="1">IF(L415="","",(([2]!thsiFinD("close_int",$B415,TODAY()-365*3,TODAY(),100)-[2]!thsiFinD("low_int",$B415,TODAY()-365*3,TODAY(),100)-1)/([2]!thsiFinD("high_int",$B415,TODAY()-365*3,TODAY(),100)-[2]!thsiFinD("low_int",$B415,TODAY()-365*3,TODAY(),100)-1)))</f>
        <v>0.33600633565683907</v>
      </c>
      <c r="AC415" s="29">
        <f ca="1">IF($L415="","",(([2]!thsiFinD("close_int",$B415,TODAY()-365,TODAY(),100)-[2]!thsiFinD("low_int",$B415,TODAY()-365,TODAY(),100)-1)/([2]!thsiFinD("high_int",$B415,TODAY()-365,TODAY(),100)-[2]!thsiFinD("low_int",$B415,TODAY()-365,TODAY(),100)-1)))</f>
        <v>0.60218149661783282</v>
      </c>
      <c r="AD415" s="29">
        <f ca="1">IF($L415="","",(([2]!thsiFinD("close_int",$B415,TODAY()-90,TODAY(),100)-[2]!thsiFinD("low_int",$B415,TODAY()-90,TODAY(),100)-1)/([2]!thsiFinD("high_int",$B415,TODAY()-90,TODAY(),100)-[2]!thsiFinD("low_int",$B415,TODAY()-90,TODAY(),100)-1)))</f>
        <v>0.57813659267960948</v>
      </c>
    </row>
    <row r="416" spans="1:30" ht="16.5" hidden="1" x14ac:dyDescent="0.4">
      <c r="A416" s="2" t="str">
        <f>[1]!b_info_fullname(B416)</f>
        <v>国证民企领先100指数</v>
      </c>
      <c r="B416" s="2" t="s">
        <v>283</v>
      </c>
      <c r="C416" s="2" t="s">
        <v>1878</v>
      </c>
      <c r="D416" s="3" t="s">
        <v>1507</v>
      </c>
      <c r="E416" s="3" t="s">
        <v>1510</v>
      </c>
      <c r="F416" s="3" t="s">
        <v>1510</v>
      </c>
      <c r="G416" s="19">
        <f>COUNTIF('ETF-info'!$I$2:$I$2000,ETF指数!$B416)</f>
        <v>1</v>
      </c>
      <c r="H416" s="20">
        <f ca="1">SUMIF('ETF-info'!$I$2:$I$2000,ETF指数!B416,'ETF-info'!$M$2:$M$1008)</f>
        <v>2.7562818422000004</v>
      </c>
      <c r="I416" s="25">
        <f ca="1">[1]!i_pq_pctchange($B416,TODAY()-30,"")</f>
        <v>-7.4337069842276282</v>
      </c>
      <c r="J416" s="25">
        <f ca="1">[1]!i_pq_pctchange($B416,TODAY()-180,"")</f>
        <v>-8.4628149243677893</v>
      </c>
      <c r="K416" s="25">
        <f ca="1">[1]!i_pq_pctchange($B416,TODAY()-365,"")</f>
        <v>11.468063174684051</v>
      </c>
      <c r="L416" s="25">
        <f ca="1">IFERROR([1]!i_risk_returnyearly($B416,TODAY()-180,"",1)/N416,"")</f>
        <v>-0.67233604992028595</v>
      </c>
      <c r="M416" s="25">
        <f ca="1">IFERROR([1]!i_risk_returnyearly($B416,TODAY()-365,"",1)/O416,"")</f>
        <v>0.39723465787412798</v>
      </c>
      <c r="N416" s="26">
        <f ca="1">[2]!thsiFinD("ths_annual_volatility_index",$B416,TODAY()-180,TODAY(),100,101)</f>
        <v>25.02409210675</v>
      </c>
      <c r="O416" s="26">
        <f ca="1">[2]!thsiFinD("ths_annual_volatility_index",$B416,TODAY()-365,TODAY(),100,101)</f>
        <v>29.878670243146999</v>
      </c>
      <c r="P416" s="27">
        <f ca="1">[2]!thsiFinD("ths_fore_np_compound_growth_2y_index",$B416,TODAY())</f>
        <v>24.951999653773001</v>
      </c>
      <c r="Q416" s="27">
        <f ca="1">$P416-[2]!thsiFinD("ths_fore_np_compound_growth_2y_index",$B416,TODAY()-30)</f>
        <v>6.1280203216998785E-2</v>
      </c>
      <c r="R416" s="27">
        <f ca="1">$P416-[2]!thsiFinD("ths_fore_np_compound_growth_2y_index",$B416,TODAY()-180)</f>
        <v>4.9132261902220016</v>
      </c>
      <c r="S416" s="26">
        <f ca="1">[2]!thsiFinD("ths_pe_ttm_index",B416,[2]!thsiFinD("ths_new_forward_nearest_trade_date_func",TODAY()),100,100)</f>
        <v>24.100903784974999</v>
      </c>
      <c r="T416" s="26">
        <f ca="1">[2]!thsiFinD("ths_fore_pe_index",B416,[2]!thsiFinD("ths_new_forward_nearest_trade_date_func",TODAY()),2025,100)</f>
        <v>17.841664658976999</v>
      </c>
      <c r="U416" s="26">
        <f ca="1">[2]!thsiFinD("ths_pb_quantile_sr_index",$B416,[2]!thsiFinD("ths_new_forward_nearest_trade_date_func",TODAY()),TODAY()-365*5,TODAY(),107,100)</f>
        <v>30.168644597126796</v>
      </c>
      <c r="V416" s="26">
        <f ca="1">[2]!thsiFinD("ths_pe_ttm_quantile_index",$B416,[2]!thsiFinD("ths_new_forward_nearest_trade_date_func",TODAY()),TODAY()-365*5,TODAY(),100,100)</f>
        <v>0</v>
      </c>
      <c r="W416" s="27">
        <f ca="1">[2]!thsiFinD("ths_pb_quantile_sr_index",$B416,"2024-09-20",TODAY()-365*5,TODAY(),107,100)</f>
        <v>4.4347282948157405</v>
      </c>
      <c r="X416" s="27">
        <f ca="1">[2]!thsiFinD("ths_pe_ttm_quantile_index",$B416,"2024-09-20",TODAY()-365*5,TODAY(),100,100)</f>
        <v>17.758369723434999</v>
      </c>
      <c r="Y416" s="27">
        <f ca="1">[2]!thsiFinD("ths_pb_quantile_sr_index",$B416,"2024-12-31",TODAY()-365*5,TODAY(),107,100)</f>
        <v>37.414116177389133</v>
      </c>
      <c r="Z416" s="27">
        <f ca="1">[2]!thsiFinD("ths_pe_ttm_quantile_index",$B416,"2024-12-31",TODAY()-365*5,TODAY(),100,100)</f>
        <v>40.029112081514</v>
      </c>
      <c r="AA416" s="27">
        <f ca="1">[2]!thsiFinD("ths_pb_lessthan1_num_ratio_index",$B416,[2]!thsiFinD("ths_new_forward_nearest_trade_date_func",TODAY()))</f>
        <v>2</v>
      </c>
      <c r="AB416" s="29">
        <f ca="1">IF(L416="","",(([2]!thsiFinD("close_int",$B416,TODAY()-365*3,TODAY(),100)-[2]!thsiFinD("low_int",$B416,TODAY()-365*3,TODAY(),100)-1)/([2]!thsiFinD("high_int",$B416,TODAY()-365*3,TODAY(),100)-[2]!thsiFinD("low_int",$B416,TODAY()-365*3,TODAY(),100)-1)))</f>
        <v>0.34041615240795281</v>
      </c>
      <c r="AC416" s="29">
        <f ca="1">IF($L416="","",(([2]!thsiFinD("close_int",$B416,TODAY()-365,TODAY(),100)-[2]!thsiFinD("low_int",$B416,TODAY()-365,TODAY(),100)-1)/([2]!thsiFinD("high_int",$B416,TODAY()-365,TODAY(),100)-[2]!thsiFinD("low_int",$B416,TODAY()-365,TODAY(),100)-1)))</f>
        <v>0.46511036499239572</v>
      </c>
      <c r="AD416" s="29">
        <f ca="1">IF($L416="","",(([2]!thsiFinD("close_int",$B416,TODAY()-90,TODAY(),100)-[2]!thsiFinD("low_int",$B416,TODAY()-90,TODAY(),100)-1)/([2]!thsiFinD("high_int",$B416,TODAY()-90,TODAY(),100)-[2]!thsiFinD("low_int",$B416,TODAY()-90,TODAY(),100)-1)))</f>
        <v>0.40059114288011993</v>
      </c>
    </row>
    <row r="417" spans="1:30" ht="16.5" hidden="1" x14ac:dyDescent="0.4">
      <c r="A417" s="2" t="str">
        <f>[1]!b_info_fullname(B417)</f>
        <v>中证央企结构调整指数</v>
      </c>
      <c r="B417" s="2" t="s">
        <v>225</v>
      </c>
      <c r="C417" s="2" t="s">
        <v>1879</v>
      </c>
      <c r="D417" s="3" t="s">
        <v>1507</v>
      </c>
      <c r="E417" s="3" t="s">
        <v>1511</v>
      </c>
      <c r="F417" s="3" t="s">
        <v>1529</v>
      </c>
      <c r="G417" s="19">
        <f>COUNTIF('ETF-info'!$I$2:$I$2000,ETF指数!$B417)</f>
        <v>3</v>
      </c>
      <c r="H417" s="20">
        <f ca="1">SUMIF('ETF-info'!$I$2:$I$2000,ETF指数!B417,'ETF-info'!$M$2:$M$1008)</f>
        <v>136.03415237820002</v>
      </c>
      <c r="I417" s="25">
        <f ca="1">[1]!i_pq_pctchange($B417,TODAY()-30,"")</f>
        <v>-2.723216542410356</v>
      </c>
      <c r="J417" s="25">
        <f ca="1">[1]!i_pq_pctchange($B417,TODAY()-180,"")</f>
        <v>-5.355054829374728</v>
      </c>
      <c r="K417" s="25">
        <f ca="1">[1]!i_pq_pctchange($B417,TODAY()-365,"")</f>
        <v>1.3246684747099113</v>
      </c>
      <c r="L417" s="25">
        <f ca="1">IFERROR([1]!i_risk_returnyearly($B417,TODAY()-180,"",1)/N417,"")</f>
        <v>-0.63246795967922498</v>
      </c>
      <c r="M417" s="25">
        <f ca="1">IFERROR([1]!i_risk_returnyearly($B417,TODAY()-365,"",1)/O417,"")</f>
        <v>6.9098381944906986E-2</v>
      </c>
      <c r="N417" s="26">
        <f ca="1">[2]!thsiFinD("ths_annual_volatility_index",$B417,TODAY()-180,TODAY(),100,101)</f>
        <v>17.128526215406001</v>
      </c>
      <c r="O417" s="26">
        <f ca="1">[2]!thsiFinD("ths_annual_volatility_index",$B417,TODAY()-365,TODAY(),100,101)</f>
        <v>19.808821674495999</v>
      </c>
      <c r="P417" s="27">
        <f ca="1">[2]!thsiFinD("ths_fore_np_compound_growth_2y_index",$B417,TODAY())</f>
        <v>5.6058785088006999</v>
      </c>
      <c r="Q417" s="27">
        <f ca="1">$P417-[2]!thsiFinD("ths_fore_np_compound_growth_2y_index",$B417,TODAY()-30)</f>
        <v>-0.59906169362480011</v>
      </c>
      <c r="R417" s="27">
        <f ca="1">$P417-[2]!thsiFinD("ths_fore_np_compound_growth_2y_index",$B417,TODAY()-180)</f>
        <v>-2.4524738836863005</v>
      </c>
      <c r="S417" s="26">
        <f ca="1">[2]!thsiFinD("ths_pe_ttm_index",B417,[2]!thsiFinD("ths_new_forward_nearest_trade_date_func",TODAY()),100,100)</f>
        <v>12.969606624383999</v>
      </c>
      <c r="T417" s="26">
        <f ca="1">[2]!thsiFinD("ths_fore_pe_index",B417,[2]!thsiFinD("ths_new_forward_nearest_trade_date_func",TODAY()),2025,100)</f>
        <v>12.319080816874999</v>
      </c>
      <c r="U417" s="26">
        <f ca="1">[2]!thsiFinD("ths_pb_quantile_sr_index",$B417,[2]!thsiFinD("ths_new_forward_nearest_trade_date_func",TODAY()),TODAY()-365*5,TODAY(),107,100)</f>
        <v>86.510449651678272</v>
      </c>
      <c r="V417" s="26">
        <f ca="1">[2]!thsiFinD("ths_pe_ttm_quantile_index",$B417,[2]!thsiFinD("ths_new_forward_nearest_trade_date_func",TODAY()),TODAY()-365*5,TODAY(),100,100)</f>
        <v>0</v>
      </c>
      <c r="W417" s="27">
        <f ca="1">[2]!thsiFinD("ths_pb_quantile_sr_index",$B417,"2024-09-20",TODAY()-365*5,TODAY(),107,100)</f>
        <v>41.291956934768841</v>
      </c>
      <c r="X417" s="27">
        <f ca="1">[2]!thsiFinD("ths_pe_ttm_quantile_index",$B417,"2024-09-20",TODAY()-365*5,TODAY(),100,100)</f>
        <v>23.897911832946999</v>
      </c>
      <c r="Y417" s="27">
        <f ca="1">[2]!thsiFinD("ths_pb_quantile_sr_index",$B417,"2024-12-31",TODAY()-365*5,TODAY(),107,100)</f>
        <v>99.810006333122232</v>
      </c>
      <c r="Z417" s="27">
        <f ca="1">[2]!thsiFinD("ths_pe_ttm_quantile_index",$B417,"2024-12-31",TODAY()-365*5,TODAY(),100,100)</f>
        <v>76.643464810517997</v>
      </c>
      <c r="AA417" s="27">
        <f ca="1">[2]!thsiFinD("ths_pb_lessthan1_num_ratio_index",$B417,[2]!thsiFinD("ths_new_forward_nearest_trade_date_func",TODAY()))</f>
        <v>20.202020202019998</v>
      </c>
      <c r="AB417" s="29">
        <f ca="1">IF(L417="","",(([2]!thsiFinD("close_int",$B417,TODAY()-365*3,TODAY(),100)-[2]!thsiFinD("low_int",$B417,TODAY()-365*3,TODAY(),100)-1)/([2]!thsiFinD("high_int",$B417,TODAY()-365*3,TODAY(),100)-[2]!thsiFinD("low_int",$B417,TODAY()-365*3,TODAY(),100)-1)))</f>
        <v>0.44122585605286085</v>
      </c>
      <c r="AC417" s="29">
        <f ca="1">IF($L417="","",(([2]!thsiFinD("close_int",$B417,TODAY()-365,TODAY(),100)-[2]!thsiFinD("low_int",$B417,TODAY()-365,TODAY(),100)-1)/([2]!thsiFinD("high_int",$B417,TODAY()-365,TODAY(),100)-[2]!thsiFinD("low_int",$B417,TODAY()-365,TODAY(),100)-1)))</f>
        <v>0.39242071148012936</v>
      </c>
      <c r="AD417" s="29">
        <f ca="1">IF($L417="","",(([2]!thsiFinD("close_int",$B417,TODAY()-90,TODAY(),100)-[2]!thsiFinD("low_int",$B417,TODAY()-90,TODAY(),100)-1)/([2]!thsiFinD("high_int",$B417,TODAY()-90,TODAY(),100)-[2]!thsiFinD("low_int",$B417,TODAY()-90,TODAY(),100)-1)))</f>
        <v>0.55406963709223944</v>
      </c>
    </row>
    <row r="418" spans="1:30" ht="16.5" hidden="1" x14ac:dyDescent="0.4">
      <c r="A418" s="2" t="str">
        <f>[1]!b_info_fullname(B418)</f>
        <v>中证央企创新驱动指数</v>
      </c>
      <c r="B418" s="2" t="s">
        <v>307</v>
      </c>
      <c r="C418" s="2" t="s">
        <v>1880</v>
      </c>
      <c r="D418" s="3" t="s">
        <v>1507</v>
      </c>
      <c r="E418" s="3" t="s">
        <v>1511</v>
      </c>
      <c r="F418" s="3" t="s">
        <v>1529</v>
      </c>
      <c r="G418" s="19">
        <f>COUNTIF('ETF-info'!$I$2:$I$2000,ETF指数!$B418)</f>
        <v>4</v>
      </c>
      <c r="H418" s="20">
        <f ca="1">SUMIF('ETF-info'!$I$2:$I$2000,ETF指数!B418,'ETF-info'!$M$2:$M$1008)</f>
        <v>72.613037593800001</v>
      </c>
      <c r="I418" s="25">
        <f ca="1">[1]!i_pq_pctchange($B418,TODAY()-30,"")</f>
        <v>-3.9529823076937864</v>
      </c>
      <c r="J418" s="25">
        <f ca="1">[1]!i_pq_pctchange($B418,TODAY()-180,"")</f>
        <v>-6.2014281150579276</v>
      </c>
      <c r="K418" s="25">
        <f ca="1">[1]!i_pq_pctchange($B418,TODAY()-365,"")</f>
        <v>-1.2142080604030658</v>
      </c>
      <c r="L418" s="25">
        <f ca="1">IFERROR([1]!i_risk_returnyearly($B418,TODAY()-180,"",1)/N418,"")</f>
        <v>-0.68138764436871302</v>
      </c>
      <c r="M418" s="25">
        <f ca="1">IFERROR([1]!i_risk_returnyearly($B418,TODAY()-365,"",1)/O418,"")</f>
        <v>-5.9133493265871417E-2</v>
      </c>
      <c r="N418" s="26">
        <f ca="1">[2]!thsiFinD("ths_annual_volatility_index",$B418,TODAY()-180,TODAY(),100,101)</f>
        <v>18.324981238441001</v>
      </c>
      <c r="O418" s="26">
        <f ca="1">[2]!thsiFinD("ths_annual_volatility_index",$B418,TODAY()-365,TODAY(),100,101)</f>
        <v>21.207853071944001</v>
      </c>
      <c r="P418" s="27">
        <f ca="1">[2]!thsiFinD("ths_fore_np_compound_growth_2y_index",$B418,TODAY())</f>
        <v>6.6042308201607005</v>
      </c>
      <c r="Q418" s="27">
        <f ca="1">$P418-[2]!thsiFinD("ths_fore_np_compound_growth_2y_index",$B418,TODAY()-30)</f>
        <v>-0.50810184988869889</v>
      </c>
      <c r="R418" s="27">
        <f ca="1">$P418-[2]!thsiFinD("ths_fore_np_compound_growth_2y_index",$B418,TODAY()-180)</f>
        <v>-2.2609287677563001</v>
      </c>
      <c r="S418" s="26">
        <f ca="1">[2]!thsiFinD("ths_pe_ttm_index",B418,[2]!thsiFinD("ths_new_forward_nearest_trade_date_func",TODAY()),100,100)</f>
        <v>13.204852538968</v>
      </c>
      <c r="T418" s="26">
        <f ca="1">[2]!thsiFinD("ths_fore_pe_index",B418,[2]!thsiFinD("ths_new_forward_nearest_trade_date_func",TODAY()),2025,100)</f>
        <v>12.119666652277999</v>
      </c>
      <c r="U418" s="26">
        <f ca="1">[2]!thsiFinD("ths_pb_quantile_sr_index",$B418,[2]!thsiFinD("ths_new_forward_nearest_trade_date_func",TODAY()),TODAY()-365*5,TODAY(),107,100)</f>
        <v>90.101522842639596</v>
      </c>
      <c r="V418" s="26">
        <f ca="1">[2]!thsiFinD("ths_pe_ttm_quantile_index",$B418,[2]!thsiFinD("ths_new_forward_nearest_trade_date_func",TODAY()),TODAY()-365*5,TODAY(),100,100)</f>
        <v>0</v>
      </c>
      <c r="W418" s="27">
        <f ca="1">[2]!thsiFinD("ths_pb_quantile_sr_index",$B418,"2024-09-20",TODAY()-365*5,TODAY(),107,100)</f>
        <v>63.451776649746193</v>
      </c>
      <c r="X418" s="27">
        <f ca="1">[2]!thsiFinD("ths_pe_ttm_quantile_index",$B418,"2024-09-20",TODAY()-365*5,TODAY(),100,100)</f>
        <v>25.989138867339001</v>
      </c>
      <c r="Y418" s="27">
        <f ca="1">[2]!thsiFinD("ths_pb_quantile_sr_index",$B418,"2024-12-31",TODAY()-365*5,TODAY(),107,100)</f>
        <v>99.873096446700501</v>
      </c>
      <c r="Z418" s="27">
        <f ca="1">[2]!thsiFinD("ths_pe_ttm_quantile_index",$B418,"2024-12-31",TODAY()-365*5,TODAY(),100,100)</f>
        <v>81.613653995345004</v>
      </c>
      <c r="AA418" s="27">
        <f ca="1">[2]!thsiFinD("ths_pb_lessthan1_num_ratio_index",$B418,[2]!thsiFinD("ths_new_forward_nearest_trade_date_func",TODAY()))</f>
        <v>20</v>
      </c>
      <c r="AB418" s="29">
        <f ca="1">IF(L418="","",(([2]!thsiFinD("close_int",$B418,TODAY()-365*3,TODAY(),100)-[2]!thsiFinD("low_int",$B418,TODAY()-365*3,TODAY(),100)-1)/([2]!thsiFinD("high_int",$B418,TODAY()-365*3,TODAY(),100)-[2]!thsiFinD("low_int",$B418,TODAY()-365*3,TODAY(),100)-1)))</f>
        <v>0.48581099697391106</v>
      </c>
      <c r="AC418" s="29">
        <f ca="1">IF($L418="","",(([2]!thsiFinD("close_int",$B418,TODAY()-365,TODAY(),100)-[2]!thsiFinD("low_int",$B418,TODAY()-365,TODAY(),100)-1)/([2]!thsiFinD("high_int",$B418,TODAY()-365,TODAY(),100)-[2]!thsiFinD("low_int",$B418,TODAY()-365,TODAY(),100)-1)))</f>
        <v>0.3799960419209038</v>
      </c>
      <c r="AD418" s="29">
        <f ca="1">IF($L418="","",(([2]!thsiFinD("close_int",$B418,TODAY()-90,TODAY(),100)-[2]!thsiFinD("low_int",$B418,TODAY()-90,TODAY(),100)-1)/([2]!thsiFinD("high_int",$B418,TODAY()-90,TODAY(),100)-[2]!thsiFinD("low_int",$B418,TODAY()-90,TODAY(),100)-1)))</f>
        <v>0.48545551818261606</v>
      </c>
    </row>
    <row r="419" spans="1:30" ht="16.5" hidden="1" x14ac:dyDescent="0.4">
      <c r="A419" s="2" t="str">
        <f>[1]!b_info_fullname(B419)</f>
        <v>中证上海国企指数</v>
      </c>
      <c r="B419" s="2" t="s">
        <v>171</v>
      </c>
      <c r="C419" s="2" t="s">
        <v>1881</v>
      </c>
      <c r="D419" s="3" t="s">
        <v>1507</v>
      </c>
      <c r="E419" s="3" t="s">
        <v>1511</v>
      </c>
      <c r="F419" s="3" t="s">
        <v>1882</v>
      </c>
      <c r="G419" s="19">
        <f>COUNTIF('ETF-info'!$I$2:$I$2000,ETF指数!$B419)</f>
        <v>1</v>
      </c>
      <c r="H419" s="20">
        <f ca="1">SUMIF('ETF-info'!$I$2:$I$2000,ETF指数!B419,'ETF-info'!$M$2:$M$1008)</f>
        <v>74.951726034899991</v>
      </c>
      <c r="I419" s="25">
        <f ca="1">[1]!i_pq_pctchange($B419,TODAY()-30,"")</f>
        <v>-1.1878623482525885</v>
      </c>
      <c r="J419" s="25">
        <f ca="1">[1]!i_pq_pctchange($B419,TODAY()-180,"")</f>
        <v>-0.93855260071717961</v>
      </c>
      <c r="K419" s="25">
        <f ca="1">[1]!i_pq_pctchange($B419,TODAY()-365,"")</f>
        <v>14.870179519033599</v>
      </c>
      <c r="L419" s="25">
        <f ca="1">IFERROR([1]!i_risk_returnyearly($B419,TODAY()-180,"",1)/N419,"")</f>
        <v>-9.1544518958536658E-2</v>
      </c>
      <c r="M419" s="25">
        <f ca="1">IFERROR([1]!i_risk_returnyearly($B419,TODAY()-365,"",1)/O419,"")</f>
        <v>0.68646794468375838</v>
      </c>
      <c r="N419" s="26">
        <f ca="1">[2]!thsiFinD("ths_annual_volatility_index",$B419,TODAY()-180,TODAY(),100,101)</f>
        <v>21.250644388605998</v>
      </c>
      <c r="O419" s="26">
        <f ca="1">[2]!thsiFinD("ths_annual_volatility_index",$B419,TODAY()-365,TODAY(),100,101)</f>
        <v>22.430508539902</v>
      </c>
      <c r="P419" s="27">
        <f ca="1">[2]!thsiFinD("ths_fore_np_compound_growth_2y_index",$B419,TODAY())</f>
        <v>15.457226737766</v>
      </c>
      <c r="Q419" s="27">
        <f ca="1">$P419-[2]!thsiFinD("ths_fore_np_compound_growth_2y_index",$B419,TODAY()-30)</f>
        <v>3.4722793888729999</v>
      </c>
      <c r="R419" s="27">
        <f ca="1">$P419-[2]!thsiFinD("ths_fore_np_compound_growth_2y_index",$B419,TODAY()-180)</f>
        <v>0.80004041621499944</v>
      </c>
      <c r="S419" s="26">
        <f ca="1">[2]!thsiFinD("ths_pe_ttm_index",B419,[2]!thsiFinD("ths_new_forward_nearest_trade_date_func",TODAY()),100,100)</f>
        <v>14.580627901765</v>
      </c>
      <c r="T419" s="26">
        <f ca="1">[2]!thsiFinD("ths_fore_pe_index",B419,[2]!thsiFinD("ths_new_forward_nearest_trade_date_func",TODAY()),2025,100)</f>
        <v>11.351921371384</v>
      </c>
      <c r="U419" s="26">
        <f ca="1">[2]!thsiFinD("ths_pb_quantile_sr_index",$B419,[2]!thsiFinD("ths_new_forward_nearest_trade_date_func",TODAY()),TODAY()-365*5,TODAY(),107,100)</f>
        <v>86.627906976744185</v>
      </c>
      <c r="V419" s="26">
        <f ca="1">[2]!thsiFinD("ths_pe_ttm_quantile_index",$B419,[2]!thsiFinD("ths_new_forward_nearest_trade_date_func",TODAY()),TODAY()-365*5,TODAY(),100,100)</f>
        <v>0</v>
      </c>
      <c r="W419" s="27">
        <f ca="1">[2]!thsiFinD("ths_pb_quantile_sr_index",$B419,"2024-09-20",TODAY()-365*5,TODAY(),107,100)</f>
        <v>6.0723514211886309</v>
      </c>
      <c r="X419" s="27">
        <f ca="1">[2]!thsiFinD("ths_pe_ttm_quantile_index",$B419,"2024-09-20",TODAY()-365*5,TODAY(),100,100)</f>
        <v>72.274881516587996</v>
      </c>
      <c r="Y419" s="27">
        <f ca="1">[2]!thsiFinD("ths_pb_quantile_sr_index",$B419,"2024-12-31",TODAY()-365*5,TODAY(),107,100)</f>
        <v>69.121447028423773</v>
      </c>
      <c r="Z419" s="27">
        <f ca="1">[2]!thsiFinD("ths_pe_ttm_quantile_index",$B419,"2024-12-31",TODAY()-365*5,TODAY(),100,100)</f>
        <v>99.210110584518006</v>
      </c>
      <c r="AA419" s="27">
        <f ca="1">[2]!thsiFinD("ths_pb_lessthan1_num_ratio_index",$B419,[2]!thsiFinD("ths_new_forward_nearest_trade_date_func",TODAY()))</f>
        <v>27.397260273973</v>
      </c>
      <c r="AB419" s="29">
        <f ca="1">IF(L419="","",(([2]!thsiFinD("close_int",$B419,TODAY()-365*3,TODAY(),100)-[2]!thsiFinD("low_int",$B419,TODAY()-365*3,TODAY(),100)-1)/([2]!thsiFinD("high_int",$B419,TODAY()-365*3,TODAY(),100)-[2]!thsiFinD("low_int",$B419,TODAY()-365*3,TODAY(),100)-1)))</f>
        <v>0.59420511995703662</v>
      </c>
      <c r="AC419" s="29">
        <f ca="1">IF($L419="","",(([2]!thsiFinD("close_int",$B419,TODAY()-365,TODAY(),100)-[2]!thsiFinD("low_int",$B419,TODAY()-365,TODAY(),100)-1)/([2]!thsiFinD("high_int",$B419,TODAY()-365,TODAY(),100)-[2]!thsiFinD("low_int",$B419,TODAY()-365,TODAY(),100)-1)))</f>
        <v>0.5766323364125866</v>
      </c>
      <c r="AD419" s="29">
        <f ca="1">IF($L419="","",(([2]!thsiFinD("close_int",$B419,TODAY()-90,TODAY(),100)-[2]!thsiFinD("low_int",$B419,TODAY()-90,TODAY(),100)-1)/([2]!thsiFinD("high_int",$B419,TODAY()-90,TODAY(),100)-[2]!thsiFinD("low_int",$B419,TODAY()-90,TODAY(),100)-1)))</f>
        <v>0.5854321193042229</v>
      </c>
    </row>
    <row r="420" spans="1:30" ht="16.5" hidden="1" x14ac:dyDescent="0.4">
      <c r="A420" s="2" t="str">
        <f>[1]!b_info_fullname(B420)</f>
        <v>富时中国国企开放共赢指数</v>
      </c>
      <c r="B420" s="2" t="s">
        <v>835</v>
      </c>
      <c r="C420" s="2" t="str">
        <f>[1]!s_info_name(B420)</f>
        <v>富时中国国企开放共赢</v>
      </c>
      <c r="D420" s="3" t="s">
        <v>1507</v>
      </c>
      <c r="E420" s="3" t="s">
        <v>1511</v>
      </c>
      <c r="F420" s="3" t="s">
        <v>1511</v>
      </c>
      <c r="G420" s="19">
        <f>COUNTIF('ETF-info'!$I$2:$I$2000,ETF指数!$B420)</f>
        <v>3</v>
      </c>
      <c r="H420" s="20">
        <f ca="1">SUMIF('ETF-info'!$I$2:$I$2000,ETF指数!B420,'ETF-info'!$M$2:$M$1008)</f>
        <v>17.651113516800002</v>
      </c>
      <c r="I420" s="25">
        <f ca="1">[1]!i_pq_pctchange($B420,TODAY()-30,"")</f>
        <v>-1.5016044718182298</v>
      </c>
      <c r="J420" s="25">
        <f ca="1">[1]!i_pq_pctchange($B420,TODAY()-180,"")</f>
        <v>-5.1745507769923034</v>
      </c>
      <c r="K420" s="25">
        <f ca="1">[1]!i_pq_pctchange($B420,TODAY()-365,"")</f>
        <v>-2.7623074368341771</v>
      </c>
      <c r="L420" s="25" t="str">
        <f ca="1">IFERROR([1]!i_risk_returnyearly($B420,TODAY()-180,"",1)/N420,"")</f>
        <v/>
      </c>
      <c r="M420" s="25" t="str">
        <f ca="1">IFERROR([1]!i_risk_returnyearly($B420,TODAY()-365,"",1)/O420,"")</f>
        <v/>
      </c>
      <c r="N420" s="26">
        <f ca="1">[2]!thsiFinD("ths_annual_volatility_index",$B420,TODAY()-180,TODAY(),100,101)</f>
        <v>0</v>
      </c>
      <c r="O420" s="26">
        <f ca="1">[2]!thsiFinD("ths_annual_volatility_index",$B420,TODAY()-365,TODAY(),100,101)</f>
        <v>0</v>
      </c>
      <c r="P420" s="27">
        <f ca="1">[2]!thsiFinD("ths_fore_np_compound_growth_2y_index",$B420,TODAY())</f>
        <v>0</v>
      </c>
      <c r="Q420" s="27">
        <f ca="1">$P420-[2]!thsiFinD("ths_fore_np_compound_growth_2y_index",$B420,TODAY()-30)</f>
        <v>0</v>
      </c>
      <c r="R420" s="27">
        <f ca="1">$P420-[2]!thsiFinD("ths_fore_np_compound_growth_2y_index",$B420,TODAY()-180)</f>
        <v>0</v>
      </c>
      <c r="S420" s="26">
        <f ca="1">[2]!thsiFinD("ths_pe_ttm_index",B420,[2]!thsiFinD("ths_new_forward_nearest_trade_date_func",TODAY()),100,100)</f>
        <v>0</v>
      </c>
      <c r="T420" s="26">
        <f ca="1">[2]!thsiFinD("ths_fore_pe_index",B420,[2]!thsiFinD("ths_new_forward_nearest_trade_date_func",TODAY()),2025,100)</f>
        <v>0</v>
      </c>
      <c r="U420" s="26">
        <f ca="1">[2]!thsiFinD("ths_pb_quantile_sr_index",$B420,[2]!thsiFinD("ths_new_forward_nearest_trade_date_func",TODAY()),TODAY()-365*5,TODAY(),107,100)</f>
        <v>0</v>
      </c>
      <c r="V420" s="26">
        <f ca="1">[2]!thsiFinD("ths_pe_ttm_quantile_index",$B420,[2]!thsiFinD("ths_new_forward_nearest_trade_date_func",TODAY()),TODAY()-365*5,TODAY(),100,100)</f>
        <v>0</v>
      </c>
      <c r="W420" s="27">
        <f ca="1">[2]!thsiFinD("ths_pb_quantile_sr_index",$B420,"2024-09-20",TODAY()-365*5,TODAY(),107,100)</f>
        <v>0</v>
      </c>
      <c r="X420" s="27">
        <f ca="1">[2]!thsiFinD("ths_pe_ttm_quantile_index",$B420,"2024-09-20",TODAY()-365*5,TODAY(),100,100)</f>
        <v>0</v>
      </c>
      <c r="Y420" s="27">
        <f ca="1">[2]!thsiFinD("ths_pb_quantile_sr_index",$B420,"2024-12-31",TODAY()-365*5,TODAY(),107,100)</f>
        <v>0</v>
      </c>
      <c r="Z420" s="27">
        <f ca="1">[2]!thsiFinD("ths_pe_ttm_quantile_index",$B420,"2024-12-31",TODAY()-365*5,TODAY(),100,100)</f>
        <v>0</v>
      </c>
      <c r="AA420" s="27">
        <f ca="1">[2]!thsiFinD("ths_pb_lessthan1_num_ratio_index",$B420,[2]!thsiFinD("ths_new_forward_nearest_trade_date_func",TODAY()))</f>
        <v>0</v>
      </c>
      <c r="AB420" s="29" t="str">
        <f ca="1">IF(L420="","",(([2]!thsiFinD("close_int",$B420,TODAY()-365*3,TODAY(),100)-[2]!thsiFinD("low_int",$B420,TODAY()-365*3,TODAY(),100)-1)/([2]!thsiFinD("high_int",$B420,TODAY()-365*3,TODAY(),100)-[2]!thsiFinD("low_int",$B420,TODAY()-365*3,TODAY(),100)-1)))</f>
        <v/>
      </c>
      <c r="AC420" s="29" t="str">
        <f ca="1">IF($L420="","",(([2]!thsiFinD("close_int",$B420,TODAY()-365,TODAY(),100)-[2]!thsiFinD("low_int",$B420,TODAY()-365,TODAY(),100)-1)/([2]!thsiFinD("high_int",$B420,TODAY()-365,TODAY(),100)-[2]!thsiFinD("low_int",$B420,TODAY()-365,TODAY(),100)-1)))</f>
        <v/>
      </c>
      <c r="AD420" s="29" t="str">
        <f ca="1">IF($L420="","",(([2]!thsiFinD("close_int",$B420,TODAY()-90,TODAY(),100)-[2]!thsiFinD("low_int",$B420,TODAY()-90,TODAY(),100)-1)/([2]!thsiFinD("high_int",$B420,TODAY()-90,TODAY(),100)-[2]!thsiFinD("low_int",$B420,TODAY()-90,TODAY(),100)-1)))</f>
        <v/>
      </c>
    </row>
    <row r="421" spans="1:30" ht="16.5" hidden="1" x14ac:dyDescent="0.4">
      <c r="A421" s="2" t="str">
        <f>[1]!b_info_fullname(B421)</f>
        <v>中证国新央企科技引领指数</v>
      </c>
      <c r="B421" s="2" t="s">
        <v>1104</v>
      </c>
      <c r="C421" s="2" t="s">
        <v>1883</v>
      </c>
      <c r="D421" s="3" t="s">
        <v>1507</v>
      </c>
      <c r="E421" s="3" t="s">
        <v>1511</v>
      </c>
      <c r="F421" s="38" t="s">
        <v>2363</v>
      </c>
      <c r="G421" s="19">
        <f>COUNTIF('ETF-info'!$I$2:$I$2000,ETF指数!$B421)</f>
        <v>3</v>
      </c>
      <c r="H421" s="20">
        <f ca="1">SUMIF('ETF-info'!$I$2:$I$2000,ETF指数!B421,'ETF-info'!$M$2:$M$1008)</f>
        <v>18.516504000200001</v>
      </c>
      <c r="I421" s="25">
        <f ca="1">[1]!i_pq_pctchange($B421,TODAY()-30,"")</f>
        <v>-5.4045615400953988</v>
      </c>
      <c r="J421" s="25">
        <f ca="1">[1]!i_pq_pctchange($B421,TODAY()-180,"")</f>
        <v>-7.7041705112648184</v>
      </c>
      <c r="K421" s="25">
        <f ca="1">[1]!i_pq_pctchange($B421,TODAY()-365,"")</f>
        <v>10.448030125850893</v>
      </c>
      <c r="L421" s="25">
        <f ca="1">IFERROR([1]!i_risk_returnyearly($B421,TODAY()-180,"",1)/N421,"")</f>
        <v>-0.52716077488775337</v>
      </c>
      <c r="M421" s="25">
        <f ca="1">IFERROR([1]!i_risk_returnyearly($B421,TODAY()-365,"",1)/O421,"")</f>
        <v>0.34939501047202665</v>
      </c>
      <c r="N421" s="26">
        <f ca="1">[2]!thsiFinD("ths_annual_volatility_index",$B421,TODAY()-180,TODAY(),100,101)</f>
        <v>29.178989211375999</v>
      </c>
      <c r="O421" s="26">
        <f ca="1">[2]!thsiFinD("ths_annual_volatility_index",$B421,TODAY()-365,TODAY(),100,101)</f>
        <v>30.943378042793999</v>
      </c>
      <c r="P421" s="27">
        <f ca="1">[2]!thsiFinD("ths_fore_np_compound_growth_2y_index",$B421,TODAY())</f>
        <v>11.489009893076</v>
      </c>
      <c r="Q421" s="27">
        <f ca="1">$P421-[2]!thsiFinD("ths_fore_np_compound_growth_2y_index",$B421,TODAY()-30)</f>
        <v>-0.55667632093700092</v>
      </c>
      <c r="R421" s="27">
        <f ca="1">$P421-[2]!thsiFinD("ths_fore_np_compound_growth_2y_index",$B421,TODAY()-180)</f>
        <v>-4.0425633704979997</v>
      </c>
      <c r="S421" s="26">
        <f ca="1">[2]!thsiFinD("ths_pe_ttm_index",B421,[2]!thsiFinD("ths_new_forward_nearest_trade_date_func",TODAY()),100,100)</f>
        <v>56.990006098225997</v>
      </c>
      <c r="T421" s="26">
        <f ca="1">[2]!thsiFinD("ths_fore_pe_index",B421,[2]!thsiFinD("ths_new_forward_nearest_trade_date_func",TODAY()),2025,100)</f>
        <v>40.455064947707001</v>
      </c>
      <c r="U421" s="26">
        <f ca="1">[2]!thsiFinD("ths_pb_quantile_sr_index",$B421,[2]!thsiFinD("ths_new_forward_nearest_trade_date_func",TODAY()),TODAY()-365*5,TODAY(),107,100)</f>
        <v>90.526315789473685</v>
      </c>
      <c r="V421" s="26">
        <f ca="1">[2]!thsiFinD("ths_pe_ttm_quantile_index",$B421,[2]!thsiFinD("ths_new_forward_nearest_trade_date_func",TODAY()),TODAY()-365*5,TODAY(),100,100)</f>
        <v>0</v>
      </c>
      <c r="W421" s="27">
        <f ca="1">[2]!thsiFinD("ths_pb_quantile_sr_index",$B421,"2024-09-20",TODAY()-365*5,TODAY(),107,100)</f>
        <v>1.1842105263157896</v>
      </c>
      <c r="X421" s="27">
        <f ca="1">[2]!thsiFinD("ths_pe_ttm_quantile_index",$B421,"2024-09-20",TODAY()-365*5,TODAY(),100,100)</f>
        <v>12.5</v>
      </c>
      <c r="Y421" s="27">
        <f ca="1">[2]!thsiFinD("ths_pb_quantile_sr_index",$B421,"2024-12-31",TODAY()-365*5,TODAY(),107,100)</f>
        <v>76.578947368421055</v>
      </c>
      <c r="Z421" s="27">
        <f ca="1">[2]!thsiFinD("ths_pe_ttm_quantile_index",$B421,"2024-12-31",TODAY()-365*5,TODAY(),100,100)</f>
        <v>82.911392405062998</v>
      </c>
      <c r="AA421" s="27">
        <f ca="1">[2]!thsiFinD("ths_pb_lessthan1_num_ratio_index",$B421,[2]!thsiFinD("ths_new_forward_nearest_trade_date_func",TODAY()))</f>
        <v>0</v>
      </c>
      <c r="AB421" s="29">
        <f ca="1">IF(L421="","",(([2]!thsiFinD("close_int",$B421,TODAY()-365*3,TODAY(),100)-[2]!thsiFinD("low_int",$B421,TODAY()-365*3,TODAY(),100)-1)/([2]!thsiFinD("high_int",$B421,TODAY()-365*3,TODAY(),100)-[2]!thsiFinD("low_int",$B421,TODAY()-365*3,TODAY(),100)-1)))</f>
        <v>0.40163362639448813</v>
      </c>
      <c r="AC421" s="29">
        <f ca="1">IF($L421="","",(([2]!thsiFinD("close_int",$B421,TODAY()-365,TODAY(),100)-[2]!thsiFinD("low_int",$B421,TODAY()-365,TODAY(),100)-1)/([2]!thsiFinD("high_int",$B421,TODAY()-365,TODAY(),100)-[2]!thsiFinD("low_int",$B421,TODAY()-365,TODAY(),100)-1)))</f>
        <v>0.46713207304766596</v>
      </c>
      <c r="AD421" s="29">
        <f ca="1">IF($L421="","",(([2]!thsiFinD("close_int",$B421,TODAY()-90,TODAY(),100)-[2]!thsiFinD("low_int",$B421,TODAY()-90,TODAY(),100)-1)/([2]!thsiFinD("high_int",$B421,TODAY()-90,TODAY(),100)-[2]!thsiFinD("low_int",$B421,TODAY()-90,TODAY(),100)-1)))</f>
        <v>0.39412289787703492</v>
      </c>
    </row>
    <row r="422" spans="1:30" ht="16.5" hidden="1" x14ac:dyDescent="0.4">
      <c r="A422" s="2" t="str">
        <f>[1]!b_info_fullname(B422)</f>
        <v>中证诚通央企科技创新指数</v>
      </c>
      <c r="B422" s="2" t="s">
        <v>1369</v>
      </c>
      <c r="C422" s="2" t="str">
        <f>[1]!s_info_name(B422)</f>
        <v>央企科技创新</v>
      </c>
      <c r="D422" s="3" t="s">
        <v>1507</v>
      </c>
      <c r="E422" s="3" t="s">
        <v>1511</v>
      </c>
      <c r="F422" s="3" t="s">
        <v>1529</v>
      </c>
      <c r="G422" s="19">
        <f>COUNTIF('ETF-info'!$I$2:$I$2000,ETF指数!$B422)</f>
        <v>1</v>
      </c>
      <c r="H422" s="20">
        <f ca="1">SUMIF('ETF-info'!$I$2:$I$2000,ETF指数!B422,'ETF-info'!$M$2:$M$1008)</f>
        <v>2.5615741529</v>
      </c>
      <c r="I422" s="25">
        <f ca="1">[1]!i_pq_pctchange($B422,TODAY()-30,"")</f>
        <v>-4.321578059857889</v>
      </c>
      <c r="J422" s="25">
        <f ca="1">[1]!i_pq_pctchange($B422,TODAY()-180,"")</f>
        <v>-4.2669177623104071</v>
      </c>
      <c r="K422" s="25">
        <f ca="1">[1]!i_pq_pctchange($B422,TODAY()-365,"")</f>
        <v>7.5902782841593908</v>
      </c>
      <c r="L422" s="25">
        <f ca="1">IFERROR([1]!i_risk_returnyearly($B422,TODAY()-180,"",1)/N422,"")</f>
        <v>-0.40847039992408796</v>
      </c>
      <c r="M422" s="25">
        <f ca="1">IFERROR([1]!i_risk_returnyearly($B422,TODAY()-365,"",1)/O422,"")</f>
        <v>0.34752618588805356</v>
      </c>
      <c r="N422" s="26">
        <f ca="1">[2]!thsiFinD("ths_annual_volatility_index",$B422,TODAY()-180,TODAY(),100,101)</f>
        <v>21.260296135093</v>
      </c>
      <c r="O422" s="26">
        <f ca="1">[2]!thsiFinD("ths_annual_volatility_index",$B422,TODAY()-365,TODAY(),100,101)</f>
        <v>22.590533661066001</v>
      </c>
      <c r="P422" s="27">
        <f ca="1">[2]!thsiFinD("ths_fore_np_compound_growth_2y_index",$B422,TODAY())</f>
        <v>12.138992721224</v>
      </c>
      <c r="Q422" s="27">
        <f ca="1">$P422-[2]!thsiFinD("ths_fore_np_compound_growth_2y_index",$B422,TODAY()-30)</f>
        <v>0.57349495295700059</v>
      </c>
      <c r="R422" s="27">
        <f ca="1">$P422-[2]!thsiFinD("ths_fore_np_compound_growth_2y_index",$B422,TODAY()-180)</f>
        <v>-2.882727771700111E-2</v>
      </c>
      <c r="S422" s="26">
        <f ca="1">[2]!thsiFinD("ths_pe_ttm_index",B422,[2]!thsiFinD("ths_new_forward_nearest_trade_date_func",TODAY()),100,100)</f>
        <v>23.334264484173001</v>
      </c>
      <c r="T422" s="26">
        <f ca="1">[2]!thsiFinD("ths_fore_pe_index",B422,[2]!thsiFinD("ths_new_forward_nearest_trade_date_func",TODAY()),2025,100)</f>
        <v>20.309761687636001</v>
      </c>
      <c r="U422" s="26">
        <f ca="1">[2]!thsiFinD("ths_pb_quantile_sr_index",$B422,[2]!thsiFinD("ths_new_forward_nearest_trade_date_func",TODAY()),TODAY()-365*5,TODAY(),107,100)</f>
        <v>72.371134020618555</v>
      </c>
      <c r="V422" s="26">
        <f ca="1">[2]!thsiFinD("ths_pe_ttm_quantile_index",$B422,[2]!thsiFinD("ths_new_forward_nearest_trade_date_func",TODAY()),TODAY()-365*5,TODAY(),100,100)</f>
        <v>0</v>
      </c>
      <c r="W422" s="27">
        <f ca="1">[2]!thsiFinD("ths_pb_quantile_sr_index",$B422,"2024-09-20",TODAY()-365*5,TODAY(),107,100)</f>
        <v>17.938144329896907</v>
      </c>
      <c r="X422" s="27">
        <f ca="1">[2]!thsiFinD("ths_pe_ttm_quantile_index",$B422,"2024-09-20",TODAY()-365*5,TODAY(),100,100)</f>
        <v>3.7688442211055002</v>
      </c>
      <c r="Y422" s="27">
        <f ca="1">[2]!thsiFinD("ths_pb_quantile_sr_index",$B422,"2024-12-31",TODAY()-365*5,TODAY(),107,100)</f>
        <v>95.051546391752566</v>
      </c>
      <c r="Z422" s="27">
        <f ca="1">[2]!thsiFinD("ths_pe_ttm_quantile_index",$B422,"2024-12-31",TODAY()-365*5,TODAY(),100,100)</f>
        <v>97.487437185930006</v>
      </c>
      <c r="AA422" s="27">
        <f ca="1">[2]!thsiFinD("ths_pb_lessthan1_num_ratio_index",$B422,[2]!thsiFinD("ths_new_forward_nearest_trade_date_func",TODAY()))</f>
        <v>4</v>
      </c>
      <c r="AB422" s="29">
        <f ca="1">IF(L422="","",(([2]!thsiFinD("close_int",$B422,TODAY()-365*3,TODAY(),100)-[2]!thsiFinD("low_int",$B422,TODAY()-365*3,TODAY(),100)-1)/([2]!thsiFinD("high_int",$B422,TODAY()-365*3,TODAY(),100)-[2]!thsiFinD("low_int",$B422,TODAY()-365*3,TODAY(),100)-1)))</f>
        <v>0.56033287910533258</v>
      </c>
      <c r="AC422" s="29">
        <f ca="1">IF($L422="","",(([2]!thsiFinD("close_int",$B422,TODAY()-365,TODAY(),100)-[2]!thsiFinD("low_int",$B422,TODAY()-365,TODAY(),100)-1)/([2]!thsiFinD("high_int",$B422,TODAY()-365,TODAY(),100)-[2]!thsiFinD("low_int",$B422,TODAY()-365,TODAY(),100)-1)))</f>
        <v>0.50290361402067418</v>
      </c>
      <c r="AD422" s="29">
        <f ca="1">IF($L422="","",(([2]!thsiFinD("close_int",$B422,TODAY()-90,TODAY(),100)-[2]!thsiFinD("low_int",$B422,TODAY()-90,TODAY(),100)-1)/([2]!thsiFinD("high_int",$B422,TODAY()-90,TODAY(),100)-[2]!thsiFinD("low_int",$B422,TODAY()-90,TODAY(),100)-1)))</f>
        <v>0.37492942629600329</v>
      </c>
    </row>
    <row r="423" spans="1:30" ht="16.5" hidden="1" x14ac:dyDescent="0.4">
      <c r="A423" s="2" t="str">
        <f>[1]!b_info_fullname(B423)</f>
        <v>中证香港内地国有企业指数</v>
      </c>
      <c r="B423" s="2" t="s">
        <v>1133</v>
      </c>
      <c r="C423" s="2" t="s">
        <v>1885</v>
      </c>
      <c r="D423" s="3" t="s">
        <v>1507</v>
      </c>
      <c r="E423" s="3" t="s">
        <v>1511</v>
      </c>
      <c r="F423" s="38" t="s">
        <v>2388</v>
      </c>
      <c r="G423" s="19">
        <f>COUNTIF('ETF-info'!$I$2:$I$2000,ETF指数!$B423)</f>
        <v>2</v>
      </c>
      <c r="H423" s="20">
        <f ca="1">SUMIF('ETF-info'!$I$2:$I$2000,ETF指数!B423,'ETF-info'!$M$2:$M$1008)</f>
        <v>2.4051644840000002</v>
      </c>
      <c r="I423" s="25">
        <f ca="1">[1]!i_pq_pctchange($B423,TODAY()-30,"")</f>
        <v>-4.7899907970774258</v>
      </c>
      <c r="J423" s="25">
        <f ca="1">[1]!i_pq_pctchange($B423,TODAY()-180,"")</f>
        <v>6.6563354886102655</v>
      </c>
      <c r="K423" s="25">
        <f ca="1">[1]!i_pq_pctchange($B423,TODAY()-365,"")</f>
        <v>22.015304103922738</v>
      </c>
      <c r="L423" s="25">
        <f ca="1">IFERROR([1]!i_risk_returnyearly($B423,TODAY()-180,"",1)/N423,"")</f>
        <v>0.62029093642327893</v>
      </c>
      <c r="M423" s="25">
        <f ca="1">IFERROR([1]!i_risk_returnyearly($B423,TODAY()-365,"",1)/O423,"")</f>
        <v>0.88812420761798683</v>
      </c>
      <c r="N423" s="26">
        <f ca="1">[2]!thsiFinD("ths_annual_volatility_index",$B423,TODAY()-180,TODAY(),100,101)</f>
        <v>23.371882878419001</v>
      </c>
      <c r="O423" s="26">
        <f ca="1">[2]!thsiFinD("ths_annual_volatility_index",$B423,TODAY()-365,TODAY(),100,101)</f>
        <v>25.347562624828999</v>
      </c>
      <c r="P423" s="27">
        <f ca="1">[2]!thsiFinD("ths_fore_np_compound_growth_2y_index",$B423,TODAY())</f>
        <v>0</v>
      </c>
      <c r="Q423" s="27">
        <f ca="1">$P423-[2]!thsiFinD("ths_fore_np_compound_growth_2y_index",$B423,TODAY()-30)</f>
        <v>0</v>
      </c>
      <c r="R423" s="27">
        <f ca="1">$P423-[2]!thsiFinD("ths_fore_np_compound_growth_2y_index",$B423,TODAY()-180)</f>
        <v>0</v>
      </c>
      <c r="S423" s="26">
        <f ca="1">[2]!thsiFinD("ths_pe_ttm_index",B423,[2]!thsiFinD("ths_new_forward_nearest_trade_date_func",TODAY()),100,100)</f>
        <v>6.6045716741960003</v>
      </c>
      <c r="T423" s="26">
        <f ca="1">[2]!thsiFinD("ths_fore_pe_index",B423,[2]!thsiFinD("ths_new_forward_nearest_trade_date_func",TODAY()),2025,100)</f>
        <v>6.7387656743240001</v>
      </c>
      <c r="U423" s="26">
        <f ca="1">[2]!thsiFinD("ths_pb_quantile_sr_index",$B423,[2]!thsiFinD("ths_new_forward_nearest_trade_date_func",TODAY()),TODAY()-365*5,TODAY(),107,100)</f>
        <v>97.480201583873296</v>
      </c>
      <c r="V423" s="26">
        <f ca="1">[2]!thsiFinD("ths_pe_ttm_quantile_index",$B423,[2]!thsiFinD("ths_new_forward_nearest_trade_date_func",TODAY()),TODAY()-365*5,TODAY(),100,100)</f>
        <v>0</v>
      </c>
      <c r="W423" s="27">
        <f ca="1">[2]!thsiFinD("ths_pb_quantile_sr_index",$B423,"2024-09-20",TODAY()-365*5,TODAY(),107,100)</f>
        <v>67.026637868970482</v>
      </c>
      <c r="X423" s="27">
        <f ca="1">[2]!thsiFinD("ths_pe_ttm_quantile_index",$B423,"2024-09-20",TODAY()-365*5,TODAY(),100,100)</f>
        <v>56.554878048779997</v>
      </c>
      <c r="Y423" s="27">
        <f ca="1">[2]!thsiFinD("ths_pb_quantile_sr_index",$B423,"2024-12-31",TODAY()-365*5,TODAY(),107,100)</f>
        <v>95.680345572354213</v>
      </c>
      <c r="Z423" s="27">
        <f ca="1">[2]!thsiFinD("ths_pe_ttm_quantile_index",$B423,"2024-12-31",TODAY()-365*5,TODAY(),100,100)</f>
        <v>80.959634424981004</v>
      </c>
      <c r="AA423" s="27">
        <f ca="1">[2]!thsiFinD("ths_pb_lessthan1_num_ratio_index",$B423,[2]!thsiFinD("ths_new_forward_nearest_trade_date_func",TODAY()))</f>
        <v>60</v>
      </c>
      <c r="AB423" s="29">
        <f ca="1">IF(L423="","",(([2]!thsiFinD("close_int",$B423,TODAY()-365*3,TODAY(),100)-[2]!thsiFinD("low_int",$B423,TODAY()-365*3,TODAY(),100)-1)/([2]!thsiFinD("high_int",$B423,TODAY()-365*3,TODAY(),100)-[2]!thsiFinD("low_int",$B423,TODAY()-365*3,TODAY(),100)-1)))</f>
        <v>0.83604188449474148</v>
      </c>
      <c r="AC423" s="29">
        <f ca="1">IF($L423="","",(([2]!thsiFinD("close_int",$B423,TODAY()-365,TODAY(),100)-[2]!thsiFinD("low_int",$B423,TODAY()-365,TODAY(),100)-1)/([2]!thsiFinD("high_int",$B423,TODAY()-365,TODAY(),100)-[2]!thsiFinD("low_int",$B423,TODAY()-365,TODAY(),100)-1)))</f>
        <v>0.73925595179874437</v>
      </c>
      <c r="AD423" s="29">
        <f ca="1">IF($L423="","",(([2]!thsiFinD("close_int",$B423,TODAY()-90,TODAY(),100)-[2]!thsiFinD("low_int",$B423,TODAY()-90,TODAY(),100)-1)/([2]!thsiFinD("high_int",$B423,TODAY()-90,TODAY(),100)-[2]!thsiFinD("low_int",$B423,TODAY()-90,TODAY(),100)-1)))</f>
        <v>0.55033710442731076</v>
      </c>
    </row>
    <row r="424" spans="1:30" ht="16.5" hidden="1" x14ac:dyDescent="0.4">
      <c r="A424" s="2" t="str">
        <f>[1]!b_info_fullname(B424)</f>
        <v>中证浙江国资创新发展指数</v>
      </c>
      <c r="B424" s="2" t="s">
        <v>450</v>
      </c>
      <c r="C424" s="2" t="s">
        <v>1884</v>
      </c>
      <c r="D424" s="3" t="s">
        <v>1507</v>
      </c>
      <c r="E424" s="3" t="s">
        <v>1511</v>
      </c>
      <c r="F424" s="38" t="s">
        <v>2394</v>
      </c>
      <c r="G424" s="19">
        <f>COUNTIF('ETF-info'!$I$2:$I$2000,ETF指数!$B424)</f>
        <v>1</v>
      </c>
      <c r="H424" s="20">
        <f ca="1">SUMIF('ETF-info'!$I$2:$I$2000,ETF指数!B424,'ETF-info'!$M$2:$M$1008)</f>
        <v>1.7011049487000001</v>
      </c>
      <c r="I424" s="25">
        <f ca="1">[1]!i_pq_pctchange($B424,TODAY()-30,"")</f>
        <v>-2.1429174851346766</v>
      </c>
      <c r="J424" s="25">
        <f ca="1">[1]!i_pq_pctchange($B424,TODAY()-180,"")</f>
        <v>4.1936781772970777</v>
      </c>
      <c r="K424" s="25">
        <f ca="1">[1]!i_pq_pctchange($B424,TODAY()-365,"")</f>
        <v>12.668114328381709</v>
      </c>
      <c r="L424" s="25">
        <f ca="1">IFERROR([1]!i_risk_returnyearly($B424,TODAY()-180,"",1)/N424,"")</f>
        <v>0.43461559561010588</v>
      </c>
      <c r="M424" s="25">
        <f ca="1">IFERROR([1]!i_risk_returnyearly($B424,TODAY()-365,"",1)/O424,"")</f>
        <v>0.58259950806868355</v>
      </c>
      <c r="N424" s="26">
        <f ca="1">[2]!thsiFinD("ths_annual_volatility_index",$B424,TODAY()-180,TODAY(),100,101)</f>
        <v>20.559598704626001</v>
      </c>
      <c r="O424" s="26">
        <f ca="1">[2]!thsiFinD("ths_annual_volatility_index",$B424,TODAY()-365,TODAY(),100,101)</f>
        <v>22.508161193389</v>
      </c>
      <c r="P424" s="27">
        <f ca="1">[2]!thsiFinD("ths_fore_np_compound_growth_2y_index",$B424,TODAY())</f>
        <v>14.848709959748</v>
      </c>
      <c r="Q424" s="27">
        <f ca="1">$P424-[2]!thsiFinD("ths_fore_np_compound_growth_2y_index",$B424,TODAY()-30)</f>
        <v>3.1088602978679987</v>
      </c>
      <c r="R424" s="27">
        <f ca="1">$P424-[2]!thsiFinD("ths_fore_np_compound_growth_2y_index",$B424,TODAY()-180)</f>
        <v>3.3053486899340001</v>
      </c>
      <c r="S424" s="26">
        <f ca="1">[2]!thsiFinD("ths_pe_ttm_index",B424,[2]!thsiFinD("ths_new_forward_nearest_trade_date_func",TODAY()),100,100)</f>
        <v>11.03579181914</v>
      </c>
      <c r="T424" s="26">
        <f ca="1">[2]!thsiFinD("ths_fore_pe_index",B424,[2]!thsiFinD("ths_new_forward_nearest_trade_date_func",TODAY()),2025,100)</f>
        <v>8.2801713992391992</v>
      </c>
      <c r="U424" s="26">
        <f ca="1">[2]!thsiFinD("ths_pb_quantile_sr_index",$B424,[2]!thsiFinD("ths_new_forward_nearest_trade_date_func",TODAY()),TODAY()-365*5,TODAY(),107,100)</f>
        <v>44.829842931937172</v>
      </c>
      <c r="V424" s="26">
        <f ca="1">[2]!thsiFinD("ths_pe_ttm_quantile_index",$B424,[2]!thsiFinD("ths_new_forward_nearest_trade_date_func",TODAY()),TODAY()-365*5,TODAY(),100,100)</f>
        <v>0</v>
      </c>
      <c r="W424" s="27">
        <f ca="1">[2]!thsiFinD("ths_pb_quantile_sr_index",$B424,"2024-09-20",TODAY()-365*5,TODAY(),107,100)</f>
        <v>0.98167539267015702</v>
      </c>
      <c r="X424" s="27">
        <f ca="1">[2]!thsiFinD("ths_pe_ttm_quantile_index",$B424,"2024-09-20",TODAY()-365*5,TODAY(),100,100)</f>
        <v>0.62992125984252001</v>
      </c>
      <c r="Y424" s="27">
        <f ca="1">[2]!thsiFinD("ths_pb_quantile_sr_index",$B424,"2024-12-31",TODAY()-365*5,TODAY(),107,100)</f>
        <v>40.968586387434556</v>
      </c>
      <c r="Z424" s="27">
        <f ca="1">[2]!thsiFinD("ths_pe_ttm_quantile_index",$B424,"2024-12-31",TODAY()-365*5,TODAY(),100,100)</f>
        <v>23.937007874016</v>
      </c>
      <c r="AA424" s="27">
        <f ca="1">[2]!thsiFinD("ths_pb_lessthan1_num_ratio_index",$B424,[2]!thsiFinD("ths_new_forward_nearest_trade_date_func",TODAY()))</f>
        <v>24</v>
      </c>
      <c r="AB424" s="29">
        <f ca="1">IF(L424="","",(([2]!thsiFinD("close_int",$B424,TODAY()-365*3,TODAY(),100)-[2]!thsiFinD("low_int",$B424,TODAY()-365*3,TODAY(),100)-1)/([2]!thsiFinD("high_int",$B424,TODAY()-365*3,TODAY(),100)-[2]!thsiFinD("low_int",$B424,TODAY()-365*3,TODAY(),100)-1)))</f>
        <v>0.77747340191384307</v>
      </c>
      <c r="AC424" s="29">
        <f ca="1">IF($L424="","",(([2]!thsiFinD("close_int",$B424,TODAY()-365,TODAY(),100)-[2]!thsiFinD("low_int",$B424,TODAY()-365,TODAY(),100)-1)/([2]!thsiFinD("high_int",$B424,TODAY()-365,TODAY(),100)-[2]!thsiFinD("low_int",$B424,TODAY()-365,TODAY(),100)-1)))</f>
        <v>0.76503526746032291</v>
      </c>
      <c r="AD424" s="29">
        <f ca="1">IF($L424="","",(([2]!thsiFinD("close_int",$B424,TODAY()-90,TODAY(),100)-[2]!thsiFinD("low_int",$B424,TODAY()-90,TODAY(),100)-1)/([2]!thsiFinD("high_int",$B424,TODAY()-90,TODAY(),100)-[2]!thsiFinD("low_int",$B424,TODAY()-90,TODAY(),100)-1)))</f>
        <v>0.66884166250628341</v>
      </c>
    </row>
    <row r="425" spans="1:30" ht="16.5" hidden="1" x14ac:dyDescent="0.4">
      <c r="A425" s="2" t="str">
        <f>[1]!b_info_fullname(B425)</f>
        <v>上证中央企业50指数</v>
      </c>
      <c r="B425" s="2" t="s">
        <v>26</v>
      </c>
      <c r="C425" s="2" t="s">
        <v>1886</v>
      </c>
      <c r="D425" s="3" t="s">
        <v>1507</v>
      </c>
      <c r="E425" s="3" t="s">
        <v>1511</v>
      </c>
      <c r="F425" s="38" t="s">
        <v>2379</v>
      </c>
      <c r="G425" s="19">
        <f>COUNTIF('ETF-info'!$I$2:$I$2000,ETF指数!$B425)</f>
        <v>1</v>
      </c>
      <c r="H425" s="20">
        <f ca="1">SUMIF('ETF-info'!$I$2:$I$2000,ETF指数!B425,'ETF-info'!$M$2:$M$1008)</f>
        <v>1.3669753231999999</v>
      </c>
      <c r="I425" s="25">
        <f ca="1">[1]!i_pq_pctchange($B425,TODAY()-30,"")</f>
        <v>-0.88965767839648269</v>
      </c>
      <c r="J425" s="25">
        <f ca="1">[1]!i_pq_pctchange($B425,TODAY()-180,"")</f>
        <v>-1.3648779594878646</v>
      </c>
      <c r="K425" s="25">
        <f ca="1">[1]!i_pq_pctchange($B425,TODAY()-365,"")</f>
        <v>11.517227613904456</v>
      </c>
      <c r="L425" s="25">
        <f ca="1">IFERROR([1]!i_risk_returnyearly($B425,TODAY()-180,"",1)/N425,"")</f>
        <v>-0.18276116678206927</v>
      </c>
      <c r="M425" s="25">
        <f ca="1">IFERROR([1]!i_risk_returnyearly($B425,TODAY()-365,"",1)/O425,"")</f>
        <v>0.68839335518270561</v>
      </c>
      <c r="N425" s="26">
        <f ca="1">[2]!thsiFinD("ths_annual_volatility_index",$B425,TODAY()-180,TODAY(),100,101)</f>
        <v>15.443551695957</v>
      </c>
      <c r="O425" s="26">
        <f ca="1">[2]!thsiFinD("ths_annual_volatility_index",$B425,TODAY()-365,TODAY(),100,101)</f>
        <v>17.315414154483999</v>
      </c>
      <c r="P425" s="27">
        <f ca="1">[2]!thsiFinD("ths_fore_np_compound_growth_2y_index",$B425,TODAY())</f>
        <v>5.5962662803557004</v>
      </c>
      <c r="Q425" s="27">
        <f ca="1">$P425-[2]!thsiFinD("ths_fore_np_compound_growth_2y_index",$B425,TODAY()-30)</f>
        <v>1.0993227184247001</v>
      </c>
      <c r="R425" s="27">
        <f ca="1">$P425-[2]!thsiFinD("ths_fore_np_compound_growth_2y_index",$B425,TODAY()-180)</f>
        <v>1.1442926860574998</v>
      </c>
      <c r="S425" s="26">
        <f ca="1">[2]!thsiFinD("ths_pe_ttm_index",B425,[2]!thsiFinD("ths_new_forward_nearest_trade_date_func",TODAY()),100,100)</f>
        <v>9.2895690300792992</v>
      </c>
      <c r="T425" s="26">
        <f ca="1">[2]!thsiFinD("ths_fore_pe_index",B425,[2]!thsiFinD("ths_new_forward_nearest_trade_date_func",TODAY()),2025,100)</f>
        <v>9.0665155746312998</v>
      </c>
      <c r="U425" s="26">
        <f ca="1">[2]!thsiFinD("ths_pb_quantile_sr_index",$B425,[2]!thsiFinD("ths_new_forward_nearest_trade_date_func",TODAY()),TODAY()-365*5,TODAY(),107,100)</f>
        <v>97.237196765498652</v>
      </c>
      <c r="V425" s="26">
        <f ca="1">[2]!thsiFinD("ths_pe_ttm_quantile_index",$B425,[2]!thsiFinD("ths_new_forward_nearest_trade_date_func",TODAY()),TODAY()-365*5,TODAY(),100,100)</f>
        <v>0</v>
      </c>
      <c r="W425" s="27">
        <f ca="1">[2]!thsiFinD("ths_pb_quantile_sr_index",$B425,"2024-09-20",TODAY()-365*5,TODAY(),107,100)</f>
        <v>76.684636118598377</v>
      </c>
      <c r="X425" s="27">
        <f ca="1">[2]!thsiFinD("ths_pe_ttm_quantile_index",$B425,"2024-09-20",TODAY()-365*5,TODAY(),100,100)</f>
        <v>58.346456692913002</v>
      </c>
      <c r="Y425" s="27">
        <f ca="1">[2]!thsiFinD("ths_pb_quantile_sr_index",$B425,"2024-12-31",TODAY()-365*5,TODAY(),107,100)</f>
        <v>99.865229110512132</v>
      </c>
      <c r="Z425" s="27">
        <f ca="1">[2]!thsiFinD("ths_pe_ttm_quantile_index",$B425,"2024-12-31",TODAY()-365*5,TODAY(),100,100)</f>
        <v>96.299212598425001</v>
      </c>
      <c r="AA425" s="27">
        <f ca="1">[2]!thsiFinD("ths_pb_lessthan1_num_ratio_index",$B425,[2]!thsiFinD("ths_new_forward_nearest_trade_date_func",TODAY()))</f>
        <v>40</v>
      </c>
      <c r="AB425" s="29">
        <f ca="1">IF(L425="","",(([2]!thsiFinD("close_int",$B425,TODAY()-365*3,TODAY(),100)-[2]!thsiFinD("low_int",$B425,TODAY()-365*3,TODAY(),100)-1)/([2]!thsiFinD("high_int",$B425,TODAY()-365*3,TODAY(),100)-[2]!thsiFinD("low_int",$B425,TODAY()-365*3,TODAY(),100)-1)))</f>
        <v>0.67084061107337234</v>
      </c>
      <c r="AC425" s="29">
        <f ca="1">IF($L425="","",(([2]!thsiFinD("close_int",$B425,TODAY()-365,TODAY(),100)-[2]!thsiFinD("low_int",$B425,TODAY()-365,TODAY(),100)-1)/([2]!thsiFinD("high_int",$B425,TODAY()-365,TODAY(),100)-[2]!thsiFinD("low_int",$B425,TODAY()-365,TODAY(),100)-1)))</f>
        <v>0.54578004878668296</v>
      </c>
      <c r="AD425" s="29">
        <f ca="1">IF($L425="","",(([2]!thsiFinD("close_int",$B425,TODAY()-90,TODAY(),100)-[2]!thsiFinD("low_int",$B425,TODAY()-90,TODAY(),100)-1)/([2]!thsiFinD("high_int",$B425,TODAY()-90,TODAY(),100)-[2]!thsiFinD("low_int",$B425,TODAY()-90,TODAY(),100)-1)))</f>
        <v>0.70249965975593098</v>
      </c>
    </row>
    <row r="426" spans="1:30" ht="16.5" hidden="1" x14ac:dyDescent="0.4">
      <c r="A426" s="2" t="str">
        <f>[1]!b_info_fullname(B426)</f>
        <v>中证国有企业改革指数</v>
      </c>
      <c r="B426" s="2" t="s">
        <v>1318</v>
      </c>
      <c r="C426" s="2" t="s">
        <v>1887</v>
      </c>
      <c r="D426" s="3" t="s">
        <v>1507</v>
      </c>
      <c r="E426" s="3" t="s">
        <v>1511</v>
      </c>
      <c r="F426" s="38" t="s">
        <v>2388</v>
      </c>
      <c r="G426" s="19">
        <f>COUNTIF('ETF-info'!$I$2:$I$2000,ETF指数!$B426)</f>
        <v>1</v>
      </c>
      <c r="H426" s="20">
        <f ca="1">SUMIF('ETF-info'!$I$2:$I$2000,ETF指数!B426,'ETF-info'!$M$2:$M$1008)</f>
        <v>0.42945672840000004</v>
      </c>
      <c r="I426" s="25">
        <f ca="1">[1]!i_pq_pctchange($B426,TODAY()-30,"")</f>
        <v>-3.4467433368940203</v>
      </c>
      <c r="J426" s="25">
        <f ca="1">[1]!i_pq_pctchange($B426,TODAY()-180,"")</f>
        <v>-5.1485511739328027</v>
      </c>
      <c r="K426" s="25">
        <f ca="1">[1]!i_pq_pctchange($B426,TODAY()-365,"")</f>
        <v>4.0584510263057982</v>
      </c>
      <c r="L426" s="25">
        <f ca="1">IFERROR([1]!i_risk_returnyearly($B426,TODAY()-180,"",1)/N426,"")</f>
        <v>-0.57683904234772421</v>
      </c>
      <c r="M426" s="25">
        <f ca="1">IFERROR([1]!i_risk_returnyearly($B426,TODAY()-365,"",1)/O426,"")</f>
        <v>0.20253942856458812</v>
      </c>
      <c r="N426" s="26">
        <f ca="1">[2]!thsiFinD("ths_annual_volatility_index",$B426,TODAY()-180,TODAY(),100,101)</f>
        <v>18.076880720519998</v>
      </c>
      <c r="O426" s="26">
        <f ca="1">[2]!thsiFinD("ths_annual_volatility_index",$B426,TODAY()-365,TODAY(),100,101)</f>
        <v>20.713947581616001</v>
      </c>
      <c r="P426" s="27">
        <f ca="1">[2]!thsiFinD("ths_fore_np_compound_growth_2y_index",$B426,TODAY())</f>
        <v>6.1609835960082</v>
      </c>
      <c r="Q426" s="27">
        <f ca="1">$P426-[2]!thsiFinD("ths_fore_np_compound_growth_2y_index",$B426,TODAY()-30)</f>
        <v>-2.8278346633300089E-2</v>
      </c>
      <c r="R426" s="27">
        <f ca="1">$P426-[2]!thsiFinD("ths_fore_np_compound_growth_2y_index",$B426,TODAY()-180)</f>
        <v>-1.5217432837039002</v>
      </c>
      <c r="S426" s="26">
        <f ca="1">[2]!thsiFinD("ths_pe_ttm_index",B426,[2]!thsiFinD("ths_new_forward_nearest_trade_date_func",TODAY()),100,100)</f>
        <v>13.343299638021</v>
      </c>
      <c r="T426" s="26">
        <f ca="1">[2]!thsiFinD("ths_fore_pe_index",B426,[2]!thsiFinD("ths_new_forward_nearest_trade_date_func",TODAY()),2025,100)</f>
        <v>11.722241940567001</v>
      </c>
      <c r="U426" s="26">
        <f ca="1">[2]!thsiFinD("ths_pb_quantile_sr_index",$B426,[2]!thsiFinD("ths_new_forward_nearest_trade_date_func",TODAY()),TODAY()-365*5,TODAY(),107,100)</f>
        <v>34.926704907584451</v>
      </c>
      <c r="V426" s="26">
        <f ca="1">[2]!thsiFinD("ths_pe_ttm_quantile_index",$B426,[2]!thsiFinD("ths_new_forward_nearest_trade_date_func",TODAY()),TODAY()-365*5,TODAY(),100,100)</f>
        <v>0</v>
      </c>
      <c r="W426" s="27">
        <f ca="1">[2]!thsiFinD("ths_pb_quantile_sr_index",$B426,"2024-09-20",TODAY()-365*5,TODAY(),107,100)</f>
        <v>2.9955385595920969</v>
      </c>
      <c r="X426" s="27">
        <f ca="1">[2]!thsiFinD("ths_pe_ttm_quantile_index",$B426,"2024-09-20",TODAY()-365*5,TODAY(),100,100)</f>
        <v>11.764705882353001</v>
      </c>
      <c r="Y426" s="27">
        <f ca="1">[2]!thsiFinD("ths_pb_quantile_sr_index",$B426,"2024-12-31",TODAY()-365*5,TODAY(),107,100)</f>
        <v>53.154875717017212</v>
      </c>
      <c r="Z426" s="27">
        <f ca="1">[2]!thsiFinD("ths_pe_ttm_quantile_index",$B426,"2024-12-31",TODAY()-365*5,TODAY(),100,100)</f>
        <v>75.137254901961001</v>
      </c>
      <c r="AA426" s="27">
        <f ca="1">[2]!thsiFinD("ths_pb_lessthan1_num_ratio_index",$B426,[2]!thsiFinD("ths_new_forward_nearest_trade_date_func",TODAY()))</f>
        <v>20</v>
      </c>
      <c r="AB426" s="29">
        <f ca="1">IF(L426="","",(([2]!thsiFinD("close_int",$B426,TODAY()-365*3,TODAY(),100)-[2]!thsiFinD("low_int",$B426,TODAY()-365*3,TODAY(),100)-1)/([2]!thsiFinD("high_int",$B426,TODAY()-365*3,TODAY(),100)-[2]!thsiFinD("low_int",$B426,TODAY()-365*3,TODAY(),100)-1)))</f>
        <v>0.45635774929153139</v>
      </c>
      <c r="AC426" s="29">
        <f ca="1">IF($L426="","",(([2]!thsiFinD("close_int",$B426,TODAY()-365,TODAY(),100)-[2]!thsiFinD("low_int",$B426,TODAY()-365,TODAY(),100)-1)/([2]!thsiFinD("high_int",$B426,TODAY()-365,TODAY(),100)-[2]!thsiFinD("low_int",$B426,TODAY()-365,TODAY(),100)-1)))</f>
        <v>0.44203535186931475</v>
      </c>
      <c r="AD426" s="29">
        <f ca="1">IF($L426="","",(([2]!thsiFinD("close_int",$B426,TODAY()-90,TODAY(),100)-[2]!thsiFinD("low_int",$B426,TODAY()-90,TODAY(),100)-1)/([2]!thsiFinD("high_int",$B426,TODAY()-90,TODAY(),100)-[2]!thsiFinD("low_int",$B426,TODAY()-90,TODAY(),100)-1)))</f>
        <v>0.52181697776567815</v>
      </c>
    </row>
    <row r="427" spans="1:30" ht="16.5" hidden="1" x14ac:dyDescent="0.4">
      <c r="A427" s="2" t="str">
        <f>[1]!b_info_fullname(B427)</f>
        <v>上证国有企业100指数</v>
      </c>
      <c r="B427" s="21" t="s">
        <v>61</v>
      </c>
      <c r="C427" s="2" t="str">
        <f>[1]!s_info_name(B427)</f>
        <v>上证国企</v>
      </c>
      <c r="D427" s="3" t="s">
        <v>1507</v>
      </c>
      <c r="E427" s="3" t="s">
        <v>1511</v>
      </c>
      <c r="F427" s="21" t="s">
        <v>1492</v>
      </c>
      <c r="G427" s="19">
        <f>COUNTIF('ETF-info'!$I$2:$I$2000,ETF指数!$B427)</f>
        <v>1</v>
      </c>
      <c r="H427" s="20">
        <f ca="1">SUMIF('ETF-info'!$I$2:$I$2000,ETF指数!B427,'ETF-info'!$M$2:$M$1008)</f>
        <v>0.27263101109999999</v>
      </c>
      <c r="I427" s="25">
        <f ca="1">[1]!i_pq_pctchange($B427,TODAY()-30,"")</f>
        <v>-1.0708951795165511</v>
      </c>
      <c r="J427" s="25">
        <f ca="1">[1]!i_pq_pctchange($B427,TODAY()-180,"")</f>
        <v>-2.2845389515687931</v>
      </c>
      <c r="K427" s="25">
        <f ca="1">[1]!i_pq_pctchange($B427,TODAY()-365,"")</f>
        <v>0.80862309184812631</v>
      </c>
      <c r="L427" s="25">
        <f ca="1">IFERROR([1]!i_risk_returnyearly($B427,TODAY()-180,"",1)/N427,"")</f>
        <v>-0.31871723554096093</v>
      </c>
      <c r="M427" s="25">
        <f ca="1">IFERROR([1]!i_risk_returnyearly($B427,TODAY()-365,"",1)/O427,"")</f>
        <v>4.730311103789156E-2</v>
      </c>
      <c r="N427" s="26">
        <f ca="1">[2]!thsiFinD("ths_annual_volatility_index",$B427,TODAY()-180,TODAY(),100,101)</f>
        <v>14.748488309414</v>
      </c>
      <c r="O427" s="26">
        <f ca="1">[2]!thsiFinD("ths_annual_volatility_index",$B427,TODAY()-365,TODAY(),100,101)</f>
        <v>17.661962950778999</v>
      </c>
      <c r="P427" s="27">
        <f ca="1">[2]!thsiFinD("ths_fore_np_compound_growth_2y_index",$B427,TODAY())</f>
        <v>5.6638953255997997</v>
      </c>
      <c r="Q427" s="27">
        <f ca="1">$P427-[2]!thsiFinD("ths_fore_np_compound_growth_2y_index",$B427,TODAY()-30)</f>
        <v>1.034994662409499</v>
      </c>
      <c r="R427" s="27">
        <f ca="1">$P427-[2]!thsiFinD("ths_fore_np_compound_growth_2y_index",$B427,TODAY()-180)</f>
        <v>0.77360243458150002</v>
      </c>
      <c r="S427" s="26">
        <f ca="1">[2]!thsiFinD("ths_pe_ttm_index",B427,[2]!thsiFinD("ths_new_forward_nearest_trade_date_func",TODAY()),100,100)</f>
        <v>9.0307238181904008</v>
      </c>
      <c r="T427" s="26">
        <f ca="1">[2]!thsiFinD("ths_fore_pe_index",B427,[2]!thsiFinD("ths_new_forward_nearest_trade_date_func",TODAY()),2025,100)</f>
        <v>8.7652178806293009</v>
      </c>
      <c r="U427" s="26">
        <f ca="1">[2]!thsiFinD("ths_pb_quantile_sr_index",$B427,[2]!thsiFinD("ths_new_forward_nearest_trade_date_func",TODAY()),TODAY()-365*5,TODAY(),107,100)</f>
        <v>98.143405889884761</v>
      </c>
      <c r="V427" s="26">
        <f ca="1">[2]!thsiFinD("ths_pe_ttm_quantile_index",$B427,[2]!thsiFinD("ths_new_forward_nearest_trade_date_func",TODAY()),TODAY()-365*5,TODAY(),100,100)</f>
        <v>0</v>
      </c>
      <c r="W427" s="27">
        <f ca="1">[2]!thsiFinD("ths_pb_quantile_sr_index",$B427,"2024-09-20",TODAY()-365*5,TODAY(),107,100)</f>
        <v>40.524967989756725</v>
      </c>
      <c r="X427" s="27">
        <f ca="1">[2]!thsiFinD("ths_pe_ttm_quantile_index",$B427,"2024-09-20",TODAY()-365*5,TODAY(),100,100)</f>
        <v>9.8841698841698999</v>
      </c>
      <c r="Y427" s="27">
        <f ca="1">[2]!thsiFinD("ths_pb_quantile_sr_index",$B427,"2024-12-31",TODAY()-365*5,TODAY(),107,100)</f>
        <v>99.807938540332913</v>
      </c>
      <c r="Z427" s="27">
        <f ca="1">[2]!thsiFinD("ths_pe_ttm_quantile_index",$B427,"2024-12-31",TODAY()-365*5,TODAY(),100,100)</f>
        <v>71.042471042471007</v>
      </c>
      <c r="AA427" s="27">
        <f ca="1">[2]!thsiFinD("ths_pb_lessthan1_num_ratio_index",$B427,[2]!thsiFinD("ths_new_forward_nearest_trade_date_func",TODAY()))</f>
        <v>27</v>
      </c>
      <c r="AB427" s="29">
        <f ca="1">IF(L427="","",(([2]!thsiFinD("close_int",$B427,TODAY()-365*3,TODAY(),100)-[2]!thsiFinD("low_int",$B427,TODAY()-365*3,TODAY(),100)-1)/([2]!thsiFinD("high_int",$B427,TODAY()-365*3,TODAY(),100)-[2]!thsiFinD("low_int",$B427,TODAY()-365*3,TODAY(),100)-1)))</f>
        <v>0.45895499718042443</v>
      </c>
      <c r="AC427" s="29">
        <f ca="1">IF($L427="","",(([2]!thsiFinD("close_int",$B427,TODAY()-365,TODAY(),100)-[2]!thsiFinD("low_int",$B427,TODAY()-365,TODAY(),100)-1)/([2]!thsiFinD("high_int",$B427,TODAY()-365,TODAY(),100)-[2]!thsiFinD("low_int",$B427,TODAY()-365,TODAY(),100)-1)))</f>
        <v>0.40951900363972327</v>
      </c>
      <c r="AD427" s="29">
        <f ca="1">IF($L427="","",(([2]!thsiFinD("close_int",$B427,TODAY()-90,TODAY(),100)-[2]!thsiFinD("low_int",$B427,TODAY()-90,TODAY(),100)-1)/([2]!thsiFinD("high_int",$B427,TODAY()-90,TODAY(),100)-[2]!thsiFinD("low_int",$B427,TODAY()-90,TODAY(),100)-1)))</f>
        <v>0.74320967938507831</v>
      </c>
    </row>
  </sheetData>
  <autoFilter ref="A2:AD427" xr:uid="{00000000-0001-0000-0200-000000000000}">
    <filterColumn colId="3">
      <filters>
        <filter val="债券指数"/>
      </filters>
    </filterColumn>
  </autoFilter>
  <sortState xmlns:xlrd2="http://schemas.microsoft.com/office/spreadsheetml/2017/richdata2" ref="A3:AD427">
    <sortCondition ref="D3:D427"/>
    <sortCondition ref="E3:E427"/>
    <sortCondition descending="1" ref="H3:H427"/>
  </sortState>
  <mergeCells count="9">
    <mergeCell ref="U1:V1"/>
    <mergeCell ref="W1:X1"/>
    <mergeCell ref="Y1:Z1"/>
    <mergeCell ref="AB1:AD1"/>
    <mergeCell ref="I1:K1"/>
    <mergeCell ref="L1:M1"/>
    <mergeCell ref="N1:O1"/>
    <mergeCell ref="P1:R1"/>
    <mergeCell ref="S1:T1"/>
  </mergeCells>
  <phoneticPr fontId="8" type="noConversion"/>
  <conditionalFormatting sqref="H3:H427">
    <cfRule type="dataBar" priority="5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{E670F777-CEC5-41FE-BA64-50F522687FC3}</x14:id>
        </ext>
      </extLst>
    </cfRule>
  </conditionalFormatting>
  <conditionalFormatting sqref="I3:I427">
    <cfRule type="dataBar" priority="5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{17C11285-3C04-4428-BAD4-FEC74A4F08C6}</x14:id>
        </ext>
      </extLst>
    </cfRule>
  </conditionalFormatting>
  <conditionalFormatting sqref="J3:J427">
    <cfRule type="dataBar" priority="5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{419D454A-AFCB-4605-B27B-B09C2AC1CD36}</x14:id>
        </ext>
      </extLst>
    </cfRule>
  </conditionalFormatting>
  <conditionalFormatting sqref="K3:K427">
    <cfRule type="dataBar" priority="5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{3E9F1F44-E04E-40D0-AF57-39A3E1C3A21C}</x14:id>
        </ext>
      </extLst>
    </cfRule>
  </conditionalFormatting>
  <conditionalFormatting sqref="L3:L427">
    <cfRule type="colorScale" priority="5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:M427">
    <cfRule type="colorScale" priority="5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:N427">
    <cfRule type="dataBar" priority="5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{D10B620E-AF9B-4F27-B0E2-405D18A6C4F6}</x14:id>
        </ext>
      </extLst>
    </cfRule>
  </conditionalFormatting>
  <conditionalFormatting sqref="O3:O427">
    <cfRule type="dataBar" priority="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{9DF40995-EACF-4E5B-A51B-B28DCBEB55D9}</x14:id>
        </ext>
      </extLst>
    </cfRule>
  </conditionalFormatting>
  <conditionalFormatting sqref="P3:P427">
    <cfRule type="colorScale" priority="5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:Q427">
    <cfRule type="iconSet" priority="528">
      <iconSet iconSet="3Arrows">
        <cfvo type="percent" val="0"/>
        <cfvo type="num" val="0"/>
        <cfvo type="num" val="0"/>
      </iconSet>
    </cfRule>
  </conditionalFormatting>
  <conditionalFormatting sqref="R3:R427">
    <cfRule type="iconSet" priority="530">
      <iconSet iconSet="3Arrows">
        <cfvo type="percent" val="0"/>
        <cfvo type="num" val="0"/>
        <cfvo type="num" val="0"/>
      </iconSet>
    </cfRule>
  </conditionalFormatting>
  <conditionalFormatting sqref="AB3:AD427">
    <cfRule type="colorScale" priority="5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70F777-CEC5-41FE-BA64-50F522687F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H3:H427</xm:sqref>
        </x14:conditionalFormatting>
        <x14:conditionalFormatting xmlns:xm="http://schemas.microsoft.com/office/excel/2006/main">
          <x14:cfRule type="dataBar" id="{17C11285-3C04-4428-BAD4-FEC74A4F08C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I3:I427</xm:sqref>
        </x14:conditionalFormatting>
        <x14:conditionalFormatting xmlns:xm="http://schemas.microsoft.com/office/excel/2006/main">
          <x14:cfRule type="dataBar" id="{419D454A-AFCB-4605-B27B-B09C2AC1CD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J3:J427</xm:sqref>
        </x14:conditionalFormatting>
        <x14:conditionalFormatting xmlns:xm="http://schemas.microsoft.com/office/excel/2006/main">
          <x14:cfRule type="dataBar" id="{3E9F1F44-E04E-40D0-AF57-39A3E1C3A2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K3:K427</xm:sqref>
        </x14:conditionalFormatting>
        <x14:conditionalFormatting xmlns:xm="http://schemas.microsoft.com/office/excel/2006/main">
          <x14:cfRule type="dataBar" id="{D10B620E-AF9B-4F27-B0E2-405D18A6C4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N3:N427</xm:sqref>
        </x14:conditionalFormatting>
        <x14:conditionalFormatting xmlns:xm="http://schemas.microsoft.com/office/excel/2006/main">
          <x14:cfRule type="dataBar" id="{9DF40995-EACF-4E5B-A51B-B28DCBEB55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O3:O427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09857-75E2-4679-94B7-EC957163062F}">
  <dimension ref="G4:N48"/>
  <sheetViews>
    <sheetView workbookViewId="0">
      <selection activeCell="H4" sqref="H4:N16"/>
    </sheetView>
  </sheetViews>
  <sheetFormatPr defaultRowHeight="14" x14ac:dyDescent="0.25"/>
  <cols>
    <col min="8" max="8" width="19" bestFit="1" customWidth="1"/>
    <col min="9" max="9" width="28.81640625" bestFit="1" customWidth="1"/>
    <col min="10" max="10" width="9.26953125" bestFit="1" customWidth="1"/>
    <col min="11" max="11" width="8.08984375" bestFit="1" customWidth="1"/>
    <col min="12" max="12" width="9.26953125" bestFit="1" customWidth="1"/>
    <col min="13" max="14" width="7.90625" bestFit="1" customWidth="1"/>
  </cols>
  <sheetData>
    <row r="4" spans="7:14" ht="49.5" x14ac:dyDescent="0.25">
      <c r="G4" s="18" t="s">
        <v>1515</v>
      </c>
      <c r="H4" s="18" t="s">
        <v>8</v>
      </c>
      <c r="I4" s="18" t="s">
        <v>1516</v>
      </c>
      <c r="J4" s="18" t="s">
        <v>1460</v>
      </c>
      <c r="K4" s="18" t="s">
        <v>1461</v>
      </c>
      <c r="L4" s="18" t="s">
        <v>1517</v>
      </c>
      <c r="M4" s="18" t="s">
        <v>1462</v>
      </c>
      <c r="N4" s="18" t="s">
        <v>1463</v>
      </c>
    </row>
    <row r="5" spans="7:14" ht="16.5" x14ac:dyDescent="0.25">
      <c r="G5" s="2" t="s">
        <v>2421</v>
      </c>
      <c r="H5" s="2" t="s">
        <v>604</v>
      </c>
      <c r="I5" s="2" t="s">
        <v>1581</v>
      </c>
      <c r="J5" s="3" t="s">
        <v>1566</v>
      </c>
      <c r="K5" s="3" t="s">
        <v>1501</v>
      </c>
      <c r="L5" s="3" t="s">
        <v>1501</v>
      </c>
      <c r="M5" s="19">
        <v>10</v>
      </c>
      <c r="N5" s="20">
        <v>644.77432373000011</v>
      </c>
    </row>
    <row r="6" spans="7:14" ht="16.5" x14ac:dyDescent="0.25">
      <c r="G6" s="2" t="s">
        <v>2422</v>
      </c>
      <c r="H6" s="2" t="s">
        <v>497</v>
      </c>
      <c r="I6" s="2" t="s">
        <v>1582</v>
      </c>
      <c r="J6" s="3" t="s">
        <v>1566</v>
      </c>
      <c r="K6" s="3" t="s">
        <v>1501</v>
      </c>
      <c r="L6" s="3" t="s">
        <v>1583</v>
      </c>
      <c r="M6" s="19">
        <v>2</v>
      </c>
      <c r="N6" s="20">
        <v>276.82207957330002</v>
      </c>
    </row>
    <row r="7" spans="7:14" ht="16.5" x14ac:dyDescent="0.25">
      <c r="G7" s="2" t="s">
        <v>1601</v>
      </c>
      <c r="H7" s="2" t="s">
        <v>83</v>
      </c>
      <c r="I7" s="2" t="s">
        <v>1601</v>
      </c>
      <c r="J7" s="3" t="s">
        <v>1566</v>
      </c>
      <c r="K7" s="3" t="s">
        <v>1496</v>
      </c>
      <c r="L7" s="3" t="s">
        <v>1540</v>
      </c>
      <c r="M7" s="19">
        <v>4</v>
      </c>
      <c r="N7" s="20">
        <v>258.96896202689999</v>
      </c>
    </row>
    <row r="8" spans="7:14" ht="16.5" x14ac:dyDescent="0.25">
      <c r="G8" s="2" t="s">
        <v>2423</v>
      </c>
      <c r="H8" s="2" t="s">
        <v>754</v>
      </c>
      <c r="I8" s="2" t="s">
        <v>1584</v>
      </c>
      <c r="J8" s="3" t="s">
        <v>1566</v>
      </c>
      <c r="K8" s="3" t="s">
        <v>1501</v>
      </c>
      <c r="L8" s="3" t="s">
        <v>1583</v>
      </c>
      <c r="M8" s="19">
        <v>4</v>
      </c>
      <c r="N8" s="20">
        <v>256.16061388439999</v>
      </c>
    </row>
    <row r="9" spans="7:14" ht="16.5" x14ac:dyDescent="0.25">
      <c r="G9" s="2" t="s">
        <v>2434</v>
      </c>
      <c r="H9" s="2" t="s">
        <v>563</v>
      </c>
      <c r="I9" s="2" t="s">
        <v>1592</v>
      </c>
      <c r="J9" s="3" t="s">
        <v>1566</v>
      </c>
      <c r="K9" s="3" t="s">
        <v>1504</v>
      </c>
      <c r="L9" s="3" t="s">
        <v>1504</v>
      </c>
      <c r="M9" s="19">
        <v>3</v>
      </c>
      <c r="N9" s="20">
        <v>144.40340712050002</v>
      </c>
    </row>
    <row r="10" spans="7:14" ht="16.5" x14ac:dyDescent="0.25">
      <c r="G10" s="2" t="s">
        <v>1602</v>
      </c>
      <c r="H10" s="2" t="s">
        <v>85</v>
      </c>
      <c r="I10" s="2" t="s">
        <v>1602</v>
      </c>
      <c r="J10" s="3" t="s">
        <v>1566</v>
      </c>
      <c r="K10" s="3" t="s">
        <v>1496</v>
      </c>
      <c r="L10" s="3"/>
      <c r="M10" s="19">
        <v>4</v>
      </c>
      <c r="N10" s="20">
        <v>129.16830650599999</v>
      </c>
    </row>
    <row r="11" spans="7:14" ht="16.5" x14ac:dyDescent="0.25">
      <c r="G11" s="2" t="s">
        <v>2445</v>
      </c>
      <c r="H11" s="2" t="s">
        <v>396</v>
      </c>
      <c r="I11" s="2" t="s">
        <v>1654</v>
      </c>
      <c r="J11" s="3" t="s">
        <v>1566</v>
      </c>
      <c r="K11" s="3" t="s">
        <v>1498</v>
      </c>
      <c r="L11" s="38" t="s">
        <v>1567</v>
      </c>
      <c r="M11" s="19">
        <v>1</v>
      </c>
      <c r="N11" s="20">
        <v>86.832932429799996</v>
      </c>
    </row>
    <row r="12" spans="7:14" ht="16.5" x14ac:dyDescent="0.25">
      <c r="G12" s="2" t="s">
        <v>2446</v>
      </c>
      <c r="H12" s="2" t="s">
        <v>930</v>
      </c>
      <c r="I12" s="2" t="s">
        <v>1773</v>
      </c>
      <c r="J12" s="38" t="s">
        <v>1566</v>
      </c>
      <c r="K12" s="3" t="s">
        <v>1504</v>
      </c>
      <c r="L12" s="3" t="s">
        <v>1597</v>
      </c>
      <c r="M12" s="19">
        <v>1</v>
      </c>
      <c r="N12" s="20">
        <v>78.752585586800009</v>
      </c>
    </row>
    <row r="13" spans="7:14" ht="16.5" x14ac:dyDescent="0.25">
      <c r="G13" s="2" t="s">
        <v>2424</v>
      </c>
      <c r="H13" s="2" t="s">
        <v>928</v>
      </c>
      <c r="I13" s="2" t="s">
        <v>1585</v>
      </c>
      <c r="J13" s="3" t="s">
        <v>1566</v>
      </c>
      <c r="K13" s="3" t="s">
        <v>1501</v>
      </c>
      <c r="L13" s="3" t="s">
        <v>1501</v>
      </c>
      <c r="M13" s="19">
        <v>1</v>
      </c>
      <c r="N13" s="20">
        <v>76.776267448599995</v>
      </c>
    </row>
    <row r="14" spans="7:14" ht="16.5" x14ac:dyDescent="0.25">
      <c r="G14" s="2" t="s">
        <v>2425</v>
      </c>
      <c r="H14" s="2" t="s">
        <v>650</v>
      </c>
      <c r="I14" s="2" t="s">
        <v>1585</v>
      </c>
      <c r="J14" s="3" t="s">
        <v>1566</v>
      </c>
      <c r="K14" s="3" t="s">
        <v>1501</v>
      </c>
      <c r="L14" s="3" t="s">
        <v>1501</v>
      </c>
      <c r="M14" s="19">
        <v>6</v>
      </c>
      <c r="N14" s="20">
        <v>76.316926384599995</v>
      </c>
    </row>
    <row r="15" spans="7:14" ht="16.5" x14ac:dyDescent="0.25">
      <c r="G15" s="2" t="s">
        <v>2408</v>
      </c>
      <c r="H15" s="2" t="s">
        <v>1212</v>
      </c>
      <c r="I15" s="2" t="s">
        <v>2408</v>
      </c>
      <c r="J15" s="3" t="s">
        <v>1566</v>
      </c>
      <c r="K15" s="3" t="s">
        <v>1484</v>
      </c>
      <c r="L15" s="38" t="s">
        <v>1483</v>
      </c>
      <c r="M15" s="19">
        <v>1</v>
      </c>
      <c r="N15" s="20">
        <v>59.8330705889</v>
      </c>
    </row>
    <row r="16" spans="7:14" ht="16.5" x14ac:dyDescent="0.25">
      <c r="G16" s="2" t="s">
        <v>2409</v>
      </c>
      <c r="H16" s="2" t="s">
        <v>1343</v>
      </c>
      <c r="I16" s="2" t="s">
        <v>1571</v>
      </c>
      <c r="J16" s="3" t="s">
        <v>1566</v>
      </c>
      <c r="K16" s="3" t="s">
        <v>1484</v>
      </c>
      <c r="L16" s="38" t="s">
        <v>1511</v>
      </c>
      <c r="M16" s="19">
        <v>2</v>
      </c>
      <c r="N16" s="20">
        <v>58.218102259100007</v>
      </c>
    </row>
    <row r="17" spans="7:14" ht="16.5" x14ac:dyDescent="0.25">
      <c r="G17" s="2" t="s">
        <v>2410</v>
      </c>
      <c r="H17" s="2" t="s">
        <v>1065</v>
      </c>
      <c r="I17" s="2" t="s">
        <v>1572</v>
      </c>
      <c r="J17" s="3" t="s">
        <v>1566</v>
      </c>
      <c r="K17" s="3" t="s">
        <v>1484</v>
      </c>
      <c r="L17" s="38" t="s">
        <v>1486</v>
      </c>
      <c r="M17" s="19">
        <v>1</v>
      </c>
      <c r="N17" s="20">
        <v>49.459354446999996</v>
      </c>
    </row>
    <row r="18" spans="7:14" ht="16.5" x14ac:dyDescent="0.25">
      <c r="G18" s="2" t="s">
        <v>2435</v>
      </c>
      <c r="H18" s="2" t="s">
        <v>772</v>
      </c>
      <c r="I18" s="2" t="s">
        <v>1593</v>
      </c>
      <c r="J18" s="3" t="s">
        <v>1566</v>
      </c>
      <c r="K18" s="3" t="s">
        <v>1504</v>
      </c>
      <c r="L18" s="3" t="s">
        <v>1594</v>
      </c>
      <c r="M18" s="19">
        <v>3</v>
      </c>
      <c r="N18" s="20">
        <v>47.172322884899998</v>
      </c>
    </row>
    <row r="19" spans="7:14" ht="16.5" x14ac:dyDescent="0.25">
      <c r="G19" s="2" t="s">
        <v>2436</v>
      </c>
      <c r="H19" s="2" t="s">
        <v>693</v>
      </c>
      <c r="I19" s="2" t="s">
        <v>1595</v>
      </c>
      <c r="J19" s="3" t="s">
        <v>1566</v>
      </c>
      <c r="K19" s="3" t="s">
        <v>1504</v>
      </c>
      <c r="L19" s="3" t="s">
        <v>1504</v>
      </c>
      <c r="M19" s="19">
        <v>4</v>
      </c>
      <c r="N19" s="20">
        <v>37.140392559399999</v>
      </c>
    </row>
    <row r="20" spans="7:14" ht="16.5" x14ac:dyDescent="0.25">
      <c r="G20" s="2" t="s">
        <v>2411</v>
      </c>
      <c r="H20" s="2" t="s">
        <v>597</v>
      </c>
      <c r="I20" s="2" t="s">
        <v>1573</v>
      </c>
      <c r="J20" s="3" t="s">
        <v>1566</v>
      </c>
      <c r="K20" s="3" t="s">
        <v>1484</v>
      </c>
      <c r="L20" s="3" t="s">
        <v>1484</v>
      </c>
      <c r="M20" s="19">
        <v>1</v>
      </c>
      <c r="N20" s="20">
        <v>33.422558589699996</v>
      </c>
    </row>
    <row r="21" spans="7:14" ht="16.5" x14ac:dyDescent="0.25">
      <c r="G21" s="2" t="s">
        <v>2403</v>
      </c>
      <c r="H21" s="2" t="s">
        <v>477</v>
      </c>
      <c r="I21" s="2" t="s">
        <v>1570</v>
      </c>
      <c r="J21" s="3" t="s">
        <v>1566</v>
      </c>
      <c r="K21" s="3" t="s">
        <v>1490</v>
      </c>
      <c r="L21" s="3"/>
      <c r="M21" s="19">
        <v>3</v>
      </c>
      <c r="N21" s="20">
        <v>27.909127818399998</v>
      </c>
    </row>
    <row r="22" spans="7:14" ht="16.5" x14ac:dyDescent="0.25">
      <c r="G22" s="2" t="s">
        <v>2412</v>
      </c>
      <c r="H22" s="2" t="s">
        <v>1259</v>
      </c>
      <c r="I22" s="2" t="s">
        <v>1577</v>
      </c>
      <c r="J22" s="3" t="s">
        <v>1566</v>
      </c>
      <c r="K22" s="3" t="s">
        <v>1484</v>
      </c>
      <c r="L22" s="38" t="s">
        <v>1511</v>
      </c>
      <c r="M22" s="19">
        <v>2</v>
      </c>
      <c r="N22" s="20">
        <v>22.652691862999998</v>
      </c>
    </row>
    <row r="23" spans="7:14" ht="16.5" x14ac:dyDescent="0.25">
      <c r="G23" s="2" t="s">
        <v>2413</v>
      </c>
      <c r="H23" s="2" t="s">
        <v>1307</v>
      </c>
      <c r="I23" s="2" t="s">
        <v>1574</v>
      </c>
      <c r="J23" s="3" t="s">
        <v>1566</v>
      </c>
      <c r="K23" s="3" t="s">
        <v>1484</v>
      </c>
      <c r="L23" s="3" t="s">
        <v>1484</v>
      </c>
      <c r="M23" s="19">
        <v>3</v>
      </c>
      <c r="N23" s="20">
        <v>18.1044746956</v>
      </c>
    </row>
    <row r="24" spans="7:14" ht="16.5" x14ac:dyDescent="0.25">
      <c r="G24" s="2" t="s">
        <v>2414</v>
      </c>
      <c r="H24" s="2" t="s">
        <v>1077</v>
      </c>
      <c r="I24" s="2" t="s">
        <v>1575</v>
      </c>
      <c r="J24" s="3" t="s">
        <v>1566</v>
      </c>
      <c r="K24" s="3" t="s">
        <v>1484</v>
      </c>
      <c r="L24" s="3" t="s">
        <v>1483</v>
      </c>
      <c r="M24" s="19">
        <v>4</v>
      </c>
      <c r="N24" s="20">
        <v>16.2754879716</v>
      </c>
    </row>
    <row r="25" spans="7:14" ht="16.5" x14ac:dyDescent="0.25">
      <c r="G25" s="2" t="s">
        <v>2415</v>
      </c>
      <c r="H25" s="2" t="s">
        <v>1235</v>
      </c>
      <c r="I25" s="2" t="s">
        <v>1579</v>
      </c>
      <c r="J25" s="3" t="s">
        <v>1566</v>
      </c>
      <c r="K25" s="3" t="s">
        <v>1484</v>
      </c>
      <c r="L25" s="38" t="s">
        <v>1511</v>
      </c>
      <c r="M25" s="19">
        <v>1</v>
      </c>
      <c r="N25" s="20">
        <v>16.148966820999998</v>
      </c>
    </row>
    <row r="26" spans="7:14" ht="16.5" x14ac:dyDescent="0.25">
      <c r="G26" s="2" t="s">
        <v>2416</v>
      </c>
      <c r="H26" s="2" t="s">
        <v>898</v>
      </c>
      <c r="I26" s="2" t="s">
        <v>1576</v>
      </c>
      <c r="J26" s="3" t="s">
        <v>1566</v>
      </c>
      <c r="K26" s="3" t="s">
        <v>1484</v>
      </c>
      <c r="L26" s="3" t="s">
        <v>1484</v>
      </c>
      <c r="M26" s="19">
        <v>1</v>
      </c>
      <c r="N26" s="20">
        <v>12.6907081374</v>
      </c>
    </row>
    <row r="27" spans="7:14" ht="16.5" x14ac:dyDescent="0.25">
      <c r="G27" s="2" t="s">
        <v>2417</v>
      </c>
      <c r="H27" s="2" t="s">
        <v>1341</v>
      </c>
      <c r="I27" s="2" t="s">
        <v>2418</v>
      </c>
      <c r="J27" s="3" t="s">
        <v>1566</v>
      </c>
      <c r="K27" s="3" t="s">
        <v>1484</v>
      </c>
      <c r="L27" s="38" t="s">
        <v>1511</v>
      </c>
      <c r="M27" s="19">
        <v>1</v>
      </c>
      <c r="N27" s="20">
        <v>12.212826782700001</v>
      </c>
    </row>
    <row r="28" spans="7:14" ht="16.5" x14ac:dyDescent="0.25">
      <c r="G28" s="2" t="s">
        <v>2437</v>
      </c>
      <c r="H28" s="2" t="s">
        <v>1244</v>
      </c>
      <c r="I28" s="2" t="s">
        <v>1596</v>
      </c>
      <c r="J28" s="3" t="s">
        <v>1566</v>
      </c>
      <c r="K28" s="3" t="s">
        <v>1504</v>
      </c>
      <c r="L28" s="3" t="s">
        <v>1597</v>
      </c>
      <c r="M28" s="19">
        <v>2</v>
      </c>
      <c r="N28" s="20">
        <v>10.308826010499999</v>
      </c>
    </row>
    <row r="29" spans="7:14" ht="16.5" x14ac:dyDescent="0.25">
      <c r="G29" s="2" t="s">
        <v>2432</v>
      </c>
      <c r="H29" s="2" t="s">
        <v>1070</v>
      </c>
      <c r="I29" s="2" t="s">
        <v>1589</v>
      </c>
      <c r="J29" s="3" t="s">
        <v>1566</v>
      </c>
      <c r="K29" s="3" t="s">
        <v>1502</v>
      </c>
      <c r="L29" s="3" t="s">
        <v>1502</v>
      </c>
      <c r="M29" s="19">
        <v>3</v>
      </c>
      <c r="N29" s="20">
        <v>9.6790266613</v>
      </c>
    </row>
    <row r="30" spans="7:14" ht="16.5" x14ac:dyDescent="0.25">
      <c r="G30" s="2" t="s">
        <v>2398</v>
      </c>
      <c r="H30" s="2" t="s">
        <v>1202</v>
      </c>
      <c r="I30" s="2" t="s">
        <v>2399</v>
      </c>
      <c r="J30" s="3" t="s">
        <v>1566</v>
      </c>
      <c r="K30" s="3" t="s">
        <v>1498</v>
      </c>
      <c r="L30" s="3" t="s">
        <v>1567</v>
      </c>
      <c r="M30" s="19">
        <v>1</v>
      </c>
      <c r="N30" s="20">
        <v>8.2319550834000008</v>
      </c>
    </row>
    <row r="31" spans="7:14" ht="16.5" x14ac:dyDescent="0.25">
      <c r="G31" s="2" t="s">
        <v>2433</v>
      </c>
      <c r="H31" s="2" t="s">
        <v>614</v>
      </c>
      <c r="I31" s="2" t="s">
        <v>1590</v>
      </c>
      <c r="J31" s="3" t="s">
        <v>1566</v>
      </c>
      <c r="K31" s="3" t="s">
        <v>1502</v>
      </c>
      <c r="L31" s="3" t="s">
        <v>1502</v>
      </c>
      <c r="M31" s="19">
        <v>4</v>
      </c>
      <c r="N31" s="20">
        <v>8.1085449809999997</v>
      </c>
    </row>
    <row r="32" spans="7:14" ht="16.5" x14ac:dyDescent="0.25">
      <c r="G32" s="2" t="s">
        <v>2419</v>
      </c>
      <c r="H32" s="2" t="s">
        <v>797</v>
      </c>
      <c r="I32" s="2" t="s">
        <v>1578</v>
      </c>
      <c r="J32" s="3" t="s">
        <v>1566</v>
      </c>
      <c r="K32" s="3" t="s">
        <v>1484</v>
      </c>
      <c r="L32" s="3" t="s">
        <v>1484</v>
      </c>
      <c r="M32" s="19">
        <v>1</v>
      </c>
      <c r="N32" s="20">
        <v>5.5121912721999999</v>
      </c>
    </row>
    <row r="33" spans="7:14" ht="16.5" x14ac:dyDescent="0.25">
      <c r="G33" s="2" t="s">
        <v>1598</v>
      </c>
      <c r="H33" s="2" t="s">
        <v>1099</v>
      </c>
      <c r="I33" s="2" t="s">
        <v>1598</v>
      </c>
      <c r="J33" s="3" t="s">
        <v>1566</v>
      </c>
      <c r="K33" s="3" t="s">
        <v>1504</v>
      </c>
      <c r="L33" s="3" t="s">
        <v>1504</v>
      </c>
      <c r="M33" s="19">
        <v>1</v>
      </c>
      <c r="N33" s="20">
        <v>5.5061435424000003</v>
      </c>
    </row>
    <row r="34" spans="7:14" ht="16.5" x14ac:dyDescent="0.25">
      <c r="G34" s="2" t="s">
        <v>1591</v>
      </c>
      <c r="H34" s="2" t="s">
        <v>1292</v>
      </c>
      <c r="I34" s="2" t="s">
        <v>1591</v>
      </c>
      <c r="J34" s="3" t="s">
        <v>1566</v>
      </c>
      <c r="K34" s="3" t="s">
        <v>1511</v>
      </c>
      <c r="L34" s="3" t="s">
        <v>1511</v>
      </c>
      <c r="M34" s="19">
        <v>1</v>
      </c>
      <c r="N34" s="20">
        <v>5.1315660260000007</v>
      </c>
    </row>
    <row r="35" spans="7:14" ht="16.5" x14ac:dyDescent="0.25">
      <c r="G35" s="2" t="s">
        <v>2426</v>
      </c>
      <c r="H35" s="2" t="s">
        <v>678</v>
      </c>
      <c r="I35" s="2" t="s">
        <v>1586</v>
      </c>
      <c r="J35" s="3" t="s">
        <v>1566</v>
      </c>
      <c r="K35" s="3" t="s">
        <v>1501</v>
      </c>
      <c r="L35" s="3" t="s">
        <v>1501</v>
      </c>
      <c r="M35" s="19">
        <v>2</v>
      </c>
      <c r="N35" s="20">
        <v>4.4917879934</v>
      </c>
    </row>
    <row r="36" spans="7:14" ht="16.5" x14ac:dyDescent="0.25">
      <c r="G36" s="2" t="s">
        <v>2440</v>
      </c>
      <c r="H36" s="2" t="s">
        <v>1438</v>
      </c>
      <c r="I36" s="2" t="s">
        <v>2441</v>
      </c>
      <c r="J36" s="3" t="s">
        <v>1566</v>
      </c>
      <c r="K36" s="3" t="s">
        <v>1505</v>
      </c>
      <c r="L36" s="3" t="s">
        <v>1600</v>
      </c>
      <c r="M36" s="19">
        <v>2</v>
      </c>
      <c r="N36" s="20">
        <v>4.0740884099999999</v>
      </c>
    </row>
    <row r="37" spans="7:14" ht="16.5" x14ac:dyDescent="0.25">
      <c r="G37" s="2" t="s">
        <v>2400</v>
      </c>
      <c r="H37" s="2" t="s">
        <v>1170</v>
      </c>
      <c r="I37" s="2" t="s">
        <v>1568</v>
      </c>
      <c r="J37" s="3" t="s">
        <v>1566</v>
      </c>
      <c r="K37" s="3" t="s">
        <v>1498</v>
      </c>
      <c r="L37" s="3" t="s">
        <v>1569</v>
      </c>
      <c r="M37" s="19">
        <v>1</v>
      </c>
      <c r="N37" s="20">
        <v>2.7910610220999996</v>
      </c>
    </row>
    <row r="38" spans="7:14" ht="16.5" x14ac:dyDescent="0.25">
      <c r="G38" s="2" t="s">
        <v>2438</v>
      </c>
      <c r="H38" s="2" t="s">
        <v>705</v>
      </c>
      <c r="I38" s="2" t="s">
        <v>1599</v>
      </c>
      <c r="J38" s="3" t="s">
        <v>1566</v>
      </c>
      <c r="K38" s="3" t="s">
        <v>1504</v>
      </c>
      <c r="L38" s="3" t="s">
        <v>1597</v>
      </c>
      <c r="M38" s="19">
        <v>1</v>
      </c>
      <c r="N38" s="20">
        <v>2.3436113151</v>
      </c>
    </row>
    <row r="39" spans="7:14" ht="16.5" x14ac:dyDescent="0.25">
      <c r="G39" s="2" t="s">
        <v>2439</v>
      </c>
      <c r="H39" s="2" t="s">
        <v>1380</v>
      </c>
      <c r="I39" s="2" t="s">
        <v>1596</v>
      </c>
      <c r="J39" s="3" t="s">
        <v>1566</v>
      </c>
      <c r="K39" s="3" t="s">
        <v>1504</v>
      </c>
      <c r="L39" s="3" t="s">
        <v>1597</v>
      </c>
      <c r="M39" s="19">
        <v>2</v>
      </c>
      <c r="N39" s="20">
        <v>2.1896649024000001</v>
      </c>
    </row>
    <row r="40" spans="7:14" ht="16.5" x14ac:dyDescent="0.25">
      <c r="G40" s="2" t="s">
        <v>2427</v>
      </c>
      <c r="H40" s="2" t="s">
        <v>933</v>
      </c>
      <c r="I40" s="2" t="s">
        <v>2428</v>
      </c>
      <c r="J40" s="3" t="s">
        <v>1566</v>
      </c>
      <c r="K40" s="3" t="s">
        <v>1501</v>
      </c>
      <c r="L40" s="3" t="s">
        <v>1583</v>
      </c>
      <c r="M40" s="19">
        <v>1</v>
      </c>
      <c r="N40" s="20">
        <v>1.8782807693000001</v>
      </c>
    </row>
    <row r="41" spans="7:14" ht="16.5" x14ac:dyDescent="0.4">
      <c r="G41" s="2" t="s">
        <v>2404</v>
      </c>
      <c r="H41" s="21" t="s">
        <v>211</v>
      </c>
      <c r="I41" s="2" t="s">
        <v>2405</v>
      </c>
      <c r="J41" s="3" t="s">
        <v>1566</v>
      </c>
      <c r="K41" s="3" t="s">
        <v>1490</v>
      </c>
      <c r="L41" s="21"/>
      <c r="M41" s="19">
        <v>1</v>
      </c>
      <c r="N41" s="20">
        <v>1.4566605657</v>
      </c>
    </row>
    <row r="42" spans="7:14" ht="16.5" x14ac:dyDescent="0.25">
      <c r="G42" s="2" t="s">
        <v>2429</v>
      </c>
      <c r="H42" s="2" t="s">
        <v>860</v>
      </c>
      <c r="I42" s="2" t="s">
        <v>2430</v>
      </c>
      <c r="J42" s="3" t="s">
        <v>1566</v>
      </c>
      <c r="K42" s="3" t="s">
        <v>1501</v>
      </c>
      <c r="L42" s="3" t="s">
        <v>1501</v>
      </c>
      <c r="M42" s="19">
        <v>1</v>
      </c>
      <c r="N42" s="20">
        <v>1.4408354531000001</v>
      </c>
    </row>
    <row r="43" spans="7:14" ht="16.5" x14ac:dyDescent="0.25">
      <c r="G43" s="2" t="s">
        <v>2442</v>
      </c>
      <c r="H43" s="2" t="s">
        <v>1336</v>
      </c>
      <c r="I43" s="2" t="s">
        <v>1603</v>
      </c>
      <c r="J43" s="3" t="s">
        <v>1566</v>
      </c>
      <c r="K43" s="3" t="s">
        <v>1496</v>
      </c>
      <c r="L43" s="3"/>
      <c r="M43" s="19">
        <v>2</v>
      </c>
      <c r="N43" s="20">
        <v>1.3752773583</v>
      </c>
    </row>
    <row r="44" spans="7:14" ht="16.5" x14ac:dyDescent="0.25">
      <c r="G44" s="2" t="s">
        <v>2420</v>
      </c>
      <c r="H44" s="2" t="s">
        <v>1366</v>
      </c>
      <c r="I44" s="2" t="s">
        <v>1580</v>
      </c>
      <c r="J44" s="3" t="s">
        <v>1566</v>
      </c>
      <c r="K44" s="3" t="s">
        <v>1484</v>
      </c>
      <c r="L44" s="3" t="s">
        <v>1483</v>
      </c>
      <c r="M44" s="19">
        <v>1</v>
      </c>
      <c r="N44" s="20">
        <v>1.2937260301</v>
      </c>
    </row>
    <row r="45" spans="7:14" ht="16.5" x14ac:dyDescent="0.4">
      <c r="G45" s="2" t="s">
        <v>2443</v>
      </c>
      <c r="H45" s="21" t="s">
        <v>440</v>
      </c>
      <c r="I45" s="2" t="s">
        <v>2444</v>
      </c>
      <c r="J45" s="3" t="s">
        <v>1566</v>
      </c>
      <c r="K45" s="3" t="s">
        <v>1496</v>
      </c>
      <c r="L45" s="21"/>
      <c r="M45" s="19">
        <v>1</v>
      </c>
      <c r="N45" s="20">
        <v>0.87755326</v>
      </c>
    </row>
    <row r="46" spans="7:14" ht="16.5" x14ac:dyDescent="0.25">
      <c r="G46" s="2" t="s">
        <v>2431</v>
      </c>
      <c r="H46" s="2" t="s">
        <v>886</v>
      </c>
      <c r="I46" s="2" t="s">
        <v>1587</v>
      </c>
      <c r="J46" s="3" t="s">
        <v>1566</v>
      </c>
      <c r="K46" s="3" t="s">
        <v>1501</v>
      </c>
      <c r="L46" s="3" t="s">
        <v>1588</v>
      </c>
      <c r="M46" s="19">
        <v>1</v>
      </c>
      <c r="N46" s="20">
        <v>0.8424060055</v>
      </c>
    </row>
    <row r="47" spans="7:14" ht="16.5" x14ac:dyDescent="0.25">
      <c r="G47" s="2" t="s">
        <v>2406</v>
      </c>
      <c r="H47" s="2" t="s">
        <v>881</v>
      </c>
      <c r="I47" s="2" t="s">
        <v>2407</v>
      </c>
      <c r="J47" s="3" t="s">
        <v>1566</v>
      </c>
      <c r="K47" s="3" t="s">
        <v>1490</v>
      </c>
      <c r="L47" s="3"/>
      <c r="M47" s="19">
        <v>1</v>
      </c>
      <c r="N47" s="20">
        <v>0.77561919489999998</v>
      </c>
    </row>
    <row r="48" spans="7:14" ht="16.5" x14ac:dyDescent="0.4">
      <c r="G48" s="2" t="s">
        <v>2401</v>
      </c>
      <c r="H48" s="21" t="s">
        <v>1027</v>
      </c>
      <c r="I48" s="2" t="s">
        <v>2402</v>
      </c>
      <c r="J48" s="3" t="s">
        <v>1566</v>
      </c>
      <c r="K48" s="3" t="s">
        <v>1498</v>
      </c>
      <c r="L48" s="39" t="s">
        <v>2395</v>
      </c>
      <c r="M48" s="19">
        <v>1</v>
      </c>
      <c r="N48" s="20">
        <v>0.40576130520000003</v>
      </c>
    </row>
  </sheetData>
  <sortState xmlns:xlrd2="http://schemas.microsoft.com/office/spreadsheetml/2017/richdata2" ref="G5:N48">
    <sortCondition descending="1" ref="N4:N48"/>
  </sortState>
  <phoneticPr fontId="8" type="noConversion"/>
  <conditionalFormatting sqref="N5:N4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{3DD0FF80-CFFD-49EE-BF89-7B5E142F9AF7}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D0FF80-CFFD-49EE-BF89-7B5E142F9A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N5:N48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E9BB1-55D9-41FA-BD31-C517853EC729}">
  <dimension ref="A1:T28"/>
  <sheetViews>
    <sheetView workbookViewId="0">
      <selection activeCell="L16" sqref="L16"/>
    </sheetView>
  </sheetViews>
  <sheetFormatPr defaultRowHeight="14" x14ac:dyDescent="0.25"/>
  <cols>
    <col min="1" max="1" width="14.453125" bestFit="1" customWidth="1"/>
    <col min="2" max="2" width="29" customWidth="1"/>
  </cols>
  <sheetData>
    <row r="1" spans="1:20" ht="15.5" x14ac:dyDescent="0.4">
      <c r="A1" s="17"/>
      <c r="B1" s="17"/>
      <c r="C1" s="17"/>
      <c r="D1" s="17"/>
      <c r="E1" s="17"/>
      <c r="F1" s="17"/>
      <c r="G1" s="17"/>
      <c r="H1" s="48" t="s">
        <v>1454</v>
      </c>
      <c r="I1" s="48"/>
      <c r="J1" s="48"/>
      <c r="K1" s="48" t="s">
        <v>1455</v>
      </c>
      <c r="L1" s="48"/>
      <c r="M1" s="48" t="s">
        <v>1456</v>
      </c>
      <c r="N1" s="48"/>
      <c r="O1" s="48" t="s">
        <v>1457</v>
      </c>
      <c r="P1" s="48"/>
      <c r="Q1" s="48"/>
      <c r="R1" s="48" t="s">
        <v>1459</v>
      </c>
      <c r="S1" s="48"/>
      <c r="T1" s="48"/>
    </row>
    <row r="2" spans="1:20" ht="49.5" x14ac:dyDescent="0.25">
      <c r="A2" s="18" t="s">
        <v>8</v>
      </c>
      <c r="B2" s="18" t="s">
        <v>1516</v>
      </c>
      <c r="C2" s="18" t="s">
        <v>1460</v>
      </c>
      <c r="D2" s="18" t="s">
        <v>1461</v>
      </c>
      <c r="E2" s="18" t="s">
        <v>1517</v>
      </c>
      <c r="F2" s="18" t="s">
        <v>1462</v>
      </c>
      <c r="G2" s="18" t="s">
        <v>1463</v>
      </c>
      <c r="H2" s="18" t="s">
        <v>1464</v>
      </c>
      <c r="I2" s="18" t="s">
        <v>1465</v>
      </c>
      <c r="J2" s="18" t="s">
        <v>1466</v>
      </c>
      <c r="K2" s="18" t="s">
        <v>1465</v>
      </c>
      <c r="L2" s="18" t="s">
        <v>1466</v>
      </c>
      <c r="M2" s="18" t="s">
        <v>1465</v>
      </c>
      <c r="N2" s="18" t="s">
        <v>1466</v>
      </c>
      <c r="O2" s="18" t="s">
        <v>1467</v>
      </c>
      <c r="P2" s="18" t="s">
        <v>1468</v>
      </c>
      <c r="Q2" s="18" t="s">
        <v>1469</v>
      </c>
      <c r="R2" s="28" t="s">
        <v>1479</v>
      </c>
      <c r="S2" s="28" t="s">
        <v>1466</v>
      </c>
      <c r="T2" s="28" t="s">
        <v>1478</v>
      </c>
    </row>
    <row r="3" spans="1:20" ht="16.5" x14ac:dyDescent="0.25">
      <c r="A3" s="2" t="s">
        <v>225</v>
      </c>
      <c r="B3" s="2" t="s">
        <v>1879</v>
      </c>
      <c r="C3" s="3" t="s">
        <v>1507</v>
      </c>
      <c r="D3" s="3" t="s">
        <v>1511</v>
      </c>
      <c r="E3" s="3" t="s">
        <v>1529</v>
      </c>
      <c r="F3" s="19">
        <v>3</v>
      </c>
      <c r="G3" s="20">
        <v>147.36236421180001</v>
      </c>
      <c r="H3" s="25">
        <v>1.8265388363095436</v>
      </c>
      <c r="I3" s="25">
        <v>8.6040880701629074</v>
      </c>
      <c r="J3" s="25">
        <v>10.002651588748424</v>
      </c>
      <c r="K3" s="25">
        <v>0.81620746784681542</v>
      </c>
      <c r="L3" s="25">
        <v>0.54790143233509891</v>
      </c>
      <c r="M3" s="26">
        <v>24.079406218900999</v>
      </c>
      <c r="N3" s="26">
        <v>19.481746666509</v>
      </c>
      <c r="O3" s="27">
        <v>6.6669737442718997</v>
      </c>
      <c r="P3" s="27">
        <v>-0.20369550521360047</v>
      </c>
      <c r="Q3" s="27">
        <v>-2.4786007768727014</v>
      </c>
      <c r="R3" s="29">
        <v>0.52869633159455753</v>
      </c>
      <c r="S3" s="29">
        <v>0.48753114182449842</v>
      </c>
      <c r="T3" s="29">
        <v>0.29918148504486231</v>
      </c>
    </row>
    <row r="4" spans="1:20" ht="16.5" x14ac:dyDescent="0.25">
      <c r="A4" s="2" t="s">
        <v>307</v>
      </c>
      <c r="B4" s="2" t="s">
        <v>1880</v>
      </c>
      <c r="C4" s="3" t="s">
        <v>1507</v>
      </c>
      <c r="D4" s="3" t="s">
        <v>1511</v>
      </c>
      <c r="E4" s="3" t="s">
        <v>1529</v>
      </c>
      <c r="F4" s="19">
        <v>4</v>
      </c>
      <c r="G4" s="20">
        <v>81.050270541900005</v>
      </c>
      <c r="H4" s="25">
        <v>2.1981269360972222</v>
      </c>
      <c r="I4" s="25">
        <v>7.5552897570830613</v>
      </c>
      <c r="J4" s="25">
        <v>10.297748853036914</v>
      </c>
      <c r="K4" s="25">
        <v>0.67062694765638331</v>
      </c>
      <c r="L4" s="25">
        <v>0.52477217916489804</v>
      </c>
      <c r="M4" s="26">
        <v>25.582109202453001</v>
      </c>
      <c r="N4" s="26">
        <v>20.942332270821002</v>
      </c>
      <c r="O4" s="27">
        <v>7.4697202321166998</v>
      </c>
      <c r="P4" s="27">
        <v>-0.12383750230710078</v>
      </c>
      <c r="Q4" s="27">
        <v>-2.8487053424882998</v>
      </c>
      <c r="R4" s="29">
        <v>0.56207942914570252</v>
      </c>
      <c r="S4" s="29">
        <v>0.47195975476716745</v>
      </c>
      <c r="T4" s="29">
        <v>0.31029577019309135</v>
      </c>
    </row>
    <row r="5" spans="1:20" ht="16.5" x14ac:dyDescent="0.25">
      <c r="A5" s="2" t="s">
        <v>171</v>
      </c>
      <c r="B5" s="2" t="s">
        <v>1881</v>
      </c>
      <c r="C5" s="3" t="s">
        <v>1507</v>
      </c>
      <c r="D5" s="3" t="s">
        <v>1511</v>
      </c>
      <c r="E5" s="3" t="s">
        <v>1882</v>
      </c>
      <c r="F5" s="19">
        <v>1</v>
      </c>
      <c r="G5" s="20">
        <v>76.230516524600006</v>
      </c>
      <c r="H5" s="25">
        <v>2.7283789643515632</v>
      </c>
      <c r="I5" s="25">
        <v>21.452540087335748</v>
      </c>
      <c r="J5" s="25">
        <v>18.65869691981732</v>
      </c>
      <c r="K5" s="25">
        <v>1.9483668121324358</v>
      </c>
      <c r="L5" s="25">
        <v>0.93096940544581219</v>
      </c>
      <c r="M5" s="26">
        <v>26.985803723614001</v>
      </c>
      <c r="N5" s="26">
        <v>21.441691615001002</v>
      </c>
      <c r="O5" s="27">
        <v>12.143349796281001</v>
      </c>
      <c r="P5" s="27">
        <v>-8.8448643869991628E-3</v>
      </c>
      <c r="Q5" s="27">
        <v>-2.7986381243870007</v>
      </c>
      <c r="R5" s="29">
        <v>0.70078558490195975</v>
      </c>
      <c r="S5" s="29">
        <v>0.68782822538736854</v>
      </c>
      <c r="T5" s="29">
        <v>0.36304197609063521</v>
      </c>
    </row>
    <row r="6" spans="1:20" ht="16.5" x14ac:dyDescent="0.25">
      <c r="A6" s="2" t="s">
        <v>969</v>
      </c>
      <c r="B6" s="2" t="s">
        <v>1869</v>
      </c>
      <c r="C6" s="3" t="s">
        <v>1507</v>
      </c>
      <c r="D6" s="3" t="s">
        <v>1509</v>
      </c>
      <c r="E6" s="3" t="s">
        <v>1870</v>
      </c>
      <c r="F6" s="19">
        <v>1</v>
      </c>
      <c r="G6" s="20">
        <v>32.193786299800003</v>
      </c>
      <c r="H6" s="25">
        <v>2.6956619216688349</v>
      </c>
      <c r="I6" s="25">
        <v>14.036554581706962</v>
      </c>
      <c r="J6" s="25">
        <v>4.5542724661413958</v>
      </c>
      <c r="K6" s="25">
        <v>1.0134635082094445</v>
      </c>
      <c r="L6" s="25">
        <v>0.18359441015051903</v>
      </c>
      <c r="M6" s="26">
        <v>32.609130617078002</v>
      </c>
      <c r="N6" s="26">
        <v>26.427356333829</v>
      </c>
      <c r="O6" s="27">
        <v>15.235595685763</v>
      </c>
      <c r="P6" s="27">
        <v>0.25344003745900068</v>
      </c>
      <c r="Q6" s="27">
        <v>2.1056195169730003</v>
      </c>
      <c r="R6" s="29">
        <v>0.28134535841475461</v>
      </c>
      <c r="S6" s="29">
        <v>0.55531316914236739</v>
      </c>
      <c r="T6" s="29">
        <v>0.25624071500356316</v>
      </c>
    </row>
    <row r="7" spans="1:20" ht="16.5" x14ac:dyDescent="0.25">
      <c r="A7" s="2" t="s">
        <v>835</v>
      </c>
      <c r="B7" s="2" t="s">
        <v>2455</v>
      </c>
      <c r="C7" s="3" t="s">
        <v>1507</v>
      </c>
      <c r="D7" s="3" t="s">
        <v>1511</v>
      </c>
      <c r="E7" s="3" t="s">
        <v>1511</v>
      </c>
      <c r="F7" s="19">
        <v>3</v>
      </c>
      <c r="G7" s="20">
        <v>23.148162903900001</v>
      </c>
      <c r="H7" s="25">
        <v>-1.4026717557251933</v>
      </c>
      <c r="I7" s="25">
        <v>1.6720674861918416</v>
      </c>
      <c r="J7" s="25">
        <v>8.6875727528995981</v>
      </c>
      <c r="K7" s="25" t="s">
        <v>2039</v>
      </c>
      <c r="L7" s="25" t="s">
        <v>2039</v>
      </c>
      <c r="M7" s="26">
        <v>0</v>
      </c>
      <c r="N7" s="26">
        <v>0</v>
      </c>
      <c r="O7" s="27">
        <v>0</v>
      </c>
      <c r="P7" s="27">
        <v>0</v>
      </c>
      <c r="Q7" s="27">
        <v>0</v>
      </c>
      <c r="R7" s="29" t="s">
        <v>2039</v>
      </c>
      <c r="S7" s="29" t="s">
        <v>2039</v>
      </c>
      <c r="T7" s="29" t="s">
        <v>2039</v>
      </c>
    </row>
    <row r="8" spans="1:20" ht="16.5" x14ac:dyDescent="0.25">
      <c r="A8" s="2" t="s">
        <v>1104</v>
      </c>
      <c r="B8" s="2" t="s">
        <v>1883</v>
      </c>
      <c r="C8" s="3" t="s">
        <v>1507</v>
      </c>
      <c r="D8" s="3" t="s">
        <v>1511</v>
      </c>
      <c r="E8" s="38" t="s">
        <v>2363</v>
      </c>
      <c r="F8" s="19">
        <v>3</v>
      </c>
      <c r="G8" s="20">
        <v>20.543663984000002</v>
      </c>
      <c r="H8" s="25">
        <v>5.4911389032265001</v>
      </c>
      <c r="I8" s="25">
        <v>20.124420009629461</v>
      </c>
      <c r="J8" s="25">
        <v>16.500818089651936</v>
      </c>
      <c r="K8" s="25">
        <v>1.3288781561819758</v>
      </c>
      <c r="L8" s="25">
        <v>0.57172996334189452</v>
      </c>
      <c r="M8" s="26">
        <v>36.853913458754</v>
      </c>
      <c r="N8" s="26">
        <v>30.857385982566999</v>
      </c>
      <c r="O8" s="27">
        <v>11.878974641748</v>
      </c>
      <c r="P8" s="27">
        <v>-0.25069877090500015</v>
      </c>
      <c r="Q8" s="27">
        <v>-6.2190410848649993</v>
      </c>
      <c r="R8" s="29">
        <v>0.50032953708993688</v>
      </c>
      <c r="S8" s="29">
        <v>0.60416234103968414</v>
      </c>
      <c r="T8" s="29">
        <v>0.37598908951335697</v>
      </c>
    </row>
    <row r="9" spans="1:20" ht="16.5" x14ac:dyDescent="0.25">
      <c r="A9" s="2" t="s">
        <v>334</v>
      </c>
      <c r="B9" s="2" t="s">
        <v>1868</v>
      </c>
      <c r="C9" s="3" t="s">
        <v>1507</v>
      </c>
      <c r="D9" s="3" t="s">
        <v>1508</v>
      </c>
      <c r="E9" s="3" t="s">
        <v>1508</v>
      </c>
      <c r="F9" s="19">
        <v>3</v>
      </c>
      <c r="G9" s="20">
        <v>11.831784699899998</v>
      </c>
      <c r="H9" s="25">
        <v>1.983173703619423</v>
      </c>
      <c r="I9" s="25">
        <v>8.7028429023592082</v>
      </c>
      <c r="J9" s="25">
        <v>11.853429297033458</v>
      </c>
      <c r="K9" s="25">
        <v>0.79909396551236711</v>
      </c>
      <c r="L9" s="25">
        <v>0.61888459363009307</v>
      </c>
      <c r="M9" s="26">
        <v>24.891246001336999</v>
      </c>
      <c r="N9" s="26">
        <v>20.449798435504</v>
      </c>
      <c r="O9" s="27">
        <v>7.1304958450445</v>
      </c>
      <c r="P9" s="27">
        <v>-0.14021491315460022</v>
      </c>
      <c r="Q9" s="27">
        <v>-2.2520654312715997</v>
      </c>
      <c r="R9" s="29">
        <v>0.5517817833020825</v>
      </c>
      <c r="S9" s="29">
        <v>0.49732033012046939</v>
      </c>
      <c r="T9" s="29">
        <v>0.28568623319429443</v>
      </c>
    </row>
    <row r="10" spans="1:20" ht="16.5" x14ac:dyDescent="0.25">
      <c r="A10" s="2" t="s">
        <v>1422</v>
      </c>
      <c r="B10" s="2" t="s">
        <v>2449</v>
      </c>
      <c r="C10" s="38" t="s">
        <v>2312</v>
      </c>
      <c r="D10" s="3" t="s">
        <v>1481</v>
      </c>
      <c r="E10" s="3" t="s">
        <v>1511</v>
      </c>
      <c r="F10" s="19">
        <v>1</v>
      </c>
      <c r="G10" s="20">
        <v>8.7637165213999992</v>
      </c>
      <c r="H10" s="25">
        <v>2.494464220490511</v>
      </c>
      <c r="I10" s="25">
        <v>6.9532632614013545</v>
      </c>
      <c r="J10" s="25">
        <v>9.5248519826856892</v>
      </c>
      <c r="K10" s="25">
        <v>0.6214604451033956</v>
      </c>
      <c r="L10" s="25">
        <v>0.49343188593173476</v>
      </c>
      <c r="M10" s="26">
        <v>25.319643214980999</v>
      </c>
      <c r="N10" s="26">
        <v>20.596050281031001</v>
      </c>
      <c r="O10" s="27">
        <v>5.6227124402727</v>
      </c>
      <c r="P10" s="27">
        <v>-0.30781248374460013</v>
      </c>
      <c r="Q10" s="27">
        <v>-4.0997445236486989</v>
      </c>
      <c r="R10" s="29">
        <v>0.5006622993888753</v>
      </c>
      <c r="S10" s="29">
        <v>0.40191137859476095</v>
      </c>
      <c r="T10" s="29">
        <v>0.28216240329643261</v>
      </c>
    </row>
    <row r="11" spans="1:20" ht="16.5" x14ac:dyDescent="0.25">
      <c r="A11" s="2" t="s">
        <v>1369</v>
      </c>
      <c r="B11" s="2" t="s">
        <v>2456</v>
      </c>
      <c r="C11" s="3" t="s">
        <v>1507</v>
      </c>
      <c r="D11" s="3" t="s">
        <v>1511</v>
      </c>
      <c r="E11" s="3" t="s">
        <v>1529</v>
      </c>
      <c r="F11" s="19">
        <v>1</v>
      </c>
      <c r="G11" s="20">
        <v>4.5514172273</v>
      </c>
      <c r="H11" s="25">
        <v>4.295717921901443</v>
      </c>
      <c r="I11" s="25">
        <v>16.169295249973882</v>
      </c>
      <c r="J11" s="25">
        <v>16.064160032041386</v>
      </c>
      <c r="K11" s="25">
        <v>1.4566762524520438</v>
      </c>
      <c r="L11" s="25">
        <v>0.78394101720301024</v>
      </c>
      <c r="M11" s="26">
        <v>26.441673510167</v>
      </c>
      <c r="N11" s="26">
        <v>21.906071307019999</v>
      </c>
      <c r="O11" s="27">
        <v>10.656239883456999</v>
      </c>
      <c r="P11" s="27">
        <v>3.2596581046998807E-2</v>
      </c>
      <c r="Q11" s="27">
        <v>-1.8258767434810004</v>
      </c>
      <c r="R11" s="29">
        <v>0.64776054823344797</v>
      </c>
      <c r="S11" s="29">
        <v>0.60175107450338394</v>
      </c>
      <c r="T11" s="29">
        <v>0.36965087128427598</v>
      </c>
    </row>
    <row r="12" spans="1:20" ht="16.5" x14ac:dyDescent="0.4">
      <c r="A12" s="2" t="s">
        <v>289</v>
      </c>
      <c r="B12" s="2" t="s">
        <v>1871</v>
      </c>
      <c r="C12" s="3" t="s">
        <v>1507</v>
      </c>
      <c r="D12" s="3" t="s">
        <v>1509</v>
      </c>
      <c r="E12" s="21" t="s">
        <v>1877</v>
      </c>
      <c r="F12" s="19">
        <v>1</v>
      </c>
      <c r="G12" s="20">
        <v>3.8887877849999999</v>
      </c>
      <c r="H12" s="25">
        <v>5.9599471186200681</v>
      </c>
      <c r="I12" s="25">
        <v>22.154310112487451</v>
      </c>
      <c r="J12" s="25">
        <v>16.915932894102671</v>
      </c>
      <c r="K12" s="25">
        <v>1.863017706679239</v>
      </c>
      <c r="L12" s="25">
        <v>0.78583671576515657</v>
      </c>
      <c r="M12" s="26">
        <v>29.254316232318999</v>
      </c>
      <c r="N12" s="26">
        <v>23.017606699719</v>
      </c>
      <c r="O12" s="27">
        <v>11.343960455946</v>
      </c>
      <c r="P12" s="27">
        <v>-6.1425468028000196E-2</v>
      </c>
      <c r="Q12" s="27">
        <v>-3.0625483871870003</v>
      </c>
      <c r="R12" s="29">
        <v>0.55809128518647266</v>
      </c>
      <c r="S12" s="29">
        <v>0.68834011086395841</v>
      </c>
      <c r="T12" s="29">
        <v>0.55214975126929611</v>
      </c>
    </row>
    <row r="13" spans="1:20" ht="16.5" x14ac:dyDescent="0.25">
      <c r="A13" s="2" t="s">
        <v>665</v>
      </c>
      <c r="B13" s="2" t="s">
        <v>1520</v>
      </c>
      <c r="C13" s="38" t="s">
        <v>2312</v>
      </c>
      <c r="D13" s="3" t="s">
        <v>1481</v>
      </c>
      <c r="E13" s="3" t="s">
        <v>1521</v>
      </c>
      <c r="F13" s="19">
        <v>4</v>
      </c>
      <c r="G13" s="20">
        <v>3.0854710245999999</v>
      </c>
      <c r="H13" s="25">
        <v>2.8262100438348758</v>
      </c>
      <c r="I13" s="25">
        <v>16.506495296713041</v>
      </c>
      <c r="J13" s="25">
        <v>14.968822330914699</v>
      </c>
      <c r="K13" s="25">
        <v>1.4471836721116735</v>
      </c>
      <c r="L13" s="25">
        <v>0.76381344372939686</v>
      </c>
      <c r="M13" s="26">
        <v>27.220116101386999</v>
      </c>
      <c r="N13" s="26">
        <v>20.943644435825998</v>
      </c>
      <c r="O13" s="27">
        <v>7.2112861026589998</v>
      </c>
      <c r="P13" s="27">
        <v>-8.0271492411899459E-2</v>
      </c>
      <c r="Q13" s="27">
        <v>-1.7559120552770997</v>
      </c>
      <c r="R13" s="29">
        <v>0.56348193565800986</v>
      </c>
      <c r="S13" s="29">
        <v>0.5570009862515044</v>
      </c>
      <c r="T13" s="29">
        <v>0.38956844656399076</v>
      </c>
    </row>
    <row r="14" spans="1:20" ht="16.5" x14ac:dyDescent="0.25">
      <c r="A14" s="2" t="s">
        <v>283</v>
      </c>
      <c r="B14" s="2" t="s">
        <v>1878</v>
      </c>
      <c r="C14" s="3" t="s">
        <v>1507</v>
      </c>
      <c r="D14" s="3" t="s">
        <v>1510</v>
      </c>
      <c r="E14" s="3" t="s">
        <v>1510</v>
      </c>
      <c r="F14" s="19">
        <v>1</v>
      </c>
      <c r="G14" s="20">
        <v>2.7054178675</v>
      </c>
      <c r="H14" s="25">
        <v>5.8078792603339258</v>
      </c>
      <c r="I14" s="25">
        <v>29.316425332495612</v>
      </c>
      <c r="J14" s="25">
        <v>26.706044701743824</v>
      </c>
      <c r="K14" s="25">
        <v>2.0546803248238423</v>
      </c>
      <c r="L14" s="25">
        <v>0.9934687487297682</v>
      </c>
      <c r="M14" s="26">
        <v>36.440738744873997</v>
      </c>
      <c r="N14" s="26">
        <v>28.823166977728</v>
      </c>
      <c r="O14" s="27">
        <v>20.618213030416001</v>
      </c>
      <c r="P14" s="27">
        <v>-7.0755970486995778E-2</v>
      </c>
      <c r="Q14" s="27">
        <v>-1.3120488642329988</v>
      </c>
      <c r="R14" s="29">
        <v>0.4541164317510854</v>
      </c>
      <c r="S14" s="29">
        <v>0.66930645199706629</v>
      </c>
      <c r="T14" s="29">
        <v>0.51873886659218293</v>
      </c>
    </row>
    <row r="15" spans="1:20" ht="16.5" x14ac:dyDescent="0.25">
      <c r="A15" s="2" t="s">
        <v>1133</v>
      </c>
      <c r="B15" s="2" t="s">
        <v>1885</v>
      </c>
      <c r="C15" s="3" t="s">
        <v>1507</v>
      </c>
      <c r="D15" s="3" t="s">
        <v>1511</v>
      </c>
      <c r="E15" s="38" t="s">
        <v>2388</v>
      </c>
      <c r="F15" s="19">
        <v>2</v>
      </c>
      <c r="G15" s="20">
        <v>2.4280535517999997</v>
      </c>
      <c r="H15" s="25">
        <v>5.5122531487417747</v>
      </c>
      <c r="I15" s="25">
        <v>14.622962091392534</v>
      </c>
      <c r="J15" s="25">
        <v>30.816467794669535</v>
      </c>
      <c r="K15" s="25">
        <v>1.2251391356178571</v>
      </c>
      <c r="L15" s="25">
        <v>1.3874911634975053</v>
      </c>
      <c r="M15" s="26">
        <v>26.843496671234</v>
      </c>
      <c r="N15" s="26">
        <v>23.051183567157999</v>
      </c>
      <c r="O15" s="27">
        <v>0</v>
      </c>
      <c r="P15" s="27">
        <v>0</v>
      </c>
      <c r="Q15" s="27">
        <v>0</v>
      </c>
      <c r="R15" s="29">
        <v>0.83162363896915081</v>
      </c>
      <c r="S15" s="29">
        <v>0.77194456661421784</v>
      </c>
      <c r="T15" s="29">
        <v>0.95086052498642548</v>
      </c>
    </row>
    <row r="16" spans="1:20" ht="16.5" x14ac:dyDescent="0.25">
      <c r="A16" s="2" t="s">
        <v>450</v>
      </c>
      <c r="B16" s="2" t="s">
        <v>1884</v>
      </c>
      <c r="C16" s="3" t="s">
        <v>1507</v>
      </c>
      <c r="D16" s="3" t="s">
        <v>1511</v>
      </c>
      <c r="E16" s="38" t="s">
        <v>2394</v>
      </c>
      <c r="F16" s="19">
        <v>1</v>
      </c>
      <c r="G16" s="20">
        <v>2.1454267556</v>
      </c>
      <c r="H16" s="25">
        <v>4.43458772789036</v>
      </c>
      <c r="I16" s="25">
        <v>19.368109117166554</v>
      </c>
      <c r="J16" s="25">
        <v>19.718696557293946</v>
      </c>
      <c r="K16" s="25">
        <v>1.7833449370424439</v>
      </c>
      <c r="L16" s="25">
        <v>0.9775272412599243</v>
      </c>
      <c r="M16" s="26">
        <v>26.322931785394001</v>
      </c>
      <c r="N16" s="26">
        <v>21.587044243718001</v>
      </c>
      <c r="O16" s="27">
        <v>11.651703959513</v>
      </c>
      <c r="P16" s="27">
        <v>0.25301134270300096</v>
      </c>
      <c r="Q16" s="27">
        <v>-1.9033202126830009</v>
      </c>
      <c r="R16" s="29">
        <v>0.7540565154674207</v>
      </c>
      <c r="S16" s="29">
        <v>0.74030949306698357</v>
      </c>
      <c r="T16" s="29">
        <v>0.55324686305744175</v>
      </c>
    </row>
    <row r="17" spans="1:20" ht="16.5" x14ac:dyDescent="0.25">
      <c r="A17" s="2" t="s">
        <v>26</v>
      </c>
      <c r="B17" s="2" t="s">
        <v>1886</v>
      </c>
      <c r="C17" s="3" t="s">
        <v>1507</v>
      </c>
      <c r="D17" s="3" t="s">
        <v>1511</v>
      </c>
      <c r="E17" s="38" t="s">
        <v>2379</v>
      </c>
      <c r="F17" s="19">
        <v>1</v>
      </c>
      <c r="G17" s="20">
        <v>1.5849451199000002</v>
      </c>
      <c r="H17" s="25">
        <v>0.64540652893183559</v>
      </c>
      <c r="I17" s="25">
        <v>9.9916412835405524</v>
      </c>
      <c r="J17" s="25">
        <v>17.182394712781402</v>
      </c>
      <c r="K17" s="25">
        <v>1.0652644314172828</v>
      </c>
      <c r="L17" s="25">
        <v>1.0734523095942214</v>
      </c>
      <c r="M17" s="26">
        <v>21.592808704446</v>
      </c>
      <c r="N17" s="26">
        <v>17.11712114765</v>
      </c>
      <c r="O17" s="27">
        <v>5.1607285078512994</v>
      </c>
      <c r="P17" s="27">
        <v>-7.0162307304200588E-2</v>
      </c>
      <c r="Q17" s="27">
        <v>-0.3255550679677004</v>
      </c>
      <c r="R17" s="29">
        <v>0.68198566148974848</v>
      </c>
      <c r="S17" s="29">
        <v>0.5611595409922806</v>
      </c>
      <c r="T17" s="29">
        <v>0.31152081609769006</v>
      </c>
    </row>
    <row r="18" spans="1:20" ht="16.5" x14ac:dyDescent="0.25">
      <c r="A18" s="2" t="s">
        <v>852</v>
      </c>
      <c r="B18" s="2" t="s">
        <v>1872</v>
      </c>
      <c r="C18" s="3" t="s">
        <v>1507</v>
      </c>
      <c r="D18" s="3" t="s">
        <v>1509</v>
      </c>
      <c r="E18" s="3" t="s">
        <v>1873</v>
      </c>
      <c r="F18" s="19">
        <v>1</v>
      </c>
      <c r="G18" s="20">
        <v>1.4781649903999998</v>
      </c>
      <c r="H18" s="25">
        <v>5.4713750434861597</v>
      </c>
      <c r="I18" s="25">
        <v>32.986999012063009</v>
      </c>
      <c r="J18" s="25">
        <v>30.486804596765626</v>
      </c>
      <c r="K18" s="25">
        <v>2.2216172634065003</v>
      </c>
      <c r="L18" s="25">
        <v>0.97684423023564104</v>
      </c>
      <c r="M18" s="26">
        <v>38.640677298210001</v>
      </c>
      <c r="N18" s="26">
        <v>33.497748627150997</v>
      </c>
      <c r="O18" s="27">
        <v>20.261971600618001</v>
      </c>
      <c r="P18" s="27">
        <v>-0.22099160703499976</v>
      </c>
      <c r="Q18" s="27">
        <v>-4.1816280335369989</v>
      </c>
      <c r="R18" s="29">
        <v>0.7896749892578524</v>
      </c>
      <c r="S18" s="29">
        <v>0.7689844384446336</v>
      </c>
      <c r="T18" s="29">
        <v>0.52144172848358805</v>
      </c>
    </row>
    <row r="19" spans="1:20" ht="16.5" x14ac:dyDescent="0.25">
      <c r="A19" s="2" t="s">
        <v>756</v>
      </c>
      <c r="B19" s="2" t="s">
        <v>1522</v>
      </c>
      <c r="C19" s="38" t="s">
        <v>2312</v>
      </c>
      <c r="D19" s="3" t="s">
        <v>1481</v>
      </c>
      <c r="E19" s="3" t="s">
        <v>1481</v>
      </c>
      <c r="F19" s="19">
        <v>2</v>
      </c>
      <c r="G19" s="20">
        <v>1.3117512756</v>
      </c>
      <c r="H19" s="25">
        <v>3.3142299158539057</v>
      </c>
      <c r="I19" s="25">
        <v>15.702625359287392</v>
      </c>
      <c r="J19" s="25">
        <v>12.575486868173847</v>
      </c>
      <c r="K19" s="25">
        <v>1.3390262316376962</v>
      </c>
      <c r="L19" s="25">
        <v>0.62664991357030131</v>
      </c>
      <c r="M19" s="26">
        <v>27.863642974672999</v>
      </c>
      <c r="N19" s="26">
        <v>21.431236769862</v>
      </c>
      <c r="O19" s="27">
        <v>8.7635412134213002</v>
      </c>
      <c r="P19" s="27">
        <v>-0.13475083500390106</v>
      </c>
      <c r="Q19" s="27">
        <v>-0.5044954919736</v>
      </c>
      <c r="R19" s="29">
        <v>0.50365218264004641</v>
      </c>
      <c r="S19" s="29">
        <v>0.52531602096420182</v>
      </c>
      <c r="T19" s="29">
        <v>0.37927796939687763</v>
      </c>
    </row>
    <row r="20" spans="1:20" ht="16.5" x14ac:dyDescent="0.25">
      <c r="A20" s="2" t="s">
        <v>40</v>
      </c>
      <c r="B20" s="2" t="s">
        <v>1523</v>
      </c>
      <c r="C20" s="38" t="s">
        <v>2312</v>
      </c>
      <c r="D20" s="3" t="s">
        <v>1481</v>
      </c>
      <c r="E20" s="3" t="s">
        <v>1481</v>
      </c>
      <c r="F20" s="19">
        <v>1</v>
      </c>
      <c r="G20" s="20">
        <v>0.83121176470000002</v>
      </c>
      <c r="H20" s="25">
        <v>1.5640168936813303</v>
      </c>
      <c r="I20" s="25">
        <v>13.741882848609155</v>
      </c>
      <c r="J20" s="25">
        <v>14.006781592904648</v>
      </c>
      <c r="K20" s="25">
        <v>1.2623633062977686</v>
      </c>
      <c r="L20" s="25">
        <v>0.75551047643471969</v>
      </c>
      <c r="M20" s="26">
        <v>25.588442179459001</v>
      </c>
      <c r="N20" s="26">
        <v>19.807419508883001</v>
      </c>
      <c r="O20" s="27">
        <v>8.7581712477437996</v>
      </c>
      <c r="P20" s="27">
        <v>-0.15335850148379926</v>
      </c>
      <c r="Q20" s="27">
        <v>-6.1000459496300508E-2</v>
      </c>
      <c r="R20" s="29">
        <v>0.56023223724416393</v>
      </c>
      <c r="S20" s="29">
        <v>0.50546623720208195</v>
      </c>
      <c r="T20" s="29">
        <v>0.42595916083455665</v>
      </c>
    </row>
    <row r="21" spans="1:20" ht="16.5" x14ac:dyDescent="0.4">
      <c r="A21" s="21" t="s">
        <v>312</v>
      </c>
      <c r="B21" s="2" t="s">
        <v>2453</v>
      </c>
      <c r="C21" s="3" t="s">
        <v>1507</v>
      </c>
      <c r="D21" s="3" t="s">
        <v>1509</v>
      </c>
      <c r="E21" s="21" t="s">
        <v>1564</v>
      </c>
      <c r="F21" s="19">
        <v>1</v>
      </c>
      <c r="G21" s="20">
        <v>0.704801495</v>
      </c>
      <c r="H21" s="25">
        <v>6.650774472425991</v>
      </c>
      <c r="I21" s="25">
        <v>26.52458611028008</v>
      </c>
      <c r="J21" s="25">
        <v>24.480010106143489</v>
      </c>
      <c r="K21" s="25">
        <v>2.0631471615922892</v>
      </c>
      <c r="L21" s="25">
        <v>1.0233405776694329</v>
      </c>
      <c r="M21" s="26">
        <v>32.36345293147</v>
      </c>
      <c r="N21" s="26">
        <v>25.633791306264001</v>
      </c>
      <c r="O21" s="27">
        <v>14.473206190633</v>
      </c>
      <c r="P21" s="27">
        <v>-0.22518587833799941</v>
      </c>
      <c r="Q21" s="27">
        <v>-2.4234384084629994</v>
      </c>
      <c r="R21" s="29">
        <v>0.71143297996367549</v>
      </c>
      <c r="S21" s="29">
        <v>0.66933563944257646</v>
      </c>
      <c r="T21" s="29">
        <v>0.58868005016921654</v>
      </c>
    </row>
    <row r="22" spans="1:20" ht="16.5" x14ac:dyDescent="0.25">
      <c r="A22" s="2" t="s">
        <v>1318</v>
      </c>
      <c r="B22" s="2" t="s">
        <v>1887</v>
      </c>
      <c r="C22" s="3" t="s">
        <v>1507</v>
      </c>
      <c r="D22" s="3" t="s">
        <v>1511</v>
      </c>
      <c r="E22" s="38" t="s">
        <v>2388</v>
      </c>
      <c r="F22" s="19">
        <v>1</v>
      </c>
      <c r="G22" s="20">
        <v>0.614892671</v>
      </c>
      <c r="H22" s="25">
        <v>2.8732092078826321</v>
      </c>
      <c r="I22" s="25">
        <v>12.52690481851484</v>
      </c>
      <c r="J22" s="25">
        <v>12.675679961139274</v>
      </c>
      <c r="K22" s="25">
        <v>1.1498775543142086</v>
      </c>
      <c r="L22" s="25">
        <v>0.67499376326516258</v>
      </c>
      <c r="M22" s="26">
        <v>25.436545501613001</v>
      </c>
      <c r="N22" s="26">
        <v>20.055419485818</v>
      </c>
      <c r="O22" s="27">
        <v>6.1532116661240002</v>
      </c>
      <c r="P22" s="27">
        <v>-0.3394836481737995</v>
      </c>
      <c r="Q22" s="27">
        <v>-3.2994459104745006</v>
      </c>
      <c r="R22" s="29">
        <v>0.55195395241860556</v>
      </c>
      <c r="S22" s="29">
        <v>0.54015006199516724</v>
      </c>
      <c r="T22" s="29">
        <v>0.32633931292282065</v>
      </c>
    </row>
    <row r="23" spans="1:20" ht="16.5" x14ac:dyDescent="0.4">
      <c r="A23" s="21" t="s">
        <v>654</v>
      </c>
      <c r="B23" s="2" t="s">
        <v>2450</v>
      </c>
      <c r="C23" s="38" t="s">
        <v>2312</v>
      </c>
      <c r="D23" s="3" t="s">
        <v>1481</v>
      </c>
      <c r="E23" s="3" t="s">
        <v>1481</v>
      </c>
      <c r="F23" s="19">
        <v>1</v>
      </c>
      <c r="G23" s="20">
        <v>0.54975386079999999</v>
      </c>
      <c r="H23" s="25">
        <v>2.4563361399453809</v>
      </c>
      <c r="I23" s="25">
        <v>12.89933574170654</v>
      </c>
      <c r="J23" s="25">
        <v>14.520948219994278</v>
      </c>
      <c r="K23" s="25">
        <v>1.282096883835262</v>
      </c>
      <c r="L23" s="25">
        <v>0.85156905530159566</v>
      </c>
      <c r="M23" s="26">
        <v>23.54008305848</v>
      </c>
      <c r="N23" s="26">
        <v>18.220922783007001</v>
      </c>
      <c r="O23" s="27">
        <v>6.9253572192997011</v>
      </c>
      <c r="P23" s="27">
        <v>-6.9390973119799249E-2</v>
      </c>
      <c r="Q23" s="27">
        <v>-0.30442782918419908</v>
      </c>
      <c r="R23" s="29">
        <v>0.56237750191147007</v>
      </c>
      <c r="S23" s="29">
        <v>0.55439247204135755</v>
      </c>
      <c r="T23" s="29">
        <v>0.38552657467482399</v>
      </c>
    </row>
    <row r="24" spans="1:20" ht="16.5" x14ac:dyDescent="0.4">
      <c r="A24" s="21" t="s">
        <v>237</v>
      </c>
      <c r="B24" s="2" t="s">
        <v>1875</v>
      </c>
      <c r="C24" s="3" t="s">
        <v>1507</v>
      </c>
      <c r="D24" s="3" t="s">
        <v>1509</v>
      </c>
      <c r="E24" s="21" t="s">
        <v>1876</v>
      </c>
      <c r="F24" s="19">
        <v>1</v>
      </c>
      <c r="G24" s="20">
        <v>0.37780078490000002</v>
      </c>
      <c r="H24" s="25">
        <v>9.5586273144971479</v>
      </c>
      <c r="I24" s="25">
        <v>27.536095065865695</v>
      </c>
      <c r="J24" s="25">
        <v>19.300222705921954</v>
      </c>
      <c r="K24" s="25">
        <v>2.0181093575680062</v>
      </c>
      <c r="L24" s="25">
        <v>0.7355821098688482</v>
      </c>
      <c r="M24" s="26">
        <v>34.528634283313004</v>
      </c>
      <c r="N24" s="26">
        <v>28.075241657435999</v>
      </c>
      <c r="O24" s="27">
        <v>15.308614774296</v>
      </c>
      <c r="P24" s="27">
        <v>-0.17908040467199982</v>
      </c>
      <c r="Q24" s="27">
        <v>-4.8167770407869988</v>
      </c>
      <c r="R24" s="29">
        <v>0.39600937650277446</v>
      </c>
      <c r="S24" s="29">
        <v>0.79509494463315922</v>
      </c>
      <c r="T24" s="29">
        <v>0.65827667148872682</v>
      </c>
    </row>
    <row r="25" spans="1:20" ht="16.5" x14ac:dyDescent="0.4">
      <c r="A25" s="21" t="s">
        <v>61</v>
      </c>
      <c r="B25" s="2" t="s">
        <v>2457</v>
      </c>
      <c r="C25" s="3" t="s">
        <v>1507</v>
      </c>
      <c r="D25" s="3" t="s">
        <v>1511</v>
      </c>
      <c r="E25" s="21" t="s">
        <v>1492</v>
      </c>
      <c r="F25" s="19">
        <v>1</v>
      </c>
      <c r="G25" s="20">
        <v>0.37110995899999999</v>
      </c>
      <c r="H25" s="25">
        <v>0.22321808651883934</v>
      </c>
      <c r="I25" s="25">
        <v>4.2908818485360767</v>
      </c>
      <c r="J25" s="25">
        <v>4.241800826546771</v>
      </c>
      <c r="K25" s="25">
        <v>0.43526437410376101</v>
      </c>
      <c r="L25" s="25">
        <v>0.26315410555034985</v>
      </c>
      <c r="M25" s="26">
        <v>21.971737987771</v>
      </c>
      <c r="N25" s="26">
        <v>17.170865571914</v>
      </c>
      <c r="O25" s="27">
        <v>4.7195803152306004</v>
      </c>
      <c r="P25" s="27">
        <v>-7.3133301889299673E-2</v>
      </c>
      <c r="Q25" s="27">
        <v>-0.87382305639669955</v>
      </c>
      <c r="R25" s="29">
        <v>0.42337329609649282</v>
      </c>
      <c r="S25" s="29">
        <v>0.37068615572736602</v>
      </c>
      <c r="T25" s="29">
        <v>0.24293420746973693</v>
      </c>
    </row>
    <row r="26" spans="1:20" ht="16.5" x14ac:dyDescent="0.4">
      <c r="A26" s="21" t="s">
        <v>977</v>
      </c>
      <c r="B26" s="2" t="s">
        <v>2451</v>
      </c>
      <c r="C26" s="39" t="s">
        <v>2312</v>
      </c>
      <c r="D26" s="39" t="s">
        <v>2349</v>
      </c>
      <c r="E26" s="39" t="s">
        <v>2349</v>
      </c>
      <c r="F26" s="19">
        <v>1</v>
      </c>
      <c r="G26" s="20">
        <v>0.3212494675</v>
      </c>
      <c r="H26" s="25">
        <v>3.6005571974084778</v>
      </c>
      <c r="I26" s="25">
        <v>14.458512278327133</v>
      </c>
      <c r="J26" s="25">
        <v>13.383292540471317</v>
      </c>
      <c r="K26" s="25" t="s">
        <v>2039</v>
      </c>
      <c r="L26" s="25" t="s">
        <v>2039</v>
      </c>
      <c r="M26" s="26">
        <v>0</v>
      </c>
      <c r="N26" s="26">
        <v>0</v>
      </c>
      <c r="O26" s="27">
        <v>0</v>
      </c>
      <c r="P26" s="27">
        <v>0</v>
      </c>
      <c r="Q26" s="27">
        <v>0</v>
      </c>
      <c r="R26" s="29" t="s">
        <v>2039</v>
      </c>
      <c r="S26" s="29" t="s">
        <v>2039</v>
      </c>
      <c r="T26" s="29" t="s">
        <v>2039</v>
      </c>
    </row>
    <row r="27" spans="1:20" ht="16.5" x14ac:dyDescent="0.4">
      <c r="A27" s="21" t="s">
        <v>703</v>
      </c>
      <c r="B27" s="2" t="s">
        <v>2452</v>
      </c>
      <c r="C27" s="38" t="s">
        <v>2312</v>
      </c>
      <c r="D27" s="3" t="s">
        <v>1481</v>
      </c>
      <c r="E27" s="3" t="s">
        <v>1481</v>
      </c>
      <c r="F27" s="19">
        <v>1</v>
      </c>
      <c r="G27" s="20">
        <v>0.29434544280000002</v>
      </c>
      <c r="H27" s="25">
        <v>2.4149793810056996</v>
      </c>
      <c r="I27" s="25">
        <v>15.14414385750773</v>
      </c>
      <c r="J27" s="25">
        <v>13.709036051906009</v>
      </c>
      <c r="K27" s="25">
        <v>1.3763581126119351</v>
      </c>
      <c r="L27" s="25">
        <v>0.72942926459659152</v>
      </c>
      <c r="M27" s="26">
        <v>26.064007094333</v>
      </c>
      <c r="N27" s="26">
        <v>20.07778994217</v>
      </c>
      <c r="O27" s="27">
        <v>6.9894837509592991</v>
      </c>
      <c r="P27" s="27">
        <v>-3.1006631980901034E-2</v>
      </c>
      <c r="Q27" s="27">
        <v>-1.1833844468490016</v>
      </c>
      <c r="R27" s="29">
        <v>0.51936277922279994</v>
      </c>
      <c r="S27" s="29">
        <v>0.5196033507872041</v>
      </c>
      <c r="T27" s="29">
        <v>0.37572070593440876</v>
      </c>
    </row>
    <row r="28" spans="1:20" ht="16.5" x14ac:dyDescent="0.4">
      <c r="A28" s="21" t="s">
        <v>758</v>
      </c>
      <c r="B28" s="2" t="s">
        <v>2454</v>
      </c>
      <c r="C28" s="3" t="s">
        <v>1507</v>
      </c>
      <c r="D28" s="3" t="s">
        <v>1509</v>
      </c>
      <c r="E28" s="21" t="s">
        <v>1877</v>
      </c>
      <c r="F28" s="19">
        <v>1</v>
      </c>
      <c r="G28" s="20">
        <v>0.22073154659999999</v>
      </c>
      <c r="H28" s="25">
        <v>11.644454511091196</v>
      </c>
      <c r="I28" s="25">
        <v>37.130931634116962</v>
      </c>
      <c r="J28" s="25">
        <v>26.171016022165073</v>
      </c>
      <c r="K28" s="25">
        <v>2.3806864140363175</v>
      </c>
      <c r="L28" s="25">
        <v>0.79669254737567941</v>
      </c>
      <c r="M28" s="26">
        <v>41.443762528811</v>
      </c>
      <c r="N28" s="26">
        <v>35.217035132263</v>
      </c>
      <c r="O28" s="27">
        <v>17.684268604426002</v>
      </c>
      <c r="P28" s="27">
        <v>-0.39309958584799887</v>
      </c>
      <c r="Q28" s="27">
        <v>-12.035894465331996</v>
      </c>
      <c r="R28" s="29">
        <v>0.39739583793003841</v>
      </c>
      <c r="S28" s="29">
        <v>0.72566266948115488</v>
      </c>
      <c r="T28" s="29">
        <v>0.51112145933590558</v>
      </c>
    </row>
  </sheetData>
  <sortState xmlns:xlrd2="http://schemas.microsoft.com/office/spreadsheetml/2017/richdata2" ref="A3:T28">
    <sortCondition descending="1" ref="G2:G28"/>
  </sortState>
  <mergeCells count="5">
    <mergeCell ref="H1:J1"/>
    <mergeCell ref="K1:L1"/>
    <mergeCell ref="M1:N1"/>
    <mergeCell ref="O1:Q1"/>
    <mergeCell ref="R1:T1"/>
  </mergeCells>
  <phoneticPr fontId="8" type="noConversion"/>
  <conditionalFormatting sqref="G3:G2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{01CF72EA-B052-41FB-93FF-D28506E92894}</x14:id>
        </ext>
      </extLst>
    </cfRule>
  </conditionalFormatting>
  <conditionalFormatting sqref="H3:H28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{D6F32372-E6AD-4E8A-9DB4-B1116EA14B01}</x14:id>
        </ext>
      </extLst>
    </cfRule>
  </conditionalFormatting>
  <conditionalFormatting sqref="I3:I28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{8D40196C-51AA-4772-B1BA-CFE63842DBB2}</x14:id>
        </ext>
      </extLst>
    </cfRule>
  </conditionalFormatting>
  <conditionalFormatting sqref="J3:J28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{8FBC8889-1C51-48CB-91A7-B20F642AC24A}</x14:id>
        </ext>
      </extLst>
    </cfRule>
  </conditionalFormatting>
  <conditionalFormatting sqref="K3:K28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:L28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:M28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{6F7BC52E-54C9-4ABB-88C8-2E55B4F30D06}</x14:id>
        </ext>
      </extLst>
    </cfRule>
  </conditionalFormatting>
  <conditionalFormatting sqref="N3:N28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{6DBE082E-0C77-4249-BF26-AD56BF596F0A}</x14:id>
        </ext>
      </extLst>
    </cfRule>
  </conditionalFormatting>
  <conditionalFormatting sqref="O3:O28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:P28">
    <cfRule type="iconSet" priority="11">
      <iconSet iconSet="3Arrows">
        <cfvo type="percent" val="0"/>
        <cfvo type="num" val="0"/>
        <cfvo type="num" val="0"/>
      </iconSet>
    </cfRule>
  </conditionalFormatting>
  <conditionalFormatting sqref="Q3:Q28">
    <cfRule type="iconSet" priority="12">
      <iconSet iconSet="3Arrows">
        <cfvo type="percent" val="0"/>
        <cfvo type="num" val="0"/>
        <cfvo type="num" val="0"/>
      </iconSet>
    </cfRule>
  </conditionalFormatting>
  <conditionalFormatting sqref="R3:T2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CF72EA-B052-41FB-93FF-D28506E928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G3:G28</xm:sqref>
        </x14:conditionalFormatting>
        <x14:conditionalFormatting xmlns:xm="http://schemas.microsoft.com/office/excel/2006/main">
          <x14:cfRule type="dataBar" id="{D6F32372-E6AD-4E8A-9DB4-B1116EA14B0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H3:H28</xm:sqref>
        </x14:conditionalFormatting>
        <x14:conditionalFormatting xmlns:xm="http://schemas.microsoft.com/office/excel/2006/main">
          <x14:cfRule type="dataBar" id="{8D40196C-51AA-4772-B1BA-CFE63842DBB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I3:I28</xm:sqref>
        </x14:conditionalFormatting>
        <x14:conditionalFormatting xmlns:xm="http://schemas.microsoft.com/office/excel/2006/main">
          <x14:cfRule type="dataBar" id="{8FBC8889-1C51-48CB-91A7-B20F642AC24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J3:J28</xm:sqref>
        </x14:conditionalFormatting>
        <x14:conditionalFormatting xmlns:xm="http://schemas.microsoft.com/office/excel/2006/main">
          <x14:cfRule type="dataBar" id="{6F7BC52E-54C9-4ABB-88C8-2E55B4F30D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M3:M28</xm:sqref>
        </x14:conditionalFormatting>
        <x14:conditionalFormatting xmlns:xm="http://schemas.microsoft.com/office/excel/2006/main">
          <x14:cfRule type="dataBar" id="{6DBE082E-0C77-4249-BF26-AD56BF596F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N3:N28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ECB65-305E-48D3-8623-3C74ADC8266E}">
  <dimension ref="B4:Y30"/>
  <sheetViews>
    <sheetView workbookViewId="0">
      <selection activeCell="B13" sqref="B13:C30"/>
    </sheetView>
  </sheetViews>
  <sheetFormatPr defaultRowHeight="14" x14ac:dyDescent="0.25"/>
  <sheetData>
    <row r="4" spans="2:25" ht="15.5" x14ac:dyDescent="0.25">
      <c r="D4" s="3" t="s">
        <v>1492</v>
      </c>
      <c r="G4" s="3" t="s">
        <v>1498</v>
      </c>
      <c r="K4" s="3"/>
      <c r="O4" s="3"/>
      <c r="Q4" s="3" t="s">
        <v>1502</v>
      </c>
      <c r="S4" s="3" t="s">
        <v>1614</v>
      </c>
      <c r="U4" s="3" t="s">
        <v>1674</v>
      </c>
      <c r="W4" s="38" t="s">
        <v>2391</v>
      </c>
    </row>
    <row r="5" spans="2:25" ht="15.5" x14ac:dyDescent="0.4">
      <c r="D5" s="38" t="s">
        <v>2352</v>
      </c>
      <c r="G5" s="3" t="s">
        <v>1490</v>
      </c>
      <c r="I5" s="38" t="s">
        <v>2384</v>
      </c>
      <c r="K5" s="38" t="s">
        <v>2370</v>
      </c>
      <c r="M5" s="3" t="s">
        <v>1504</v>
      </c>
      <c r="N5" s="3"/>
      <c r="O5" s="39" t="s">
        <v>2367</v>
      </c>
      <c r="Q5" s="3" t="s">
        <v>1744</v>
      </c>
      <c r="S5" s="3" t="s">
        <v>1830</v>
      </c>
      <c r="U5" s="3" t="s">
        <v>1676</v>
      </c>
      <c r="W5" s="38" t="s">
        <v>2375</v>
      </c>
      <c r="Y5" s="3" t="s">
        <v>1484</v>
      </c>
    </row>
    <row r="6" spans="2:25" ht="15.5" x14ac:dyDescent="0.25">
      <c r="D6" s="3" t="s">
        <v>1483</v>
      </c>
      <c r="G6" s="3" t="s">
        <v>1484</v>
      </c>
      <c r="I6" s="3" t="s">
        <v>1652</v>
      </c>
      <c r="K6" s="3" t="s">
        <v>1681</v>
      </c>
      <c r="M6" s="3" t="s">
        <v>1597</v>
      </c>
      <c r="N6" s="3"/>
      <c r="O6" s="3" t="s">
        <v>1793</v>
      </c>
      <c r="Q6" s="3" t="s">
        <v>1748</v>
      </c>
      <c r="S6" s="3" t="s">
        <v>1828</v>
      </c>
      <c r="U6" s="3" t="s">
        <v>1500</v>
      </c>
      <c r="W6" s="3" t="s">
        <v>1492</v>
      </c>
      <c r="Y6" s="3" t="s">
        <v>1493</v>
      </c>
    </row>
    <row r="7" spans="2:25" ht="15.5" x14ac:dyDescent="0.25">
      <c r="D7" s="3" t="s">
        <v>1493</v>
      </c>
      <c r="G7" s="3" t="s">
        <v>1501</v>
      </c>
      <c r="I7" s="3" t="s">
        <v>1567</v>
      </c>
      <c r="K7" s="3" t="s">
        <v>1687</v>
      </c>
      <c r="M7" s="3" t="s">
        <v>1778</v>
      </c>
      <c r="N7" s="3"/>
      <c r="O7" s="3" t="s">
        <v>1795</v>
      </c>
      <c r="Q7" s="3" t="s">
        <v>1746</v>
      </c>
      <c r="S7" s="3" t="s">
        <v>1612</v>
      </c>
      <c r="W7" s="3" t="s">
        <v>1521</v>
      </c>
      <c r="Y7" s="3" t="s">
        <v>1529</v>
      </c>
    </row>
    <row r="8" spans="2:25" ht="15.5" x14ac:dyDescent="0.25">
      <c r="D8" s="3" t="s">
        <v>1511</v>
      </c>
      <c r="G8" s="3" t="s">
        <v>1502</v>
      </c>
      <c r="I8" s="3" t="s">
        <v>1569</v>
      </c>
      <c r="K8" s="3" t="s">
        <v>1689</v>
      </c>
      <c r="M8" s="3" t="s">
        <v>1779</v>
      </c>
      <c r="N8" s="3"/>
      <c r="O8" s="3" t="s">
        <v>1797</v>
      </c>
      <c r="Q8" s="3" t="s">
        <v>1751</v>
      </c>
      <c r="S8" s="3" t="s">
        <v>1833</v>
      </c>
      <c r="W8" s="3" t="s">
        <v>1493</v>
      </c>
      <c r="Y8" s="3" t="s">
        <v>1564</v>
      </c>
    </row>
    <row r="9" spans="2:25" ht="15.5" x14ac:dyDescent="0.4">
      <c r="G9" s="3" t="s">
        <v>1511</v>
      </c>
      <c r="I9" s="3" t="s">
        <v>1657</v>
      </c>
      <c r="K9" s="3" t="s">
        <v>1685</v>
      </c>
      <c r="M9" s="38" t="s">
        <v>2369</v>
      </c>
      <c r="N9" s="3"/>
      <c r="O9" s="3" t="s">
        <v>1806</v>
      </c>
      <c r="Q9" s="3" t="s">
        <v>1753</v>
      </c>
      <c r="S9" s="3" t="s">
        <v>1835</v>
      </c>
      <c r="W9" s="3" t="s">
        <v>1536</v>
      </c>
      <c r="Y9" s="21" t="s">
        <v>1521</v>
      </c>
    </row>
    <row r="10" spans="2:25" ht="15.5" x14ac:dyDescent="0.25">
      <c r="G10" s="3" t="s">
        <v>1504</v>
      </c>
      <c r="K10" s="38" t="s">
        <v>2397</v>
      </c>
      <c r="M10" s="38" t="s">
        <v>2386</v>
      </c>
      <c r="N10" s="3"/>
      <c r="O10" s="3" t="s">
        <v>1769</v>
      </c>
      <c r="Q10" s="3" t="s">
        <v>1757</v>
      </c>
      <c r="S10" s="3" t="s">
        <v>1837</v>
      </c>
      <c r="W10" s="3" t="s">
        <v>1537</v>
      </c>
      <c r="Y10" s="3" t="s">
        <v>1537</v>
      </c>
    </row>
    <row r="11" spans="2:25" ht="15.5" x14ac:dyDescent="0.4">
      <c r="G11" s="3" t="s">
        <v>1505</v>
      </c>
      <c r="K11" s="3" t="s">
        <v>1501</v>
      </c>
      <c r="M11" s="3" t="s">
        <v>1594</v>
      </c>
      <c r="N11" s="3"/>
      <c r="O11" s="3" t="s">
        <v>1600</v>
      </c>
      <c r="Q11" s="3" t="s">
        <v>1758</v>
      </c>
      <c r="S11" s="3" t="s">
        <v>1840</v>
      </c>
      <c r="W11" s="21" t="s">
        <v>1557</v>
      </c>
    </row>
    <row r="12" spans="2:25" ht="15.5" x14ac:dyDescent="0.25">
      <c r="G12" s="3" t="s">
        <v>1496</v>
      </c>
      <c r="K12" s="3" t="s">
        <v>1692</v>
      </c>
      <c r="M12" s="3" t="s">
        <v>1791</v>
      </c>
      <c r="N12" s="3"/>
      <c r="O12" s="38" t="s">
        <v>2368</v>
      </c>
      <c r="Q12" s="3" t="s">
        <v>1763</v>
      </c>
      <c r="S12" s="3" t="s">
        <v>1613</v>
      </c>
    </row>
    <row r="13" spans="2:25" ht="15.5" x14ac:dyDescent="0.25">
      <c r="B13" s="3" t="s">
        <v>1498</v>
      </c>
      <c r="C13" s="3" t="s">
        <v>1567</v>
      </c>
      <c r="K13" s="3" t="s">
        <v>1696</v>
      </c>
      <c r="N13" s="3"/>
      <c r="O13" s="3" t="s">
        <v>1812</v>
      </c>
      <c r="Q13" s="3" t="s">
        <v>1765</v>
      </c>
      <c r="S13" s="3" t="s">
        <v>1850</v>
      </c>
    </row>
    <row r="14" spans="2:25" ht="15.5" x14ac:dyDescent="0.25">
      <c r="B14" s="3" t="s">
        <v>1498</v>
      </c>
      <c r="C14" s="3" t="s">
        <v>1569</v>
      </c>
      <c r="K14" s="3" t="s">
        <v>1708</v>
      </c>
      <c r="N14" s="3"/>
      <c r="O14" s="3" t="s">
        <v>1813</v>
      </c>
      <c r="Q14" s="3" t="s">
        <v>1760</v>
      </c>
      <c r="S14" s="3" t="s">
        <v>1843</v>
      </c>
    </row>
    <row r="15" spans="2:25" ht="15.5" x14ac:dyDescent="0.4">
      <c r="B15" s="3" t="s">
        <v>1498</v>
      </c>
      <c r="C15" s="39" t="s">
        <v>2396</v>
      </c>
      <c r="K15" s="3" t="s">
        <v>1698</v>
      </c>
      <c r="N15" s="3"/>
      <c r="O15" s="3" t="s">
        <v>1816</v>
      </c>
      <c r="Q15" s="39" t="s">
        <v>2387</v>
      </c>
      <c r="S15" s="3" t="s">
        <v>1854</v>
      </c>
    </row>
    <row r="16" spans="2:25" ht="15.5" x14ac:dyDescent="0.25">
      <c r="B16" s="3" t="s">
        <v>1490</v>
      </c>
      <c r="C16" s="3" t="s">
        <v>1490</v>
      </c>
      <c r="K16" s="3" t="s">
        <v>1703</v>
      </c>
      <c r="N16" s="3"/>
      <c r="O16" s="3" t="s">
        <v>1820</v>
      </c>
    </row>
    <row r="17" spans="2:19" ht="15.5" x14ac:dyDescent="0.25">
      <c r="B17" s="3" t="s">
        <v>1484</v>
      </c>
      <c r="C17" s="38" t="s">
        <v>2389</v>
      </c>
      <c r="K17" s="3" t="s">
        <v>1699</v>
      </c>
      <c r="N17" s="3"/>
      <c r="O17" s="3" t="s">
        <v>1817</v>
      </c>
    </row>
    <row r="18" spans="2:19" ht="15.5" x14ac:dyDescent="0.25">
      <c r="B18" s="3" t="s">
        <v>1484</v>
      </c>
      <c r="C18" s="38" t="s">
        <v>2388</v>
      </c>
      <c r="K18" s="3" t="s">
        <v>1701</v>
      </c>
      <c r="N18" s="40"/>
      <c r="S18" s="38" t="s">
        <v>2391</v>
      </c>
    </row>
    <row r="19" spans="2:19" ht="15.5" x14ac:dyDescent="0.25">
      <c r="B19" s="3" t="s">
        <v>1484</v>
      </c>
      <c r="C19" s="38" t="s">
        <v>2392</v>
      </c>
      <c r="K19" s="3" t="s">
        <v>1707</v>
      </c>
      <c r="N19" s="46"/>
      <c r="S19" s="38" t="s">
        <v>2375</v>
      </c>
    </row>
    <row r="20" spans="2:19" ht="15.5" x14ac:dyDescent="0.25">
      <c r="B20" s="3" t="s">
        <v>1484</v>
      </c>
      <c r="C20" s="3" t="s">
        <v>1484</v>
      </c>
      <c r="K20" s="3" t="s">
        <v>1583</v>
      </c>
      <c r="N20" s="46"/>
      <c r="S20" s="3" t="s">
        <v>1492</v>
      </c>
    </row>
    <row r="21" spans="2:19" ht="15.5" x14ac:dyDescent="0.25">
      <c r="B21" s="3" t="s">
        <v>1501</v>
      </c>
      <c r="C21" s="3" t="s">
        <v>1501</v>
      </c>
      <c r="K21" s="38" t="s">
        <v>2373</v>
      </c>
      <c r="N21" s="40"/>
      <c r="S21" s="3" t="s">
        <v>1521</v>
      </c>
    </row>
    <row r="22" spans="2:19" ht="15.5" x14ac:dyDescent="0.25">
      <c r="B22" s="3" t="s">
        <v>1501</v>
      </c>
      <c r="C22" s="3" t="s">
        <v>1583</v>
      </c>
      <c r="K22" s="38" t="s">
        <v>2374</v>
      </c>
      <c r="N22" s="46"/>
      <c r="S22" s="3" t="s">
        <v>1521</v>
      </c>
    </row>
    <row r="23" spans="2:19" ht="15.5" x14ac:dyDescent="0.25">
      <c r="B23" s="3" t="s">
        <v>1501</v>
      </c>
      <c r="C23" s="3" t="s">
        <v>1588</v>
      </c>
      <c r="K23" s="38" t="s">
        <v>2372</v>
      </c>
      <c r="N23" s="46"/>
      <c r="S23" s="3" t="s">
        <v>1493</v>
      </c>
    </row>
    <row r="24" spans="2:19" ht="15.5" x14ac:dyDescent="0.25">
      <c r="B24" s="3" t="s">
        <v>1502</v>
      </c>
      <c r="C24" s="3" t="s">
        <v>1502</v>
      </c>
      <c r="K24" s="38" t="s">
        <v>2371</v>
      </c>
      <c r="N24" s="46"/>
      <c r="S24" s="3" t="s">
        <v>1536</v>
      </c>
    </row>
    <row r="25" spans="2:19" ht="15.5" x14ac:dyDescent="0.25">
      <c r="B25" s="3" t="s">
        <v>1511</v>
      </c>
      <c r="C25" s="3" t="s">
        <v>1511</v>
      </c>
      <c r="K25" s="38" t="s">
        <v>2375</v>
      </c>
      <c r="N25" s="46"/>
      <c r="S25" s="3" t="s">
        <v>1537</v>
      </c>
    </row>
    <row r="26" spans="2:19" ht="15.5" x14ac:dyDescent="0.4">
      <c r="B26" s="3" t="s">
        <v>1504</v>
      </c>
      <c r="C26" s="3" t="s">
        <v>1504</v>
      </c>
      <c r="K26" s="3" t="s">
        <v>1722</v>
      </c>
      <c r="N26" s="46"/>
      <c r="S26" s="21" t="s">
        <v>1557</v>
      </c>
    </row>
    <row r="27" spans="2:19" ht="15.5" x14ac:dyDescent="0.4">
      <c r="B27" s="3" t="s">
        <v>1504</v>
      </c>
      <c r="C27" s="3" t="s">
        <v>1594</v>
      </c>
      <c r="K27" s="39" t="s">
        <v>2364</v>
      </c>
      <c r="N27" s="46"/>
      <c r="S27" s="21" t="s">
        <v>1537</v>
      </c>
    </row>
    <row r="28" spans="2:19" ht="15.5" x14ac:dyDescent="0.25">
      <c r="B28" s="3" t="s">
        <v>1504</v>
      </c>
      <c r="C28" s="3" t="s">
        <v>1597</v>
      </c>
      <c r="K28" s="3" t="s">
        <v>1734</v>
      </c>
      <c r="N28" s="46"/>
    </row>
    <row r="29" spans="2:19" ht="15.5" x14ac:dyDescent="0.4">
      <c r="B29" s="3" t="s">
        <v>1505</v>
      </c>
      <c r="C29" s="3" t="s">
        <v>1600</v>
      </c>
      <c r="K29" s="21" t="s">
        <v>1740</v>
      </c>
    </row>
    <row r="30" spans="2:19" ht="15.5" x14ac:dyDescent="0.25">
      <c r="B30" s="3" t="s">
        <v>1496</v>
      </c>
      <c r="C30" s="3" t="s">
        <v>1496</v>
      </c>
    </row>
  </sheetData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4"/>
  <sheetViews>
    <sheetView workbookViewId="0">
      <selection activeCell="F4" sqref="F4"/>
    </sheetView>
  </sheetViews>
  <sheetFormatPr defaultColWidth="8.7265625" defaultRowHeight="15.5" x14ac:dyDescent="0.4"/>
  <cols>
    <col min="1" max="1" width="15.7265625" style="9" customWidth="1"/>
    <col min="2" max="16384" width="8.7265625" style="9"/>
  </cols>
  <sheetData>
    <row r="1" spans="1:9" x14ac:dyDescent="0.4">
      <c r="A1" s="11"/>
      <c r="B1" s="52" t="s">
        <v>1888</v>
      </c>
      <c r="C1" s="52"/>
      <c r="D1" s="52"/>
      <c r="E1" s="52"/>
      <c r="F1" s="53" t="s">
        <v>1889</v>
      </c>
      <c r="G1" s="53"/>
      <c r="H1" s="53"/>
      <c r="I1" s="53"/>
    </row>
    <row r="2" spans="1:9" x14ac:dyDescent="0.4">
      <c r="A2" s="13" t="s">
        <v>2</v>
      </c>
      <c r="B2" s="11" t="s">
        <v>1890</v>
      </c>
      <c r="C2" s="11" t="s">
        <v>1891</v>
      </c>
      <c r="D2" s="11" t="s">
        <v>1892</v>
      </c>
      <c r="E2" s="11" t="s">
        <v>1893</v>
      </c>
      <c r="F2" s="11" t="s">
        <v>1890</v>
      </c>
      <c r="G2" s="11" t="s">
        <v>1891</v>
      </c>
      <c r="H2" s="11" t="s">
        <v>1892</v>
      </c>
      <c r="I2" s="11" t="s">
        <v>1893</v>
      </c>
    </row>
    <row r="3" spans="1:9" x14ac:dyDescent="0.4">
      <c r="A3" s="9" t="s">
        <v>1894</v>
      </c>
      <c r="B3" s="14">
        <f>SUMIFS('ETF-info'!$H$2:$H$2000,'ETF-info'!$C$2:$C$2000,基金公司!$A3)</f>
        <v>1273.4212702199995</v>
      </c>
      <c r="C3" s="14">
        <f>SUMIFS('ETF-info'!$H$2:$H$2000,'ETF-info'!$C$2:$C$2000,基金公司!$A3,'ETF-info'!$E$2:$E$2000,基金公司!C$2)</f>
        <v>1217.2303402199998</v>
      </c>
      <c r="D3" s="14">
        <f>SUMIFS('ETF-info'!$H$2:$H$2000,'ETF-info'!$C$2:$C$2000,基金公司!$A3,'ETF-info'!$E$2:$E$2000,基金公司!D$2)</f>
        <v>50.195869999999999</v>
      </c>
      <c r="E3" s="14">
        <f>SUMIFS('ETF-info'!$H$2:$H$2000,'ETF-info'!$C$2:$C$2000,基金公司!$A3,'ETF-info'!$E$2:$E$2000,基金公司!E$2)</f>
        <v>5.9950600000000005</v>
      </c>
    </row>
    <row r="4" spans="1:9" x14ac:dyDescent="0.4">
      <c r="A4" s="9" t="s">
        <v>1895</v>
      </c>
      <c r="B4" s="14">
        <f>SUMIFS('ETF-info'!$H$2:$H$2000,'ETF-info'!$C$2:$C$2000,基金公司!$A4)</f>
        <v>985.46730452000043</v>
      </c>
      <c r="C4" s="14">
        <f>SUMIFS('ETF-info'!$H$2:$H$2000,'ETF-info'!$C$2:$C$2000,基金公司!$A4,'ETF-info'!$E$2:$E$2000,基金公司!C$2)</f>
        <v>950.94528652000031</v>
      </c>
      <c r="D4" s="14">
        <f>SUMIFS('ETF-info'!$H$2:$H$2000,'ETF-info'!$C$2:$C$2000,基金公司!$A4,'ETF-info'!$E$2:$E$2000,基金公司!D$2)</f>
        <v>29.518180000000001</v>
      </c>
      <c r="E4" s="14">
        <f>SUMIFS('ETF-info'!$H$2:$H$2000,'ETF-info'!$C$2:$C$2000,基金公司!$A4,'ETF-info'!$E$2:$E$2000,基金公司!E$2)</f>
        <v>5.003838</v>
      </c>
    </row>
    <row r="5" spans="1:9" x14ac:dyDescent="0.4">
      <c r="A5" s="9" t="s">
        <v>1896</v>
      </c>
      <c r="B5" s="14">
        <f>SUMIFS('ETF-info'!$H$2:$H$2000,'ETF-info'!$C$2:$C$2000,基金公司!$A5)</f>
        <v>872.48585210000033</v>
      </c>
      <c r="C5" s="14">
        <f>SUMIFS('ETF-info'!$H$2:$H$2000,'ETF-info'!$C$2:$C$2000,基金公司!$A5,'ETF-info'!$E$2:$E$2000,基金公司!C$2)</f>
        <v>711.73334708000027</v>
      </c>
      <c r="D5" s="14">
        <f>SUMIFS('ETF-info'!$H$2:$H$2000,'ETF-info'!$C$2:$C$2000,基金公司!$A5,'ETF-info'!$E$2:$E$2000,基金公司!D$2)</f>
        <v>157.83089501999999</v>
      </c>
      <c r="E5" s="14">
        <f>SUMIFS('ETF-info'!$H$2:$H$2000,'ETF-info'!$C$2:$C$2000,基金公司!$A5,'ETF-info'!$E$2:$E$2000,基金公司!E$2)</f>
        <v>2.9216099999999998</v>
      </c>
    </row>
    <row r="6" spans="1:9" x14ac:dyDescent="0.4">
      <c r="A6" s="9" t="s">
        <v>1897</v>
      </c>
      <c r="B6" s="14">
        <f>SUMIFS('ETF-info'!$H$2:$H$2000,'ETF-info'!$C$2:$C$2000,基金公司!$A6)</f>
        <v>756.0981437600002</v>
      </c>
      <c r="C6" s="14">
        <f>SUMIFS('ETF-info'!$H$2:$H$2000,'ETF-info'!$C$2:$C$2000,基金公司!$A6,'ETF-info'!$E$2:$E$2000,基金公司!C$2)</f>
        <v>674.05619006000018</v>
      </c>
      <c r="D6" s="14">
        <f>SUMIFS('ETF-info'!$H$2:$H$2000,'ETF-info'!$C$2:$C$2000,基金公司!$A6,'ETF-info'!$E$2:$E$2000,基金公司!D$2)</f>
        <v>78.483099999999993</v>
      </c>
      <c r="E6" s="14">
        <f>SUMIFS('ETF-info'!$H$2:$H$2000,'ETF-info'!$C$2:$C$2000,基金公司!$A6,'ETF-info'!$E$2:$E$2000,基金公司!E$2)</f>
        <v>3.5588536999999998</v>
      </c>
    </row>
    <row r="7" spans="1:9" x14ac:dyDescent="0.4">
      <c r="A7" s="9" t="s">
        <v>1898</v>
      </c>
      <c r="B7" s="14">
        <f>SUMIFS('ETF-info'!$H$2:$H$2000,'ETF-info'!$C$2:$C$2000,基金公司!$A7)</f>
        <v>718.98890139999969</v>
      </c>
      <c r="C7" s="14">
        <f>SUMIFS('ETF-info'!$H$2:$H$2000,'ETF-info'!$C$2:$C$2000,基金公司!$A7,'ETF-info'!$E$2:$E$2000,基金公司!C$2)</f>
        <v>718.98890139999969</v>
      </c>
      <c r="D7" s="14">
        <f>SUMIFS('ETF-info'!$H$2:$H$2000,'ETF-info'!$C$2:$C$2000,基金公司!$A7,'ETF-info'!$E$2:$E$2000,基金公司!D$2)</f>
        <v>0</v>
      </c>
      <c r="E7" s="14">
        <f>SUMIFS('ETF-info'!$H$2:$H$2000,'ETF-info'!$C$2:$C$2000,基金公司!$A7,'ETF-info'!$E$2:$E$2000,基金公司!E$2)</f>
        <v>0</v>
      </c>
    </row>
    <row r="8" spans="1:9" x14ac:dyDescent="0.4">
      <c r="A8" s="9" t="s">
        <v>1899</v>
      </c>
      <c r="B8" s="14">
        <f>SUMIFS('ETF-info'!$H$2:$H$2000,'ETF-info'!$C$2:$C$2000,基金公司!$A8)</f>
        <v>694.06991797999979</v>
      </c>
      <c r="C8" s="14">
        <f>SUMIFS('ETF-info'!$H$2:$H$2000,'ETF-info'!$C$2:$C$2000,基金公司!$A8,'ETF-info'!$E$2:$E$2000,基金公司!C$2)</f>
        <v>694.06991797999979</v>
      </c>
      <c r="D8" s="14">
        <f>SUMIFS('ETF-info'!$H$2:$H$2000,'ETF-info'!$C$2:$C$2000,基金公司!$A8,'ETF-info'!$E$2:$E$2000,基金公司!D$2)</f>
        <v>0</v>
      </c>
      <c r="E8" s="14">
        <f>SUMIFS('ETF-info'!$H$2:$H$2000,'ETF-info'!$C$2:$C$2000,基金公司!$A8,'ETF-info'!$E$2:$E$2000,基金公司!E$2)</f>
        <v>0</v>
      </c>
    </row>
    <row r="9" spans="1:9" x14ac:dyDescent="0.4">
      <c r="A9" s="9" t="s">
        <v>1900</v>
      </c>
      <c r="B9" s="14">
        <f>SUMIFS('ETF-info'!$H$2:$H$2000,'ETF-info'!$C$2:$C$2000,基金公司!$A9)</f>
        <v>695.31272885000021</v>
      </c>
      <c r="C9" s="14">
        <f>SUMIFS('ETF-info'!$H$2:$H$2000,'ETF-info'!$C$2:$C$2000,基金公司!$A9,'ETF-info'!$E$2:$E$2000,基金公司!C$2)</f>
        <v>691.60123885000019</v>
      </c>
      <c r="D9" s="14">
        <f>SUMIFS('ETF-info'!$H$2:$H$2000,'ETF-info'!$C$2:$C$2000,基金公司!$A9,'ETF-info'!$E$2:$E$2000,基金公司!D$2)</f>
        <v>0</v>
      </c>
      <c r="E9" s="14">
        <f>SUMIFS('ETF-info'!$H$2:$H$2000,'ETF-info'!$C$2:$C$2000,基金公司!$A9,'ETF-info'!$E$2:$E$2000,基金公司!E$2)</f>
        <v>3.71149</v>
      </c>
    </row>
    <row r="10" spans="1:9" x14ac:dyDescent="0.4">
      <c r="A10" s="9" t="s">
        <v>1901</v>
      </c>
      <c r="B10" s="14">
        <f>SUMIFS('ETF-info'!$H$2:$H$2000,'ETF-info'!$C$2:$C$2000,基金公司!$A10)</f>
        <v>558.57808710000006</v>
      </c>
      <c r="C10" s="14">
        <f>SUMIFS('ETF-info'!$H$2:$H$2000,'ETF-info'!$C$2:$C$2000,基金公司!$A10,'ETF-info'!$E$2:$E$2000,基金公司!C$2)</f>
        <v>523.92676941000013</v>
      </c>
      <c r="D10" s="14">
        <f>SUMIFS('ETF-info'!$H$2:$H$2000,'ETF-info'!$C$2:$C$2000,基金公司!$A10,'ETF-info'!$E$2:$E$2000,基金公司!D$2)</f>
        <v>29.99982769</v>
      </c>
      <c r="E10" s="14">
        <f>SUMIFS('ETF-info'!$H$2:$H$2000,'ETF-info'!$C$2:$C$2000,基金公司!$A10,'ETF-info'!$E$2:$E$2000,基金公司!E$2)</f>
        <v>4.6514899999999999</v>
      </c>
    </row>
    <row r="11" spans="1:9" x14ac:dyDescent="0.4">
      <c r="A11" s="9" t="s">
        <v>1902</v>
      </c>
      <c r="B11" s="14">
        <f>SUMIFS('ETF-info'!$H$2:$H$2000,'ETF-info'!$C$2:$C$2000,基金公司!$A11)</f>
        <v>545.71001780499978</v>
      </c>
      <c r="C11" s="14">
        <f>SUMIFS('ETF-info'!$H$2:$H$2000,'ETF-info'!$C$2:$C$2000,基金公司!$A11,'ETF-info'!$E$2:$E$2000,基金公司!C$2)</f>
        <v>517.29371280499993</v>
      </c>
      <c r="D11" s="14">
        <f>SUMIFS('ETF-info'!$H$2:$H$2000,'ETF-info'!$C$2:$C$2000,基金公司!$A11,'ETF-info'!$E$2:$E$2000,基金公司!D$2)</f>
        <v>22.345775</v>
      </c>
      <c r="E11" s="14">
        <f>SUMIFS('ETF-info'!$H$2:$H$2000,'ETF-info'!$C$2:$C$2000,基金公司!$A11,'ETF-info'!$E$2:$E$2000,基金公司!E$2)</f>
        <v>6.0705299999999998</v>
      </c>
    </row>
    <row r="12" spans="1:9" x14ac:dyDescent="0.4">
      <c r="A12" s="9" t="s">
        <v>1903</v>
      </c>
      <c r="B12" s="14">
        <f>SUMIFS('ETF-info'!$H$2:$H$2000,'ETF-info'!$C$2:$C$2000,基金公司!$A12)</f>
        <v>491.33986054000002</v>
      </c>
      <c r="C12" s="14">
        <f>SUMIFS('ETF-info'!$H$2:$H$2000,'ETF-info'!$C$2:$C$2000,基金公司!$A12,'ETF-info'!$E$2:$E$2000,基金公司!C$2)</f>
        <v>485.67318053999998</v>
      </c>
      <c r="D12" s="14">
        <f>SUMIFS('ETF-info'!$H$2:$H$2000,'ETF-info'!$C$2:$C$2000,基金公司!$A12,'ETF-info'!$E$2:$E$2000,基金公司!D$2)</f>
        <v>0</v>
      </c>
      <c r="E12" s="14">
        <f>SUMIFS('ETF-info'!$H$2:$H$2000,'ETF-info'!$C$2:$C$2000,基金公司!$A12,'ETF-info'!$E$2:$E$2000,基金公司!E$2)</f>
        <v>5.6666800000000004</v>
      </c>
    </row>
    <row r="13" spans="1:9" x14ac:dyDescent="0.4">
      <c r="A13" s="9" t="s">
        <v>1904</v>
      </c>
      <c r="B13" s="14">
        <f>SUMIFS('ETF-info'!$H$2:$H$2000,'ETF-info'!$C$2:$C$2000,基金公司!$A13)</f>
        <v>457.06644793999993</v>
      </c>
      <c r="C13" s="14">
        <f>SUMIFS('ETF-info'!$H$2:$H$2000,'ETF-info'!$C$2:$C$2000,基金公司!$A13,'ETF-info'!$E$2:$E$2000,基金公司!C$2)</f>
        <v>457.06644793999993</v>
      </c>
      <c r="D13" s="14">
        <f>SUMIFS('ETF-info'!$H$2:$H$2000,'ETF-info'!$C$2:$C$2000,基金公司!$A13,'ETF-info'!$E$2:$E$2000,基金公司!D$2)</f>
        <v>0</v>
      </c>
      <c r="E13" s="14">
        <f>SUMIFS('ETF-info'!$H$2:$H$2000,'ETF-info'!$C$2:$C$2000,基金公司!$A13,'ETF-info'!$E$2:$E$2000,基金公司!E$2)</f>
        <v>0</v>
      </c>
    </row>
    <row r="14" spans="1:9" x14ac:dyDescent="0.4">
      <c r="A14" s="9" t="s">
        <v>1905</v>
      </c>
      <c r="B14" s="14">
        <f>SUMIFS('ETF-info'!$H$2:$H$2000,'ETF-info'!$C$2:$C$2000,基金公司!$A14)</f>
        <v>407.55490441000018</v>
      </c>
      <c r="C14" s="14">
        <f>SUMIFS('ETF-info'!$H$2:$H$2000,'ETF-info'!$C$2:$C$2000,基金公司!$A14,'ETF-info'!$E$2:$E$2000,基金公司!C$2)</f>
        <v>347.03031643000008</v>
      </c>
      <c r="D14" s="14">
        <f>SUMIFS('ETF-info'!$H$2:$H$2000,'ETF-info'!$C$2:$C$2000,基金公司!$A14,'ETF-info'!$E$2:$E$2000,基金公司!D$2)</f>
        <v>56.421337979999997</v>
      </c>
      <c r="E14" s="14">
        <f>SUMIFS('ETF-info'!$H$2:$H$2000,'ETF-info'!$C$2:$C$2000,基金公司!$A14,'ETF-info'!$E$2:$E$2000,基金公司!E$2)</f>
        <v>4.1032500000000001</v>
      </c>
    </row>
    <row r="15" spans="1:9" x14ac:dyDescent="0.4">
      <c r="A15" s="9" t="s">
        <v>1906</v>
      </c>
      <c r="B15" s="14">
        <f>SUMIFS('ETF-info'!$H$2:$H$2000,'ETF-info'!$C$2:$C$2000,基金公司!$A15)</f>
        <v>337.90719573999991</v>
      </c>
      <c r="C15" s="14">
        <f>SUMIFS('ETF-info'!$H$2:$H$2000,'ETF-info'!$C$2:$C$2000,基金公司!$A15,'ETF-info'!$E$2:$E$2000,基金公司!C$2)</f>
        <v>268.58539004999994</v>
      </c>
      <c r="D15" s="14">
        <f>SUMIFS('ETF-info'!$H$2:$H$2000,'ETF-info'!$C$2:$C$2000,基金公司!$A15,'ETF-info'!$E$2:$E$2000,基金公司!D$2)</f>
        <v>69.321805690000005</v>
      </c>
      <c r="E15" s="14">
        <f>SUMIFS('ETF-info'!$H$2:$H$2000,'ETF-info'!$C$2:$C$2000,基金公司!$A15,'ETF-info'!$E$2:$E$2000,基金公司!E$2)</f>
        <v>0</v>
      </c>
    </row>
    <row r="16" spans="1:9" x14ac:dyDescent="0.4">
      <c r="A16" s="9" t="s">
        <v>1907</v>
      </c>
      <c r="B16" s="14">
        <f>SUMIFS('ETF-info'!$H$2:$H$2000,'ETF-info'!$C$2:$C$2000,基金公司!$A16)</f>
        <v>305.32111415999992</v>
      </c>
      <c r="C16" s="14">
        <f>SUMIFS('ETF-info'!$H$2:$H$2000,'ETF-info'!$C$2:$C$2000,基金公司!$A16,'ETF-info'!$E$2:$E$2000,基金公司!C$2)</f>
        <v>236.11167416000001</v>
      </c>
      <c r="D16" s="14">
        <f>SUMIFS('ETF-info'!$H$2:$H$2000,'ETF-info'!$C$2:$C$2000,基金公司!$A16,'ETF-info'!$E$2:$E$2000,基金公司!D$2)</f>
        <v>69.209440000000001</v>
      </c>
      <c r="E16" s="14">
        <f>SUMIFS('ETF-info'!$H$2:$H$2000,'ETF-info'!$C$2:$C$2000,基金公司!$A16,'ETF-info'!$E$2:$E$2000,基金公司!E$2)</f>
        <v>0</v>
      </c>
    </row>
    <row r="17" spans="1:5" x14ac:dyDescent="0.4">
      <c r="A17" s="9" t="s">
        <v>1908</v>
      </c>
      <c r="B17" s="14">
        <f>SUMIFS('ETF-info'!$H$2:$H$2000,'ETF-info'!$C$2:$C$2000,基金公司!$A17)</f>
        <v>275.78110930999998</v>
      </c>
      <c r="C17" s="14">
        <f>SUMIFS('ETF-info'!$H$2:$H$2000,'ETF-info'!$C$2:$C$2000,基金公司!$A17,'ETF-info'!$E$2:$E$2000,基金公司!C$2)</f>
        <v>183.69670463</v>
      </c>
      <c r="D17" s="14">
        <f>SUMIFS('ETF-info'!$H$2:$H$2000,'ETF-info'!$C$2:$C$2000,基金公司!$A17,'ETF-info'!$E$2:$E$2000,基金公司!D$2)</f>
        <v>79.999999680000002</v>
      </c>
      <c r="E17" s="14">
        <f>SUMIFS('ETF-info'!$H$2:$H$2000,'ETF-info'!$C$2:$C$2000,基金公司!$A17,'ETF-info'!$E$2:$E$2000,基金公司!E$2)</f>
        <v>12.084405</v>
      </c>
    </row>
    <row r="18" spans="1:5" x14ac:dyDescent="0.4">
      <c r="A18" s="9" t="s">
        <v>1909</v>
      </c>
      <c r="B18" s="14">
        <f>SUMIFS('ETF-info'!$H$2:$H$2000,'ETF-info'!$C$2:$C$2000,基金公司!$A18)</f>
        <v>309.41586448000004</v>
      </c>
      <c r="C18" s="14">
        <f>SUMIFS('ETF-info'!$H$2:$H$2000,'ETF-info'!$C$2:$C$2000,基金公司!$A18,'ETF-info'!$E$2:$E$2000,基金公司!C$2)</f>
        <v>31.199234830000002</v>
      </c>
      <c r="D18" s="14">
        <f>SUMIFS('ETF-info'!$H$2:$H$2000,'ETF-info'!$C$2:$C$2000,基金公司!$A18,'ETF-info'!$E$2:$E$2000,基金公司!D$2)</f>
        <v>278.21662965000002</v>
      </c>
      <c r="E18" s="14">
        <f>SUMIFS('ETF-info'!$H$2:$H$2000,'ETF-info'!$C$2:$C$2000,基金公司!$A18,'ETF-info'!$E$2:$E$2000,基金公司!E$2)</f>
        <v>0</v>
      </c>
    </row>
    <row r="19" spans="1:5" x14ac:dyDescent="0.4">
      <c r="A19" s="9" t="s">
        <v>1910</v>
      </c>
      <c r="B19" s="14">
        <f>SUMIFS('ETF-info'!$H$2:$H$2000,'ETF-info'!$C$2:$C$2000,基金公司!$A19)</f>
        <v>230.45172968999998</v>
      </c>
      <c r="C19" s="14">
        <f>SUMIFS('ETF-info'!$H$2:$H$2000,'ETF-info'!$C$2:$C$2000,基金公司!$A19,'ETF-info'!$E$2:$E$2000,基金公司!C$2)</f>
        <v>230.45172968999998</v>
      </c>
      <c r="D19" s="14">
        <f>SUMIFS('ETF-info'!$H$2:$H$2000,'ETF-info'!$C$2:$C$2000,基金公司!$A19,'ETF-info'!$E$2:$E$2000,基金公司!D$2)</f>
        <v>0</v>
      </c>
      <c r="E19" s="14">
        <f>SUMIFS('ETF-info'!$H$2:$H$2000,'ETF-info'!$C$2:$C$2000,基金公司!$A19,'ETF-info'!$E$2:$E$2000,基金公司!E$2)</f>
        <v>0</v>
      </c>
    </row>
    <row r="20" spans="1:5" x14ac:dyDescent="0.4">
      <c r="A20" s="9" t="s">
        <v>1911</v>
      </c>
      <c r="B20" s="14">
        <f>SUMIFS('ETF-info'!$H$2:$H$2000,'ETF-info'!$C$2:$C$2000,基金公司!$A20)</f>
        <v>227.41653736000001</v>
      </c>
      <c r="C20" s="14">
        <f>SUMIFS('ETF-info'!$H$2:$H$2000,'ETF-info'!$C$2:$C$2000,基金公司!$A20,'ETF-info'!$E$2:$E$2000,基金公司!C$2)</f>
        <v>223.38786736</v>
      </c>
      <c r="D20" s="14">
        <f>SUMIFS('ETF-info'!$H$2:$H$2000,'ETF-info'!$C$2:$C$2000,基金公司!$A20,'ETF-info'!$E$2:$E$2000,基金公司!D$2)</f>
        <v>4.02867</v>
      </c>
      <c r="E20" s="14">
        <f>SUMIFS('ETF-info'!$H$2:$H$2000,'ETF-info'!$C$2:$C$2000,基金公司!$A20,'ETF-info'!$E$2:$E$2000,基金公司!E$2)</f>
        <v>0</v>
      </c>
    </row>
    <row r="21" spans="1:5" x14ac:dyDescent="0.4">
      <c r="A21" s="9" t="s">
        <v>1912</v>
      </c>
      <c r="B21" s="14">
        <f>SUMIFS('ETF-info'!$H$2:$H$2000,'ETF-info'!$C$2:$C$2000,基金公司!$A21)</f>
        <v>204.24357491000001</v>
      </c>
      <c r="C21" s="14">
        <f>SUMIFS('ETF-info'!$H$2:$H$2000,'ETF-info'!$C$2:$C$2000,基金公司!$A21,'ETF-info'!$E$2:$E$2000,基金公司!C$2)</f>
        <v>204.24357491000001</v>
      </c>
      <c r="D21" s="14">
        <f>SUMIFS('ETF-info'!$H$2:$H$2000,'ETF-info'!$C$2:$C$2000,基金公司!$A21,'ETF-info'!$E$2:$E$2000,基金公司!D$2)</f>
        <v>0</v>
      </c>
      <c r="E21" s="14">
        <f>SUMIFS('ETF-info'!$H$2:$H$2000,'ETF-info'!$C$2:$C$2000,基金公司!$A21,'ETF-info'!$E$2:$E$2000,基金公司!E$2)</f>
        <v>0</v>
      </c>
    </row>
    <row r="22" spans="1:5" x14ac:dyDescent="0.4">
      <c r="A22" s="9" t="s">
        <v>1913</v>
      </c>
      <c r="B22" s="14">
        <f>SUMIFS('ETF-info'!$H$2:$H$2000,'ETF-info'!$C$2:$C$2000,基金公司!$A22)</f>
        <v>116.99717616000001</v>
      </c>
      <c r="C22" s="14">
        <f>SUMIFS('ETF-info'!$H$2:$H$2000,'ETF-info'!$C$2:$C$2000,基金公司!$A22,'ETF-info'!$E$2:$E$2000,基金公司!C$2)</f>
        <v>116.99717616000001</v>
      </c>
      <c r="D22" s="14">
        <f>SUMIFS('ETF-info'!$H$2:$H$2000,'ETF-info'!$C$2:$C$2000,基金公司!$A22,'ETF-info'!$E$2:$E$2000,基金公司!D$2)</f>
        <v>0</v>
      </c>
      <c r="E22" s="14">
        <f>SUMIFS('ETF-info'!$H$2:$H$2000,'ETF-info'!$C$2:$C$2000,基金公司!$A22,'ETF-info'!$E$2:$E$2000,基金公司!E$2)</f>
        <v>0</v>
      </c>
    </row>
    <row r="23" spans="1:5" x14ac:dyDescent="0.4">
      <c r="A23" s="9" t="s">
        <v>1914</v>
      </c>
      <c r="B23" s="14">
        <f>SUMIFS('ETF-info'!$H$2:$H$2000,'ETF-info'!$C$2:$C$2000,基金公司!$A23)</f>
        <v>138.51686694999998</v>
      </c>
      <c r="C23" s="14">
        <f>SUMIFS('ETF-info'!$H$2:$H$2000,'ETF-info'!$C$2:$C$2000,基金公司!$A23,'ETF-info'!$E$2:$E$2000,基金公司!C$2)</f>
        <v>106.19019711999999</v>
      </c>
      <c r="D23" s="14">
        <f>SUMIFS('ETF-info'!$H$2:$H$2000,'ETF-info'!$C$2:$C$2000,基金公司!$A23,'ETF-info'!$E$2:$E$2000,基金公司!D$2)</f>
        <v>29.99999983</v>
      </c>
      <c r="E23" s="14">
        <f>SUMIFS('ETF-info'!$H$2:$H$2000,'ETF-info'!$C$2:$C$2000,基金公司!$A23,'ETF-info'!$E$2:$E$2000,基金公司!E$2)</f>
        <v>2.32667</v>
      </c>
    </row>
    <row r="24" spans="1:5" x14ac:dyDescent="0.4">
      <c r="A24" s="9" t="s">
        <v>1915</v>
      </c>
      <c r="B24" s="14">
        <f>SUMIFS('ETF-info'!$H$2:$H$2000,'ETF-info'!$C$2:$C$2000,基金公司!$A24)</f>
        <v>116.74312873</v>
      </c>
      <c r="C24" s="14">
        <f>SUMIFS('ETF-info'!$H$2:$H$2000,'ETF-info'!$C$2:$C$2000,基金公司!$A24,'ETF-info'!$E$2:$E$2000,基金公司!C$2)</f>
        <v>98.341518680000007</v>
      </c>
      <c r="D24" s="14">
        <f>SUMIFS('ETF-info'!$H$2:$H$2000,'ETF-info'!$C$2:$C$2000,基金公司!$A24,'ETF-info'!$E$2:$E$2000,基金公司!D$2)</f>
        <v>15.29365005</v>
      </c>
      <c r="E24" s="14">
        <f>SUMIFS('ETF-info'!$H$2:$H$2000,'ETF-info'!$C$2:$C$2000,基金公司!$A24,'ETF-info'!$E$2:$E$2000,基金公司!E$2)</f>
        <v>3.1079599999999998</v>
      </c>
    </row>
    <row r="25" spans="1:5" x14ac:dyDescent="0.4">
      <c r="A25" s="9" t="s">
        <v>1916</v>
      </c>
      <c r="B25" s="14">
        <f>SUMIFS('ETF-info'!$H$2:$H$2000,'ETF-info'!$C$2:$C$2000,基金公司!$A25)</f>
        <v>98.615834820000003</v>
      </c>
      <c r="C25" s="14">
        <f>SUMIFS('ETF-info'!$H$2:$H$2000,'ETF-info'!$C$2:$C$2000,基金公司!$A25,'ETF-info'!$E$2:$E$2000,基金公司!C$2)</f>
        <v>91.15104482000001</v>
      </c>
      <c r="D25" s="14">
        <f>SUMIFS('ETF-info'!$H$2:$H$2000,'ETF-info'!$C$2:$C$2000,基金公司!$A25,'ETF-info'!$E$2:$E$2000,基金公司!D$2)</f>
        <v>0</v>
      </c>
      <c r="E25" s="14">
        <f>SUMIFS('ETF-info'!$H$2:$H$2000,'ETF-info'!$C$2:$C$2000,基金公司!$A25,'ETF-info'!$E$2:$E$2000,基金公司!E$2)</f>
        <v>7.4647899999999998</v>
      </c>
    </row>
    <row r="26" spans="1:5" x14ac:dyDescent="0.4">
      <c r="A26" s="9" t="s">
        <v>1917</v>
      </c>
      <c r="B26" s="14">
        <f>SUMIFS('ETF-info'!$H$2:$H$2000,'ETF-info'!$C$2:$C$2000,基金公司!$A26)</f>
        <v>90.515860029999999</v>
      </c>
      <c r="C26" s="14">
        <f>SUMIFS('ETF-info'!$H$2:$H$2000,'ETF-info'!$C$2:$C$2000,基金公司!$A26,'ETF-info'!$E$2:$E$2000,基金公司!C$2)</f>
        <v>30.516264530000001</v>
      </c>
      <c r="D26" s="14">
        <f>SUMIFS('ETF-info'!$H$2:$H$2000,'ETF-info'!$C$2:$C$2000,基金公司!$A26,'ETF-info'!$E$2:$E$2000,基金公司!D$2)</f>
        <v>59.999595499999998</v>
      </c>
      <c r="E26" s="14">
        <f>SUMIFS('ETF-info'!$H$2:$H$2000,'ETF-info'!$C$2:$C$2000,基金公司!$A26,'ETF-info'!$E$2:$E$2000,基金公司!E$2)</f>
        <v>0</v>
      </c>
    </row>
    <row r="27" spans="1:5" x14ac:dyDescent="0.4">
      <c r="A27" s="9" t="s">
        <v>1918</v>
      </c>
      <c r="B27" s="14">
        <f>SUMIFS('ETF-info'!$H$2:$H$2000,'ETF-info'!$C$2:$C$2000,基金公司!$A27)</f>
        <v>78.883174790000012</v>
      </c>
      <c r="C27" s="14">
        <f>SUMIFS('ETF-info'!$H$2:$H$2000,'ETF-info'!$C$2:$C$2000,基金公司!$A27,'ETF-info'!$E$2:$E$2000,基金公司!C$2)</f>
        <v>78.883174790000012</v>
      </c>
      <c r="D27" s="14">
        <f>SUMIFS('ETF-info'!$H$2:$H$2000,'ETF-info'!$C$2:$C$2000,基金公司!$A27,'ETF-info'!$E$2:$E$2000,基金公司!D$2)</f>
        <v>0</v>
      </c>
      <c r="E27" s="14">
        <f>SUMIFS('ETF-info'!$H$2:$H$2000,'ETF-info'!$C$2:$C$2000,基金公司!$A27,'ETF-info'!$E$2:$E$2000,基金公司!E$2)</f>
        <v>0</v>
      </c>
    </row>
    <row r="28" spans="1:5" x14ac:dyDescent="0.4">
      <c r="A28" s="9" t="s">
        <v>1919</v>
      </c>
      <c r="B28" s="14">
        <f>SUMIFS('ETF-info'!$H$2:$H$2000,'ETF-info'!$C$2:$C$2000,基金公司!$A28)</f>
        <v>69.068291700000003</v>
      </c>
      <c r="C28" s="14">
        <f>SUMIFS('ETF-info'!$H$2:$H$2000,'ETF-info'!$C$2:$C$2000,基金公司!$A28,'ETF-info'!$E$2:$E$2000,基金公司!C$2)</f>
        <v>69.068291700000003</v>
      </c>
      <c r="D28" s="14">
        <f>SUMIFS('ETF-info'!$H$2:$H$2000,'ETF-info'!$C$2:$C$2000,基金公司!$A28,'ETF-info'!$E$2:$E$2000,基金公司!D$2)</f>
        <v>0</v>
      </c>
      <c r="E28" s="14">
        <f>SUMIFS('ETF-info'!$H$2:$H$2000,'ETF-info'!$C$2:$C$2000,基金公司!$A28,'ETF-info'!$E$2:$E$2000,基金公司!E$2)</f>
        <v>0</v>
      </c>
    </row>
    <row r="29" spans="1:5" x14ac:dyDescent="0.4">
      <c r="A29" s="9" t="s">
        <v>1920</v>
      </c>
      <c r="B29" s="14">
        <f>SUMIFS('ETF-info'!$H$2:$H$2000,'ETF-info'!$C$2:$C$2000,基金公司!$A29)</f>
        <v>63.683644509999986</v>
      </c>
      <c r="C29" s="14">
        <f>SUMIFS('ETF-info'!$H$2:$H$2000,'ETF-info'!$C$2:$C$2000,基金公司!$A29,'ETF-info'!$E$2:$E$2000,基金公司!C$2)</f>
        <v>63.683644509999986</v>
      </c>
      <c r="D29" s="14">
        <f>SUMIFS('ETF-info'!$H$2:$H$2000,'ETF-info'!$C$2:$C$2000,基金公司!$A29,'ETF-info'!$E$2:$E$2000,基金公司!D$2)</f>
        <v>0</v>
      </c>
      <c r="E29" s="14">
        <f>SUMIFS('ETF-info'!$H$2:$H$2000,'ETF-info'!$C$2:$C$2000,基金公司!$A29,'ETF-info'!$E$2:$E$2000,基金公司!E$2)</f>
        <v>0</v>
      </c>
    </row>
    <row r="30" spans="1:5" x14ac:dyDescent="0.4">
      <c r="A30" s="9" t="s">
        <v>1921</v>
      </c>
      <c r="B30" s="14">
        <f>SUMIFS('ETF-info'!$H$2:$H$2000,'ETF-info'!$C$2:$C$2000,基金公司!$A30)</f>
        <v>52.465973669999997</v>
      </c>
      <c r="C30" s="14">
        <f>SUMIFS('ETF-info'!$H$2:$H$2000,'ETF-info'!$C$2:$C$2000,基金公司!$A30,'ETF-info'!$E$2:$E$2000,基金公司!C$2)</f>
        <v>52.465973669999997</v>
      </c>
      <c r="D30" s="14">
        <f>SUMIFS('ETF-info'!$H$2:$H$2000,'ETF-info'!$C$2:$C$2000,基金公司!$A30,'ETF-info'!$E$2:$E$2000,基金公司!D$2)</f>
        <v>0</v>
      </c>
      <c r="E30" s="14">
        <f>SUMIFS('ETF-info'!$H$2:$H$2000,'ETF-info'!$C$2:$C$2000,基金公司!$A30,'ETF-info'!$E$2:$E$2000,基金公司!E$2)</f>
        <v>0</v>
      </c>
    </row>
    <row r="31" spans="1:5" x14ac:dyDescent="0.4">
      <c r="A31" s="9" t="s">
        <v>1922</v>
      </c>
      <c r="B31" s="14">
        <f>SUMIFS('ETF-info'!$H$2:$H$2000,'ETF-info'!$C$2:$C$2000,基金公司!$A31)</f>
        <v>41.654477489999998</v>
      </c>
      <c r="C31" s="14">
        <f>SUMIFS('ETF-info'!$H$2:$H$2000,'ETF-info'!$C$2:$C$2000,基金公司!$A31,'ETF-info'!$E$2:$E$2000,基金公司!C$2)</f>
        <v>41.654477489999998</v>
      </c>
      <c r="D31" s="14">
        <f>SUMIFS('ETF-info'!$H$2:$H$2000,'ETF-info'!$C$2:$C$2000,基金公司!$A31,'ETF-info'!$E$2:$E$2000,基金公司!D$2)</f>
        <v>0</v>
      </c>
      <c r="E31" s="14">
        <f>SUMIFS('ETF-info'!$H$2:$H$2000,'ETF-info'!$C$2:$C$2000,基金公司!$A31,'ETF-info'!$E$2:$E$2000,基金公司!E$2)</f>
        <v>0</v>
      </c>
    </row>
    <row r="32" spans="1:5" x14ac:dyDescent="0.4">
      <c r="A32" s="9" t="s">
        <v>1923</v>
      </c>
      <c r="B32" s="14">
        <f>SUMIFS('ETF-info'!$H$2:$H$2000,'ETF-info'!$C$2:$C$2000,基金公司!$A32)</f>
        <v>49.419856490000001</v>
      </c>
      <c r="C32" s="14">
        <f>SUMIFS('ETF-info'!$H$2:$H$2000,'ETF-info'!$C$2:$C$2000,基金公司!$A32,'ETF-info'!$E$2:$E$2000,基金公司!C$2)</f>
        <v>49.419856490000001</v>
      </c>
      <c r="D32" s="14">
        <f>SUMIFS('ETF-info'!$H$2:$H$2000,'ETF-info'!$C$2:$C$2000,基金公司!$A32,'ETF-info'!$E$2:$E$2000,基金公司!D$2)</f>
        <v>0</v>
      </c>
      <c r="E32" s="14">
        <f>SUMIFS('ETF-info'!$H$2:$H$2000,'ETF-info'!$C$2:$C$2000,基金公司!$A32,'ETF-info'!$E$2:$E$2000,基金公司!E$2)</f>
        <v>0</v>
      </c>
    </row>
    <row r="33" spans="1:5" x14ac:dyDescent="0.4">
      <c r="A33" s="9" t="s">
        <v>1924</v>
      </c>
      <c r="B33" s="14">
        <f>SUMIFS('ETF-info'!$H$2:$H$2000,'ETF-info'!$C$2:$C$2000,基金公司!$A33)</f>
        <v>27.544682460000001</v>
      </c>
      <c r="C33" s="14">
        <f>SUMIFS('ETF-info'!$H$2:$H$2000,'ETF-info'!$C$2:$C$2000,基金公司!$A33,'ETF-info'!$E$2:$E$2000,基金公司!C$2)</f>
        <v>27.544682460000001</v>
      </c>
      <c r="D33" s="14">
        <f>SUMIFS('ETF-info'!$H$2:$H$2000,'ETF-info'!$C$2:$C$2000,基金公司!$A33,'ETF-info'!$E$2:$E$2000,基金公司!D$2)</f>
        <v>0</v>
      </c>
      <c r="E33" s="14">
        <f>SUMIFS('ETF-info'!$H$2:$H$2000,'ETF-info'!$C$2:$C$2000,基金公司!$A33,'ETF-info'!$E$2:$E$2000,基金公司!E$2)</f>
        <v>0</v>
      </c>
    </row>
    <row r="34" spans="1:5" x14ac:dyDescent="0.4">
      <c r="A34" s="9" t="s">
        <v>1925</v>
      </c>
      <c r="B34" s="14">
        <f>SUMIFS('ETF-info'!$H$2:$H$2000,'ETF-info'!$C$2:$C$2000,基金公司!$A34)</f>
        <v>19.56015</v>
      </c>
      <c r="C34" s="14">
        <f>SUMIFS('ETF-info'!$H$2:$H$2000,'ETF-info'!$C$2:$C$2000,基金公司!$A34,'ETF-info'!$E$2:$E$2000,基金公司!C$2)</f>
        <v>16.642030000000002</v>
      </c>
      <c r="D34" s="14">
        <f>SUMIFS('ETF-info'!$H$2:$H$2000,'ETF-info'!$C$2:$C$2000,基金公司!$A34,'ETF-info'!$E$2:$E$2000,基金公司!D$2)</f>
        <v>2.91812</v>
      </c>
      <c r="E34" s="14">
        <f>SUMIFS('ETF-info'!$H$2:$H$2000,'ETF-info'!$C$2:$C$2000,基金公司!$A34,'ETF-info'!$E$2:$E$2000,基金公司!E$2)</f>
        <v>0</v>
      </c>
    </row>
    <row r="35" spans="1:5" x14ac:dyDescent="0.4">
      <c r="A35" s="9" t="s">
        <v>1926</v>
      </c>
      <c r="B35" s="14">
        <f>SUMIFS('ETF-info'!$H$2:$H$2000,'ETF-info'!$C$2:$C$2000,基金公司!$A35)</f>
        <v>23.885041600000001</v>
      </c>
      <c r="C35" s="14">
        <f>SUMIFS('ETF-info'!$H$2:$H$2000,'ETF-info'!$C$2:$C$2000,基金公司!$A35,'ETF-info'!$E$2:$E$2000,基金公司!C$2)</f>
        <v>23.885041600000001</v>
      </c>
      <c r="D35" s="14">
        <f>SUMIFS('ETF-info'!$H$2:$H$2000,'ETF-info'!$C$2:$C$2000,基金公司!$A35,'ETF-info'!$E$2:$E$2000,基金公司!D$2)</f>
        <v>0</v>
      </c>
      <c r="E35" s="14">
        <f>SUMIFS('ETF-info'!$H$2:$H$2000,'ETF-info'!$C$2:$C$2000,基金公司!$A35,'ETF-info'!$E$2:$E$2000,基金公司!E$2)</f>
        <v>0</v>
      </c>
    </row>
    <row r="36" spans="1:5" x14ac:dyDescent="0.4">
      <c r="A36" s="9" t="s">
        <v>1927</v>
      </c>
      <c r="B36" s="14">
        <f>SUMIFS('ETF-info'!$H$2:$H$2000,'ETF-info'!$C$2:$C$2000,基金公司!$A36)</f>
        <v>17.011914660000002</v>
      </c>
      <c r="C36" s="14">
        <f>SUMIFS('ETF-info'!$H$2:$H$2000,'ETF-info'!$C$2:$C$2000,基金公司!$A36,'ETF-info'!$E$2:$E$2000,基金公司!C$2)</f>
        <v>17.011914660000002</v>
      </c>
      <c r="D36" s="14">
        <f>SUMIFS('ETF-info'!$H$2:$H$2000,'ETF-info'!$C$2:$C$2000,基金公司!$A36,'ETF-info'!$E$2:$E$2000,基金公司!D$2)</f>
        <v>0</v>
      </c>
      <c r="E36" s="14">
        <f>SUMIFS('ETF-info'!$H$2:$H$2000,'ETF-info'!$C$2:$C$2000,基金公司!$A36,'ETF-info'!$E$2:$E$2000,基金公司!E$2)</f>
        <v>0</v>
      </c>
    </row>
    <row r="37" spans="1:5" x14ac:dyDescent="0.4">
      <c r="A37" s="9" t="s">
        <v>1928</v>
      </c>
      <c r="B37" s="14">
        <f>SUMIFS('ETF-info'!$H$2:$H$2000,'ETF-info'!$C$2:$C$2000,基金公司!$A37)</f>
        <v>13.415523389999999</v>
      </c>
      <c r="C37" s="14">
        <f>SUMIFS('ETF-info'!$H$2:$H$2000,'ETF-info'!$C$2:$C$2000,基金公司!$A37,'ETF-info'!$E$2:$E$2000,基金公司!C$2)</f>
        <v>13.415523389999999</v>
      </c>
      <c r="D37" s="14">
        <f>SUMIFS('ETF-info'!$H$2:$H$2000,'ETF-info'!$C$2:$C$2000,基金公司!$A37,'ETF-info'!$E$2:$E$2000,基金公司!D$2)</f>
        <v>0</v>
      </c>
      <c r="E37" s="14">
        <f>SUMIFS('ETF-info'!$H$2:$H$2000,'ETF-info'!$C$2:$C$2000,基金公司!$A37,'ETF-info'!$E$2:$E$2000,基金公司!E$2)</f>
        <v>0</v>
      </c>
    </row>
    <row r="38" spans="1:5" x14ac:dyDescent="0.4">
      <c r="A38" s="9" t="s">
        <v>1929</v>
      </c>
      <c r="B38" s="14">
        <f>SUMIFS('ETF-info'!$H$2:$H$2000,'ETF-info'!$C$2:$C$2000,基金公司!$A38)</f>
        <v>11.620077420000001</v>
      </c>
      <c r="C38" s="14">
        <f>SUMIFS('ETF-info'!$H$2:$H$2000,'ETF-info'!$C$2:$C$2000,基金公司!$A38,'ETF-info'!$E$2:$E$2000,基金公司!C$2)</f>
        <v>11.620077420000001</v>
      </c>
      <c r="D38" s="14">
        <f>SUMIFS('ETF-info'!$H$2:$H$2000,'ETF-info'!$C$2:$C$2000,基金公司!$A38,'ETF-info'!$E$2:$E$2000,基金公司!D$2)</f>
        <v>0</v>
      </c>
      <c r="E38" s="14">
        <f>SUMIFS('ETF-info'!$H$2:$H$2000,'ETF-info'!$C$2:$C$2000,基金公司!$A38,'ETF-info'!$E$2:$E$2000,基金公司!E$2)</f>
        <v>0</v>
      </c>
    </row>
    <row r="39" spans="1:5" x14ac:dyDescent="0.4">
      <c r="A39" s="9" t="s">
        <v>1930</v>
      </c>
      <c r="B39" s="14">
        <f>SUMIFS('ETF-info'!$H$2:$H$2000,'ETF-info'!$C$2:$C$2000,基金公司!$A39)</f>
        <v>11.541060549999999</v>
      </c>
      <c r="C39" s="14">
        <f>SUMIFS('ETF-info'!$H$2:$H$2000,'ETF-info'!$C$2:$C$2000,基金公司!$A39,'ETF-info'!$E$2:$E$2000,基金公司!C$2)</f>
        <v>11.541060549999999</v>
      </c>
      <c r="D39" s="14">
        <f>SUMIFS('ETF-info'!$H$2:$H$2000,'ETF-info'!$C$2:$C$2000,基金公司!$A39,'ETF-info'!$E$2:$E$2000,基金公司!D$2)</f>
        <v>0</v>
      </c>
      <c r="E39" s="14">
        <f>SUMIFS('ETF-info'!$H$2:$H$2000,'ETF-info'!$C$2:$C$2000,基金公司!$A39,'ETF-info'!$E$2:$E$2000,基金公司!E$2)</f>
        <v>0</v>
      </c>
    </row>
    <row r="40" spans="1:5" x14ac:dyDescent="0.4">
      <c r="A40" s="9" t="s">
        <v>1931</v>
      </c>
      <c r="B40" s="14">
        <f>SUMIFS('ETF-info'!$H$2:$H$2000,'ETF-info'!$C$2:$C$2000,基金公司!$A40)</f>
        <v>10.772546649999999</v>
      </c>
      <c r="C40" s="14">
        <f>SUMIFS('ETF-info'!$H$2:$H$2000,'ETF-info'!$C$2:$C$2000,基金公司!$A40,'ETF-info'!$E$2:$E$2000,基金公司!C$2)</f>
        <v>7.6011366499999999</v>
      </c>
      <c r="D40" s="14">
        <f>SUMIFS('ETF-info'!$H$2:$H$2000,'ETF-info'!$C$2:$C$2000,基金公司!$A40,'ETF-info'!$E$2:$E$2000,基金公司!D$2)</f>
        <v>0</v>
      </c>
      <c r="E40" s="14">
        <f>SUMIFS('ETF-info'!$H$2:$H$2000,'ETF-info'!$C$2:$C$2000,基金公司!$A40,'ETF-info'!$E$2:$E$2000,基金公司!E$2)</f>
        <v>3.1714099999999998</v>
      </c>
    </row>
    <row r="41" spans="1:5" x14ac:dyDescent="0.4">
      <c r="A41" s="9" t="s">
        <v>1932</v>
      </c>
      <c r="B41" s="14">
        <f>SUMIFS('ETF-info'!$H$2:$H$2000,'ETF-info'!$C$2:$C$2000,基金公司!$A41)</f>
        <v>13.105309999999999</v>
      </c>
      <c r="C41" s="14">
        <f>SUMIFS('ETF-info'!$H$2:$H$2000,'ETF-info'!$C$2:$C$2000,基金公司!$A41,'ETF-info'!$E$2:$E$2000,基金公司!C$2)</f>
        <v>13.105309999999999</v>
      </c>
      <c r="D41" s="14">
        <f>SUMIFS('ETF-info'!$H$2:$H$2000,'ETF-info'!$C$2:$C$2000,基金公司!$A41,'ETF-info'!$E$2:$E$2000,基金公司!D$2)</f>
        <v>0</v>
      </c>
      <c r="E41" s="14">
        <f>SUMIFS('ETF-info'!$H$2:$H$2000,'ETF-info'!$C$2:$C$2000,基金公司!$A41,'ETF-info'!$E$2:$E$2000,基金公司!E$2)</f>
        <v>0</v>
      </c>
    </row>
    <row r="42" spans="1:5" x14ac:dyDescent="0.4">
      <c r="A42" s="9" t="s">
        <v>1933</v>
      </c>
      <c r="B42" s="14">
        <f>SUMIFS('ETF-info'!$H$2:$H$2000,'ETF-info'!$C$2:$C$2000,基金公司!$A42)</f>
        <v>29.037010000000002</v>
      </c>
      <c r="C42" s="14">
        <f>SUMIFS('ETF-info'!$H$2:$H$2000,'ETF-info'!$C$2:$C$2000,基金公司!$A42,'ETF-info'!$E$2:$E$2000,基金公司!C$2)</f>
        <v>29.037010000000002</v>
      </c>
      <c r="D42" s="14">
        <f>SUMIFS('ETF-info'!$H$2:$H$2000,'ETF-info'!$C$2:$C$2000,基金公司!$A42,'ETF-info'!$E$2:$E$2000,基金公司!D$2)</f>
        <v>0</v>
      </c>
      <c r="E42" s="14">
        <f>SUMIFS('ETF-info'!$H$2:$H$2000,'ETF-info'!$C$2:$C$2000,基金公司!$A42,'ETF-info'!$E$2:$E$2000,基金公司!E$2)</f>
        <v>0</v>
      </c>
    </row>
    <row r="43" spans="1:5" x14ac:dyDescent="0.4">
      <c r="A43" s="9" t="s">
        <v>1934</v>
      </c>
      <c r="B43" s="14">
        <f>SUMIFS('ETF-info'!$H$2:$H$2000,'ETF-info'!$C$2:$C$2000,基金公司!$A43)</f>
        <v>9.0271201699999999</v>
      </c>
      <c r="C43" s="14">
        <f>SUMIFS('ETF-info'!$H$2:$H$2000,'ETF-info'!$C$2:$C$2000,基金公司!$A43,'ETF-info'!$E$2:$E$2000,基金公司!C$2)</f>
        <v>9.0271201699999999</v>
      </c>
      <c r="D43" s="14">
        <f>SUMIFS('ETF-info'!$H$2:$H$2000,'ETF-info'!$C$2:$C$2000,基金公司!$A43,'ETF-info'!$E$2:$E$2000,基金公司!D$2)</f>
        <v>0</v>
      </c>
      <c r="E43" s="14">
        <f>SUMIFS('ETF-info'!$H$2:$H$2000,'ETF-info'!$C$2:$C$2000,基金公司!$A43,'ETF-info'!$E$2:$E$2000,基金公司!E$2)</f>
        <v>0</v>
      </c>
    </row>
    <row r="44" spans="1:5" x14ac:dyDescent="0.4">
      <c r="A44" s="9" t="s">
        <v>1935</v>
      </c>
      <c r="B44" s="14">
        <f>SUMIFS('ETF-info'!$H$2:$H$2000,'ETF-info'!$C$2:$C$2000,基金公司!$A44)</f>
        <v>8.0224599999999988</v>
      </c>
      <c r="C44" s="14">
        <f>SUMIFS('ETF-info'!$H$2:$H$2000,'ETF-info'!$C$2:$C$2000,基金公司!$A44,'ETF-info'!$E$2:$E$2000,基金公司!C$2)</f>
        <v>8.0224599999999988</v>
      </c>
      <c r="D44" s="14">
        <f>SUMIFS('ETF-info'!$H$2:$H$2000,'ETF-info'!$C$2:$C$2000,基金公司!$A44,'ETF-info'!$E$2:$E$2000,基金公司!D$2)</f>
        <v>0</v>
      </c>
      <c r="E44" s="14">
        <f>SUMIFS('ETF-info'!$H$2:$H$2000,'ETF-info'!$C$2:$C$2000,基金公司!$A44,'ETF-info'!$E$2:$E$2000,基金公司!E$2)</f>
        <v>0</v>
      </c>
    </row>
    <row r="45" spans="1:5" x14ac:dyDescent="0.4">
      <c r="A45" s="9" t="s">
        <v>1936</v>
      </c>
      <c r="B45" s="14">
        <f>SUMIFS('ETF-info'!$H$2:$H$2000,'ETF-info'!$C$2:$C$2000,基金公司!$A45)</f>
        <v>7.8104729499999994</v>
      </c>
      <c r="C45" s="14">
        <f>SUMIFS('ETF-info'!$H$2:$H$2000,'ETF-info'!$C$2:$C$2000,基金公司!$A45,'ETF-info'!$E$2:$E$2000,基金公司!C$2)</f>
        <v>4.8576153499999997</v>
      </c>
      <c r="D45" s="14">
        <f>SUMIFS('ETF-info'!$H$2:$H$2000,'ETF-info'!$C$2:$C$2000,基金公司!$A45,'ETF-info'!$E$2:$E$2000,基金公司!D$2)</f>
        <v>0</v>
      </c>
      <c r="E45" s="14">
        <f>SUMIFS('ETF-info'!$H$2:$H$2000,'ETF-info'!$C$2:$C$2000,基金公司!$A45,'ETF-info'!$E$2:$E$2000,基金公司!E$2)</f>
        <v>2.9528576000000002</v>
      </c>
    </row>
    <row r="46" spans="1:5" x14ac:dyDescent="0.4">
      <c r="A46" s="9" t="s">
        <v>1937</v>
      </c>
      <c r="B46" s="14">
        <f>SUMIFS('ETF-info'!$H$2:$H$2000,'ETF-info'!$C$2:$C$2000,基金公司!$A46)</f>
        <v>7.6694899999999997</v>
      </c>
      <c r="C46" s="14">
        <f>SUMIFS('ETF-info'!$H$2:$H$2000,'ETF-info'!$C$2:$C$2000,基金公司!$A46,'ETF-info'!$E$2:$E$2000,基金公司!C$2)</f>
        <v>7.6694899999999997</v>
      </c>
      <c r="D46" s="14">
        <f>SUMIFS('ETF-info'!$H$2:$H$2000,'ETF-info'!$C$2:$C$2000,基金公司!$A46,'ETF-info'!$E$2:$E$2000,基金公司!D$2)</f>
        <v>0</v>
      </c>
      <c r="E46" s="14">
        <f>SUMIFS('ETF-info'!$H$2:$H$2000,'ETF-info'!$C$2:$C$2000,基金公司!$A46,'ETF-info'!$E$2:$E$2000,基金公司!E$2)</f>
        <v>0</v>
      </c>
    </row>
    <row r="47" spans="1:5" x14ac:dyDescent="0.4">
      <c r="A47" s="9" t="s">
        <v>1938</v>
      </c>
      <c r="B47" s="14">
        <f>SUMIFS('ETF-info'!$H$2:$H$2000,'ETF-info'!$C$2:$C$2000,基金公司!$A47)</f>
        <v>6.9637522199999999</v>
      </c>
      <c r="C47" s="14">
        <f>SUMIFS('ETF-info'!$H$2:$H$2000,'ETF-info'!$C$2:$C$2000,基金公司!$A47,'ETF-info'!$E$2:$E$2000,基金公司!C$2)</f>
        <v>6.9637522199999999</v>
      </c>
      <c r="D47" s="14">
        <f>SUMIFS('ETF-info'!$H$2:$H$2000,'ETF-info'!$C$2:$C$2000,基金公司!$A47,'ETF-info'!$E$2:$E$2000,基金公司!D$2)</f>
        <v>0</v>
      </c>
      <c r="E47" s="14">
        <f>SUMIFS('ETF-info'!$H$2:$H$2000,'ETF-info'!$C$2:$C$2000,基金公司!$A47,'ETF-info'!$E$2:$E$2000,基金公司!E$2)</f>
        <v>0</v>
      </c>
    </row>
    <row r="48" spans="1:5" x14ac:dyDescent="0.4">
      <c r="A48" s="9" t="s">
        <v>1939</v>
      </c>
      <c r="B48" s="14">
        <f>SUMIFS('ETF-info'!$H$2:$H$2000,'ETF-info'!$C$2:$C$2000,基金公司!$A48)</f>
        <v>5.7495303900000003</v>
      </c>
      <c r="C48" s="14">
        <f>SUMIFS('ETF-info'!$H$2:$H$2000,'ETF-info'!$C$2:$C$2000,基金公司!$A48,'ETF-info'!$E$2:$E$2000,基金公司!C$2)</f>
        <v>5.7495303900000003</v>
      </c>
      <c r="D48" s="14">
        <f>SUMIFS('ETF-info'!$H$2:$H$2000,'ETF-info'!$C$2:$C$2000,基金公司!$A48,'ETF-info'!$E$2:$E$2000,基金公司!D$2)</f>
        <v>0</v>
      </c>
      <c r="E48" s="14">
        <f>SUMIFS('ETF-info'!$H$2:$H$2000,'ETF-info'!$C$2:$C$2000,基金公司!$A48,'ETF-info'!$E$2:$E$2000,基金公司!E$2)</f>
        <v>0</v>
      </c>
    </row>
    <row r="49" spans="1:5" x14ac:dyDescent="0.4">
      <c r="A49" s="9" t="s">
        <v>1940</v>
      </c>
      <c r="B49" s="14">
        <f>SUMIFS('ETF-info'!$H$2:$H$2000,'ETF-info'!$C$2:$C$2000,基金公司!$A49)</f>
        <v>5.61836</v>
      </c>
      <c r="C49" s="14">
        <f>SUMIFS('ETF-info'!$H$2:$H$2000,'ETF-info'!$C$2:$C$2000,基金公司!$A49,'ETF-info'!$E$2:$E$2000,基金公司!C$2)</f>
        <v>5.61836</v>
      </c>
      <c r="D49" s="14">
        <f>SUMIFS('ETF-info'!$H$2:$H$2000,'ETF-info'!$C$2:$C$2000,基金公司!$A49,'ETF-info'!$E$2:$E$2000,基金公司!D$2)</f>
        <v>0</v>
      </c>
      <c r="E49" s="14">
        <f>SUMIFS('ETF-info'!$H$2:$H$2000,'ETF-info'!$C$2:$C$2000,基金公司!$A49,'ETF-info'!$E$2:$E$2000,基金公司!E$2)</f>
        <v>0</v>
      </c>
    </row>
    <row r="50" spans="1:5" x14ac:dyDescent="0.4">
      <c r="A50" s="9" t="s">
        <v>1941</v>
      </c>
      <c r="B50" s="14">
        <f>SUMIFS('ETF-info'!$H$2:$H$2000,'ETF-info'!$C$2:$C$2000,基金公司!$A50)</f>
        <v>5.0341063699999999</v>
      </c>
      <c r="C50" s="14">
        <f>SUMIFS('ETF-info'!$H$2:$H$2000,'ETF-info'!$C$2:$C$2000,基金公司!$A50,'ETF-info'!$E$2:$E$2000,基金公司!C$2)</f>
        <v>5.0341063699999999</v>
      </c>
      <c r="D50" s="14">
        <f>SUMIFS('ETF-info'!$H$2:$H$2000,'ETF-info'!$C$2:$C$2000,基金公司!$A50,'ETF-info'!$E$2:$E$2000,基金公司!D$2)</f>
        <v>0</v>
      </c>
      <c r="E50" s="14">
        <f>SUMIFS('ETF-info'!$H$2:$H$2000,'ETF-info'!$C$2:$C$2000,基金公司!$A50,'ETF-info'!$E$2:$E$2000,基金公司!E$2)</f>
        <v>0</v>
      </c>
    </row>
    <row r="51" spans="1:5" x14ac:dyDescent="0.4">
      <c r="A51" s="9" t="s">
        <v>1942</v>
      </c>
      <c r="B51" s="14">
        <f>SUMIFS('ETF-info'!$H$2:$H$2000,'ETF-info'!$C$2:$C$2000,基金公司!$A51)</f>
        <v>4.6935799999999999</v>
      </c>
      <c r="C51" s="14">
        <f>SUMIFS('ETF-info'!$H$2:$H$2000,'ETF-info'!$C$2:$C$2000,基金公司!$A51,'ETF-info'!$E$2:$E$2000,基金公司!C$2)</f>
        <v>4.6935799999999999</v>
      </c>
      <c r="D51" s="14">
        <f>SUMIFS('ETF-info'!$H$2:$H$2000,'ETF-info'!$C$2:$C$2000,基金公司!$A51,'ETF-info'!$E$2:$E$2000,基金公司!D$2)</f>
        <v>0</v>
      </c>
      <c r="E51" s="14">
        <f>SUMIFS('ETF-info'!$H$2:$H$2000,'ETF-info'!$C$2:$C$2000,基金公司!$A51,'ETF-info'!$E$2:$E$2000,基金公司!E$2)</f>
        <v>0</v>
      </c>
    </row>
    <row r="52" spans="1:5" x14ac:dyDescent="0.4">
      <c r="A52" s="9" t="s">
        <v>1943</v>
      </c>
      <c r="B52" s="14">
        <f>SUMIFS('ETF-info'!$H$2:$H$2000,'ETF-info'!$C$2:$C$2000,基金公司!$A52)</f>
        <v>4.2294629799999992</v>
      </c>
      <c r="C52" s="14">
        <f>SUMIFS('ETF-info'!$H$2:$H$2000,'ETF-info'!$C$2:$C$2000,基金公司!$A52,'ETF-info'!$E$2:$E$2000,基金公司!C$2)</f>
        <v>4.2294629799999992</v>
      </c>
      <c r="D52" s="14">
        <f>SUMIFS('ETF-info'!$H$2:$H$2000,'ETF-info'!$C$2:$C$2000,基金公司!$A52,'ETF-info'!$E$2:$E$2000,基金公司!D$2)</f>
        <v>0</v>
      </c>
      <c r="E52" s="14">
        <f>SUMIFS('ETF-info'!$H$2:$H$2000,'ETF-info'!$C$2:$C$2000,基金公司!$A52,'ETF-info'!$E$2:$E$2000,基金公司!E$2)</f>
        <v>0</v>
      </c>
    </row>
    <row r="53" spans="1:5" x14ac:dyDescent="0.4">
      <c r="A53" s="9" t="s">
        <v>1944</v>
      </c>
      <c r="B53" s="14">
        <f>SUMIFS('ETF-info'!$H$2:$H$2000,'ETF-info'!$C$2:$C$2000,基金公司!$A53)</f>
        <v>3.8497599899999999</v>
      </c>
      <c r="C53" s="14">
        <f>SUMIFS('ETF-info'!$H$2:$H$2000,'ETF-info'!$C$2:$C$2000,基金公司!$A53,'ETF-info'!$E$2:$E$2000,基金公司!C$2)</f>
        <v>3.8497599899999999</v>
      </c>
      <c r="D53" s="14">
        <f>SUMIFS('ETF-info'!$H$2:$H$2000,'ETF-info'!$C$2:$C$2000,基金公司!$A53,'ETF-info'!$E$2:$E$2000,基金公司!D$2)</f>
        <v>0</v>
      </c>
      <c r="E53" s="14">
        <f>SUMIFS('ETF-info'!$H$2:$H$2000,'ETF-info'!$C$2:$C$2000,基金公司!$A53,'ETF-info'!$E$2:$E$2000,基金公司!E$2)</f>
        <v>0</v>
      </c>
    </row>
    <row r="54" spans="1:5" x14ac:dyDescent="0.4">
      <c r="A54" s="9" t="s">
        <v>1945</v>
      </c>
      <c r="B54" s="14">
        <f>SUMIFS('ETF-info'!$H$2:$H$2000,'ETF-info'!$C$2:$C$2000,基金公司!$A54)</f>
        <v>3.2431842199999998</v>
      </c>
      <c r="C54" s="14">
        <f>SUMIFS('ETF-info'!$H$2:$H$2000,'ETF-info'!$C$2:$C$2000,基金公司!$A54,'ETF-info'!$E$2:$E$2000,基金公司!C$2)</f>
        <v>3.2431842199999998</v>
      </c>
      <c r="D54" s="14">
        <f>SUMIFS('ETF-info'!$H$2:$H$2000,'ETF-info'!$C$2:$C$2000,基金公司!$A54,'ETF-info'!$E$2:$E$2000,基金公司!D$2)</f>
        <v>0</v>
      </c>
      <c r="E54" s="14">
        <f>SUMIFS('ETF-info'!$H$2:$H$2000,'ETF-info'!$C$2:$C$2000,基金公司!$A54,'ETF-info'!$E$2:$E$2000,基金公司!E$2)</f>
        <v>0</v>
      </c>
    </row>
  </sheetData>
  <autoFilter ref="A2:E54" xr:uid="{00000000-0009-0000-0000-000003000000}">
    <sortState xmlns:xlrd2="http://schemas.microsoft.com/office/spreadsheetml/2017/richdata2" ref="A2:E54">
      <sortCondition descending="1" ref="B2"/>
    </sortState>
  </autoFilter>
  <sortState xmlns:xlrd2="http://schemas.microsoft.com/office/spreadsheetml/2017/richdata2" ref="A3:E54">
    <sortCondition descending="1" ref="B2:B54"/>
  </sortState>
  <mergeCells count="2">
    <mergeCell ref="B1:E1"/>
    <mergeCell ref="F1:I1"/>
  </mergeCells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8"/>
  <sheetViews>
    <sheetView workbookViewId="0">
      <selection activeCell="H24" sqref="H24"/>
    </sheetView>
  </sheetViews>
  <sheetFormatPr defaultColWidth="9" defaultRowHeight="14" x14ac:dyDescent="0.25"/>
  <cols>
    <col min="6" max="7" width="10.6328125" customWidth="1"/>
    <col min="8" max="8" width="16.36328125" customWidth="1"/>
    <col min="9" max="9" width="5.453125" customWidth="1"/>
    <col min="10" max="10" width="7.26953125" customWidth="1"/>
    <col min="11" max="11" width="5.453125" customWidth="1"/>
  </cols>
  <sheetData>
    <row r="1" spans="1:11" ht="15.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1946</v>
      </c>
      <c r="J1" s="8" t="s">
        <v>4</v>
      </c>
      <c r="K1" s="8" t="s">
        <v>1947</v>
      </c>
    </row>
    <row r="2" spans="1:11" ht="15.5" x14ac:dyDescent="0.4">
      <c r="A2" s="9" t="s">
        <v>1948</v>
      </c>
      <c r="B2" s="9" t="s">
        <v>1949</v>
      </c>
      <c r="C2" s="9" t="s">
        <v>1910</v>
      </c>
      <c r="D2" s="9" t="s">
        <v>1950</v>
      </c>
      <c r="E2" s="9" t="s">
        <v>1951</v>
      </c>
      <c r="F2" s="10">
        <v>41270</v>
      </c>
      <c r="G2" s="10">
        <v>41302</v>
      </c>
      <c r="H2" s="9">
        <v>18.026299999999999</v>
      </c>
      <c r="I2" s="9" t="s">
        <v>1952</v>
      </c>
      <c r="J2" s="9" t="s">
        <v>1953</v>
      </c>
      <c r="K2" s="9" t="s">
        <v>1954</v>
      </c>
    </row>
    <row r="3" spans="1:11" ht="15.5" x14ac:dyDescent="0.4">
      <c r="A3" s="9" t="s">
        <v>1955</v>
      </c>
      <c r="B3" s="9" t="s">
        <v>1956</v>
      </c>
      <c r="C3" s="9" t="s">
        <v>1895</v>
      </c>
      <c r="D3" s="9" t="s">
        <v>1957</v>
      </c>
      <c r="E3" s="9" t="s">
        <v>1951</v>
      </c>
      <c r="F3" s="10">
        <v>41362</v>
      </c>
      <c r="G3" s="10">
        <v>41932</v>
      </c>
      <c r="H3" s="9">
        <v>10.7887</v>
      </c>
      <c r="I3" s="9" t="s">
        <v>1952</v>
      </c>
      <c r="J3" s="9" t="s">
        <v>1953</v>
      </c>
      <c r="K3" s="9" t="s">
        <v>1954</v>
      </c>
    </row>
    <row r="4" spans="1:11" ht="15.5" x14ac:dyDescent="0.4">
      <c r="A4" s="9" t="s">
        <v>1958</v>
      </c>
      <c r="B4" s="9" t="s">
        <v>1959</v>
      </c>
      <c r="C4" s="9" t="s">
        <v>1904</v>
      </c>
      <c r="D4" s="9" t="s">
        <v>1950</v>
      </c>
      <c r="E4" s="9" t="s">
        <v>1951</v>
      </c>
      <c r="F4" s="10">
        <v>41365</v>
      </c>
      <c r="G4" s="10">
        <v>41382</v>
      </c>
      <c r="H4" s="9">
        <v>22.010400000000001</v>
      </c>
      <c r="I4" s="9" t="s">
        <v>1952</v>
      </c>
      <c r="J4" s="9" t="s">
        <v>1953</v>
      </c>
      <c r="K4" s="9" t="s">
        <v>1954</v>
      </c>
    </row>
    <row r="5" spans="1:11" ht="15.5" x14ac:dyDescent="0.4">
      <c r="A5" s="9" t="s">
        <v>1960</v>
      </c>
      <c r="B5" s="9" t="s">
        <v>1961</v>
      </c>
      <c r="C5" s="9" t="s">
        <v>1911</v>
      </c>
      <c r="D5" s="9" t="s">
        <v>1962</v>
      </c>
      <c r="E5" s="9" t="s">
        <v>1951</v>
      </c>
      <c r="F5" s="10">
        <v>41411</v>
      </c>
      <c r="G5" s="10">
        <v>41932</v>
      </c>
      <c r="H5" s="9">
        <v>14.4557</v>
      </c>
      <c r="I5" s="9" t="s">
        <v>1952</v>
      </c>
      <c r="J5" s="9" t="s">
        <v>1953</v>
      </c>
      <c r="K5" s="9" t="s">
        <v>1954</v>
      </c>
    </row>
    <row r="6" spans="1:11" ht="15.5" x14ac:dyDescent="0.4">
      <c r="A6" s="9" t="s">
        <v>1963</v>
      </c>
      <c r="B6" s="9" t="s">
        <v>1964</v>
      </c>
      <c r="C6" s="9" t="s">
        <v>1895</v>
      </c>
      <c r="D6" s="9" t="s">
        <v>1965</v>
      </c>
      <c r="E6" s="9" t="s">
        <v>1951</v>
      </c>
      <c r="F6" s="10">
        <v>41964</v>
      </c>
      <c r="G6" s="10">
        <v>41981</v>
      </c>
      <c r="H6" s="9"/>
      <c r="I6" s="9" t="s">
        <v>1952</v>
      </c>
      <c r="J6" s="9" t="s">
        <v>1953</v>
      </c>
      <c r="K6" s="9" t="s">
        <v>1954</v>
      </c>
    </row>
    <row r="7" spans="1:11" ht="15.5" x14ac:dyDescent="0.4">
      <c r="A7" s="9" t="s">
        <v>1966</v>
      </c>
      <c r="B7" s="9" t="s">
        <v>1967</v>
      </c>
      <c r="C7" s="9" t="s">
        <v>1896</v>
      </c>
      <c r="D7" s="9" t="s">
        <v>1950</v>
      </c>
      <c r="E7" s="9" t="s">
        <v>1951</v>
      </c>
      <c r="F7" s="10">
        <v>41968</v>
      </c>
      <c r="G7" s="10">
        <v>41982</v>
      </c>
      <c r="H7" s="9">
        <v>15.0604</v>
      </c>
      <c r="I7" s="9" t="s">
        <v>1952</v>
      </c>
      <c r="J7" s="9" t="s">
        <v>1953</v>
      </c>
      <c r="K7" s="9" t="s">
        <v>1954</v>
      </c>
    </row>
    <row r="8" spans="1:11" ht="15.5" x14ac:dyDescent="0.4">
      <c r="A8" s="9" t="s">
        <v>1968</v>
      </c>
      <c r="B8" s="9" t="s">
        <v>1969</v>
      </c>
      <c r="C8" s="9" t="s">
        <v>1901</v>
      </c>
      <c r="D8" s="9" t="s">
        <v>1970</v>
      </c>
      <c r="E8" s="9" t="s">
        <v>1951</v>
      </c>
      <c r="F8" s="10">
        <v>41978</v>
      </c>
      <c r="G8" s="10">
        <v>42009</v>
      </c>
      <c r="H8" s="9">
        <v>35.561399999999999</v>
      </c>
      <c r="I8" s="9" t="s">
        <v>1952</v>
      </c>
      <c r="J8" s="9" t="s">
        <v>1953</v>
      </c>
      <c r="K8" s="9" t="s">
        <v>1954</v>
      </c>
    </row>
    <row r="9" spans="1:11" ht="15.5" x14ac:dyDescent="0.4">
      <c r="A9" s="9" t="s">
        <v>1971</v>
      </c>
      <c r="B9" s="9" t="s">
        <v>1972</v>
      </c>
      <c r="C9" s="9" t="s">
        <v>1899</v>
      </c>
      <c r="D9" s="9" t="s">
        <v>1973</v>
      </c>
      <c r="E9" s="9" t="s">
        <v>1951</v>
      </c>
      <c r="F9" s="10">
        <v>41996</v>
      </c>
      <c r="G9" s="10">
        <v>42017</v>
      </c>
      <c r="H9" s="9">
        <v>2.5293999999999999</v>
      </c>
      <c r="I9" s="9" t="s">
        <v>1952</v>
      </c>
      <c r="J9" s="9" t="s">
        <v>1953</v>
      </c>
      <c r="K9" s="9" t="s">
        <v>1954</v>
      </c>
    </row>
    <row r="10" spans="1:11" ht="15.5" x14ac:dyDescent="0.4">
      <c r="A10" s="9" t="s">
        <v>1974</v>
      </c>
      <c r="B10" s="9" t="s">
        <v>1975</v>
      </c>
      <c r="C10" s="9" t="s">
        <v>1898</v>
      </c>
      <c r="D10" s="9" t="s">
        <v>1950</v>
      </c>
      <c r="E10" s="9" t="s">
        <v>1951</v>
      </c>
      <c r="F10" s="10">
        <v>42199</v>
      </c>
      <c r="G10" s="10">
        <v>42219</v>
      </c>
      <c r="H10" s="9">
        <v>7.0162000000000004</v>
      </c>
      <c r="I10" s="9" t="s">
        <v>1952</v>
      </c>
      <c r="J10" s="9" t="s">
        <v>1953</v>
      </c>
      <c r="K10" s="9" t="s">
        <v>1954</v>
      </c>
    </row>
    <row r="11" spans="1:11" ht="15.5" x14ac:dyDescent="0.4">
      <c r="A11" s="9" t="s">
        <v>1976</v>
      </c>
      <c r="B11" s="9" t="s">
        <v>1977</v>
      </c>
      <c r="C11" s="9" t="s">
        <v>1899</v>
      </c>
      <c r="D11" s="9" t="s">
        <v>1973</v>
      </c>
      <c r="E11" s="9" t="s">
        <v>1951</v>
      </c>
      <c r="F11" s="10">
        <v>42293</v>
      </c>
      <c r="G11" s="10">
        <v>42310</v>
      </c>
      <c r="H11" s="9"/>
      <c r="I11" s="9" t="s">
        <v>1952</v>
      </c>
      <c r="J11" s="9" t="s">
        <v>1953</v>
      </c>
      <c r="K11" s="9" t="s">
        <v>1954</v>
      </c>
    </row>
    <row r="12" spans="1:11" ht="15.5" x14ac:dyDescent="0.4">
      <c r="A12" s="9" t="s">
        <v>1978</v>
      </c>
      <c r="B12" s="9" t="s">
        <v>1979</v>
      </c>
      <c r="C12" s="9" t="s">
        <v>1897</v>
      </c>
      <c r="D12" s="9" t="s">
        <v>1965</v>
      </c>
      <c r="E12" s="9" t="s">
        <v>1951</v>
      </c>
      <c r="F12" s="10">
        <v>42332</v>
      </c>
      <c r="G12" s="10">
        <v>42347</v>
      </c>
      <c r="H12" s="9">
        <v>68.6601</v>
      </c>
      <c r="I12" s="9" t="s">
        <v>1952</v>
      </c>
      <c r="J12" s="9" t="s">
        <v>1953</v>
      </c>
      <c r="K12" s="9" t="s">
        <v>1954</v>
      </c>
    </row>
    <row r="13" spans="1:11" ht="15.5" x14ac:dyDescent="0.4">
      <c r="A13" s="9" t="s">
        <v>1980</v>
      </c>
      <c r="B13" s="9" t="s">
        <v>1981</v>
      </c>
      <c r="C13" s="9" t="s">
        <v>1934</v>
      </c>
      <c r="D13" s="9" t="s">
        <v>1982</v>
      </c>
      <c r="E13" s="9" t="s">
        <v>1951</v>
      </c>
      <c r="F13" s="10">
        <v>42338</v>
      </c>
      <c r="G13" s="10">
        <v>42353</v>
      </c>
      <c r="H13" s="9">
        <v>9.7487999999999992</v>
      </c>
      <c r="I13" s="9" t="s">
        <v>1952</v>
      </c>
      <c r="J13" s="9" t="s">
        <v>1953</v>
      </c>
      <c r="K13" s="9" t="s">
        <v>1954</v>
      </c>
    </row>
    <row r="14" spans="1:11" ht="15.5" x14ac:dyDescent="0.4">
      <c r="A14" s="9" t="s">
        <v>1983</v>
      </c>
      <c r="B14" s="9" t="s">
        <v>1984</v>
      </c>
      <c r="C14" s="9" t="s">
        <v>1900</v>
      </c>
      <c r="D14" s="9" t="s">
        <v>1985</v>
      </c>
      <c r="E14" s="9" t="s">
        <v>1951</v>
      </c>
      <c r="F14" s="10">
        <v>42366</v>
      </c>
      <c r="G14" s="10">
        <v>42380</v>
      </c>
      <c r="H14" s="9"/>
      <c r="I14" s="9" t="s">
        <v>1952</v>
      </c>
      <c r="J14" s="9" t="s">
        <v>1953</v>
      </c>
      <c r="K14" s="9" t="s">
        <v>1954</v>
      </c>
    </row>
    <row r="15" spans="1:11" ht="15.5" x14ac:dyDescent="0.4">
      <c r="A15" s="9" t="s">
        <v>1986</v>
      </c>
      <c r="B15" s="9" t="s">
        <v>1987</v>
      </c>
      <c r="C15" s="9" t="s">
        <v>1906</v>
      </c>
      <c r="D15" s="9" t="s">
        <v>1973</v>
      </c>
      <c r="E15" s="9" t="s">
        <v>1951</v>
      </c>
      <c r="F15" s="10">
        <v>42398</v>
      </c>
      <c r="G15" s="10">
        <v>42422</v>
      </c>
      <c r="H15" s="9">
        <v>10.053000000000001</v>
      </c>
      <c r="I15" s="9" t="s">
        <v>1952</v>
      </c>
      <c r="J15" s="9" t="s">
        <v>1953</v>
      </c>
      <c r="K15" s="9" t="s">
        <v>1954</v>
      </c>
    </row>
    <row r="16" spans="1:11" ht="15.5" x14ac:dyDescent="0.4">
      <c r="A16" s="9" t="s">
        <v>1988</v>
      </c>
      <c r="B16" s="9" t="s">
        <v>1989</v>
      </c>
      <c r="C16" s="9" t="s">
        <v>1902</v>
      </c>
      <c r="D16" s="9" t="s">
        <v>1973</v>
      </c>
      <c r="E16" s="9" t="s">
        <v>1951</v>
      </c>
      <c r="F16" s="10">
        <v>42438</v>
      </c>
      <c r="G16" s="10">
        <v>42457</v>
      </c>
      <c r="H16" s="9"/>
      <c r="I16" s="9" t="s">
        <v>1952</v>
      </c>
      <c r="J16" s="9" t="s">
        <v>1953</v>
      </c>
      <c r="K16" s="9" t="s">
        <v>1954</v>
      </c>
    </row>
    <row r="17" spans="1:11" ht="15.5" x14ac:dyDescent="0.4">
      <c r="A17" s="9" t="s">
        <v>1990</v>
      </c>
      <c r="B17" s="9" t="s">
        <v>1991</v>
      </c>
      <c r="C17" s="9" t="s">
        <v>1923</v>
      </c>
      <c r="D17" s="9" t="s">
        <v>1992</v>
      </c>
      <c r="E17" s="9" t="s">
        <v>1951</v>
      </c>
      <c r="F17" s="10">
        <v>42541</v>
      </c>
      <c r="G17" s="10">
        <v>42555</v>
      </c>
      <c r="H17" s="9"/>
      <c r="I17" s="9" t="s">
        <v>1952</v>
      </c>
      <c r="J17" s="9" t="s">
        <v>1953</v>
      </c>
      <c r="K17" s="9" t="s">
        <v>1954</v>
      </c>
    </row>
    <row r="18" spans="1:11" ht="15.5" x14ac:dyDescent="0.4">
      <c r="A18" s="9" t="s">
        <v>1993</v>
      </c>
      <c r="B18" s="9" t="s">
        <v>1994</v>
      </c>
      <c r="C18" s="9" t="s">
        <v>1911</v>
      </c>
      <c r="D18" s="9" t="s">
        <v>1950</v>
      </c>
      <c r="E18" s="9" t="s">
        <v>1951</v>
      </c>
      <c r="F18" s="10">
        <v>42551</v>
      </c>
      <c r="G18" s="10">
        <v>42569</v>
      </c>
      <c r="H18" s="9">
        <v>10.1731</v>
      </c>
      <c r="I18" s="9" t="s">
        <v>1952</v>
      </c>
      <c r="J18" s="9" t="s">
        <v>1953</v>
      </c>
      <c r="K18" s="9" t="s">
        <v>1954</v>
      </c>
    </row>
    <row r="19" spans="1:11" ht="15.5" x14ac:dyDescent="0.4">
      <c r="A19" s="9" t="s">
        <v>1995</v>
      </c>
      <c r="B19" s="9" t="s">
        <v>1996</v>
      </c>
      <c r="C19" s="9" t="s">
        <v>1921</v>
      </c>
      <c r="D19" s="9" t="s">
        <v>1973</v>
      </c>
      <c r="E19" s="9" t="s">
        <v>1951</v>
      </c>
      <c r="F19" s="10">
        <v>42555</v>
      </c>
      <c r="G19" s="10">
        <v>42569</v>
      </c>
      <c r="H19" s="9"/>
      <c r="I19" s="9" t="s">
        <v>1952</v>
      </c>
      <c r="J19" s="9" t="s">
        <v>1953</v>
      </c>
      <c r="K19" s="9" t="s">
        <v>1954</v>
      </c>
    </row>
    <row r="20" spans="1:11" ht="15.5" x14ac:dyDescent="0.4">
      <c r="A20" s="9" t="s">
        <v>1997</v>
      </c>
      <c r="B20" s="9" t="s">
        <v>1956</v>
      </c>
      <c r="C20" s="9" t="s">
        <v>1908</v>
      </c>
      <c r="D20" s="9" t="s">
        <v>1950</v>
      </c>
      <c r="E20" s="9" t="s">
        <v>1951</v>
      </c>
      <c r="F20" s="10">
        <v>42612</v>
      </c>
      <c r="G20" s="10">
        <v>42640</v>
      </c>
      <c r="H20" s="9"/>
      <c r="I20" s="9" t="s">
        <v>1952</v>
      </c>
      <c r="J20" s="9" t="s">
        <v>1953</v>
      </c>
      <c r="K20" s="9" t="s">
        <v>1954</v>
      </c>
    </row>
    <row r="21" spans="1:11" ht="15.5" x14ac:dyDescent="0.4">
      <c r="A21" s="9" t="s">
        <v>1998</v>
      </c>
      <c r="B21" s="9" t="s">
        <v>1999</v>
      </c>
      <c r="C21" s="9" t="s">
        <v>1916</v>
      </c>
      <c r="D21" s="9" t="s">
        <v>1982</v>
      </c>
      <c r="E21" s="9" t="s">
        <v>1951</v>
      </c>
      <c r="F21" s="10">
        <v>42615</v>
      </c>
      <c r="G21" s="10">
        <v>42634</v>
      </c>
      <c r="H21" s="9">
        <v>37.807600000000001</v>
      </c>
      <c r="I21" s="9" t="s">
        <v>1952</v>
      </c>
      <c r="J21" s="9" t="s">
        <v>1953</v>
      </c>
      <c r="K21" s="9" t="s">
        <v>1954</v>
      </c>
    </row>
    <row r="22" spans="1:11" ht="15.5" x14ac:dyDescent="0.4">
      <c r="A22" s="9" t="s">
        <v>2000</v>
      </c>
      <c r="B22" s="9" t="s">
        <v>2001</v>
      </c>
      <c r="C22" s="9" t="s">
        <v>1907</v>
      </c>
      <c r="D22" s="9" t="s">
        <v>1982</v>
      </c>
      <c r="E22" s="9" t="s">
        <v>1951</v>
      </c>
      <c r="F22" s="10">
        <v>42636</v>
      </c>
      <c r="G22" s="10">
        <v>42660</v>
      </c>
      <c r="H22" s="9">
        <v>13.8466</v>
      </c>
      <c r="I22" s="9" t="s">
        <v>1952</v>
      </c>
      <c r="J22" s="9" t="s">
        <v>1953</v>
      </c>
      <c r="K22" s="9" t="s">
        <v>1954</v>
      </c>
    </row>
    <row r="23" spans="1:11" ht="15.5" x14ac:dyDescent="0.4">
      <c r="A23" s="9" t="s">
        <v>2002</v>
      </c>
      <c r="B23" s="9" t="s">
        <v>2003</v>
      </c>
      <c r="C23" s="9" t="s">
        <v>1915</v>
      </c>
      <c r="D23" s="9" t="s">
        <v>1965</v>
      </c>
      <c r="E23" s="9" t="s">
        <v>1951</v>
      </c>
      <c r="F23" s="10">
        <v>42642</v>
      </c>
      <c r="G23" s="10">
        <v>42663</v>
      </c>
      <c r="H23" s="9">
        <v>25.515499999999999</v>
      </c>
      <c r="I23" s="9" t="s">
        <v>1952</v>
      </c>
      <c r="J23" s="9" t="s">
        <v>1953</v>
      </c>
      <c r="K23" s="9" t="s">
        <v>1954</v>
      </c>
    </row>
    <row r="24" spans="1:11" ht="15.5" x14ac:dyDescent="0.4">
      <c r="A24" s="9" t="s">
        <v>2004</v>
      </c>
      <c r="B24" s="9" t="s">
        <v>2005</v>
      </c>
      <c r="C24" s="9" t="s">
        <v>1902</v>
      </c>
      <c r="D24" s="9" t="s">
        <v>1973</v>
      </c>
      <c r="E24" s="9" t="s">
        <v>1951</v>
      </c>
      <c r="F24" s="10">
        <v>42696</v>
      </c>
      <c r="G24" s="10">
        <v>42723</v>
      </c>
      <c r="H24" s="9">
        <v>5.1962999999999999</v>
      </c>
      <c r="I24" s="9" t="s">
        <v>1952</v>
      </c>
      <c r="J24" s="9" t="s">
        <v>1953</v>
      </c>
      <c r="K24" s="9" t="s">
        <v>1954</v>
      </c>
    </row>
    <row r="25" spans="1:11" ht="15.5" x14ac:dyDescent="0.4">
      <c r="A25" s="9" t="s">
        <v>2006</v>
      </c>
      <c r="B25" s="9" t="s">
        <v>2007</v>
      </c>
      <c r="C25" s="9" t="s">
        <v>1894</v>
      </c>
      <c r="D25" s="9" t="s">
        <v>2008</v>
      </c>
      <c r="E25" s="9" t="s">
        <v>1951</v>
      </c>
      <c r="F25" s="10">
        <v>42733</v>
      </c>
      <c r="G25" s="10">
        <v>42751</v>
      </c>
      <c r="H25" s="9">
        <v>41.310299999999998</v>
      </c>
      <c r="I25" s="9" t="s">
        <v>1952</v>
      </c>
      <c r="J25" s="9" t="s">
        <v>1953</v>
      </c>
      <c r="K25" s="9" t="s">
        <v>1954</v>
      </c>
    </row>
    <row r="26" spans="1:11" ht="15.5" x14ac:dyDescent="0.4">
      <c r="A26" s="9" t="s">
        <v>2009</v>
      </c>
      <c r="B26" s="9" t="s">
        <v>2010</v>
      </c>
      <c r="C26" s="9" t="s">
        <v>2011</v>
      </c>
      <c r="D26" s="9" t="s">
        <v>2008</v>
      </c>
      <c r="E26" s="9" t="s">
        <v>1951</v>
      </c>
      <c r="F26" s="10">
        <v>42814</v>
      </c>
      <c r="G26" s="10">
        <v>42835</v>
      </c>
      <c r="H26" s="9">
        <v>14.9345</v>
      </c>
      <c r="I26" s="9" t="s">
        <v>1952</v>
      </c>
      <c r="J26" s="9" t="s">
        <v>1953</v>
      </c>
      <c r="K26" s="9" t="s">
        <v>1954</v>
      </c>
    </row>
    <row r="27" spans="1:11" ht="15.5" x14ac:dyDescent="0.4">
      <c r="A27" s="9" t="s">
        <v>2012</v>
      </c>
      <c r="B27" s="9" t="s">
        <v>2013</v>
      </c>
      <c r="C27" s="9" t="s">
        <v>1905</v>
      </c>
      <c r="D27" s="9" t="s">
        <v>1950</v>
      </c>
      <c r="E27" s="9" t="s">
        <v>1951</v>
      </c>
      <c r="F27" s="10">
        <v>42951</v>
      </c>
      <c r="G27" s="10">
        <v>42985</v>
      </c>
      <c r="H27" s="9">
        <v>3.9207000000000001</v>
      </c>
      <c r="I27" s="9" t="s">
        <v>1952</v>
      </c>
      <c r="J27" s="9" t="s">
        <v>1953</v>
      </c>
      <c r="K27" s="9" t="s">
        <v>1954</v>
      </c>
    </row>
    <row r="28" spans="1:11" ht="15.5" x14ac:dyDescent="0.4">
      <c r="A28" s="9" t="s">
        <v>2014</v>
      </c>
      <c r="B28" s="9" t="s">
        <v>2015</v>
      </c>
      <c r="C28" s="9" t="s">
        <v>2016</v>
      </c>
      <c r="D28" s="9" t="s">
        <v>1950</v>
      </c>
      <c r="E28" s="9" t="s">
        <v>1951</v>
      </c>
      <c r="F28" s="10">
        <v>42958</v>
      </c>
      <c r="G28" s="10">
        <v>42975</v>
      </c>
      <c r="H28" s="9">
        <v>74.310299999999998</v>
      </c>
      <c r="I28" s="9" t="s">
        <v>1952</v>
      </c>
      <c r="J28" s="9" t="s">
        <v>1953</v>
      </c>
      <c r="K28" s="9" t="s">
        <v>1954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ETF-info</vt:lpstr>
      <vt:lpstr>大类</vt:lpstr>
      <vt:lpstr>中类</vt:lpstr>
      <vt:lpstr>ETF指数</vt:lpstr>
      <vt:lpstr>Sheet2</vt:lpstr>
      <vt:lpstr>Sheet5</vt:lpstr>
      <vt:lpstr>Sheet1</vt:lpstr>
      <vt:lpstr>基金公司</vt:lpstr>
      <vt:lpstr>货币ETF</vt:lpstr>
      <vt:lpstr>公募指数</vt:lpstr>
      <vt:lpstr>指数行情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皓 吴</cp:lastModifiedBy>
  <dcterms:created xsi:type="dcterms:W3CDTF">2025-01-11T15:12:00Z</dcterms:created>
  <dcterms:modified xsi:type="dcterms:W3CDTF">2025-04-24T06:53:13Z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B6D433F5-E80E-4D45-A01B-0C4BCBC83167</vt:lpwstr>
  </property>
  <property fmtid="{D5CDD505-2E9C-101B-9397-08002B2CF9AE}" pid="3" name="ICV">
    <vt:lpwstr>9D9147F30C2347C282C267403737EAE1_12</vt:lpwstr>
  </property>
  <property fmtid="{D5CDD505-2E9C-101B-9397-08002B2CF9AE}" pid="4" name="KSOProductBuildVer">
    <vt:lpwstr>2052-12.1.0.19770</vt:lpwstr>
  </property>
</Properties>
</file>