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ami1jvl_bosch_com/Documents/ETS DTA JVL/DS1 - Entregas/Gabriel Reis/Excel - Atividade 3/Atualização da planilha - PROCX/"/>
    </mc:Choice>
  </mc:AlternateContent>
  <xr:revisionPtr revIDLastSave="157" documentId="8_{3851A01C-7BAE-42E6-AAC4-008270BA1C1D}" xr6:coauthVersionLast="47" xr6:coauthVersionMax="47" xr10:uidLastSave="{CDD69BE7-9417-4B5B-AF8F-AC37B3066B8E}"/>
  <bookViews>
    <workbookView xWindow="-120" yWindow="-120" windowWidth="29040" windowHeight="15840" xr2:uid="{984DABE8-B6E5-4D0C-BD9B-448CC6F15870}"/>
  </bookViews>
  <sheets>
    <sheet name="Visão Geral" sheetId="1" r:id="rId1"/>
    <sheet name="Detalhes" sheetId="2" r:id="rId2"/>
    <sheet name="Configurações" sheetId="3" r:id="rId3"/>
  </sheets>
  <definedNames>
    <definedName name="_xlnm._FilterDatabase" localSheetId="0" hidden="1">'Visão Geral'!$B$5:$B$16</definedName>
    <definedName name="_xlnm.Print_Area" localSheetId="0">'Visão Geral'!$B$2:$H$3</definedName>
    <definedName name="Criar">Tabela6[Criador]</definedName>
    <definedName name="SegmentaçãodeDados_Nome_do_Projeto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16" i="1"/>
  <c r="C6" i="1"/>
  <c r="D7" i="2" a="1"/>
  <c r="D7" i="2" s="1"/>
  <c r="F3" i="3"/>
  <c r="F4" i="3"/>
  <c r="F5" i="3"/>
  <c r="F6" i="3"/>
  <c r="F7" i="3"/>
  <c r="F8" i="3"/>
  <c r="F9" i="3"/>
  <c r="F10" i="3"/>
  <c r="F11" i="3"/>
  <c r="F12" i="3"/>
  <c r="F13" i="3"/>
  <c r="C7" i="2" a="1"/>
  <c r="C7" i="2" s="1"/>
  <c r="B7" i="2" a="1"/>
  <c r="B7" i="2" s="1"/>
  <c r="E3" i="2"/>
  <c r="D3" i="2"/>
  <c r="C3" i="2"/>
  <c r="G6" i="1"/>
  <c r="G7" i="1"/>
  <c r="K5" i="3"/>
  <c r="H6" i="1"/>
  <c r="H7" i="1"/>
  <c r="H8" i="1"/>
  <c r="H9" i="1"/>
  <c r="H10" i="1"/>
  <c r="H11" i="1"/>
  <c r="H12" i="1"/>
  <c r="H13" i="1"/>
  <c r="H14" i="1"/>
  <c r="H15" i="1"/>
  <c r="H16" i="1"/>
  <c r="G16" i="1"/>
  <c r="G15" i="1"/>
  <c r="G14" i="1"/>
  <c r="G13" i="1"/>
  <c r="G12" i="1"/>
  <c r="G11" i="1"/>
  <c r="G10" i="1"/>
  <c r="G9" i="1"/>
  <c r="G8" i="1"/>
  <c r="E7" i="2" l="1"/>
  <c r="F6" i="1"/>
  <c r="F7" i="1"/>
  <c r="F8" i="1"/>
  <c r="F9" i="1"/>
  <c r="F10" i="1"/>
  <c r="F11" i="1"/>
  <c r="F12" i="1"/>
  <c r="F13" i="1"/>
  <c r="F14" i="1"/>
  <c r="F15" i="1"/>
  <c r="F16" i="1"/>
  <c r="B6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B7" i="1"/>
  <c r="B8" i="1"/>
  <c r="B9" i="1"/>
  <c r="B10" i="1"/>
  <c r="B11" i="1"/>
  <c r="B12" i="1"/>
  <c r="B13" i="1"/>
  <c r="B14" i="1"/>
  <c r="B15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<sst xmlns="http://schemas.openxmlformats.org/spreadsheetml/2006/main" count="120" uniqueCount="74">
  <si>
    <t>BOSCH</t>
  </si>
  <si>
    <t>Visao Geral</t>
  </si>
  <si>
    <t>Detalhes</t>
  </si>
  <si>
    <t>Configuraçoes</t>
  </si>
  <si>
    <t>Nome do Projeto</t>
  </si>
  <si>
    <t>Descrição do Projeto</t>
  </si>
  <si>
    <t>Status da produção</t>
  </si>
  <si>
    <t>Descrição do status</t>
  </si>
  <si>
    <t>Criador</t>
  </si>
  <si>
    <t>Documentação</t>
  </si>
  <si>
    <t>Data de Implementação</t>
  </si>
  <si>
    <t>Cód. Operação</t>
  </si>
  <si>
    <t>Tecnologia</t>
  </si>
  <si>
    <t>Função</t>
  </si>
  <si>
    <t>Implementação</t>
  </si>
  <si>
    <t>SALDO DOS PROJETOS</t>
  </si>
  <si>
    <t>Orçamento</t>
  </si>
  <si>
    <t>Status da Aplicação</t>
  </si>
  <si>
    <t>ORÇAMENTO</t>
  </si>
  <si>
    <t>INVESTIMENTOS</t>
  </si>
  <si>
    <t>CONCLUSÃO</t>
  </si>
  <si>
    <t>Parado</t>
  </si>
  <si>
    <t>O projeto está em segundo plano</t>
  </si>
  <si>
    <t>Link</t>
  </si>
  <si>
    <t>Parado (indeterminado)</t>
  </si>
  <si>
    <t>O projeto foi descontinuado</t>
  </si>
  <si>
    <t>Conclusão</t>
  </si>
  <si>
    <t>Interrompido</t>
  </si>
  <si>
    <t>Houve interrupção do projeto por erro</t>
  </si>
  <si>
    <t>Em andamento</t>
  </si>
  <si>
    <t>Produção em andamento</t>
  </si>
  <si>
    <t>Potenciômetros</t>
  </si>
  <si>
    <t>Automatização do setor</t>
  </si>
  <si>
    <t>Arduino</t>
  </si>
  <si>
    <t>Facilitação</t>
  </si>
  <si>
    <t>Gabriel</t>
  </si>
  <si>
    <t>KANBAN</t>
  </si>
  <si>
    <t>Auxílio na organização através de gráfico</t>
  </si>
  <si>
    <t>Diagrama</t>
  </si>
  <si>
    <t>RH</t>
  </si>
  <si>
    <t>Eros</t>
  </si>
  <si>
    <t>Site interno</t>
  </si>
  <si>
    <t>Interligação de áreas online</t>
  </si>
  <si>
    <t>Website</t>
  </si>
  <si>
    <t>Suporte</t>
  </si>
  <si>
    <t>Ana</t>
  </si>
  <si>
    <t>Respostas automáticas</t>
  </si>
  <si>
    <t>--</t>
  </si>
  <si>
    <t>Machine Learning</t>
  </si>
  <si>
    <t>IA</t>
  </si>
  <si>
    <t>Bia</t>
  </si>
  <si>
    <t>Treinamento</t>
  </si>
  <si>
    <t>Python</t>
  </si>
  <si>
    <t>Automatização</t>
  </si>
  <si>
    <t>Caio</t>
  </si>
  <si>
    <t>Padronização</t>
  </si>
  <si>
    <t>Power BI</t>
  </si>
  <si>
    <t>CJ</t>
  </si>
  <si>
    <t>Escalabilidade</t>
  </si>
  <si>
    <t>Banco de Dados</t>
  </si>
  <si>
    <t>Gleyce</t>
  </si>
  <si>
    <t>Gestão telefônica</t>
  </si>
  <si>
    <t>PABX</t>
  </si>
  <si>
    <t>Novo setor</t>
  </si>
  <si>
    <t>Excel</t>
  </si>
  <si>
    <t>SAP</t>
  </si>
  <si>
    <t>Gabriel Reis e Eros</t>
  </si>
  <si>
    <t>Investimento</t>
  </si>
  <si>
    <t>Saldo Projeto</t>
  </si>
  <si>
    <t>DIFERENÇA</t>
  </si>
  <si>
    <t>Diferença</t>
  </si>
  <si>
    <t>Apoio</t>
  </si>
  <si>
    <t>Agilidade no processo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</si>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</sst>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4"/>
      <name val="Calibri"/>
      <family val="2"/>
      <scheme val="minor"/>
    </font>
    <font>
      <sz val="26"/>
      <color rgb="FFFF0000"/>
      <name val="72 Black"/>
      <family val="2"/>
    </font>
    <font>
      <b/>
      <sz val="20"/>
      <color theme="0"/>
      <name val="Calibri"/>
      <family val="2"/>
      <scheme val="minor"/>
    </font>
    <font>
      <sz val="20"/>
      <color theme="4"/>
      <name val="72 Black"/>
      <family val="2"/>
    </font>
    <font>
      <sz val="20"/>
      <color theme="0"/>
      <name val="72 Black"/>
      <family val="2"/>
    </font>
    <font>
      <b/>
      <sz val="20"/>
      <color theme="4"/>
      <name val="72 Black"/>
      <family val="2"/>
    </font>
    <font>
      <sz val="14"/>
      <color theme="0"/>
      <name val="72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0" fontId="0" fillId="4" borderId="1" xfId="0" applyFill="1" applyBorder="1"/>
    <xf numFmtId="0" fontId="1" fillId="2" borderId="2" xfId="0" quotePrefix="1" applyFont="1" applyFill="1" applyBorder="1"/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wrapText="1"/>
    </xf>
    <xf numFmtId="4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2" applyFont="1"/>
    <xf numFmtId="9" fontId="0" fillId="0" borderId="0" xfId="2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9" fontId="0" fillId="0" borderId="0" xfId="0" applyNumberFormat="1"/>
    <xf numFmtId="0" fontId="0" fillId="0" borderId="0" xfId="0" quotePrefix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5" fillId="0" borderId="0" xfId="3" applyNumberForma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0" fillId="5" borderId="0" xfId="3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0" fillId="5" borderId="0" xfId="3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33">
    <dxf>
      <numFmt numFmtId="34" formatCode="_-&quot;R$&quot;\ * #,##0.00_-;\-&quot;R$&quot;\ * #,##0.00_-;_-&quot;R$&quot;\ * &quot;-&quot;??_-;_-@_-"/>
    </dxf>
    <dxf>
      <numFmt numFmtId="13" formatCode="0%"/>
      <alignment horizontal="center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numFmt numFmtId="19" formatCode="dd/mm/yyyy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/>
                </a:solidFill>
              </a:rPr>
              <a:t>Orçamento</a:t>
            </a:r>
            <a:r>
              <a:rPr lang="en-US" baseline="0"/>
              <a:t> X </a:t>
            </a:r>
            <a:r>
              <a:rPr lang="en-US" baseline="0">
                <a:solidFill>
                  <a:srgbClr val="FF0000"/>
                </a:solidFill>
              </a:rPr>
              <a:t>Investimento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Orçamento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715-411B-BBED-495E26A734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Configurações!$C$16:$C$26</c:f>
              <c:strCache>
                <c:ptCount val="11"/>
                <c:pt idx="0">
                  <c:v>Potenciômetros</c:v>
                </c:pt>
                <c:pt idx="1">
                  <c:v>KANBAN</c:v>
                </c:pt>
                <c:pt idx="2">
                  <c:v>Site interno</c:v>
                </c:pt>
                <c:pt idx="3">
                  <c:v>Respostas automáticas</c:v>
                </c:pt>
                <c:pt idx="4">
                  <c:v>Treinamento</c:v>
                </c:pt>
                <c:pt idx="5">
                  <c:v>Padronização</c:v>
                </c:pt>
                <c:pt idx="6">
                  <c:v>Escalabilidade</c:v>
                </c:pt>
                <c:pt idx="7">
                  <c:v>Gestão telefônica</c:v>
                </c:pt>
                <c:pt idx="8">
                  <c:v>Novo setor</c:v>
                </c:pt>
                <c:pt idx="9">
                  <c:v>Padronização</c:v>
                </c:pt>
                <c:pt idx="10">
                  <c:v>Implementação</c:v>
                </c:pt>
              </c:strCache>
            </c:strRef>
          </c:cat>
          <c:val>
            <c:numRef>
              <c:f>Configurações!$G$3:$G$13</c:f>
              <c:numCache>
                <c:formatCode>_("R$"* #,##0.00_);_("R$"* \(#,##0.00\);_("R$"* "-"??_);_(@_)</c:formatCode>
                <c:ptCount val="11"/>
                <c:pt idx="0">
                  <c:v>12000</c:v>
                </c:pt>
                <c:pt idx="1">
                  <c:v>20000</c:v>
                </c:pt>
                <c:pt idx="2">
                  <c:v>19000</c:v>
                </c:pt>
                <c:pt idx="3">
                  <c:v>15000</c:v>
                </c:pt>
                <c:pt idx="4">
                  <c:v>14000</c:v>
                </c:pt>
                <c:pt idx="5">
                  <c:v>13000</c:v>
                </c:pt>
                <c:pt idx="6">
                  <c:v>12000</c:v>
                </c:pt>
                <c:pt idx="7">
                  <c:v>22000</c:v>
                </c:pt>
                <c:pt idx="8">
                  <c:v>11000</c:v>
                </c:pt>
                <c:pt idx="9">
                  <c:v>10000</c:v>
                </c:pt>
                <c:pt idx="10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5-411B-BBED-495E26A73417}"/>
            </c:ext>
          </c:extLst>
        </c:ser>
        <c:ser>
          <c:idx val="1"/>
          <c:order val="1"/>
          <c:tx>
            <c:v>Investimento</c:v>
          </c:tx>
          <c:spPr>
            <a:solidFill>
              <a:srgbClr val="FF000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Configurações!$C$16:$C$26</c:f>
              <c:strCache>
                <c:ptCount val="11"/>
                <c:pt idx="0">
                  <c:v>Potenciômetros</c:v>
                </c:pt>
                <c:pt idx="1">
                  <c:v>KANBAN</c:v>
                </c:pt>
                <c:pt idx="2">
                  <c:v>Site interno</c:v>
                </c:pt>
                <c:pt idx="3">
                  <c:v>Respostas automáticas</c:v>
                </c:pt>
                <c:pt idx="4">
                  <c:v>Treinamento</c:v>
                </c:pt>
                <c:pt idx="5">
                  <c:v>Padronização</c:v>
                </c:pt>
                <c:pt idx="6">
                  <c:v>Escalabilidade</c:v>
                </c:pt>
                <c:pt idx="7">
                  <c:v>Gestão telefônica</c:v>
                </c:pt>
                <c:pt idx="8">
                  <c:v>Novo setor</c:v>
                </c:pt>
                <c:pt idx="9">
                  <c:v>Padronização</c:v>
                </c:pt>
                <c:pt idx="10">
                  <c:v>Implementação</c:v>
                </c:pt>
              </c:strCache>
            </c:strRef>
          </c:cat>
          <c:val>
            <c:numRef>
              <c:f>Configurações!$H$3:$H$13</c:f>
              <c:numCache>
                <c:formatCode>_("R$"* #,##0.00_);_("R$"* \(#,##0.00\);_("R$"* "-"??_);_(@_)</c:formatCode>
                <c:ptCount val="11"/>
                <c:pt idx="0">
                  <c:v>12000</c:v>
                </c:pt>
                <c:pt idx="1">
                  <c:v>21000</c:v>
                </c:pt>
                <c:pt idx="2">
                  <c:v>13000</c:v>
                </c:pt>
                <c:pt idx="3">
                  <c:v>14000</c:v>
                </c:pt>
                <c:pt idx="4">
                  <c:v>10000</c:v>
                </c:pt>
                <c:pt idx="5">
                  <c:v>20000</c:v>
                </c:pt>
                <c:pt idx="6">
                  <c:v>31000</c:v>
                </c:pt>
                <c:pt idx="7">
                  <c:v>10000</c:v>
                </c:pt>
                <c:pt idx="8">
                  <c:v>12000</c:v>
                </c:pt>
                <c:pt idx="9">
                  <c:v>16000</c:v>
                </c:pt>
                <c:pt idx="10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15-411B-BBED-495E26A73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376112"/>
        <c:axId val="499290816"/>
      </c:barChart>
      <c:catAx>
        <c:axId val="197137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290816"/>
        <c:crosses val="autoZero"/>
        <c:auto val="1"/>
        <c:lblAlgn val="ctr"/>
        <c:lblOffset val="100"/>
        <c:tickLblSkip val="1"/>
        <c:noMultiLvlLbl val="0"/>
      </c:catAx>
      <c:valAx>
        <c:axId val="49929081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197137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2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2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8</xdr:col>
      <xdr:colOff>2930</xdr:colOff>
      <xdr:row>1</xdr:row>
      <xdr:rowOff>5384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8C92F4D-01B0-46D5-0C9D-8A6F96A6FA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59984" r="10481" b="-59988"/>
        <a:stretch/>
      </xdr:blipFill>
      <xdr:spPr>
        <a:xfrm flipV="1">
          <a:off x="124239" y="0"/>
          <a:ext cx="8111604" cy="104775"/>
        </a:xfrm>
        <a:prstGeom prst="rect">
          <a:avLst/>
        </a:prstGeom>
      </xdr:spPr>
    </xdr:pic>
    <xdr:clientData/>
  </xdr:twoCellAnchor>
  <xdr:twoCellAnchor editAs="oneCell">
    <xdr:from>
      <xdr:col>4</xdr:col>
      <xdr:colOff>1209675</xdr:colOff>
      <xdr:row>1</xdr:row>
      <xdr:rowOff>0</xdr:rowOff>
    </xdr:from>
    <xdr:to>
      <xdr:col>4</xdr:col>
      <xdr:colOff>1581104</xdr:colOff>
      <xdr:row>2</xdr:row>
      <xdr:rowOff>165604</xdr:rowOff>
    </xdr:to>
    <xdr:pic macro="[0]!Imagem3_Clique">
      <xdr:nvPicPr>
        <xdr:cNvPr id="4" name="Imagem 3">
          <a:extLst>
            <a:ext uri="{FF2B5EF4-FFF2-40B4-BE49-F238E27FC236}">
              <a16:creationId xmlns:a16="http://schemas.microsoft.com/office/drawing/2014/main" id="{8F136CF4-1CDD-EB9F-F9CA-2060CF552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0" y="0"/>
          <a:ext cx="371429" cy="380952"/>
        </a:xfrm>
        <a:prstGeom prst="rect">
          <a:avLst/>
        </a:prstGeom>
      </xdr:spPr>
    </xdr:pic>
    <xdr:clientData/>
  </xdr:twoCellAnchor>
  <xdr:twoCellAnchor editAs="absolute">
    <xdr:from>
      <xdr:col>8</xdr:col>
      <xdr:colOff>26151</xdr:colOff>
      <xdr:row>3</xdr:row>
      <xdr:rowOff>13726</xdr:rowOff>
    </xdr:from>
    <xdr:to>
      <xdr:col>9</xdr:col>
      <xdr:colOff>664326</xdr:colOff>
      <xdr:row>11</xdr:row>
      <xdr:rowOff>308231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e do Projeto">
              <a:extLst>
                <a:ext uri="{FF2B5EF4-FFF2-40B4-BE49-F238E27FC236}">
                  <a16:creationId xmlns:a16="http://schemas.microsoft.com/office/drawing/2014/main" id="{0410872D-4E7B-231F-F06B-1E52D3518F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 do Proje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9064" y="560378"/>
              <a:ext cx="1830871" cy="30774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0</xdr:rowOff>
    </xdr:from>
    <xdr:to>
      <xdr:col>6</xdr:col>
      <xdr:colOff>590550</xdr:colOff>
      <xdr:row>1</xdr:row>
      <xdr:rowOff>61653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D0E1B45-AFE1-436B-AC67-490850341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0"/>
          <a:ext cx="476250" cy="414078"/>
        </a:xfrm>
        <a:prstGeom prst="rect">
          <a:avLst/>
        </a:prstGeom>
      </xdr:spPr>
    </xdr:pic>
    <xdr:clientData/>
  </xdr:twoCellAnchor>
  <xdr:twoCellAnchor>
    <xdr:from>
      <xdr:col>0</xdr:col>
      <xdr:colOff>827941</xdr:colOff>
      <xdr:row>7</xdr:row>
      <xdr:rowOff>161191</xdr:rowOff>
    </xdr:from>
    <xdr:to>
      <xdr:col>5</xdr:col>
      <xdr:colOff>1084384</xdr:colOff>
      <xdr:row>24</xdr:row>
      <xdr:rowOff>161192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40B77A-E7DA-4580-9719-54C8D92D0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257175</xdr:colOff>
      <xdr:row>0</xdr:row>
      <xdr:rowOff>57150</xdr:rowOff>
    </xdr:from>
    <xdr:to>
      <xdr:col>6</xdr:col>
      <xdr:colOff>733425</xdr:colOff>
      <xdr:row>0</xdr:row>
      <xdr:rowOff>471228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0F7C56-EB1E-4A70-980C-A34E80ECA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4675" y="57150"/>
          <a:ext cx="476250" cy="414078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_do_Projeto" xr10:uid="{BADBDFBB-C848-43DF-B247-5542E29E0C27}" sourceName="Nome do Projeto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e do Projeto" xr10:uid="{E46AE0C3-E9FD-4433-B946-EBF3A5721A62}" cache="SegmentaçãodeDados_Nome_do_Projeto" caption="Nome do Proje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8B6BB-B7F2-4756-89B5-56A5DF21BAEA}" name="Tabela1" displayName="Tabela1" ref="B5:H16" totalsRowShown="0" headerRowDxfId="31" dataDxfId="30">
  <autoFilter ref="B5:H16" xr:uid="{D158B6BB-B7F2-4756-89B5-56A5DF21BAEA}"/>
  <tableColumns count="7">
    <tableColumn id="1" xr3:uid="{FB052A06-7C7B-4250-8F46-00F550CB7740}" name="Nome do Projeto" dataDxfId="29">
      <calculatedColumnFormula>Configurações!C16</calculatedColumnFormula>
    </tableColumn>
    <tableColumn id="9" xr3:uid="{8BD16DA8-32C6-43AF-BE1E-5BB414AF9109}" name="Descrição do Projeto" dataDxfId="28">
      <calculatedColumnFormula>_xlfn.XLOOKUP(Tabela1[[#This Row],[Nome do Projeto]],Tabela6[Nome do Projeto],Tabela6[Descrição do Projeto],0,0,1)</calculatedColumnFormula>
    </tableColumn>
    <tableColumn id="2" xr3:uid="{9EF858CE-4794-43BD-A047-45B485BB7B39}" name="Status da produção" dataDxfId="27">
      <calculatedColumnFormula>Configurações!F16</calculatedColumnFormula>
    </tableColumn>
    <tableColumn id="3" xr3:uid="{D6C97D6A-230C-452C-959F-EBE0D69DFE6C}" name="Descrição do status" dataDxfId="26"/>
    <tableColumn id="4" xr3:uid="{02A89866-13E3-4B61-8E43-E9B40ACB428E}" name="Criador" dataDxfId="25">
      <calculatedColumnFormula>Configurações!H16</calculatedColumnFormula>
    </tableColumn>
    <tableColumn id="5" xr3:uid="{D4B6140D-2034-44CC-AD08-68E84491A3B5}" name="Documentação" dataDxfId="24"/>
    <tableColumn id="6" xr3:uid="{7C363B17-2B8A-4949-8793-1C597340E04D}" name="Data de Implementação" dataDxfId="23">
      <calculatedColumnFormula>Configurações!I16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9D3E2-3B8D-45ED-88D9-48EC251B409E}" name="Tabela3" displayName="Tabela3" ref="B2:E3" totalsRowShown="0">
  <tableColumns count="4">
    <tableColumn id="1" xr3:uid="{D8AC69C9-BE3F-4FE9-B031-8F9F134EF661}" name="Nome do Projeto"/>
    <tableColumn id="4" xr3:uid="{A813FB55-34CD-476A-933D-682FC340B069}" name="Cód. Operação" dataDxfId="19">
      <calculatedColumnFormula>_xlfn.XLOOKUP(Tabela3[[#This Row],[Nome do Projeto]],Tabela6[Nome do Projeto],Tabela6[Cód. Operação],0,0,1)</calculatedColumnFormula>
    </tableColumn>
    <tableColumn id="2" xr3:uid="{9C3F29D5-4EA0-4CEC-8DA1-FA181670D520}" name="Tecnologia">
      <calculatedColumnFormula>_xlfn.XLOOKUP(Tabela3[[#This Row],[Nome do Projeto]],Tabela6[Nome do Projeto],Tabela6[Tecnologia],0,0,1)</calculatedColumnFormula>
    </tableColumn>
    <tableColumn id="3" xr3:uid="{941A4CB5-02A8-4697-9E8E-3D22402F68A5}" name="Função" dataDxfId="18">
      <calculatedColumnFormula>_xlfn.XLOOKUP(Tabela3[[#This Row],[Nome do Projeto]],Tabela6[Nome do Projeto],Tabela6[Função],0,0,1)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5A1247-43EB-40F5-B7A9-B22B8B6E182A}" name="Tabela9" displayName="Tabela9" ref="B6:D7" totalsRowShown="0" dataDxfId="17">
  <autoFilter ref="B6:D7" xr:uid="{EF5A1247-43EB-40F5-B7A9-B22B8B6E182A}"/>
  <tableColumns count="3">
    <tableColumn id="1" xr3:uid="{B3E48C95-827C-46E9-942C-217213871E71}" name="Orçamento" dataDxfId="16">
      <calculatedColumnFormula array="1">_xlfn.XLOOKUP(Tabela3[Nome do Projeto],Tabela6[Nome do Projeto],Tabela8[ORÇAMENTO],0,0,1)</calculatedColumnFormula>
    </tableColumn>
    <tableColumn id="2" xr3:uid="{B5CDFF8B-2CAD-4750-B58B-0F22FBCF4ED7}" name="Investimento" dataDxfId="15">
      <calculatedColumnFormula array="1">_xlfn.XLOOKUP(Tabela3[Nome do Projeto],Tabela6[Nome do Projeto],Tabela8[INVESTIMENTOS],0,0,1)</calculatedColumnFormula>
    </tableColumn>
    <tableColumn id="3" xr3:uid="{4B33EB97-06B9-4353-A3A7-EFC08FBE040D}" name="Diferença" dataDxfId="14">
      <calculatedColumnFormula array="1">_xlfn.XLOOKUP(Tabela3[Nome do Projeto],Tabela6[Nome do Projeto],Tabela4[DIFERENÇA],0,0,1)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322D825-DB11-4175-ACD8-5F188D1ACF2B}" name="Tabela11" displayName="Tabela11" ref="E6:E7" totalsRowShown="0">
  <autoFilter ref="E6:E7" xr:uid="{2322D825-DB11-4175-ACD8-5F188D1ACF2B}"/>
  <tableColumns count="1">
    <tableColumn id="1" xr3:uid="{304A396B-7F9C-4D14-BE90-6EFC49FA9E82}" name="Saldo Projeto" dataCellStyle="Porcentagem">
      <calculatedColumnFormula>IF(C7&gt;B7,"NEGATIVO","POSITIVO")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846C3-FEA1-4209-8EAC-7325D11C8C31}" name="Tabela2" displayName="Tabela2" ref="B2:C6" totalsRowShown="0" headerRowDxfId="13" headerRowBorderDxfId="12" tableBorderDxfId="11">
  <autoFilter ref="B2:C6" xr:uid="{048846C3-FEA1-4209-8EAC-7325D11C8C31}"/>
  <tableColumns count="2">
    <tableColumn id="1" xr3:uid="{C77732C8-61FF-4EC1-8126-CAFA68F2BDC5}" name="Status da Aplicação"/>
    <tableColumn id="2" xr3:uid="{BDDFBCD9-FC55-4B27-9ABC-0658A32D3A4F}" name="Descrição do status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382D9A-9CE0-4A90-8BC8-F2CF6C6EA31C}" name="Tabela6" displayName="Tabela6" ref="B15:I26" totalsRowShown="0">
  <autoFilter ref="B15:I26" xr:uid="{5E382D9A-9CE0-4A90-8BC8-F2CF6C6EA31C}"/>
  <tableColumns count="8">
    <tableColumn id="11" xr3:uid="{94701E95-BC59-482E-98B7-C68F2A1A7EBE}" name="Cód. Operação" dataDxfId="9"/>
    <tableColumn id="1" xr3:uid="{5B6EF05C-7239-4800-854A-AFE89F90B585}" name="Nome do Projeto" dataDxfId="8"/>
    <tableColumn id="2" xr3:uid="{E279B6C2-EE66-43A7-A2CB-719D869E3FCF}" name="Descrição do Projeto" dataDxfId="7"/>
    <tableColumn id="15" xr3:uid="{BB51C639-4121-43C8-8F93-027ECC441520}" name="Tecnologia" dataDxfId="6"/>
    <tableColumn id="3" xr3:uid="{0C7C1C23-26B7-4489-9C81-6900DE98A48F}" name="Status da Aplicação" dataDxfId="5"/>
    <tableColumn id="12" xr3:uid="{5184F36C-0E65-4CA1-A792-0307CB5012B0}" name="Função" dataDxfId="4"/>
    <tableColumn id="13" xr3:uid="{248D29A8-A29A-4082-831D-A0E1CFC87723}" name="Criador" dataDxfId="3"/>
    <tableColumn id="14" xr3:uid="{B0A8564E-58BF-406A-8133-2F552955BDAA}" name="Data de Implementaçã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D5D52E-C3AB-42F7-8876-6AE51FDCA012}" name="Tabela8" displayName="Tabela8" ref="G2:I13" totalsRowShown="0">
  <autoFilter ref="G2:I13" xr:uid="{40D5D52E-C3AB-42F7-8876-6AE51FDCA012}"/>
  <tableColumns count="3">
    <tableColumn id="2" xr3:uid="{43DF3554-C490-46CE-95A9-57A9E5D7390E}" name="ORÇAMENTO" dataDxfId="2" dataCellStyle="Moeda">
      <calculatedColumnFormula array="1">IF(Tabela3[Cód. Operação]=105,#REF!,0)</calculatedColumnFormula>
    </tableColumn>
    <tableColumn id="3" xr3:uid="{5FD0C65D-ED08-472B-8D55-E54568D2A1B4}" name="INVESTIMENTOS" dataCellStyle="Moeda"/>
    <tableColumn id="4" xr3:uid="{C039AAB3-D1A1-4BA9-927E-F3CA19E12EA0}" name="CONCLUSÃO" dataDxfId="1" dataCellStyle="Porcentage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F6BB52-D4E8-4AD0-A67B-EC7D4BE5A88B}" name="Tabela10" displayName="Tabela10" ref="D7:D8" totalsRowShown="0">
  <autoFilter ref="D7:D8" xr:uid="{E6F6BB52-D4E8-4AD0-A67B-EC7D4BE5A88B}"/>
  <tableColumns count="1">
    <tableColumn id="1" xr3:uid="{1AFF4892-624D-4781-B4BF-58B20C3A1EF5}" name="Apoi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67A828-A85D-43B5-9897-485A31E1F6EF}" name="Tabela4" displayName="Tabela4" ref="F2:F13" totalsRowShown="0">
  <autoFilter ref="F2:F13" xr:uid="{7967A828-A85D-43B5-9897-485A31E1F6EF}"/>
  <tableColumns count="1">
    <tableColumn id="1" xr3:uid="{40AC1C42-FD47-4286-BB5D-D4D531253422}" name="DIFERENÇA" dataDxfId="0">
      <calculatedColumnFormula>SUM(Tabela8[[#This Row],[INVESTIMENTOS]]-G3)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1A55-398C-44AF-BEA5-18D2054DCDF1}">
  <sheetPr codeName="Planilha1">
    <pageSetUpPr fitToPage="1"/>
  </sheetPr>
  <dimension ref="B1:H19"/>
  <sheetViews>
    <sheetView showGridLines="0" tabSelected="1" zoomScale="115" zoomScaleNormal="115" workbookViewId="0"/>
  </sheetViews>
  <sheetFormatPr defaultRowHeight="15" x14ac:dyDescent="0.25"/>
  <cols>
    <col min="1" max="1" width="1.85546875" customWidth="1"/>
    <col min="2" max="2" width="16.42578125" customWidth="1"/>
    <col min="3" max="3" width="16.42578125" style="27" customWidth="1"/>
    <col min="4" max="4" width="21.85546875" customWidth="1"/>
    <col min="5" max="5" width="26.140625" customWidth="1"/>
    <col min="6" max="6" width="9.7109375" bestFit="1" customWidth="1"/>
    <col min="7" max="7" width="15.7109375" customWidth="1"/>
    <col min="8" max="8" width="15.42578125" customWidth="1"/>
    <col min="9" max="10" width="17.85546875" customWidth="1"/>
    <col min="11" max="11" width="22.7109375" bestFit="1" customWidth="1"/>
    <col min="12" max="13" width="39.28515625" bestFit="1" customWidth="1"/>
  </cols>
  <sheetData>
    <row r="1" spans="2:8" ht="7.5" customHeight="1" x14ac:dyDescent="0.25"/>
    <row r="2" spans="2:8" ht="17.25" customHeight="1" x14ac:dyDescent="0.25">
      <c r="B2" s="30" t="s">
        <v>0</v>
      </c>
      <c r="C2" s="31"/>
      <c r="D2" s="31"/>
      <c r="E2" s="31"/>
      <c r="F2" s="31"/>
      <c r="G2" s="31"/>
      <c r="H2" s="31"/>
    </row>
    <row r="3" spans="2:8" ht="18" customHeight="1" x14ac:dyDescent="0.25">
      <c r="B3" s="31"/>
      <c r="C3" s="31"/>
      <c r="D3" s="31"/>
      <c r="E3" s="31"/>
      <c r="F3" s="31"/>
      <c r="G3" s="31"/>
      <c r="H3" s="31"/>
    </row>
    <row r="4" spans="2:8" ht="22.5" customHeight="1" x14ac:dyDescent="0.4">
      <c r="B4" s="32" t="s">
        <v>1</v>
      </c>
      <c r="C4" s="32"/>
      <c r="D4" s="22" t="s">
        <v>2</v>
      </c>
      <c r="E4" s="33" t="s">
        <v>3</v>
      </c>
      <c r="F4" s="33"/>
      <c r="G4" s="23"/>
      <c r="H4" s="23"/>
    </row>
    <row r="5" spans="2:8" s="15" customFormat="1" ht="34.5" customHeight="1" x14ac:dyDescent="0.25">
      <c r="B5" s="16" t="s">
        <v>4</v>
      </c>
      <c r="C5" s="28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</row>
    <row r="6" spans="2:8" ht="31.5" customHeight="1" x14ac:dyDescent="0.25">
      <c r="B6" s="21" t="str">
        <f>Configurações!C16</f>
        <v>Potenciômetros</v>
      </c>
      <c r="C6" s="28" t="str">
        <f>_xlfn.XLOOKUP(Tabela1[[#This Row],[Nome do Projeto]],Tabela6[Nome do Projeto],Tabela6[Descrição do Projeto],0,0,1)</f>
        <v>Automatização do setor</v>
      </c>
      <c r="D6" s="19" t="str">
        <f>Configurações!F16</f>
        <v>Parado</v>
      </c>
      <c r="E6" s="20" t="str">
        <f>IF(D6=Configurações!B2,Configurações!C2,IF(D6=Configurações!B3,Configurações!C3,IF(D6=Configurações!B4,Configurações!C4,IF(D6=Configurações!B5,Configurações!C5,0))))</f>
        <v>O projeto está em segundo plano</v>
      </c>
      <c r="F6" s="12" t="str">
        <f>Configurações!H16</f>
        <v>Gabriel</v>
      </c>
      <c r="G6" s="12" t="str">
        <f>Configurações!D8</f>
        <v>Link</v>
      </c>
      <c r="H6" s="17">
        <f>Configurações!I16</f>
        <v>45047</v>
      </c>
    </row>
    <row r="7" spans="2:8" ht="22.5" customHeight="1" x14ac:dyDescent="0.25">
      <c r="B7" s="21" t="str">
        <f>Configurações!C17</f>
        <v>KANBAN</v>
      </c>
      <c r="C7" s="28" t="str">
        <f>_xlfn.XLOOKUP(Tabela1[[#This Row],[Nome do Projeto]],Tabela6[Nome do Projeto],Tabela6[Descrição do Projeto],0,0,1)</f>
        <v>""</v>
      </c>
      <c r="D7" s="19" t="str">
        <f>Configurações!F17</f>
        <v>Interrompido</v>
      </c>
      <c r="E7" s="20" t="str">
        <f>IF(D7=Configurações!B2,Configurações!C2,IF(D7=Configurações!B3,Configurações!C3,IF(D7=Configurações!B4,Configurações!C4,IF(D7=Configurações!B5,Configurações!C5,0))))</f>
        <v>Houve interrupção do projeto por erro</v>
      </c>
      <c r="F7" s="12" t="str">
        <f>Configurações!H17</f>
        <v>Eros</v>
      </c>
      <c r="G7" s="12" t="str">
        <f>Configurações!D8</f>
        <v>Link</v>
      </c>
      <c r="H7" s="17">
        <f>Configurações!I17</f>
        <v>44959</v>
      </c>
    </row>
    <row r="8" spans="2:8" ht="30" x14ac:dyDescent="0.25">
      <c r="B8" s="21" t="str">
        <f>Configurações!C18</f>
        <v>Site interno</v>
      </c>
      <c r="C8" s="28" t="str">
        <f>_xlfn.XLOOKUP(Tabela1[[#This Row],[Nome do Projeto]],Tabela6[Nome do Projeto],Tabela6[Descrição do Projeto],0,0,1)</f>
        <v>Interligação de áreas online</v>
      </c>
      <c r="D8" s="19" t="str">
        <f>Configurações!F18</f>
        <v>Em andamento</v>
      </c>
      <c r="E8" s="20" t="str">
        <f>IF(D8=Configurações!B3,Configurações!C3,IF(D8=Configurações!B4,Configurações!C4,IF(D8=Configurações!B5,Configurações!C5,IF(D8=Configurações!B6,Configurações!C6,0))))</f>
        <v>Produção em andamento</v>
      </c>
      <c r="F8" s="12" t="str">
        <f>Configurações!H18</f>
        <v>Ana</v>
      </c>
      <c r="G8" s="12" t="str">
        <f>Configurações!D8</f>
        <v>Link</v>
      </c>
      <c r="H8" s="17">
        <f>Configurações!I18</f>
        <v>44988</v>
      </c>
    </row>
    <row r="9" spans="2:8" ht="30" x14ac:dyDescent="0.25">
      <c r="B9" s="26" t="str">
        <f>Configurações!C19</f>
        <v>Respostas automáticas</v>
      </c>
      <c r="C9" s="28" t="str">
        <f>_xlfn.XLOOKUP(Tabela1[[#This Row],[Nome do Projeto]],Tabela6[Nome do Projeto],Tabela6[Descrição do Projeto],0,0,1)</f>
        <v>Agilidade no processo</v>
      </c>
      <c r="D9" s="19" t="str">
        <f>Configurações!F19</f>
        <v>Parado (indeterminado)</v>
      </c>
      <c r="E9" s="20" t="str">
        <f>IF(D9=Configurações!B3,Configurações!C3,IF(D9=Configurações!B4,Configurações!C4,IF(D9=Configurações!B5,Configurações!C5,IF(D9=Configurações!B6,Configurações!C6,0))))</f>
        <v>O projeto foi descontinuado</v>
      </c>
      <c r="F9" s="12" t="str">
        <f>Configurações!H19</f>
        <v>Bia</v>
      </c>
      <c r="G9" s="12" t="str">
        <f>Configurações!D8</f>
        <v>Link</v>
      </c>
      <c r="H9" s="17">
        <f>Configurações!I19</f>
        <v>44927</v>
      </c>
    </row>
    <row r="10" spans="2:8" ht="22.5" customHeight="1" x14ac:dyDescent="0.25">
      <c r="B10" s="21" t="str">
        <f>Configurações!C20</f>
        <v>Treinamento</v>
      </c>
      <c r="C10" s="28" t="str">
        <f>_xlfn.XLOOKUP(Tabela1[[#This Row],[Nome do Projeto]],Tabela6[Nome do Projeto],Tabela6[Descrição do Projeto],0,0,1)</f>
        <v>""</v>
      </c>
      <c r="D10" s="19" t="str">
        <f>Configurações!F20</f>
        <v>Em andamento</v>
      </c>
      <c r="E10" s="20" t="str">
        <f>IF(D10=Configurações!B3,Configurações!C3,IF(D10=Configurações!B4,Configurações!C4,IF(D10=Configurações!B5,Configurações!C5,IF(D10=Configurações!B6,Configurações!C6,0))))</f>
        <v>Produção em andamento</v>
      </c>
      <c r="F10" s="12" t="str">
        <f>Configurações!H20</f>
        <v>Caio</v>
      </c>
      <c r="G10" s="12" t="str">
        <f>Configurações!D8</f>
        <v>Link</v>
      </c>
      <c r="H10" s="17">
        <f>Configurações!I20</f>
        <v>44977</v>
      </c>
    </row>
    <row r="11" spans="2:8" ht="24.75" customHeight="1" x14ac:dyDescent="0.25">
      <c r="B11" s="21" t="str">
        <f>Configurações!C21</f>
        <v>Padronização</v>
      </c>
      <c r="C11" s="28" t="str">
        <f>_xlfn.XLOOKUP(Tabela1[[#This Row],[Nome do Projeto]],Tabela6[Nome do Projeto],Tabela6[Descrição do Projeto],0,0,1)</f>
        <v>""</v>
      </c>
      <c r="D11" s="19" t="str">
        <f>Configurações!F21</f>
        <v>Parado</v>
      </c>
      <c r="E11" s="20" t="str">
        <f>IF(D11=Configurações!B3,Configurações!C3,IF(D11=Configurações!B4,Configurações!C4,IF(D11=Configurações!B5,Configurações!C5,IF(D11=Configurações!B6,Configurações!C6,0))))</f>
        <v>O projeto está em segundo plano</v>
      </c>
      <c r="F11" s="12" t="str">
        <f>Configurações!H21</f>
        <v>CJ</v>
      </c>
      <c r="G11" s="12" t="str">
        <f>Configurações!D8</f>
        <v>Link</v>
      </c>
      <c r="H11" s="18">
        <f>Configurações!I21</f>
        <v>44998</v>
      </c>
    </row>
    <row r="12" spans="2:8" ht="28.5" customHeight="1" x14ac:dyDescent="0.25">
      <c r="B12" s="21" t="str">
        <f>Configurações!C22</f>
        <v>Escalabilidade</v>
      </c>
      <c r="C12" s="28" t="str">
        <f>_xlfn.XLOOKUP(Tabela1[[#This Row],[Nome do Projeto]],Tabela6[Nome do Projeto],Tabela6[Descrição do Projeto],0,0,1)</f>
        <v>Auxílio na organização através de gráfico</v>
      </c>
      <c r="D12" s="19" t="str">
        <f>Configurações!F22</f>
        <v>Em andamento</v>
      </c>
      <c r="E12" s="20" t="str">
        <f>IF(D12=Configurações!B3,Configurações!C3,IF(D12=Configurações!B4,Configurações!C4,IF(D12=Configurações!B5,Configurações!C5,IF(D12=Configurações!B6,Configurações!C6,0))))</f>
        <v>Produção em andamento</v>
      </c>
      <c r="F12" s="12" t="str">
        <f>Configurações!H22</f>
        <v>Gleyce</v>
      </c>
      <c r="G12" s="12" t="str">
        <f>Configurações!D8</f>
        <v>Link</v>
      </c>
      <c r="H12" s="18">
        <f>Configurações!I22</f>
        <v>45261</v>
      </c>
    </row>
    <row r="13" spans="2:8" ht="24.75" customHeight="1" x14ac:dyDescent="0.25">
      <c r="B13" s="21" t="str">
        <f>Configurações!C23</f>
        <v>Gestão telefônica</v>
      </c>
      <c r="C13" s="28" t="str">
        <f>_xlfn.XLOOKUP(Tabela1[[#This Row],[Nome do Projeto]],Tabela6[Nome do Projeto],Tabela6[Descrição do Projeto],0,0,1)</f>
        <v>""</v>
      </c>
      <c r="D13" s="19" t="str">
        <f>Configurações!F23</f>
        <v>Interrompido</v>
      </c>
      <c r="E13" s="20" t="str">
        <f>IF(D13=Configurações!B3,Configurações!C3,IF(D13=Configurações!B4,Configurações!C4,IF(D13=Configurações!B5,Configurações!C5,IF(D13=Configurações!B6,Configurações!C6,0))))</f>
        <v>Houve interrupção do projeto por erro</v>
      </c>
      <c r="F13" s="12" t="str">
        <f>Configurações!H23</f>
        <v>Gabriel</v>
      </c>
      <c r="G13" s="12" t="str">
        <f>Configurações!D8</f>
        <v>Link</v>
      </c>
      <c r="H13" s="18">
        <f>Configurações!I23</f>
        <v>45079</v>
      </c>
    </row>
    <row r="14" spans="2:8" ht="24.75" customHeight="1" x14ac:dyDescent="0.25">
      <c r="B14" s="21" t="str">
        <f>Configurações!C24</f>
        <v>Novo setor</v>
      </c>
      <c r="C14" s="28" t="str">
        <f>_xlfn.XLOOKUP(Tabela1[[#This Row],[Nome do Projeto]],Tabela6[Nome do Projeto],Tabela6[Descrição do Projeto],0,0,1)</f>
        <v>""</v>
      </c>
      <c r="D14" s="19" t="str">
        <f>Configurações!F24</f>
        <v>Em andamento</v>
      </c>
      <c r="E14" s="20" t="str">
        <f>IF(D14=Configurações!B3,Configurações!C3,IF(D14=Configurações!B4,Configurações!C4,IF(D14=Configurações!B5,Configurações!C5,IF(D14=Configurações!B6,Configurações!C6,0))))</f>
        <v>Produção em andamento</v>
      </c>
      <c r="F14" s="12" t="str">
        <f>Configurações!H24</f>
        <v>Eros</v>
      </c>
      <c r="G14" s="12" t="str">
        <f>Configurações!D8</f>
        <v>Link</v>
      </c>
      <c r="H14" s="18">
        <f>Configurações!I24</f>
        <v>45008</v>
      </c>
    </row>
    <row r="15" spans="2:8" ht="24.75" customHeight="1" x14ac:dyDescent="0.25">
      <c r="B15" s="21" t="str">
        <f>Configurações!C25</f>
        <v>Padronização</v>
      </c>
      <c r="C15" s="28" t="str">
        <f>_xlfn.XLOOKUP(Tabela1[[#This Row],[Nome do Projeto]],Tabela6[Nome do Projeto],Tabela6[Descrição do Projeto],0,0,1)</f>
        <v>""</v>
      </c>
      <c r="D15" s="19" t="str">
        <f>Configurações!F25</f>
        <v>Em andamento</v>
      </c>
      <c r="E15" s="20" t="str">
        <f>IF(D15=Configurações!B3,Configurações!C3,IF(D15=Configurações!B4,Configurações!C4,IF(D15=Configurações!B5,Configurações!C5,IF(D15=Configurações!B6,Configurações!C6,0))))</f>
        <v>Produção em andamento</v>
      </c>
      <c r="F15" s="12" t="str">
        <f>Configurações!H25</f>
        <v>Gabriel</v>
      </c>
      <c r="G15" s="12" t="str">
        <f>Configurações!D8</f>
        <v>Link</v>
      </c>
      <c r="H15" s="18">
        <f>Configurações!I25</f>
        <v>44937</v>
      </c>
    </row>
    <row r="16" spans="2:8" ht="24.75" customHeight="1" x14ac:dyDescent="0.25">
      <c r="B16" s="21" t="str">
        <f>Configurações!C26</f>
        <v>Implementação</v>
      </c>
      <c r="C16" s="28" t="str">
        <f>_xlfn.XLOOKUP(Tabela1[[#This Row],[Nome do Projeto]],Tabela6[Nome do Projeto],Tabela6[Descrição do Projeto],0,0,1)</f>
        <v>""</v>
      </c>
      <c r="D16" s="19" t="str">
        <f>Configurações!F26</f>
        <v>Em andamento</v>
      </c>
      <c r="E16" s="20" t="str">
        <f>IF(D16=Configurações!B3,Configurações!C3,IF(D16=Configurações!B4,Configurações!C4,IF(D16=Configurações!B5,Configurações!C5,IF(D16=Configurações!B6,Configurações!C6,0))))</f>
        <v>Produção em andamento</v>
      </c>
      <c r="F16" s="12" t="str">
        <f>Configurações!H26</f>
        <v>Eros</v>
      </c>
      <c r="G16" s="12" t="str">
        <f>Configurações!D8</f>
        <v>Link</v>
      </c>
      <c r="H16" s="18">
        <f>Configurações!I26</f>
        <v>44979</v>
      </c>
    </row>
    <row r="19" spans="3:3" x14ac:dyDescent="0.25">
      <c r="C19" s="29"/>
    </row>
  </sheetData>
  <mergeCells count="3">
    <mergeCell ref="B2:H3"/>
    <mergeCell ref="B4:C4"/>
    <mergeCell ref="E4:F4"/>
  </mergeCells>
  <phoneticPr fontId="2" type="noConversion"/>
  <conditionalFormatting sqref="C6:C16">
    <cfRule type="containsText" dxfId="32" priority="1" operator="containsText" text="&quot;&quot;">
      <formula>NOT(ISERROR(SEARCH("""""",C6)))</formula>
    </cfRule>
  </conditionalFormatting>
  <hyperlinks>
    <hyperlink ref="D4" location="Detalhes!A1" display="Detalhes" xr:uid="{6A42B760-46D1-4F45-8D57-0459B8AEED1C}"/>
    <hyperlink ref="E4:F4" location="Configurações!A1" display="Configuraçoes" xr:uid="{68F7AE2B-B780-4525-A43A-BACB31C7180B}"/>
  </hyperlinks>
  <pageMargins left="0.511811024" right="0.511811024" top="0.78740157499999996" bottom="0.78740157499999996" header="0.31496062000000002" footer="0.31496062000000002"/>
  <pageSetup orientation="landscape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76FA-C38F-4628-A099-0DC02EF0FCE5}">
  <sheetPr codeName="Planilha2"/>
  <dimension ref="A1:H8"/>
  <sheetViews>
    <sheetView showGridLines="0" zoomScale="130" zoomScaleNormal="130" workbookViewId="0">
      <selection sqref="A1:B1"/>
    </sheetView>
  </sheetViews>
  <sheetFormatPr defaultRowHeight="15" x14ac:dyDescent="0.25"/>
  <cols>
    <col min="1" max="1" width="12.42578125" customWidth="1"/>
    <col min="2" max="2" width="19.140625" customWidth="1"/>
    <col min="3" max="3" width="22.28515625" bestFit="1" customWidth="1"/>
    <col min="4" max="4" width="17.28515625" customWidth="1"/>
    <col min="5" max="5" width="16.28515625" bestFit="1" customWidth="1"/>
    <col min="6" max="6" width="16.7109375" customWidth="1"/>
    <col min="7" max="9" width="10.28515625" customWidth="1"/>
  </cols>
  <sheetData>
    <row r="1" spans="1:8" ht="27.75" customHeight="1" x14ac:dyDescent="0.4">
      <c r="A1" s="35" t="s">
        <v>1</v>
      </c>
      <c r="B1" s="35"/>
      <c r="C1" s="34" t="s">
        <v>2</v>
      </c>
      <c r="D1" s="34"/>
      <c r="E1" s="33" t="s">
        <v>3</v>
      </c>
      <c r="F1" s="33"/>
      <c r="G1" s="36"/>
      <c r="H1" s="36"/>
    </row>
    <row r="2" spans="1:8" x14ac:dyDescent="0.25">
      <c r="B2" t="s">
        <v>4</v>
      </c>
      <c r="C2" s="3" t="s">
        <v>11</v>
      </c>
      <c r="D2" s="3" t="s">
        <v>12</v>
      </c>
      <c r="E2" s="3" t="s">
        <v>13</v>
      </c>
    </row>
    <row r="3" spans="1:8" x14ac:dyDescent="0.25">
      <c r="B3" s="3" t="s">
        <v>41</v>
      </c>
      <c r="C3" s="9">
        <f>_xlfn.XLOOKUP(Tabela3[[#This Row],[Nome do Projeto]],Tabela6[Nome do Projeto],Tabela6[Cód. Operação],0,0,1)</f>
        <v>103</v>
      </c>
      <c r="D3" s="9" t="str">
        <f>_xlfn.XLOOKUP(Tabela3[[#This Row],[Nome do Projeto]],Tabela6[Nome do Projeto],Tabela6[Tecnologia],0,0,1)</f>
        <v>Website</v>
      </c>
      <c r="E3" s="9" t="str">
        <f>_xlfn.XLOOKUP(Tabela3[[#This Row],[Nome do Projeto]],Tabela6[Nome do Projeto],Tabela6[Função],0,0,1)</f>
        <v>Suporte</v>
      </c>
      <c r="F3" s="8"/>
    </row>
    <row r="5" spans="1:8" x14ac:dyDescent="0.25">
      <c r="B5" s="37" t="s">
        <v>15</v>
      </c>
      <c r="C5" s="37"/>
      <c r="D5" s="37"/>
      <c r="E5" s="37"/>
    </row>
    <row r="6" spans="1:8" x14ac:dyDescent="0.25">
      <c r="B6" t="s">
        <v>16</v>
      </c>
      <c r="C6" t="s">
        <v>67</v>
      </c>
      <c r="D6" t="s">
        <v>70</v>
      </c>
      <c r="E6" t="s">
        <v>68</v>
      </c>
    </row>
    <row r="7" spans="1:8" x14ac:dyDescent="0.25">
      <c r="B7" s="8" cm="1">
        <f t="array" ref="B7">_xlfn.XLOOKUP(Tabela3[Nome do Projeto],Tabela6[Nome do Projeto],Tabela8[ORÇAMENTO],0,0,1)</f>
        <v>19000</v>
      </c>
      <c r="C7" s="8" cm="1">
        <f t="array" ref="C7">_xlfn.XLOOKUP(Tabela3[Nome do Projeto],Tabela6[Nome do Projeto],Tabela8[INVESTIMENTOS],0,0,1)</f>
        <v>13000</v>
      </c>
      <c r="D7" s="8" cm="1">
        <f t="array" ref="D7">_xlfn.XLOOKUP(Tabela3[Nome do Projeto],Tabela6[Nome do Projeto],Tabela4[DIFERENÇA],0,0,1)</f>
        <v>-6000</v>
      </c>
      <c r="E7" t="str">
        <f>IF(C7&gt;B7,"NEGATIVO","POSITIVO")</f>
        <v>POSITIVO</v>
      </c>
      <c r="F7" s="13"/>
    </row>
    <row r="8" spans="1:8" x14ac:dyDescent="0.25">
      <c r="G8" s="24"/>
    </row>
  </sheetData>
  <mergeCells count="5">
    <mergeCell ref="C1:D1"/>
    <mergeCell ref="A1:B1"/>
    <mergeCell ref="E1:F1"/>
    <mergeCell ref="G1:H1"/>
    <mergeCell ref="B5:E5"/>
  </mergeCells>
  <conditionalFormatting sqref="C7">
    <cfRule type="cellIs" dxfId="22" priority="3" operator="greaterThan">
      <formula>$B$7</formula>
    </cfRule>
  </conditionalFormatting>
  <conditionalFormatting sqref="E7">
    <cfRule type="cellIs" dxfId="21" priority="1" operator="equal">
      <formula>"POSITIVO"</formula>
    </cfRule>
    <cfRule type="cellIs" dxfId="20" priority="2" operator="equal">
      <formula>"NEGATIVO"</formula>
    </cfRule>
  </conditionalFormatting>
  <hyperlinks>
    <hyperlink ref="A1:B1" location="'Visão Geral'!A1" display="Visao Geral" xr:uid="{22A953F1-1FF3-4F2D-AAFC-6A33B1CA0BA6}"/>
    <hyperlink ref="E1:F1" location="Configurações!A1" display="Configuraçoes" xr:uid="{0EB99F00-1A9B-4E94-B0C5-1EF424842796}"/>
  </hyperlinks>
  <pageMargins left="0.511811024" right="0.511811024" top="0.78740157499999996" bottom="0.78740157499999996" header="0.31496062000000002" footer="0.31496062000000002"/>
  <pageSetup orientation="landscape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E35A34E-BDC7-46AF-A17A-8479B026F375}">
          <x14:formula1>
            <xm:f>'Visão Geral'!$B$6:$B$16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B5DB-E5F7-48AE-9691-669D94E82826}">
  <sheetPr codeName="Planilha3"/>
  <dimension ref="A1:K28"/>
  <sheetViews>
    <sheetView showGridLines="0" workbookViewId="0">
      <selection activeCell="C1" sqref="C1:D1"/>
    </sheetView>
  </sheetViews>
  <sheetFormatPr defaultRowHeight="15" x14ac:dyDescent="0.25"/>
  <cols>
    <col min="1" max="1" width="15.28515625" customWidth="1"/>
    <col min="2" max="2" width="16.28515625" bestFit="1" customWidth="1"/>
    <col min="3" max="3" width="21.42578125" bestFit="1" customWidth="1"/>
    <col min="4" max="4" width="16.28515625" customWidth="1"/>
    <col min="5" max="5" width="18.42578125" customWidth="1"/>
    <col min="6" max="6" width="20.28515625" customWidth="1"/>
    <col min="7" max="7" width="14.28515625" bestFit="1" customWidth="1"/>
    <col min="8" max="8" width="20" customWidth="1"/>
    <col min="9" max="9" width="15.140625" customWidth="1"/>
    <col min="10" max="10" width="14.140625" bestFit="1" customWidth="1"/>
  </cols>
  <sheetData>
    <row r="1" spans="1:11" ht="39.75" customHeight="1" x14ac:dyDescent="0.25">
      <c r="A1" s="35" t="s">
        <v>1</v>
      </c>
      <c r="B1" s="35"/>
      <c r="C1" s="35" t="s">
        <v>2</v>
      </c>
      <c r="D1" s="35"/>
      <c r="E1" s="38" t="s">
        <v>3</v>
      </c>
      <c r="F1" s="38"/>
    </row>
    <row r="2" spans="1:11" x14ac:dyDescent="0.25">
      <c r="B2" s="5" t="s">
        <v>17</v>
      </c>
      <c r="C2" s="5" t="s">
        <v>7</v>
      </c>
      <c r="F2" t="s">
        <v>69</v>
      </c>
      <c r="G2" t="s">
        <v>18</v>
      </c>
      <c r="H2" t="s">
        <v>19</v>
      </c>
      <c r="I2" t="s">
        <v>20</v>
      </c>
    </row>
    <row r="3" spans="1:11" ht="30" x14ac:dyDescent="0.25">
      <c r="B3" s="1" t="s">
        <v>21</v>
      </c>
      <c r="C3" s="15" t="s">
        <v>22</v>
      </c>
      <c r="F3" s="8">
        <f>SUM(Tabela8[[#This Row],[INVESTIMENTOS]]-G3)</f>
        <v>0</v>
      </c>
      <c r="G3" s="10">
        <v>12000</v>
      </c>
      <c r="H3" s="10">
        <v>12000</v>
      </c>
      <c r="I3" s="14">
        <v>0.3</v>
      </c>
    </row>
    <row r="4" spans="1:11" ht="30" x14ac:dyDescent="0.25">
      <c r="B4" s="4" t="s">
        <v>24</v>
      </c>
      <c r="C4" s="15" t="s">
        <v>25</v>
      </c>
      <c r="F4" s="8">
        <f>SUM(Tabela8[[#This Row],[INVESTIMENTOS]]-G4)</f>
        <v>1000</v>
      </c>
      <c r="G4" s="10">
        <v>20000</v>
      </c>
      <c r="H4" s="10">
        <v>21000</v>
      </c>
      <c r="I4" s="14">
        <v>0.45</v>
      </c>
      <c r="K4" t="s">
        <v>26</v>
      </c>
    </row>
    <row r="5" spans="1:11" ht="30" x14ac:dyDescent="0.25">
      <c r="B5" s="2" t="s">
        <v>27</v>
      </c>
      <c r="C5" s="15" t="s">
        <v>28</v>
      </c>
      <c r="F5" s="8">
        <f>SUM(Tabela8[[#This Row],[INVESTIMENTOS]]-G5)</f>
        <v>-6000</v>
      </c>
      <c r="G5" s="10">
        <v>19000</v>
      </c>
      <c r="H5" s="10">
        <v>13000</v>
      </c>
      <c r="I5" s="14">
        <v>0.6</v>
      </c>
      <c r="K5" s="13">
        <f>IF(Detalhes!B3=Configurações!C16,Configurações!I3,IF(Detalhes!B3=Configurações!C17,Configurações!I4,IF(Detalhes!B3=Configurações!C18,Configurações!I5,IF(Detalhes!B3=Configurações!C19,Configurações!I6,IF(Detalhes!B3=Configurações!C20,Configurações!I7,IF(Detalhes!B3=Configurações!C21,Configurações!I8,IF(Detalhes!B3=Configurações!C22,Configurações!I9,IF(Detalhes!B3=Configurações!C23,Configurações!I10,IF(Detalhes!B3=Configurações!C24,Configurações!I11,IF(Detalhes!B3=Configurações!C25,Configurações!I12,IF(Detalhes!B3=Configurações!C26,Configurações!I13,)))))))))))</f>
        <v>0.6</v>
      </c>
    </row>
    <row r="6" spans="1:11" ht="30" x14ac:dyDescent="0.25">
      <c r="B6" s="2" t="s">
        <v>29</v>
      </c>
      <c r="C6" s="15" t="s">
        <v>30</v>
      </c>
      <c r="F6" s="8">
        <f>SUM(Tabela8[[#This Row],[INVESTIMENTOS]]-G6)</f>
        <v>-1000</v>
      </c>
      <c r="G6" s="10">
        <v>15000</v>
      </c>
      <c r="H6" s="10">
        <v>14000</v>
      </c>
      <c r="I6" s="14">
        <v>0.1</v>
      </c>
    </row>
    <row r="7" spans="1:11" x14ac:dyDescent="0.25">
      <c r="D7" t="s">
        <v>71</v>
      </c>
      <c r="F7" s="8">
        <f>SUM(Tabela8[[#This Row],[INVESTIMENTOS]]-G7)</f>
        <v>-4000</v>
      </c>
      <c r="G7" s="10">
        <v>14000</v>
      </c>
      <c r="H7" s="10">
        <v>10000</v>
      </c>
      <c r="I7" s="14">
        <v>0.15</v>
      </c>
    </row>
    <row r="8" spans="1:11" x14ac:dyDescent="0.25">
      <c r="D8" t="s">
        <v>23</v>
      </c>
      <c r="F8" s="8">
        <f>SUM(Tabela8[[#This Row],[INVESTIMENTOS]]-G8)</f>
        <v>7000</v>
      </c>
      <c r="G8" s="10">
        <v>13000</v>
      </c>
      <c r="H8" s="10">
        <v>20000</v>
      </c>
      <c r="I8" s="14">
        <v>0.2</v>
      </c>
    </row>
    <row r="9" spans="1:11" x14ac:dyDescent="0.25">
      <c r="D9" s="3" t="s">
        <v>47</v>
      </c>
      <c r="F9" s="8">
        <f>SUM(Tabela8[[#This Row],[INVESTIMENTOS]]-G9)</f>
        <v>19000</v>
      </c>
      <c r="G9" s="10">
        <v>12000</v>
      </c>
      <c r="H9" s="10">
        <v>31000</v>
      </c>
      <c r="I9" s="14">
        <v>0.35</v>
      </c>
    </row>
    <row r="10" spans="1:11" x14ac:dyDescent="0.25">
      <c r="F10" s="8">
        <f>SUM(Tabela8[[#This Row],[INVESTIMENTOS]]-G10)</f>
        <v>-12000</v>
      </c>
      <c r="G10" s="10">
        <v>22000</v>
      </c>
      <c r="H10" s="10">
        <v>10000</v>
      </c>
      <c r="I10" s="14">
        <v>0.4</v>
      </c>
    </row>
    <row r="11" spans="1:11" x14ac:dyDescent="0.25">
      <c r="F11" s="8">
        <f>SUM(Tabela8[[#This Row],[INVESTIMENTOS]]-G11)</f>
        <v>1000</v>
      </c>
      <c r="G11" s="10">
        <v>11000</v>
      </c>
      <c r="H11" s="10">
        <v>12000</v>
      </c>
      <c r="I11" s="14">
        <v>0.55000000000000004</v>
      </c>
    </row>
    <row r="12" spans="1:11" x14ac:dyDescent="0.25">
      <c r="F12" s="8">
        <f>SUM(Tabela8[[#This Row],[INVESTIMENTOS]]-G12)</f>
        <v>6000</v>
      </c>
      <c r="G12" s="10">
        <v>10000</v>
      </c>
      <c r="H12" s="10">
        <v>16000</v>
      </c>
      <c r="I12" s="14">
        <v>0.6</v>
      </c>
    </row>
    <row r="13" spans="1:11" x14ac:dyDescent="0.25">
      <c r="F13" s="8">
        <f>SUM(Tabela8[[#This Row],[INVESTIMENTOS]]-G13)</f>
        <v>9000</v>
      </c>
      <c r="G13" s="10">
        <v>9000</v>
      </c>
      <c r="H13" s="10">
        <v>18000</v>
      </c>
      <c r="I13" s="14">
        <v>0.71</v>
      </c>
    </row>
    <row r="15" spans="1:11" x14ac:dyDescent="0.25">
      <c r="B15" s="7" t="s">
        <v>11</v>
      </c>
      <c r="C15" s="3" t="s">
        <v>4</v>
      </c>
      <c r="D15" s="3" t="s">
        <v>5</v>
      </c>
      <c r="E15" t="s">
        <v>12</v>
      </c>
      <c r="F15" s="3" t="s">
        <v>17</v>
      </c>
      <c r="G15" t="s">
        <v>13</v>
      </c>
      <c r="H15" t="s">
        <v>8</v>
      </c>
      <c r="I15" t="s">
        <v>10</v>
      </c>
    </row>
    <row r="16" spans="1:11" ht="30" x14ac:dyDescent="0.25">
      <c r="B16" s="6">
        <v>101</v>
      </c>
      <c r="C16" s="6" t="s">
        <v>31</v>
      </c>
      <c r="D16" s="25" t="s">
        <v>32</v>
      </c>
      <c r="E16" s="6" t="s">
        <v>33</v>
      </c>
      <c r="F16" s="12" t="s">
        <v>21</v>
      </c>
      <c r="G16" s="12" t="s">
        <v>34</v>
      </c>
      <c r="H16" s="12" t="s">
        <v>35</v>
      </c>
      <c r="I16" s="11">
        <v>45047</v>
      </c>
    </row>
    <row r="17" spans="2:9" x14ac:dyDescent="0.25">
      <c r="B17" s="6">
        <v>102</v>
      </c>
      <c r="C17" s="6" t="s">
        <v>36</v>
      </c>
      <c r="D17" s="25" t="s">
        <v>73</v>
      </c>
      <c r="E17" s="6" t="s">
        <v>38</v>
      </c>
      <c r="F17" s="12" t="s">
        <v>27</v>
      </c>
      <c r="G17" s="12" t="s">
        <v>39</v>
      </c>
      <c r="H17" s="12" t="s">
        <v>40</v>
      </c>
      <c r="I17" s="11">
        <v>44959</v>
      </c>
    </row>
    <row r="18" spans="2:9" ht="30" x14ac:dyDescent="0.25">
      <c r="B18" s="6">
        <v>103</v>
      </c>
      <c r="C18" s="6" t="s">
        <v>41</v>
      </c>
      <c r="D18" s="25" t="s">
        <v>42</v>
      </c>
      <c r="E18" s="6" t="s">
        <v>43</v>
      </c>
      <c r="F18" s="12" t="s">
        <v>29</v>
      </c>
      <c r="G18" s="12" t="s">
        <v>44</v>
      </c>
      <c r="H18" s="12" t="s">
        <v>45</v>
      </c>
      <c r="I18" s="11">
        <v>44988</v>
      </c>
    </row>
    <row r="19" spans="2:9" ht="30" x14ac:dyDescent="0.25">
      <c r="B19" s="6">
        <v>104</v>
      </c>
      <c r="C19" s="6" t="s">
        <v>46</v>
      </c>
      <c r="D19" s="25" t="s">
        <v>72</v>
      </c>
      <c r="E19" s="6" t="s">
        <v>48</v>
      </c>
      <c r="F19" s="12" t="s">
        <v>24</v>
      </c>
      <c r="G19" s="12" t="s">
        <v>49</v>
      </c>
      <c r="H19" s="12" t="s">
        <v>50</v>
      </c>
      <c r="I19" s="11">
        <v>44927</v>
      </c>
    </row>
    <row r="20" spans="2:9" x14ac:dyDescent="0.25">
      <c r="B20" s="6">
        <v>105</v>
      </c>
      <c r="C20" s="6" t="s">
        <v>51</v>
      </c>
      <c r="D20" s="25" t="s">
        <v>73</v>
      </c>
      <c r="E20" s="6" t="s">
        <v>52</v>
      </c>
      <c r="F20" s="12" t="s">
        <v>29</v>
      </c>
      <c r="G20" s="12" t="s">
        <v>53</v>
      </c>
      <c r="H20" s="12" t="s">
        <v>54</v>
      </c>
      <c r="I20" s="11">
        <v>44977</v>
      </c>
    </row>
    <row r="21" spans="2:9" x14ac:dyDescent="0.25">
      <c r="B21" s="6">
        <v>106</v>
      </c>
      <c r="C21" s="6" t="s">
        <v>55</v>
      </c>
      <c r="D21" s="25" t="s">
        <v>73</v>
      </c>
      <c r="E21" s="6" t="s">
        <v>56</v>
      </c>
      <c r="F21" s="12" t="s">
        <v>21</v>
      </c>
      <c r="G21" s="12" t="s">
        <v>34</v>
      </c>
      <c r="H21" s="12" t="s">
        <v>57</v>
      </c>
      <c r="I21" s="11">
        <v>44998</v>
      </c>
    </row>
    <row r="22" spans="2:9" ht="60" x14ac:dyDescent="0.25">
      <c r="B22" s="6">
        <v>107</v>
      </c>
      <c r="C22" s="6" t="s">
        <v>58</v>
      </c>
      <c r="D22" s="25" t="s">
        <v>37</v>
      </c>
      <c r="E22" s="6" t="s">
        <v>59</v>
      </c>
      <c r="F22" s="12" t="s">
        <v>29</v>
      </c>
      <c r="G22" s="12" t="s">
        <v>39</v>
      </c>
      <c r="H22" s="12" t="s">
        <v>60</v>
      </c>
      <c r="I22" s="11">
        <v>45261</v>
      </c>
    </row>
    <row r="23" spans="2:9" x14ac:dyDescent="0.25">
      <c r="B23" s="6">
        <v>108</v>
      </c>
      <c r="C23" s="6" t="s">
        <v>61</v>
      </c>
      <c r="D23" s="25" t="s">
        <v>73</v>
      </c>
      <c r="E23" s="6" t="s">
        <v>62</v>
      </c>
      <c r="F23" s="12" t="s">
        <v>27</v>
      </c>
      <c r="G23" s="12" t="s">
        <v>44</v>
      </c>
      <c r="H23" s="12" t="s">
        <v>35</v>
      </c>
      <c r="I23" s="11">
        <v>45079</v>
      </c>
    </row>
    <row r="24" spans="2:9" x14ac:dyDescent="0.25">
      <c r="B24" s="6">
        <v>109</v>
      </c>
      <c r="C24" s="6" t="s">
        <v>63</v>
      </c>
      <c r="D24" s="25" t="s">
        <v>73</v>
      </c>
      <c r="E24" s="6" t="s">
        <v>48</v>
      </c>
      <c r="F24" s="12" t="s">
        <v>29</v>
      </c>
      <c r="G24" s="12" t="s">
        <v>49</v>
      </c>
      <c r="H24" s="12" t="s">
        <v>40</v>
      </c>
      <c r="I24" s="11">
        <v>45008</v>
      </c>
    </row>
    <row r="25" spans="2:9" x14ac:dyDescent="0.25">
      <c r="B25" s="6">
        <v>110</v>
      </c>
      <c r="C25" s="6" t="s">
        <v>55</v>
      </c>
      <c r="D25" s="25" t="s">
        <v>73</v>
      </c>
      <c r="E25" s="6" t="s">
        <v>64</v>
      </c>
      <c r="F25" s="12" t="s">
        <v>29</v>
      </c>
      <c r="G25" s="12" t="s">
        <v>34</v>
      </c>
      <c r="H25" s="12" t="s">
        <v>35</v>
      </c>
      <c r="I25" s="11">
        <v>44937</v>
      </c>
    </row>
    <row r="26" spans="2:9" x14ac:dyDescent="0.25">
      <c r="B26" s="6">
        <v>111</v>
      </c>
      <c r="C26" s="6" t="s">
        <v>14</v>
      </c>
      <c r="D26" s="25" t="s">
        <v>73</v>
      </c>
      <c r="E26" s="6" t="s">
        <v>65</v>
      </c>
      <c r="F26" s="12" t="s">
        <v>29</v>
      </c>
      <c r="G26" s="12" t="s">
        <v>39</v>
      </c>
      <c r="H26" s="12" t="s">
        <v>40</v>
      </c>
      <c r="I26" s="11">
        <v>44979</v>
      </c>
    </row>
    <row r="27" spans="2:9" x14ac:dyDescent="0.25">
      <c r="H27" s="10"/>
    </row>
    <row r="28" spans="2:9" ht="18" x14ac:dyDescent="0.25">
      <c r="B28" s="39" t="s">
        <v>66</v>
      </c>
      <c r="C28" s="39"/>
      <c r="D28" s="39"/>
      <c r="E28" s="39"/>
      <c r="F28" s="39"/>
      <c r="G28" s="39"/>
      <c r="H28" s="39"/>
      <c r="I28" s="39"/>
    </row>
  </sheetData>
  <mergeCells count="4">
    <mergeCell ref="E1:F1"/>
    <mergeCell ref="A1:B1"/>
    <mergeCell ref="C1:D1"/>
    <mergeCell ref="B28:I28"/>
  </mergeCells>
  <phoneticPr fontId="2" type="noConversion"/>
  <dataValidations count="1">
    <dataValidation type="list" allowBlank="1" showInputMessage="1" showErrorMessage="1" sqref="F16:F26" xr:uid="{6CD16A60-2BE5-4B50-84B2-ABAF1699FADF}">
      <formula1>$B$3:$B$6</formula1>
    </dataValidation>
  </dataValidations>
  <hyperlinks>
    <hyperlink ref="C1:D1" location="Detalhes!A1" display="Detalhes" xr:uid="{3C919EDD-16AD-423F-8C0C-D53CB6D1E603}"/>
    <hyperlink ref="A1:B1" location="'Visão Geral'!A1" display="Visao Geral" xr:uid="{B393FDA7-416E-4013-BA64-768159DC3AD4}"/>
  </hyperlink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CFD48BB06784794B569E7371F9C72" ma:contentTypeVersion="7" ma:contentTypeDescription="Create a new document." ma:contentTypeScope="" ma:versionID="1b010ddf2dda69ebb5a5aac7544bedd2">
  <xsd:schema xmlns:xsd="http://www.w3.org/2001/XMLSchema" xmlns:xs="http://www.w3.org/2001/XMLSchema" xmlns:p="http://schemas.microsoft.com/office/2006/metadata/properties" xmlns:ns3="1f8e6ed7-3586-4d23-8d59-5f49354700d3" xmlns:ns4="4e29a3d7-1ffd-4a87-ae58-7d7aa2ea47bd" targetNamespace="http://schemas.microsoft.com/office/2006/metadata/properties" ma:root="true" ma:fieldsID="a423066a3c5285e4cf1c17b07674c4c9" ns3:_="" ns4:_="">
    <xsd:import namespace="1f8e6ed7-3586-4d23-8d59-5f49354700d3"/>
    <xsd:import namespace="4e29a3d7-1ffd-4a87-ae58-7d7aa2ea47b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e6ed7-3586-4d23-8d59-5f49354700d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9a3d7-1ffd-4a87-ae58-7d7aa2ea47b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8e6ed7-3586-4d23-8d59-5f49354700d3" xsi:nil="true"/>
  </documentManagement>
</p:properties>
</file>

<file path=customXml/itemProps1.xml><?xml version="1.0" encoding="utf-8"?>
<ds:datastoreItem xmlns:ds="http://schemas.openxmlformats.org/officeDocument/2006/customXml" ds:itemID="{F5D9520B-C3A1-4A5E-BA9C-C2A2425896D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11DFD84-A3E8-4986-8FA4-2FB7FB526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8e6ed7-3586-4d23-8d59-5f49354700d3"/>
    <ds:schemaRef ds:uri="4e29a3d7-1ffd-4a87-ae58-7d7aa2ea47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A1C7E3-6328-4457-9583-D7C866302B0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17062E6-4BE4-4E19-8E8C-5DAC10EC2E77}">
  <ds:schemaRefs>
    <ds:schemaRef ds:uri="http://www.w3.org/XML/1998/namespace"/>
    <ds:schemaRef ds:uri="http://schemas.microsoft.com/office/infopath/2007/PartnerControls"/>
    <ds:schemaRef ds:uri="http://purl.org/dc/elements/1.1/"/>
    <ds:schemaRef ds:uri="4e29a3d7-1ffd-4a87-ae58-7d7aa2ea47b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1f8e6ed7-3586-4d23-8d59-5f49354700d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Visão Geral</vt:lpstr>
      <vt:lpstr>Detalhes</vt:lpstr>
      <vt:lpstr>Configurações</vt:lpstr>
      <vt:lpstr>'Visão Geral'!Area_de_impressao</vt:lpstr>
      <vt:lpstr>Criar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Reis Gabriel (SO/BUD3-ETS)</dc:creator>
  <cp:keywords/>
  <dc:description/>
  <cp:lastModifiedBy>Reis Gabriel (SO/BUD3-ETS)</cp:lastModifiedBy>
  <cp:revision/>
  <cp:lastPrinted>2023-10-04T13:33:13Z</cp:lastPrinted>
  <dcterms:created xsi:type="dcterms:W3CDTF">2023-10-02T13:46:07Z</dcterms:created>
  <dcterms:modified xsi:type="dcterms:W3CDTF">2023-10-17T11:59:12Z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0x010100150CFD48BB06784794B569E7371F9C72</vt:lpwstr>
  </property>
</Properties>
</file>