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8160" tabRatio="617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/>
  <c r="Y16"/>
  <c r="Y13"/>
  <c r="L45"/>
  <c r="L44"/>
  <c r="G68"/>
  <c r="G65"/>
  <c r="G62"/>
  <c r="G59"/>
  <c r="F68"/>
  <c r="F65"/>
  <c r="F62"/>
  <c r="F59"/>
  <c r="E68"/>
  <c r="E59"/>
  <c r="E62"/>
  <c r="E65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I61"/>
  <c r="I77"/>
  <c r="I78"/>
  <c r="I79"/>
  <c r="I80"/>
  <c r="I81"/>
  <c r="I82"/>
  <c r="I76"/>
  <c r="I75"/>
  <c r="I74"/>
  <c r="I68"/>
  <c r="I69"/>
  <c r="I70"/>
  <c r="I71"/>
  <c r="I72"/>
  <c r="I73"/>
  <c r="I67"/>
  <c r="I62"/>
  <c r="I63"/>
  <c r="I64"/>
  <c r="I65"/>
  <c r="I66"/>
  <c r="I60"/>
  <c r="J44"/>
  <c r="S4"/>
  <c r="S6"/>
  <c r="S5"/>
  <c r="S9"/>
  <c r="S7"/>
  <c r="S8"/>
  <c r="S3"/>
  <c r="S13"/>
  <c r="Q17"/>
  <c r="S17" s="1"/>
  <c r="Q15"/>
  <c r="S15" s="1"/>
  <c r="Q16"/>
  <c r="S16" s="1"/>
  <c r="V10"/>
  <c r="Z9" s="1"/>
  <c r="W10"/>
  <c r="Z10" s="1"/>
  <c r="W20"/>
  <c r="AA10" s="1"/>
  <c r="V20"/>
  <c r="H6"/>
  <c r="H10" s="1"/>
  <c r="L27" s="1"/>
  <c r="Q18"/>
  <c r="S18" s="1"/>
  <c r="Q19"/>
  <c r="S19" s="1"/>
  <c r="Q14"/>
  <c r="K44" l="1"/>
  <c r="J45"/>
  <c r="K45"/>
  <c r="M45"/>
  <c r="S14"/>
  <c r="S10"/>
  <c r="L28" s="1"/>
  <c r="AB9"/>
  <c r="AA9"/>
  <c r="AB10"/>
  <c r="H15"/>
  <c r="S20" l="1"/>
  <c r="L30" s="1"/>
  <c r="L29"/>
  <c r="M44"/>
  <c r="Z5"/>
  <c r="AA5" s="1"/>
  <c r="Z3"/>
  <c r="AA3" s="1"/>
  <c r="Z4"/>
  <c r="AA4" s="1"/>
  <c r="S23"/>
  <c r="T10"/>
  <c r="I15" l="1"/>
  <c r="T20" l="1"/>
  <c r="T23"/>
</calcChain>
</file>

<file path=xl/sharedStrings.xml><?xml version="1.0" encoding="utf-8"?>
<sst xmlns="http://schemas.openxmlformats.org/spreadsheetml/2006/main" count="104" uniqueCount="83">
  <si>
    <t>First Year</t>
  </si>
  <si>
    <t>CO335</t>
  </si>
  <si>
    <t>Mathematics for Computing</t>
  </si>
  <si>
    <t>CO334</t>
  </si>
  <si>
    <t>People and Computing</t>
  </si>
  <si>
    <t>CO333</t>
  </si>
  <si>
    <t>Applications Project</t>
  </si>
  <si>
    <t>CO332</t>
  </si>
  <si>
    <t>Computing Concepts and Practice</t>
  </si>
  <si>
    <t>CO331</t>
  </si>
  <si>
    <t>Visual Programming</t>
  </si>
  <si>
    <t>CO324</t>
  </si>
  <si>
    <t>Computer Systems</t>
  </si>
  <si>
    <t>CO321</t>
  </si>
  <si>
    <t>Introduction to Information Systems</t>
  </si>
  <si>
    <t xml:space="preserve">Final Mark </t>
  </si>
  <si>
    <t>Second Year</t>
  </si>
  <si>
    <t>CO544</t>
  </si>
  <si>
    <t>Networking</t>
  </si>
  <si>
    <t>CO540</t>
  </si>
  <si>
    <t>CO535</t>
  </si>
  <si>
    <t>CO534</t>
  </si>
  <si>
    <t>IT Consultancy Methods</t>
  </si>
  <si>
    <t>CO532</t>
  </si>
  <si>
    <t>Database Systems</t>
  </si>
  <si>
    <t>CO525</t>
  </si>
  <si>
    <t>Dynamic Web</t>
  </si>
  <si>
    <t>CO320</t>
  </si>
  <si>
    <t>Introduction to Object Orientated Programming</t>
  </si>
  <si>
    <t>Placement</t>
  </si>
  <si>
    <t>Total</t>
  </si>
  <si>
    <t>Final Mark</t>
  </si>
  <si>
    <t>CO790</t>
  </si>
  <si>
    <t>Industrial Report</t>
  </si>
  <si>
    <t>Performance Evaluation</t>
  </si>
  <si>
    <t>Final Year</t>
  </si>
  <si>
    <t>Data Mining</t>
  </si>
  <si>
    <t>Semantic Web</t>
  </si>
  <si>
    <t>Electronic Commerce</t>
  </si>
  <si>
    <t>Information Systems Analysis</t>
  </si>
  <si>
    <t>Coursework</t>
  </si>
  <si>
    <t>Exam</t>
  </si>
  <si>
    <t>Computer Security and Cryptography</t>
  </si>
  <si>
    <t>FINAL MARK</t>
  </si>
  <si>
    <t>Placement Year</t>
  </si>
  <si>
    <t>Mark</t>
  </si>
  <si>
    <t>Year</t>
  </si>
  <si>
    <t>Of Degree</t>
  </si>
  <si>
    <t>Computing Law and Professional Responsibility</t>
  </si>
  <si>
    <t>Software Engineering Workshop</t>
  </si>
  <si>
    <t>Further Object-Oriented Programming</t>
  </si>
  <si>
    <t>Group Project</t>
  </si>
  <si>
    <t>CO600</t>
  </si>
  <si>
    <t>N/A</t>
  </si>
  <si>
    <t>Credits &gt; 70%</t>
  </si>
  <si>
    <t>2nd Year</t>
  </si>
  <si>
    <t>3rd Year</t>
  </si>
  <si>
    <t>Achieved</t>
  </si>
  <si>
    <t>Average Exam Mark</t>
  </si>
  <si>
    <t>With 50% over &gt; 70% with total mark of 67%+</t>
  </si>
  <si>
    <t>CO546</t>
  </si>
  <si>
    <t>CO634</t>
  </si>
  <si>
    <t>CO639</t>
  </si>
  <si>
    <t>CO644</t>
  </si>
  <si>
    <t>CO649</t>
  </si>
  <si>
    <t>CO643</t>
  </si>
  <si>
    <t>Average Cource Work Mark</t>
  </si>
  <si>
    <t xml:space="preserve">Final Year </t>
  </si>
  <si>
    <t>Need</t>
  </si>
  <si>
    <t>1st Year</t>
  </si>
  <si>
    <t>4th Year</t>
  </si>
  <si>
    <t>Yearly Progress</t>
  </si>
  <si>
    <t>Breakdown By Term</t>
  </si>
  <si>
    <t>Summer</t>
  </si>
  <si>
    <t>Autumn</t>
  </si>
  <si>
    <t>Spring</t>
  </si>
  <si>
    <t>Module Comparison</t>
  </si>
  <si>
    <t>Module</t>
  </si>
  <si>
    <t>Result</t>
  </si>
  <si>
    <t>70%&gt;</t>
  </si>
  <si>
    <t>60%&gt;</t>
  </si>
  <si>
    <t>50%&gt;</t>
  </si>
  <si>
    <t>40%&gt;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</si>
</sst>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0" fontId="0" fillId="0" borderId="1" xfId="0" applyBorder="1"/>
    <xf numFmtId="0" fontId="1" fillId="0" borderId="1" xfId="0" applyFont="1" applyBorder="1"/>
    <xf numFmtId="0" fontId="2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/>
    <xf numFmtId="49" fontId="0" fillId="0" borderId="1" xfId="0" applyNumberForma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1" xfId="0" applyBorder="1"/>
    <xf numFmtId="0" fontId="5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1" xfId="0" applyNumberFormat="1" applyBorder="1" applyAlignment="1">
      <alignment horizontal="right"/>
    </xf>
    <xf numFmtId="0" fontId="0" fillId="0" borderId="0" xfId="0" applyBorder="1" applyAlignment="1"/>
    <xf numFmtId="0" fontId="0" fillId="0" borderId="5" xfId="0" applyBorder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0" fillId="0" borderId="0" xfId="0" applyFill="1" applyBorder="1"/>
    <xf numFmtId="2" fontId="0" fillId="0" borderId="9" xfId="0" applyNumberFormat="1" applyBorder="1"/>
    <xf numFmtId="0" fontId="1" fillId="0" borderId="10" xfId="0" applyFont="1" applyBorder="1" applyAlignment="1">
      <alignment horizontal="center"/>
    </xf>
    <xf numFmtId="9" fontId="0" fillId="0" borderId="1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/>
    <xf numFmtId="0" fontId="0" fillId="0" borderId="11" xfId="0" applyBorder="1"/>
    <xf numFmtId="0" fontId="1" fillId="0" borderId="12" xfId="0" applyFont="1" applyBorder="1"/>
    <xf numFmtId="9" fontId="0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0" fillId="0" borderId="0" xfId="0" applyFont="1" applyBorder="1" applyAlignment="1"/>
    <xf numFmtId="0" fontId="1" fillId="0" borderId="1" xfId="0" applyFont="1" applyBorder="1" applyAlignment="1"/>
    <xf numFmtId="9" fontId="0" fillId="0" borderId="1" xfId="0" applyNumberFormat="1" applyFont="1" applyBorder="1" applyAlignment="1"/>
    <xf numFmtId="0" fontId="1" fillId="0" borderId="0" xfId="0" applyFont="1"/>
    <xf numFmtId="0" fontId="3" fillId="0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9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11">
    <dxf>
      <font>
        <color theme="0"/>
      </font>
      <fill>
        <patternFill>
          <bgColor theme="3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3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layout/>
    </c:title>
    <c:plotArea>
      <c:layout/>
      <c:areaChart>
        <c:grouping val="stacked"/>
        <c:ser>
          <c:idx val="0"/>
          <c:order val="0"/>
          <c:tx>
            <c:strRef>
              <c:f>Sheet1!$K$26</c:f>
              <c:strCache>
                <c:ptCount val="1"/>
                <c:pt idx="0">
                  <c:v>Yearly Progress</c:v>
                </c:pt>
              </c:strCache>
            </c:strRef>
          </c:tx>
          <c:cat>
            <c:strRef>
              <c:f>Sheet1!$K$27:$K$30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Placement</c:v>
                </c:pt>
                <c:pt idx="3">
                  <c:v>4th Year</c:v>
                </c:pt>
              </c:strCache>
            </c:strRef>
          </c:cat>
          <c:val>
            <c:numRef>
              <c:f>Sheet1!$L$27:$L$30</c:f>
              <c:numCache>
                <c:formatCode>0%</c:formatCode>
                <c:ptCount val="4"/>
                <c:pt idx="0">
                  <c:v>0.58750000000000002</c:v>
                </c:pt>
                <c:pt idx="1">
                  <c:v>0.65312499999999996</c:v>
                </c:pt>
                <c:pt idx="2">
                  <c:v>0.7</c:v>
                </c:pt>
                <c:pt idx="3">
                  <c:v>0.73315624999999995</c:v>
                </c:pt>
              </c:numCache>
            </c:numRef>
          </c:val>
          <c:smooth val="1"/>
        </c:ser>
        <c:axId val="87346560"/>
        <c:axId val="87356544"/>
      </c:areaChart>
      <c:catAx>
        <c:axId val="87346560"/>
        <c:scaling>
          <c:orientation val="minMax"/>
        </c:scaling>
        <c:axPos val="b"/>
        <c:majorGridlines/>
        <c:numFmt formatCode="0.00" sourceLinked="1"/>
        <c:tickLblPos val="nextTo"/>
        <c:crossAx val="87356544"/>
        <c:crosses val="autoZero"/>
        <c:auto val="1"/>
        <c:lblAlgn val="ctr"/>
        <c:lblOffset val="100"/>
      </c:catAx>
      <c:valAx>
        <c:axId val="87356544"/>
        <c:scaling>
          <c:orientation val="minMax"/>
        </c:scaling>
        <c:axPos val="l"/>
        <c:majorGridlines/>
        <c:numFmt formatCode="0%" sourceLinked="1"/>
        <c:tickLblPos val="nextTo"/>
        <c:crossAx val="8734656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Breakdown By Term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Sheet1!$I$44</c:f>
              <c:strCache>
                <c:ptCount val="1"/>
                <c:pt idx="0">
                  <c:v>Autumn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Sheet1!$J$43:$M$43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Placement</c:v>
                </c:pt>
                <c:pt idx="3">
                  <c:v>4th Year</c:v>
                </c:pt>
              </c:strCache>
            </c:strRef>
          </c:cat>
          <c:val>
            <c:numRef>
              <c:f>Sheet1!$J$44:$M$44</c:f>
              <c:numCache>
                <c:formatCode>0%</c:formatCode>
                <c:ptCount val="4"/>
                <c:pt idx="0">
                  <c:v>0.53</c:v>
                </c:pt>
                <c:pt idx="1">
                  <c:v>0.66749999999999998</c:v>
                </c:pt>
                <c:pt idx="2">
                  <c:v>0.7</c:v>
                </c:pt>
                <c:pt idx="3">
                  <c:v>0.71574999999999989</c:v>
                </c:pt>
              </c:numCache>
            </c:numRef>
          </c:val>
        </c:ser>
        <c:ser>
          <c:idx val="2"/>
          <c:order val="1"/>
          <c:tx>
            <c:strRef>
              <c:f>Sheet1!$I$45</c:f>
              <c:strCache>
                <c:ptCount val="1"/>
                <c:pt idx="0">
                  <c:v>Spring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Sheet1!$J$43:$M$43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Placement</c:v>
                </c:pt>
                <c:pt idx="3">
                  <c:v>4th Year</c:v>
                </c:pt>
              </c:strCache>
            </c:strRef>
          </c:cat>
          <c:val>
            <c:numRef>
              <c:f>Sheet1!$J$45:$M$45</c:f>
              <c:numCache>
                <c:formatCode>0%</c:formatCode>
                <c:ptCount val="4"/>
                <c:pt idx="0">
                  <c:v>0.64500000000000002</c:v>
                </c:pt>
                <c:pt idx="1">
                  <c:v>0.63875000000000004</c:v>
                </c:pt>
                <c:pt idx="2">
                  <c:v>0.7</c:v>
                </c:pt>
                <c:pt idx="3">
                  <c:v>0.75056250000000002</c:v>
                </c:pt>
              </c:numCache>
            </c:numRef>
          </c:val>
        </c:ser>
        <c:ser>
          <c:idx val="3"/>
          <c:order val="2"/>
          <c:tx>
            <c:strRef>
              <c:f>Sheet1!$I$46</c:f>
              <c:strCache>
                <c:ptCount val="1"/>
                <c:pt idx="0">
                  <c:v>Summer</c:v>
                </c:pt>
              </c:strCache>
            </c:strRef>
          </c:tx>
          <c:marker>
            <c:symbol val="none"/>
          </c:marker>
          <c:cat>
            <c:strRef>
              <c:f>Sheet1!$J$43:$M$43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Placement</c:v>
                </c:pt>
                <c:pt idx="3">
                  <c:v>4th Year</c:v>
                </c:pt>
              </c:strCache>
            </c:strRef>
          </c:cat>
          <c:val>
            <c:numRef>
              <c:f>Sheet1!$J$46:$M$46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88574208"/>
        <c:axId val="88596480"/>
      </c:lineChart>
      <c:catAx>
        <c:axId val="88574208"/>
        <c:scaling>
          <c:orientation val="minMax"/>
        </c:scaling>
        <c:axPos val="b"/>
        <c:majorGridlines/>
        <c:numFmt formatCode="0.00" sourceLinked="1"/>
        <c:tickLblPos val="nextTo"/>
        <c:crossAx val="88596480"/>
        <c:crosses val="autoZero"/>
        <c:auto val="1"/>
        <c:lblAlgn val="ctr"/>
        <c:lblOffset val="100"/>
      </c:catAx>
      <c:valAx>
        <c:axId val="88596480"/>
        <c:scaling>
          <c:orientation val="minMax"/>
        </c:scaling>
        <c:axPos val="l"/>
        <c:majorGridlines/>
        <c:numFmt formatCode="0%" sourceLinked="1"/>
        <c:tickLblPos val="nextTo"/>
        <c:crossAx val="88574208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24"/>
  <c:chart>
    <c:title>
      <c:tx>
        <c:rich>
          <a:bodyPr/>
          <a:lstStyle/>
          <a:p>
            <a:pPr>
              <a:defRPr/>
            </a:pPr>
            <a:r>
              <a:rPr lang="en-GB"/>
              <a:t>Module Comparison</a:t>
            </a:r>
          </a:p>
        </c:rich>
      </c:tx>
      <c:layout/>
    </c:title>
    <c:plotArea>
      <c:layout/>
      <c:barChart>
        <c:barDir val="bar"/>
        <c:grouping val="clustered"/>
        <c:ser>
          <c:idx val="3"/>
          <c:order val="0"/>
          <c:tx>
            <c:v>Module</c:v>
          </c:tx>
          <c:spPr>
            <a:solidFill>
              <a:schemeClr val="accent6">
                <a:lumMod val="75000"/>
              </a:schemeClr>
            </a:solidFill>
          </c:spPr>
          <c:cat>
            <c:strRef>
              <c:f>Sheet1!$I$60:$I$82</c:f>
              <c:strCache>
                <c:ptCount val="23"/>
                <c:pt idx="0">
                  <c:v>Mathematics for Computing</c:v>
                </c:pt>
                <c:pt idx="1">
                  <c:v>People and Computing</c:v>
                </c:pt>
                <c:pt idx="2">
                  <c:v>Applications Project</c:v>
                </c:pt>
                <c:pt idx="3">
                  <c:v>Computing Concepts and Practice</c:v>
                </c:pt>
                <c:pt idx="4">
                  <c:v>Visual Programming</c:v>
                </c:pt>
                <c:pt idx="5">
                  <c:v>Computer Systems</c:v>
                </c:pt>
                <c:pt idx="6">
                  <c:v>Introduction to Information Systems</c:v>
                </c:pt>
                <c:pt idx="7">
                  <c:v>Networking</c:v>
                </c:pt>
                <c:pt idx="8">
                  <c:v>Software Engineering Workshop</c:v>
                </c:pt>
                <c:pt idx="9">
                  <c:v>Further Object-Oriented Programming</c:v>
                </c:pt>
                <c:pt idx="10">
                  <c:v>IT Consultancy Methods</c:v>
                </c:pt>
                <c:pt idx="11">
                  <c:v>Database Systems</c:v>
                </c:pt>
                <c:pt idx="12">
                  <c:v>Dynamic Web</c:v>
                </c:pt>
                <c:pt idx="13">
                  <c:v>Introduction to Object Orientated Programming</c:v>
                </c:pt>
                <c:pt idx="14">
                  <c:v>Industrial Report</c:v>
                </c:pt>
                <c:pt idx="15">
                  <c:v>Performance Evaluation</c:v>
                </c:pt>
                <c:pt idx="16">
                  <c:v>Group Project</c:v>
                </c:pt>
                <c:pt idx="17">
                  <c:v>Data Mining</c:v>
                </c:pt>
                <c:pt idx="18">
                  <c:v>Semantic Web</c:v>
                </c:pt>
                <c:pt idx="19">
                  <c:v>Computing Law and Professional Responsibility</c:v>
                </c:pt>
                <c:pt idx="20">
                  <c:v>Electronic Commerce</c:v>
                </c:pt>
                <c:pt idx="21">
                  <c:v>Computer Security and Cryptography</c:v>
                </c:pt>
                <c:pt idx="22">
                  <c:v>Information Systems Analysis</c:v>
                </c:pt>
              </c:strCache>
            </c:strRef>
          </c:cat>
          <c:val>
            <c:numRef>
              <c:f>Sheet1!$M$60:$M$82</c:f>
              <c:numCache>
                <c:formatCode>0%</c:formatCode>
                <c:ptCount val="23"/>
                <c:pt idx="0">
                  <c:v>0.38</c:v>
                </c:pt>
                <c:pt idx="1">
                  <c:v>0.52</c:v>
                </c:pt>
                <c:pt idx="2">
                  <c:v>0.62</c:v>
                </c:pt>
                <c:pt idx="3">
                  <c:v>0.72</c:v>
                </c:pt>
                <c:pt idx="4">
                  <c:v>0.71</c:v>
                </c:pt>
                <c:pt idx="5">
                  <c:v>0.57999999999999996</c:v>
                </c:pt>
                <c:pt idx="6">
                  <c:v>0.45</c:v>
                </c:pt>
                <c:pt idx="7">
                  <c:v>0.495</c:v>
                </c:pt>
                <c:pt idx="8">
                  <c:v>0.63</c:v>
                </c:pt>
                <c:pt idx="9">
                  <c:v>0.77</c:v>
                </c:pt>
                <c:pt idx="10">
                  <c:v>0.40500000000000003</c:v>
                </c:pt>
                <c:pt idx="11">
                  <c:v>0.66</c:v>
                </c:pt>
                <c:pt idx="12">
                  <c:v>0.755</c:v>
                </c:pt>
                <c:pt idx="13">
                  <c:v>0.88</c:v>
                </c:pt>
                <c:pt idx="14">
                  <c:v>0.77</c:v>
                </c:pt>
                <c:pt idx="15">
                  <c:v>0.63</c:v>
                </c:pt>
                <c:pt idx="16">
                  <c:v>0.85</c:v>
                </c:pt>
                <c:pt idx="17">
                  <c:v>0.627</c:v>
                </c:pt>
                <c:pt idx="18">
                  <c:v>0.754</c:v>
                </c:pt>
                <c:pt idx="19">
                  <c:v>0.6419999999999999</c:v>
                </c:pt>
                <c:pt idx="20">
                  <c:v>0.75624999999999998</c:v>
                </c:pt>
                <c:pt idx="21">
                  <c:v>0.56999999999999995</c:v>
                </c:pt>
                <c:pt idx="22">
                  <c:v>0.81599999999999995</c:v>
                </c:pt>
              </c:numCache>
            </c:numRef>
          </c:val>
        </c:ser>
        <c:axId val="89203840"/>
        <c:axId val="87379328"/>
      </c:barChart>
      <c:valAx>
        <c:axId val="87379328"/>
        <c:scaling>
          <c:orientation val="minMax"/>
        </c:scaling>
        <c:axPos val="b"/>
        <c:majorGridlines/>
        <c:numFmt formatCode="0%" sourceLinked="1"/>
        <c:tickLblPos val="nextTo"/>
        <c:crossAx val="89203840"/>
        <c:crosses val="autoZero"/>
        <c:crossBetween val="between"/>
      </c:valAx>
      <c:catAx>
        <c:axId val="89203840"/>
        <c:scaling>
          <c:orientation val="minMax"/>
        </c:scaling>
        <c:axPos val="l"/>
        <c:tickLblPos val="nextTo"/>
        <c:crossAx val="8737932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GB"/>
              <a:t>Module Comparison</a:t>
            </a:r>
          </a:p>
        </c:rich>
      </c:tx>
      <c:layout/>
    </c:title>
    <c:plotArea>
      <c:layout/>
      <c:scatterChart>
        <c:scatterStyle val="lineMarker"/>
        <c:ser>
          <c:idx val="3"/>
          <c:order val="0"/>
          <c:tx>
            <c:v>Module</c:v>
          </c:tx>
          <c:spPr>
            <a:ln w="19050">
              <a:noFill/>
            </a:ln>
          </c:spPr>
          <c:marker>
            <c:symbol val="x"/>
            <c:size val="14"/>
            <c:spPr>
              <a:ln w="19050">
                <a:solidFill>
                  <a:schemeClr val="tx1"/>
                </a:solidFill>
              </a:ln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Eq val="1"/>
            <c:trendlineLbl>
              <c:layout>
                <c:manualLayout>
                  <c:x val="0.35681759953541625"/>
                  <c:y val="0.33001285913086409"/>
                </c:manualLayout>
              </c:layout>
              <c:numFmt formatCode="General" sourceLinked="0"/>
            </c:trendlineLbl>
          </c:trendline>
          <c:xVal>
            <c:strRef>
              <c:f>Sheet1!$I$60:$I$82</c:f>
              <c:strCache>
                <c:ptCount val="23"/>
                <c:pt idx="0">
                  <c:v>Mathematics for Computing</c:v>
                </c:pt>
                <c:pt idx="1">
                  <c:v>People and Computing</c:v>
                </c:pt>
                <c:pt idx="2">
                  <c:v>Applications Project</c:v>
                </c:pt>
                <c:pt idx="3">
                  <c:v>Computing Concepts and Practice</c:v>
                </c:pt>
                <c:pt idx="4">
                  <c:v>Visual Programming</c:v>
                </c:pt>
                <c:pt idx="5">
                  <c:v>Computer Systems</c:v>
                </c:pt>
                <c:pt idx="6">
                  <c:v>Introduction to Information Systems</c:v>
                </c:pt>
                <c:pt idx="7">
                  <c:v>Networking</c:v>
                </c:pt>
                <c:pt idx="8">
                  <c:v>Software Engineering Workshop</c:v>
                </c:pt>
                <c:pt idx="9">
                  <c:v>Further Object-Oriented Programming</c:v>
                </c:pt>
                <c:pt idx="10">
                  <c:v>IT Consultancy Methods</c:v>
                </c:pt>
                <c:pt idx="11">
                  <c:v>Database Systems</c:v>
                </c:pt>
                <c:pt idx="12">
                  <c:v>Dynamic Web</c:v>
                </c:pt>
                <c:pt idx="13">
                  <c:v>Introduction to Object Orientated Programming</c:v>
                </c:pt>
                <c:pt idx="14">
                  <c:v>Industrial Report</c:v>
                </c:pt>
                <c:pt idx="15">
                  <c:v>Performance Evaluation</c:v>
                </c:pt>
                <c:pt idx="16">
                  <c:v>Group Project</c:v>
                </c:pt>
                <c:pt idx="17">
                  <c:v>Data Mining</c:v>
                </c:pt>
                <c:pt idx="18">
                  <c:v>Semantic Web</c:v>
                </c:pt>
                <c:pt idx="19">
                  <c:v>Computing Law and Professional Responsibility</c:v>
                </c:pt>
                <c:pt idx="20">
                  <c:v>Electronic Commerce</c:v>
                </c:pt>
                <c:pt idx="21">
                  <c:v>Computer Security and Cryptography</c:v>
                </c:pt>
                <c:pt idx="22">
                  <c:v>Information Systems Analysis</c:v>
                </c:pt>
              </c:strCache>
            </c:strRef>
          </c:xVal>
          <c:yVal>
            <c:numRef>
              <c:f>Sheet1!$M$60:$M$82</c:f>
              <c:numCache>
                <c:formatCode>0%</c:formatCode>
                <c:ptCount val="23"/>
                <c:pt idx="0">
                  <c:v>0.38</c:v>
                </c:pt>
                <c:pt idx="1">
                  <c:v>0.52</c:v>
                </c:pt>
                <c:pt idx="2">
                  <c:v>0.62</c:v>
                </c:pt>
                <c:pt idx="3">
                  <c:v>0.72</c:v>
                </c:pt>
                <c:pt idx="4">
                  <c:v>0.71</c:v>
                </c:pt>
                <c:pt idx="5">
                  <c:v>0.57999999999999996</c:v>
                </c:pt>
                <c:pt idx="6">
                  <c:v>0.45</c:v>
                </c:pt>
                <c:pt idx="7">
                  <c:v>0.495</c:v>
                </c:pt>
                <c:pt idx="8">
                  <c:v>0.63</c:v>
                </c:pt>
                <c:pt idx="9">
                  <c:v>0.77</c:v>
                </c:pt>
                <c:pt idx="10">
                  <c:v>0.40500000000000003</c:v>
                </c:pt>
                <c:pt idx="11">
                  <c:v>0.66</c:v>
                </c:pt>
                <c:pt idx="12">
                  <c:v>0.755</c:v>
                </c:pt>
                <c:pt idx="13">
                  <c:v>0.88</c:v>
                </c:pt>
                <c:pt idx="14">
                  <c:v>0.77</c:v>
                </c:pt>
                <c:pt idx="15">
                  <c:v>0.63</c:v>
                </c:pt>
                <c:pt idx="16">
                  <c:v>0.85</c:v>
                </c:pt>
                <c:pt idx="17">
                  <c:v>0.627</c:v>
                </c:pt>
                <c:pt idx="18">
                  <c:v>0.754</c:v>
                </c:pt>
                <c:pt idx="19">
                  <c:v>0.6419999999999999</c:v>
                </c:pt>
                <c:pt idx="20">
                  <c:v>0.75624999999999998</c:v>
                </c:pt>
                <c:pt idx="21">
                  <c:v>0.56999999999999995</c:v>
                </c:pt>
                <c:pt idx="22">
                  <c:v>0.81599999999999995</c:v>
                </c:pt>
              </c:numCache>
            </c:numRef>
          </c:yVal>
        </c:ser>
        <c:axId val="89226240"/>
        <c:axId val="89224704"/>
      </c:scatterChart>
      <c:valAx>
        <c:axId val="89224704"/>
        <c:scaling>
          <c:orientation val="minMax"/>
        </c:scaling>
        <c:axPos val="l"/>
        <c:majorGridlines/>
        <c:numFmt formatCode="0%" sourceLinked="1"/>
        <c:tickLblPos val="nextTo"/>
        <c:crossAx val="89226240"/>
        <c:crosses val="autoZero"/>
        <c:crossBetween val="midCat"/>
      </c:valAx>
      <c:valAx>
        <c:axId val="89226240"/>
        <c:scaling>
          <c:orientation val="minMax"/>
        </c:scaling>
        <c:delete val="1"/>
        <c:axPos val="b"/>
        <c:tickLblPos val="none"/>
        <c:crossAx val="89224704"/>
        <c:crosses val="autoZero"/>
        <c:crossBetween val="midCat"/>
      </c:valAx>
    </c:plotArea>
    <c:legend>
      <c:legendPos val="r"/>
      <c:layout/>
    </c:legend>
    <c:plotVisOnly val="1"/>
  </c:chart>
  <c:spPr>
    <a:ln w="9525" cap="flat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25</xdr:row>
      <xdr:rowOff>9525</xdr:rowOff>
    </xdr:from>
    <xdr:to>
      <xdr:col>19</xdr:col>
      <xdr:colOff>885825</xdr:colOff>
      <xdr:row>39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40</xdr:row>
      <xdr:rowOff>180975</xdr:rowOff>
    </xdr:from>
    <xdr:to>
      <xdr:col>20</xdr:col>
      <xdr:colOff>0</xdr:colOff>
      <xdr:row>55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57</xdr:row>
      <xdr:rowOff>9525</xdr:rowOff>
    </xdr:from>
    <xdr:to>
      <xdr:col>20</xdr:col>
      <xdr:colOff>9525</xdr:colOff>
      <xdr:row>82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885825</xdr:colOff>
      <xdr:row>57</xdr:row>
      <xdr:rowOff>28574</xdr:rowOff>
    </xdr:from>
    <xdr:to>
      <xdr:col>25</xdr:col>
      <xdr:colOff>638175</xdr:colOff>
      <xdr:row>81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E84"/>
  <sheetViews>
    <sheetView tabSelected="1" topLeftCell="J1" workbookViewId="0">
      <selection activeCell="U63" sqref="U63"/>
    </sheetView>
  </sheetViews>
  <sheetFormatPr defaultRowHeight="15"/>
  <cols>
    <col min="2" max="2" width="11.7109375" bestFit="1" customWidth="1"/>
    <col min="7" max="7" width="10.5703125" bestFit="1" customWidth="1"/>
    <col min="8" max="8" width="12" bestFit="1" customWidth="1"/>
    <col min="10" max="10" width="12" bestFit="1" customWidth="1"/>
    <col min="11" max="11" width="10.85546875" customWidth="1"/>
    <col min="12" max="12" width="10.42578125" customWidth="1"/>
    <col min="17" max="17" width="11.5703125" bestFit="1" customWidth="1"/>
    <col min="18" max="18" width="12.42578125" customWidth="1"/>
    <col min="19" max="19" width="10.28515625" bestFit="1" customWidth="1"/>
    <col min="20" max="20" width="13.42578125" bestFit="1" customWidth="1"/>
    <col min="21" max="24" width="13.42578125" customWidth="1"/>
    <col min="25" max="25" width="15.85546875" customWidth="1"/>
    <col min="26" max="26" width="10.85546875" customWidth="1"/>
    <col min="27" max="27" width="10.5703125" customWidth="1"/>
    <col min="28" max="28" width="11.85546875" customWidth="1"/>
    <col min="29" max="29" width="13.28515625" customWidth="1"/>
    <col min="31" max="31" width="10.140625" customWidth="1"/>
  </cols>
  <sheetData>
    <row r="2" spans="2:31">
      <c r="B2" s="53" t="s">
        <v>0</v>
      </c>
      <c r="C2" s="53"/>
      <c r="D2" s="53"/>
      <c r="E2" s="53"/>
      <c r="F2" s="53"/>
      <c r="G2" s="53"/>
      <c r="H2" s="2" t="s">
        <v>15</v>
      </c>
      <c r="K2" s="53" t="s">
        <v>16</v>
      </c>
      <c r="L2" s="53"/>
      <c r="M2" s="53"/>
      <c r="N2" s="53"/>
      <c r="O2" s="53"/>
      <c r="P2" s="53"/>
      <c r="Q2" s="28" t="s">
        <v>40</v>
      </c>
      <c r="R2" s="28" t="s">
        <v>41</v>
      </c>
      <c r="S2" s="28" t="s">
        <v>31</v>
      </c>
      <c r="V2" s="64" t="s">
        <v>54</v>
      </c>
      <c r="W2" s="66"/>
      <c r="Y2" s="9" t="s">
        <v>46</v>
      </c>
      <c r="Z2" s="7" t="s">
        <v>45</v>
      </c>
      <c r="AA2" s="9" t="s">
        <v>47</v>
      </c>
      <c r="AB2" s="11" t="s">
        <v>30</v>
      </c>
    </row>
    <row r="3" spans="2:31">
      <c r="B3" s="31" t="s">
        <v>1</v>
      </c>
      <c r="C3" s="70" t="s">
        <v>2</v>
      </c>
      <c r="D3" s="70"/>
      <c r="E3" s="70"/>
      <c r="F3" s="70"/>
      <c r="G3" s="70"/>
      <c r="H3" s="8">
        <v>38</v>
      </c>
      <c r="K3" s="31" t="s">
        <v>17</v>
      </c>
      <c r="L3" s="70" t="s">
        <v>18</v>
      </c>
      <c r="M3" s="70"/>
      <c r="N3" s="70"/>
      <c r="O3" s="70"/>
      <c r="P3" s="70"/>
      <c r="Q3" s="27">
        <v>56</v>
      </c>
      <c r="R3" s="12">
        <v>43</v>
      </c>
      <c r="S3" s="30">
        <f>SUM(Q3:R3)/2</f>
        <v>49.5</v>
      </c>
      <c r="T3" s="14"/>
      <c r="V3" s="21">
        <v>15</v>
      </c>
      <c r="W3" s="21">
        <v>0</v>
      </c>
      <c r="Y3" s="6" t="s">
        <v>16</v>
      </c>
      <c r="Z3" s="41">
        <f>ROUND(S10,1)/100</f>
        <v>0.65300000000000002</v>
      </c>
      <c r="AA3" s="41">
        <f>ROUND(Z3*0.35,1)</f>
        <v>0.2</v>
      </c>
      <c r="AB3" s="39">
        <v>0.35</v>
      </c>
    </row>
    <row r="4" spans="2:31">
      <c r="B4" s="31" t="s">
        <v>3</v>
      </c>
      <c r="C4" s="70" t="s">
        <v>4</v>
      </c>
      <c r="D4" s="70"/>
      <c r="E4" s="70"/>
      <c r="F4" s="70"/>
      <c r="G4" s="70"/>
      <c r="H4" s="8">
        <v>52</v>
      </c>
      <c r="K4" s="31" t="s">
        <v>19</v>
      </c>
      <c r="L4" s="70" t="s">
        <v>49</v>
      </c>
      <c r="M4" s="70"/>
      <c r="N4" s="70"/>
      <c r="O4" s="70"/>
      <c r="P4" s="70"/>
      <c r="Q4" s="27">
        <v>75</v>
      </c>
      <c r="R4" s="12">
        <v>35</v>
      </c>
      <c r="S4" s="30">
        <f>((Q4*0.7)+(R4*0.3))*2</f>
        <v>126</v>
      </c>
      <c r="T4" s="14"/>
      <c r="V4" s="21">
        <v>30</v>
      </c>
      <c r="W4" s="21">
        <v>0</v>
      </c>
      <c r="Y4" s="6" t="s">
        <v>44</v>
      </c>
      <c r="Z4" s="41">
        <f>ROUND(H15,1)/100</f>
        <v>0.7</v>
      </c>
      <c r="AA4" s="41">
        <f>Z4*0.1</f>
        <v>6.9999999999999993E-2</v>
      </c>
      <c r="AB4" s="39">
        <v>0.1</v>
      </c>
      <c r="AD4" s="25"/>
      <c r="AE4" s="25"/>
    </row>
    <row r="5" spans="2:31">
      <c r="B5" s="31" t="s">
        <v>5</v>
      </c>
      <c r="C5" s="70" t="s">
        <v>6</v>
      </c>
      <c r="D5" s="70"/>
      <c r="E5" s="70"/>
      <c r="F5" s="70"/>
      <c r="G5" s="70"/>
      <c r="H5" s="8">
        <v>62</v>
      </c>
      <c r="K5" s="31" t="s">
        <v>20</v>
      </c>
      <c r="L5" s="70" t="s">
        <v>50</v>
      </c>
      <c r="M5" s="70"/>
      <c r="N5" s="70"/>
      <c r="O5" s="70"/>
      <c r="P5" s="70"/>
      <c r="Q5" s="27">
        <v>77</v>
      </c>
      <c r="R5" s="12" t="s">
        <v>53</v>
      </c>
      <c r="S5" s="30">
        <f>Q5</f>
        <v>77</v>
      </c>
      <c r="T5" s="14"/>
      <c r="V5" s="21">
        <v>15</v>
      </c>
      <c r="W5" s="21">
        <v>15</v>
      </c>
      <c r="Y5" s="30" t="s">
        <v>67</v>
      </c>
      <c r="Z5" s="41">
        <f>ROUND(S20,1)/100</f>
        <v>0.73299999999999998</v>
      </c>
      <c r="AA5" s="41">
        <f>ROUND(Z5*0.55,1)</f>
        <v>0.4</v>
      </c>
      <c r="AB5" s="39">
        <v>0.55000000000000004</v>
      </c>
      <c r="AD5" s="25"/>
      <c r="AE5" s="25"/>
    </row>
    <row r="6" spans="2:31">
      <c r="B6" s="31" t="s">
        <v>7</v>
      </c>
      <c r="C6" s="70" t="s">
        <v>8</v>
      </c>
      <c r="D6" s="70"/>
      <c r="E6" s="70"/>
      <c r="F6" s="70"/>
      <c r="G6" s="70"/>
      <c r="H6" s="8">
        <f>72*2</f>
        <v>144</v>
      </c>
      <c r="K6" s="31" t="s">
        <v>21</v>
      </c>
      <c r="L6" s="70" t="s">
        <v>22</v>
      </c>
      <c r="M6" s="70"/>
      <c r="N6" s="70"/>
      <c r="O6" s="70"/>
      <c r="P6" s="70"/>
      <c r="Q6" s="27">
        <v>63</v>
      </c>
      <c r="R6" s="12">
        <v>18</v>
      </c>
      <c r="S6" s="30">
        <f t="shared" ref="S6:S8" si="0">SUM(Q6:R6)/2</f>
        <v>40.5</v>
      </c>
      <c r="T6" s="14"/>
      <c r="V6" s="21">
        <v>15</v>
      </c>
      <c r="W6" s="21">
        <v>0</v>
      </c>
    </row>
    <row r="7" spans="2:31">
      <c r="B7" s="31" t="s">
        <v>9</v>
      </c>
      <c r="C7" s="70" t="s">
        <v>10</v>
      </c>
      <c r="D7" s="70"/>
      <c r="E7" s="70"/>
      <c r="F7" s="70"/>
      <c r="G7" s="70"/>
      <c r="H7" s="8">
        <v>71</v>
      </c>
      <c r="K7" s="31" t="s">
        <v>23</v>
      </c>
      <c r="L7" s="70" t="s">
        <v>24</v>
      </c>
      <c r="M7" s="70"/>
      <c r="N7" s="70"/>
      <c r="O7" s="70"/>
      <c r="P7" s="70"/>
      <c r="Q7" s="27">
        <v>72</v>
      </c>
      <c r="R7" s="12">
        <v>60</v>
      </c>
      <c r="S7" s="30">
        <f t="shared" si="0"/>
        <v>66</v>
      </c>
      <c r="T7" s="14"/>
      <c r="V7" s="21">
        <v>15</v>
      </c>
      <c r="W7" s="21">
        <v>0</v>
      </c>
      <c r="Y7" s="53" t="s">
        <v>59</v>
      </c>
      <c r="Z7" s="53"/>
      <c r="AA7" s="53"/>
      <c r="AB7" s="53"/>
    </row>
    <row r="8" spans="2:31">
      <c r="B8" s="31" t="s">
        <v>11</v>
      </c>
      <c r="C8" s="70" t="s">
        <v>12</v>
      </c>
      <c r="D8" s="70"/>
      <c r="E8" s="70"/>
      <c r="F8" s="70"/>
      <c r="G8" s="70"/>
      <c r="H8" s="8">
        <v>58</v>
      </c>
      <c r="K8" s="31" t="s">
        <v>25</v>
      </c>
      <c r="L8" s="70" t="s">
        <v>26</v>
      </c>
      <c r="M8" s="70"/>
      <c r="N8" s="70"/>
      <c r="O8" s="70"/>
      <c r="P8" s="70"/>
      <c r="Q8" s="27">
        <v>94</v>
      </c>
      <c r="R8" s="12">
        <v>57</v>
      </c>
      <c r="S8" s="30">
        <f t="shared" si="0"/>
        <v>75.5</v>
      </c>
      <c r="T8" s="14"/>
      <c r="V8" s="21">
        <v>15</v>
      </c>
      <c r="W8" s="21">
        <v>15</v>
      </c>
      <c r="Y8" s="16"/>
      <c r="Z8" s="24" t="s">
        <v>55</v>
      </c>
      <c r="AA8" s="24" t="s">
        <v>56</v>
      </c>
      <c r="AB8" s="22" t="s">
        <v>30</v>
      </c>
    </row>
    <row r="9" spans="2:31">
      <c r="B9" s="31" t="s">
        <v>13</v>
      </c>
      <c r="C9" s="70" t="s">
        <v>14</v>
      </c>
      <c r="D9" s="70"/>
      <c r="E9" s="70"/>
      <c r="F9" s="70"/>
      <c r="G9" s="70"/>
      <c r="H9" s="8">
        <v>45</v>
      </c>
      <c r="K9" s="31" t="s">
        <v>27</v>
      </c>
      <c r="L9" s="70" t="s">
        <v>28</v>
      </c>
      <c r="M9" s="70"/>
      <c r="N9" s="70"/>
      <c r="O9" s="70"/>
      <c r="P9" s="70"/>
      <c r="Q9" s="27">
        <v>88</v>
      </c>
      <c r="R9" s="13" t="s">
        <v>53</v>
      </c>
      <c r="S9" s="30">
        <f>Q9</f>
        <v>88</v>
      </c>
      <c r="T9" s="14"/>
      <c r="V9" s="21">
        <v>15</v>
      </c>
      <c r="W9" s="21">
        <v>15</v>
      </c>
      <c r="Y9" s="40" t="s">
        <v>68</v>
      </c>
      <c r="Z9" s="24">
        <f>V10/2</f>
        <v>60</v>
      </c>
      <c r="AA9" s="24">
        <f>((V20/2)+Z9-Z10)-AA10</f>
        <v>0</v>
      </c>
      <c r="AB9" s="22">
        <f>(V10+V20)/2</f>
        <v>120</v>
      </c>
      <c r="AD9" s="25"/>
      <c r="AE9" s="25"/>
    </row>
    <row r="10" spans="2:31">
      <c r="B10" s="69" t="s">
        <v>30</v>
      </c>
      <c r="C10" s="69"/>
      <c r="D10" s="69"/>
      <c r="E10" s="69"/>
      <c r="F10" s="69"/>
      <c r="G10" s="69"/>
      <c r="H10" s="7">
        <f>SUM(H3:H9)/8</f>
        <v>58.75</v>
      </c>
      <c r="I10" s="2" t="str">
        <f>IF(H10&gt;=70,"First",(IF(H10&gt;=60,"2:1",IF(H10&gt;=50,"2:2","Fail"))))</f>
        <v>2:2</v>
      </c>
      <c r="K10" s="69" t="s">
        <v>30</v>
      </c>
      <c r="L10" s="69"/>
      <c r="M10" s="69"/>
      <c r="N10" s="69"/>
      <c r="O10" s="69"/>
      <c r="P10" s="69"/>
      <c r="Q10" s="69"/>
      <c r="R10" s="69"/>
      <c r="S10" s="7">
        <f>SUM(S3:S9)/8</f>
        <v>65.3125</v>
      </c>
      <c r="T10" s="38" t="str">
        <f>IF(S10&gt;=70,"First",(IF(S10&gt;=60,"2:1","Fail")))</f>
        <v>2:1</v>
      </c>
      <c r="V10" s="9">
        <f>SUM(V3:V9)</f>
        <v>120</v>
      </c>
      <c r="W10" s="9">
        <f>SUM(W3:W9)</f>
        <v>45</v>
      </c>
      <c r="Y10" s="40" t="s">
        <v>57</v>
      </c>
      <c r="Z10" s="24">
        <f>W10</f>
        <v>45</v>
      </c>
      <c r="AA10" s="24">
        <f>W20</f>
        <v>75</v>
      </c>
      <c r="AB10" s="22">
        <f>AA10+Z10</f>
        <v>120</v>
      </c>
    </row>
    <row r="11" spans="2:31">
      <c r="I11" s="1"/>
    </row>
    <row r="12" spans="2:31">
      <c r="B12" s="53" t="s">
        <v>29</v>
      </c>
      <c r="C12" s="53"/>
      <c r="D12" s="53"/>
      <c r="E12" s="53"/>
      <c r="F12" s="53"/>
      <c r="G12" s="53"/>
      <c r="H12" s="2" t="s">
        <v>31</v>
      </c>
      <c r="I12" s="1"/>
      <c r="K12" s="53" t="s">
        <v>35</v>
      </c>
      <c r="L12" s="53"/>
      <c r="M12" s="53"/>
      <c r="N12" s="53"/>
      <c r="O12" s="53"/>
      <c r="P12" s="53"/>
      <c r="Q12" s="2" t="s">
        <v>40</v>
      </c>
      <c r="R12" s="2" t="s">
        <v>41</v>
      </c>
      <c r="S12" s="5" t="s">
        <v>31</v>
      </c>
      <c r="T12" s="10"/>
      <c r="U12" s="10"/>
      <c r="V12" s="64" t="s">
        <v>54</v>
      </c>
      <c r="W12" s="66"/>
      <c r="X12" s="10"/>
      <c r="Y12" s="53" t="s">
        <v>58</v>
      </c>
      <c r="Z12" s="53"/>
      <c r="AA12" s="32"/>
    </row>
    <row r="13" spans="2:31">
      <c r="B13" s="31" t="s">
        <v>32</v>
      </c>
      <c r="C13" s="82" t="s">
        <v>33</v>
      </c>
      <c r="D13" s="82"/>
      <c r="E13" s="82"/>
      <c r="F13" s="82"/>
      <c r="G13" s="82"/>
      <c r="H13" s="3">
        <v>77</v>
      </c>
      <c r="I13" s="1"/>
      <c r="K13" s="31" t="s">
        <v>52</v>
      </c>
      <c r="L13" s="76" t="s">
        <v>51</v>
      </c>
      <c r="M13" s="77"/>
      <c r="N13" s="77"/>
      <c r="O13" s="77"/>
      <c r="P13" s="78"/>
      <c r="Q13" s="4">
        <v>85</v>
      </c>
      <c r="R13" s="4" t="s">
        <v>53</v>
      </c>
      <c r="S13" s="8">
        <f>Q13*2</f>
        <v>170</v>
      </c>
      <c r="T13" s="17"/>
      <c r="U13" s="17"/>
      <c r="V13" s="21">
        <v>30</v>
      </c>
      <c r="W13" s="21">
        <v>30</v>
      </c>
      <c r="X13" s="17"/>
      <c r="Y13" s="67">
        <f>((R3+R4+R6+R7+R8+R14+R15+R16+R17+R18)/10)/100</f>
        <v>0.49700000000000005</v>
      </c>
      <c r="Z13" s="68"/>
      <c r="AA13" s="33"/>
    </row>
    <row r="14" spans="2:31">
      <c r="B14" s="31" t="s">
        <v>32</v>
      </c>
      <c r="C14" s="82" t="s">
        <v>34</v>
      </c>
      <c r="D14" s="82"/>
      <c r="E14" s="82"/>
      <c r="F14" s="82"/>
      <c r="G14" s="82"/>
      <c r="H14" s="3">
        <v>63</v>
      </c>
      <c r="I14" s="1"/>
      <c r="K14" s="31" t="s">
        <v>64</v>
      </c>
      <c r="L14" s="76" t="s">
        <v>36</v>
      </c>
      <c r="M14" s="77"/>
      <c r="N14" s="77"/>
      <c r="O14" s="77"/>
      <c r="P14" s="78"/>
      <c r="Q14" s="4">
        <f>(77*0.2)+(86*0.6)+(57*0.2)</f>
        <v>78.400000000000006</v>
      </c>
      <c r="R14" s="4">
        <v>47</v>
      </c>
      <c r="S14" s="8">
        <f>SUM(Q14:R14)/2</f>
        <v>62.7</v>
      </c>
      <c r="T14" s="18"/>
      <c r="U14" s="18"/>
      <c r="V14" s="21">
        <v>15</v>
      </c>
      <c r="W14" s="21">
        <v>0</v>
      </c>
      <c r="X14" s="18"/>
      <c r="Y14" s="33"/>
      <c r="Z14" s="33"/>
      <c r="AA14" s="33"/>
    </row>
    <row r="15" spans="2:31">
      <c r="B15" s="73" t="s">
        <v>30</v>
      </c>
      <c r="C15" s="74"/>
      <c r="D15" s="74"/>
      <c r="E15" s="74"/>
      <c r="F15" s="74"/>
      <c r="G15" s="75"/>
      <c r="H15" s="7">
        <f>SUM(H13:H14)/2</f>
        <v>70</v>
      </c>
      <c r="I15" s="2" t="str">
        <f>IF(H15&gt;=70,"First",(IF(H15&gt;=60,"2:1","Fail")))</f>
        <v>First</v>
      </c>
      <c r="K15" s="31" t="s">
        <v>63</v>
      </c>
      <c r="L15" s="76" t="s">
        <v>37</v>
      </c>
      <c r="M15" s="77"/>
      <c r="N15" s="77"/>
      <c r="O15" s="77"/>
      <c r="P15" s="78"/>
      <c r="Q15" s="4">
        <f>(85*0.2)+(72*0.4)+(80*0.4)</f>
        <v>77.8</v>
      </c>
      <c r="R15" s="4">
        <v>73</v>
      </c>
      <c r="S15" s="8">
        <f>SUM(Q15:R15)/2</f>
        <v>75.400000000000006</v>
      </c>
      <c r="T15" s="20"/>
      <c r="U15" s="20"/>
      <c r="V15" s="21">
        <v>15</v>
      </c>
      <c r="W15" s="21">
        <v>15</v>
      </c>
      <c r="X15" s="20"/>
      <c r="Y15" s="53" t="s">
        <v>66</v>
      </c>
      <c r="Z15" s="53"/>
      <c r="AA15" s="33"/>
    </row>
    <row r="16" spans="2:31">
      <c r="K16" s="31" t="s">
        <v>65</v>
      </c>
      <c r="L16" s="76" t="s">
        <v>48</v>
      </c>
      <c r="M16" s="77"/>
      <c r="N16" s="77"/>
      <c r="O16" s="77"/>
      <c r="P16" s="78"/>
      <c r="Q16" s="4">
        <f>(88*0.6)+(62*0.3)+(100*0.1)</f>
        <v>81.399999999999991</v>
      </c>
      <c r="R16" s="4">
        <v>47</v>
      </c>
      <c r="S16" s="19">
        <f>SUM(Q16:R16)/2</f>
        <v>64.199999999999989</v>
      </c>
      <c r="T16" s="20"/>
      <c r="U16" s="20"/>
      <c r="V16" s="21">
        <v>15</v>
      </c>
      <c r="W16" s="21">
        <v>0</v>
      </c>
      <c r="X16" s="20"/>
      <c r="Y16" s="67">
        <f>ROUND((Q3+Q4+Q5+Q6+Q7+Q8+Q9+Q13+Q14+Q15+Q16+Q17+Q18+Q19)/14,1)/100</f>
        <v>0.78099999999999992</v>
      </c>
      <c r="Z16" s="68"/>
      <c r="AA16" s="33"/>
    </row>
    <row r="17" spans="9:29">
      <c r="K17" s="31" t="s">
        <v>62</v>
      </c>
      <c r="L17" s="76" t="s">
        <v>38</v>
      </c>
      <c r="M17" s="77"/>
      <c r="N17" s="77"/>
      <c r="O17" s="77"/>
      <c r="P17" s="78"/>
      <c r="Q17" s="4">
        <f>(60*0.5)+(98.5*0.5)</f>
        <v>79.25</v>
      </c>
      <c r="R17" s="4">
        <v>72</v>
      </c>
      <c r="S17" s="19">
        <f>SUM(Q17:R17)/2</f>
        <v>75.625</v>
      </c>
      <c r="T17" s="20"/>
      <c r="U17" s="20"/>
      <c r="V17" s="21">
        <v>15</v>
      </c>
      <c r="W17" s="21">
        <v>15</v>
      </c>
      <c r="X17" s="20"/>
      <c r="Y17" s="33"/>
      <c r="Z17" s="33"/>
      <c r="AA17" s="33"/>
      <c r="AB17" s="33"/>
      <c r="AC17" s="35"/>
    </row>
    <row r="18" spans="9:29">
      <c r="K18" s="31" t="s">
        <v>61</v>
      </c>
      <c r="L18" s="79" t="s">
        <v>42</v>
      </c>
      <c r="M18" s="80"/>
      <c r="N18" s="80"/>
      <c r="O18" s="80"/>
      <c r="P18" s="81"/>
      <c r="Q18" s="4">
        <f>(90*0.5)+(80*0.5)</f>
        <v>85</v>
      </c>
      <c r="R18" s="4">
        <v>45</v>
      </c>
      <c r="S18" s="8">
        <f>(Q18*0.3)+(R18*0.7)</f>
        <v>57</v>
      </c>
      <c r="T18" s="18"/>
      <c r="U18" s="18"/>
      <c r="V18" s="21">
        <v>15</v>
      </c>
      <c r="W18" s="21">
        <v>0</v>
      </c>
      <c r="X18" s="18"/>
      <c r="AA18" s="33"/>
      <c r="AB18" s="33"/>
      <c r="AC18" s="35"/>
    </row>
    <row r="19" spans="9:29">
      <c r="K19" s="31" t="s">
        <v>60</v>
      </c>
      <c r="L19" s="76" t="s">
        <v>39</v>
      </c>
      <c r="M19" s="77"/>
      <c r="N19" s="77"/>
      <c r="O19" s="77"/>
      <c r="P19" s="78"/>
      <c r="Q19" s="4">
        <f>(98*0.5)+(58*0.1)+(40*0.1)+(68*0.15)+(84*0.15)</f>
        <v>81.599999999999994</v>
      </c>
      <c r="R19" s="4" t="s">
        <v>53</v>
      </c>
      <c r="S19" s="8">
        <f>SUM(Q19:R19)</f>
        <v>81.599999999999994</v>
      </c>
      <c r="T19" s="17"/>
      <c r="U19" s="17"/>
      <c r="V19" s="21">
        <v>15</v>
      </c>
      <c r="W19" s="21">
        <v>15</v>
      </c>
      <c r="X19" s="17"/>
      <c r="AA19" s="33"/>
      <c r="AB19" s="33"/>
      <c r="AC19" s="34"/>
    </row>
    <row r="20" spans="9:29">
      <c r="K20" s="73" t="s">
        <v>30</v>
      </c>
      <c r="L20" s="74"/>
      <c r="M20" s="74"/>
      <c r="N20" s="74"/>
      <c r="O20" s="74"/>
      <c r="P20" s="74"/>
      <c r="Q20" s="74"/>
      <c r="R20" s="75"/>
      <c r="S20" s="7">
        <f>SUM(S13:S19)/8</f>
        <v>73.315624999999997</v>
      </c>
      <c r="T20" s="28" t="str">
        <f>IF(S20&gt;=70,"First",(IF(S20&gt;=60,"2:1","Fail")))</f>
        <v>First</v>
      </c>
      <c r="U20" s="23"/>
      <c r="V20" s="9">
        <f>SUM(V13:V19)</f>
        <v>120</v>
      </c>
      <c r="W20" s="9">
        <f>SUM(W13:W19)</f>
        <v>75</v>
      </c>
      <c r="X20" s="23"/>
      <c r="AA20" s="33"/>
      <c r="AB20" s="33"/>
      <c r="AC20" s="33"/>
    </row>
    <row r="21" spans="9:29">
      <c r="I21" s="1"/>
      <c r="K21" s="26"/>
      <c r="L21" s="26"/>
      <c r="M21" s="26"/>
      <c r="N21" s="26"/>
      <c r="O21" s="26"/>
      <c r="P21" s="26"/>
      <c r="Q21" s="26"/>
      <c r="R21" s="26"/>
      <c r="AA21" s="33"/>
      <c r="AB21" s="33"/>
      <c r="AC21" s="33"/>
    </row>
    <row r="22" spans="9:29" ht="15.75" thickBot="1">
      <c r="AA22" s="36"/>
      <c r="AB22" s="36"/>
      <c r="AC22" s="36"/>
    </row>
    <row r="23" spans="9:29" ht="15.75" thickBot="1">
      <c r="N23" s="15"/>
      <c r="O23" s="15"/>
      <c r="P23" s="15"/>
      <c r="Q23" s="71" t="s">
        <v>43</v>
      </c>
      <c r="R23" s="72"/>
      <c r="S23" s="37">
        <f>(S10*0.35)+(H15*0.1)+(S20*0.55)</f>
        <v>70.182968750000001</v>
      </c>
      <c r="T23" s="29" t="str">
        <f>IF(S23&gt;=70,"First",(IF(S23&gt;=60,"2:1","Fail")))</f>
        <v>First</v>
      </c>
    </row>
    <row r="24" spans="9:29">
      <c r="N24" s="14"/>
      <c r="O24" s="14"/>
      <c r="P24" s="14"/>
    </row>
    <row r="26" spans="9:29">
      <c r="K26" s="64" t="s">
        <v>71</v>
      </c>
      <c r="L26" s="65"/>
      <c r="M26" s="66"/>
    </row>
    <row r="27" spans="9:29">
      <c r="K27" s="9" t="s">
        <v>69</v>
      </c>
      <c r="L27" s="63">
        <f>H10/100</f>
        <v>0.58750000000000002</v>
      </c>
      <c r="M27" s="63"/>
    </row>
    <row r="28" spans="9:29">
      <c r="K28" s="9" t="s">
        <v>55</v>
      </c>
      <c r="L28" s="63">
        <f>S10/100</f>
        <v>0.65312499999999996</v>
      </c>
      <c r="M28" s="63"/>
    </row>
    <row r="29" spans="9:29">
      <c r="K29" s="9" t="s">
        <v>29</v>
      </c>
      <c r="L29" s="63">
        <f>H15/100</f>
        <v>0.7</v>
      </c>
      <c r="M29" s="63"/>
    </row>
    <row r="30" spans="9:29">
      <c r="K30" s="9" t="s">
        <v>70</v>
      </c>
      <c r="L30" s="63">
        <f>S20/100</f>
        <v>0.73315624999999995</v>
      </c>
      <c r="M30" s="63"/>
    </row>
    <row r="42" spans="5:13">
      <c r="I42" s="53" t="s">
        <v>72</v>
      </c>
      <c r="J42" s="53"/>
      <c r="K42" s="53"/>
      <c r="L42" s="53"/>
      <c r="M42" s="53"/>
    </row>
    <row r="43" spans="5:13">
      <c r="I43" s="42"/>
      <c r="J43" s="43" t="s">
        <v>69</v>
      </c>
      <c r="K43" s="43" t="s">
        <v>55</v>
      </c>
      <c r="L43" s="43" t="s">
        <v>29</v>
      </c>
      <c r="M43" s="43" t="s">
        <v>70</v>
      </c>
    </row>
    <row r="44" spans="5:13">
      <c r="I44" s="45" t="s">
        <v>74</v>
      </c>
      <c r="J44" s="44">
        <f>((H4+H7+H8+(H5*0.5))/4)/100</f>
        <v>0.53</v>
      </c>
      <c r="K44" s="44">
        <f>(((S4*0.5)+S6+S8+S9)/4)/100</f>
        <v>0.66749999999999998</v>
      </c>
      <c r="L44" s="44">
        <f>(H15)/100</f>
        <v>0.7</v>
      </c>
      <c r="M44" s="44">
        <f>(((S13*0.5)+S14+S19+S18)/4)/100</f>
        <v>0.71574999999999989</v>
      </c>
    </row>
    <row r="45" spans="5:13">
      <c r="I45" s="46" t="s">
        <v>75</v>
      </c>
      <c r="J45" s="44">
        <f>((H3+H6+H9+(H5*0.5))/4)/100</f>
        <v>0.64500000000000002</v>
      </c>
      <c r="K45" s="44">
        <f>(((S4*0.5)+S3+S5+S7)/4)/100</f>
        <v>0.63875000000000004</v>
      </c>
      <c r="L45" s="44">
        <f>(H15)/100</f>
        <v>0.7</v>
      </c>
      <c r="M45" s="44">
        <f>(((S13*0.5)+S15+S16+S17)/4)/100</f>
        <v>0.75056250000000002</v>
      </c>
    </row>
    <row r="46" spans="5:13">
      <c r="I46" s="47" t="s">
        <v>73</v>
      </c>
      <c r="J46" s="44">
        <v>0</v>
      </c>
      <c r="K46" s="44">
        <v>0</v>
      </c>
      <c r="L46" s="44">
        <v>0</v>
      </c>
      <c r="M46" s="44">
        <v>0</v>
      </c>
    </row>
    <row r="47" spans="5:13">
      <c r="E47" s="14"/>
      <c r="F47" s="14"/>
      <c r="G47" s="14"/>
      <c r="H47" s="14"/>
      <c r="I47" s="14"/>
      <c r="J47" s="14"/>
      <c r="K47" s="14"/>
      <c r="L47" s="14"/>
      <c r="M47" s="14"/>
    </row>
    <row r="48" spans="5:13">
      <c r="E48" s="14"/>
      <c r="F48" s="14"/>
      <c r="G48" s="14"/>
      <c r="H48" s="14"/>
      <c r="I48" s="14"/>
      <c r="J48" s="14"/>
      <c r="K48" s="14"/>
      <c r="L48" s="14"/>
      <c r="M48" s="14"/>
    </row>
    <row r="49" spans="5:13">
      <c r="E49" s="14"/>
      <c r="F49" s="14"/>
      <c r="G49" s="14"/>
      <c r="H49" s="14"/>
      <c r="I49" s="14"/>
      <c r="J49" s="14"/>
      <c r="K49" s="14"/>
      <c r="L49" s="14"/>
      <c r="M49" s="14"/>
    </row>
    <row r="50" spans="5:13">
      <c r="E50" s="14"/>
      <c r="F50" s="14"/>
      <c r="G50" s="14"/>
      <c r="H50" s="14"/>
      <c r="I50" s="14"/>
      <c r="J50" s="14"/>
      <c r="K50" s="14"/>
      <c r="L50" s="14"/>
      <c r="M50" s="14"/>
    </row>
    <row r="51" spans="5:13">
      <c r="E51" s="14"/>
      <c r="F51" s="14"/>
      <c r="G51" s="14"/>
      <c r="H51" s="14"/>
      <c r="I51" s="14"/>
      <c r="J51" s="14"/>
      <c r="K51" s="14"/>
      <c r="L51" s="14"/>
      <c r="M51" s="14"/>
    </row>
    <row r="57" spans="5:13">
      <c r="F57" s="51"/>
    </row>
    <row r="58" spans="5:13">
      <c r="E58" s="53" t="s">
        <v>79</v>
      </c>
      <c r="F58" s="53"/>
      <c r="G58" s="53"/>
      <c r="I58" s="53" t="s">
        <v>76</v>
      </c>
      <c r="J58" s="53"/>
      <c r="K58" s="53"/>
      <c r="L58" s="53"/>
      <c r="M58" s="53"/>
    </row>
    <row r="59" spans="5:13">
      <c r="E59" s="52">
        <f>COUNTIF($M$60:$M$82,"&gt;70%")</f>
        <v>10</v>
      </c>
      <c r="F59" s="52">
        <f>COUNT($M$60:$M$82)</f>
        <v>23</v>
      </c>
      <c r="G59" s="41">
        <f>E59/F59</f>
        <v>0.43478260869565216</v>
      </c>
      <c r="I59" s="60" t="s">
        <v>77</v>
      </c>
      <c r="J59" s="61"/>
      <c r="K59" s="61"/>
      <c r="L59" s="62"/>
      <c r="M59" s="49" t="s">
        <v>78</v>
      </c>
    </row>
    <row r="60" spans="5:13">
      <c r="E60" s="33"/>
      <c r="F60" s="33"/>
      <c r="I60" s="57" t="str">
        <f t="shared" ref="I60:I66" si="1">C3</f>
        <v>Mathematics for Computing</v>
      </c>
      <c r="J60" s="58"/>
      <c r="K60" s="58"/>
      <c r="L60" s="59"/>
      <c r="M60" s="50">
        <f>$H$3/100</f>
        <v>0.38</v>
      </c>
    </row>
    <row r="61" spans="5:13">
      <c r="E61" s="53" t="s">
        <v>80</v>
      </c>
      <c r="F61" s="53"/>
      <c r="G61" s="53"/>
      <c r="I61" s="57" t="str">
        <f t="shared" si="1"/>
        <v>People and Computing</v>
      </c>
      <c r="J61" s="58"/>
      <c r="K61" s="58"/>
      <c r="L61" s="59"/>
      <c r="M61" s="50">
        <f>$H$4/100</f>
        <v>0.52</v>
      </c>
    </row>
    <row r="62" spans="5:13">
      <c r="E62" s="52">
        <f>COUNTIF($M$63:$M$85,"&gt;60%")</f>
        <v>15</v>
      </c>
      <c r="F62" s="52">
        <f>COUNT($M$60:$M$82)</f>
        <v>23</v>
      </c>
      <c r="G62" s="41">
        <f>E62/F62</f>
        <v>0.65217391304347827</v>
      </c>
      <c r="I62" s="57" t="str">
        <f t="shared" si="1"/>
        <v>Applications Project</v>
      </c>
      <c r="J62" s="58"/>
      <c r="K62" s="58"/>
      <c r="L62" s="59"/>
      <c r="M62" s="50">
        <f>$H$5/100</f>
        <v>0.62</v>
      </c>
    </row>
    <row r="63" spans="5:13">
      <c r="I63" s="57" t="str">
        <f t="shared" si="1"/>
        <v>Computing Concepts and Practice</v>
      </c>
      <c r="J63" s="58"/>
      <c r="K63" s="58"/>
      <c r="L63" s="59"/>
      <c r="M63" s="50">
        <f>$H$6/200</f>
        <v>0.72</v>
      </c>
    </row>
    <row r="64" spans="5:13">
      <c r="E64" s="54" t="s">
        <v>81</v>
      </c>
      <c r="F64" s="55"/>
      <c r="G64" s="56"/>
      <c r="I64" s="57" t="str">
        <f t="shared" si="1"/>
        <v>Visual Programming</v>
      </c>
      <c r="J64" s="58"/>
      <c r="K64" s="58"/>
      <c r="L64" s="59"/>
      <c r="M64" s="50">
        <f>$H$7/100</f>
        <v>0.71</v>
      </c>
    </row>
    <row r="65" spans="5:13">
      <c r="E65" s="52">
        <f>COUNTIF($M$60:$M$82,"&gt;50%")</f>
        <v>19</v>
      </c>
      <c r="F65" s="52">
        <f>COUNT($M$60:$M$82)</f>
        <v>23</v>
      </c>
      <c r="G65" s="41">
        <f>E65/F65</f>
        <v>0.82608695652173914</v>
      </c>
      <c r="I65" s="57" t="str">
        <f t="shared" si="1"/>
        <v>Computer Systems</v>
      </c>
      <c r="J65" s="58"/>
      <c r="K65" s="58"/>
      <c r="L65" s="59"/>
      <c r="M65" s="50">
        <f>$H$8/100</f>
        <v>0.57999999999999996</v>
      </c>
    </row>
    <row r="66" spans="5:13">
      <c r="I66" s="57" t="str">
        <f t="shared" si="1"/>
        <v>Introduction to Information Systems</v>
      </c>
      <c r="J66" s="58"/>
      <c r="K66" s="58"/>
      <c r="L66" s="59"/>
      <c r="M66" s="50">
        <f>$H$9/100</f>
        <v>0.45</v>
      </c>
    </row>
    <row r="67" spans="5:13">
      <c r="E67" s="54" t="s">
        <v>82</v>
      </c>
      <c r="F67" s="55"/>
      <c r="G67" s="56"/>
      <c r="I67" s="57" t="str">
        <f t="shared" ref="I67:I73" si="2">L3</f>
        <v>Networking</v>
      </c>
      <c r="J67" s="58"/>
      <c r="K67" s="58"/>
      <c r="L67" s="59"/>
      <c r="M67" s="50">
        <f>$S$3/100</f>
        <v>0.495</v>
      </c>
    </row>
    <row r="68" spans="5:13">
      <c r="E68" s="52">
        <f>COUNTIF($M$60:$M$82,"&gt;40%")</f>
        <v>22</v>
      </c>
      <c r="F68" s="52">
        <f>COUNT($M$60:$M$82)</f>
        <v>23</v>
      </c>
      <c r="G68" s="41">
        <f>E68/F68</f>
        <v>0.95652173913043481</v>
      </c>
      <c r="I68" s="57" t="str">
        <f t="shared" si="2"/>
        <v>Software Engineering Workshop</v>
      </c>
      <c r="J68" s="58"/>
      <c r="K68" s="58"/>
      <c r="L68" s="59"/>
      <c r="M68" s="50">
        <f>$S$4/200</f>
        <v>0.63</v>
      </c>
    </row>
    <row r="69" spans="5:13">
      <c r="I69" s="57" t="str">
        <f t="shared" si="2"/>
        <v>Further Object-Oriented Programming</v>
      </c>
      <c r="J69" s="58"/>
      <c r="K69" s="58"/>
      <c r="L69" s="59"/>
      <c r="M69" s="50">
        <f>$S$5/100</f>
        <v>0.77</v>
      </c>
    </row>
    <row r="70" spans="5:13">
      <c r="I70" s="57" t="str">
        <f t="shared" si="2"/>
        <v>IT Consultancy Methods</v>
      </c>
      <c r="J70" s="58"/>
      <c r="K70" s="58"/>
      <c r="L70" s="59"/>
      <c r="M70" s="50">
        <f>$S$6/100</f>
        <v>0.40500000000000003</v>
      </c>
    </row>
    <row r="71" spans="5:13">
      <c r="I71" s="57" t="str">
        <f t="shared" si="2"/>
        <v>Database Systems</v>
      </c>
      <c r="J71" s="58"/>
      <c r="K71" s="58"/>
      <c r="L71" s="59"/>
      <c r="M71" s="50">
        <f>$S$7/100</f>
        <v>0.66</v>
      </c>
    </row>
    <row r="72" spans="5:13">
      <c r="I72" s="57" t="str">
        <f t="shared" si="2"/>
        <v>Dynamic Web</v>
      </c>
      <c r="J72" s="58"/>
      <c r="K72" s="58"/>
      <c r="L72" s="59"/>
      <c r="M72" s="50">
        <f>$S$8/100</f>
        <v>0.755</v>
      </c>
    </row>
    <row r="73" spans="5:13">
      <c r="I73" s="57" t="str">
        <f t="shared" si="2"/>
        <v>Introduction to Object Orientated Programming</v>
      </c>
      <c r="J73" s="58"/>
      <c r="K73" s="58"/>
      <c r="L73" s="59"/>
      <c r="M73" s="50">
        <f>$S$9/100</f>
        <v>0.88</v>
      </c>
    </row>
    <row r="74" spans="5:13">
      <c r="I74" s="57" t="str">
        <f>C13</f>
        <v>Industrial Report</v>
      </c>
      <c r="J74" s="58"/>
      <c r="K74" s="58"/>
      <c r="L74" s="59"/>
      <c r="M74" s="50">
        <f>$H$13/100</f>
        <v>0.77</v>
      </c>
    </row>
    <row r="75" spans="5:13">
      <c r="I75" s="57" t="str">
        <f>C14</f>
        <v>Performance Evaluation</v>
      </c>
      <c r="J75" s="58"/>
      <c r="K75" s="58"/>
      <c r="L75" s="59"/>
      <c r="M75" s="50">
        <f>$H$14/100</f>
        <v>0.63</v>
      </c>
    </row>
    <row r="76" spans="5:13">
      <c r="I76" s="57" t="str">
        <f t="shared" ref="I76:I82" si="3">L13</f>
        <v>Group Project</v>
      </c>
      <c r="J76" s="58"/>
      <c r="K76" s="58"/>
      <c r="L76" s="59"/>
      <c r="M76" s="50">
        <f>$S$13/200</f>
        <v>0.85</v>
      </c>
    </row>
    <row r="77" spans="5:13">
      <c r="I77" s="57" t="str">
        <f t="shared" si="3"/>
        <v>Data Mining</v>
      </c>
      <c r="J77" s="58"/>
      <c r="K77" s="58"/>
      <c r="L77" s="59"/>
      <c r="M77" s="50">
        <f>$S$14/100</f>
        <v>0.627</v>
      </c>
    </row>
    <row r="78" spans="5:13">
      <c r="I78" s="57" t="str">
        <f t="shared" si="3"/>
        <v>Semantic Web</v>
      </c>
      <c r="J78" s="58"/>
      <c r="K78" s="58"/>
      <c r="L78" s="59"/>
      <c r="M78" s="50">
        <f>$S$15/100</f>
        <v>0.754</v>
      </c>
    </row>
    <row r="79" spans="5:13">
      <c r="I79" s="57" t="str">
        <f t="shared" si="3"/>
        <v>Computing Law and Professional Responsibility</v>
      </c>
      <c r="J79" s="58"/>
      <c r="K79" s="58"/>
      <c r="L79" s="59"/>
      <c r="M79" s="50">
        <f>$S$16/100</f>
        <v>0.6419999999999999</v>
      </c>
    </row>
    <row r="80" spans="5:13">
      <c r="I80" s="57" t="str">
        <f t="shared" si="3"/>
        <v>Electronic Commerce</v>
      </c>
      <c r="J80" s="58"/>
      <c r="K80" s="58"/>
      <c r="L80" s="59"/>
      <c r="M80" s="50">
        <f>$S$17/100</f>
        <v>0.75624999999999998</v>
      </c>
    </row>
    <row r="81" spans="9:13">
      <c r="I81" s="57" t="str">
        <f t="shared" si="3"/>
        <v>Computer Security and Cryptography</v>
      </c>
      <c r="J81" s="58"/>
      <c r="K81" s="58"/>
      <c r="L81" s="59"/>
      <c r="M81" s="50">
        <f>$S$18/100</f>
        <v>0.56999999999999995</v>
      </c>
    </row>
    <row r="82" spans="9:13">
      <c r="I82" s="57" t="str">
        <f t="shared" si="3"/>
        <v>Information Systems Analysis</v>
      </c>
      <c r="J82" s="58"/>
      <c r="K82" s="58"/>
      <c r="L82" s="59"/>
      <c r="M82" s="50">
        <f>$S$19/100</f>
        <v>0.81599999999999995</v>
      </c>
    </row>
    <row r="83" spans="9:13">
      <c r="I83" s="48"/>
      <c r="J83" s="48"/>
      <c r="K83" s="48"/>
    </row>
    <row r="84" spans="9:13">
      <c r="I84" s="48"/>
      <c r="J84" s="48"/>
      <c r="K84" s="48"/>
    </row>
  </sheetData>
  <sheetProtection formatCells="0"/>
  <mergeCells count="74">
    <mergeCell ref="Y7:AB7"/>
    <mergeCell ref="B15:G15"/>
    <mergeCell ref="K12:P12"/>
    <mergeCell ref="C8:G8"/>
    <mergeCell ref="C9:G9"/>
    <mergeCell ref="C13:G13"/>
    <mergeCell ref="C14:G14"/>
    <mergeCell ref="B12:G12"/>
    <mergeCell ref="L8:P8"/>
    <mergeCell ref="L9:P9"/>
    <mergeCell ref="B10:G10"/>
    <mergeCell ref="L7:P7"/>
    <mergeCell ref="C7:G7"/>
    <mergeCell ref="Y15:Z15"/>
    <mergeCell ref="V2:W2"/>
    <mergeCell ref="K2:P2"/>
    <mergeCell ref="Q23:R23"/>
    <mergeCell ref="K20:R20"/>
    <mergeCell ref="L19:P19"/>
    <mergeCell ref="L13:P13"/>
    <mergeCell ref="L14:P14"/>
    <mergeCell ref="L15:P15"/>
    <mergeCell ref="L16:P16"/>
    <mergeCell ref="L17:P17"/>
    <mergeCell ref="L18:P18"/>
    <mergeCell ref="V12:W12"/>
    <mergeCell ref="B2:G2"/>
    <mergeCell ref="L3:P3"/>
    <mergeCell ref="L4:P4"/>
    <mergeCell ref="L5:P5"/>
    <mergeCell ref="L6:P6"/>
    <mergeCell ref="C3:G3"/>
    <mergeCell ref="C4:G4"/>
    <mergeCell ref="C5:G5"/>
    <mergeCell ref="C6:G6"/>
    <mergeCell ref="K26:M26"/>
    <mergeCell ref="Y16:Z16"/>
    <mergeCell ref="K10:R10"/>
    <mergeCell ref="L27:M27"/>
    <mergeCell ref="L28:M28"/>
    <mergeCell ref="Y12:Z12"/>
    <mergeCell ref="Y13:Z13"/>
    <mergeCell ref="I59:L59"/>
    <mergeCell ref="I60:L60"/>
    <mergeCell ref="L29:M29"/>
    <mergeCell ref="L30:M30"/>
    <mergeCell ref="I42:M42"/>
    <mergeCell ref="I82:L82"/>
    <mergeCell ref="I71:L71"/>
    <mergeCell ref="I72:L72"/>
    <mergeCell ref="I73:L73"/>
    <mergeCell ref="I74:L74"/>
    <mergeCell ref="I75:L75"/>
    <mergeCell ref="I77:L77"/>
    <mergeCell ref="I78:L78"/>
    <mergeCell ref="I79:L79"/>
    <mergeCell ref="I80:L80"/>
    <mergeCell ref="I81:L81"/>
    <mergeCell ref="E58:G58"/>
    <mergeCell ref="E61:G61"/>
    <mergeCell ref="E67:G67"/>
    <mergeCell ref="E64:G64"/>
    <mergeCell ref="I76:L76"/>
    <mergeCell ref="I66:L66"/>
    <mergeCell ref="I67:L67"/>
    <mergeCell ref="I68:L68"/>
    <mergeCell ref="I69:L69"/>
    <mergeCell ref="I70:L70"/>
    <mergeCell ref="I61:L61"/>
    <mergeCell ref="I62:L62"/>
    <mergeCell ref="I63:L63"/>
    <mergeCell ref="I64:L64"/>
    <mergeCell ref="I65:L65"/>
    <mergeCell ref="I58:M58"/>
  </mergeCells>
  <conditionalFormatting sqref="T23 T10 I10 I15 T20:U20 X20">
    <cfRule type="containsText" dxfId="3" priority="3" operator="containsText" text="Fail">
      <formula>NOT(ISERROR(SEARCH("Fail",I10)))</formula>
    </cfRule>
    <cfRule type="containsText" dxfId="2" priority="4" operator="containsText" text="2:1">
      <formula>NOT(ISERROR(SEARCH("2:1",I10)))</formula>
    </cfRule>
    <cfRule type="containsText" dxfId="1" priority="5" operator="containsText" text="First">
      <formula>NOT(ISERROR(SEARCH("First",I10)))</formula>
    </cfRule>
  </conditionalFormatting>
  <conditionalFormatting sqref="I60:M8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0">
    <cfRule type="containsText" dxfId="0" priority="1" operator="containsText" text="2:2">
      <formula>NOT(ISERROR(SEARCH("2:2",I10)))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G.Cheung</dc:creator>
  <cp:lastModifiedBy>Fraser</cp:lastModifiedBy>
  <dcterms:created xsi:type="dcterms:W3CDTF">2014-12-09T13:46:39Z</dcterms:created>
  <dcterms:modified xsi:type="dcterms:W3CDTF">2015-06-26T10:17:16Z</dcterms:modified>
</cp:coreProperties>
</file>