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lespera/Documents/stevens/cs553/assignment4/"/>
    </mc:Choice>
  </mc:AlternateContent>
  <xr:revisionPtr revIDLastSave="0" documentId="13_ncr:1_{F677CFB3-51E6-9E44-A80F-A8E29735199D}" xr6:coauthVersionLast="45" xr6:coauthVersionMax="45" xr10:uidLastSave="{00000000-0000-0000-0000-000000000000}"/>
  <bookViews>
    <workbookView xWindow="80" yWindow="460" windowWidth="38400" windowHeight="23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N13" i="1" l="1"/>
  <c r="L12" i="1"/>
  <c r="C21" i="1"/>
  <c r="I11" i="1"/>
  <c r="J15" i="1" s="1"/>
  <c r="F11" i="1"/>
  <c r="G15" i="1" s="1"/>
  <c r="L15" i="1" l="1"/>
  <c r="L13" i="1"/>
  <c r="G14" i="1"/>
  <c r="D16" i="1" s="1"/>
  <c r="N12" i="1"/>
  <c r="J14" i="1"/>
  <c r="C11" i="1"/>
  <c r="J13" i="1" l="1"/>
  <c r="E35" i="1" s="1"/>
  <c r="G12" i="1"/>
  <c r="D35" i="1" s="1"/>
  <c r="J12" i="1"/>
  <c r="F35" i="1" s="1"/>
  <c r="G13" i="1"/>
  <c r="G35" i="1" s="1"/>
  <c r="L14" i="1"/>
  <c r="N15" i="1" s="1"/>
  <c r="L11" i="1"/>
  <c r="D13" i="1"/>
  <c r="F23" i="1" s="1"/>
  <c r="D14" i="1"/>
  <c r="F22" i="1" s="1"/>
  <c r="J11" i="1"/>
  <c r="F24" i="1" s="1"/>
  <c r="D12" i="1"/>
  <c r="D23" i="1" s="1"/>
  <c r="G11" i="1"/>
  <c r="D24" i="1" s="1"/>
  <c r="D11" i="1" l="1"/>
  <c r="D36" i="1"/>
  <c r="D25" i="1"/>
  <c r="F25" i="1"/>
  <c r="D26" i="1" l="1"/>
  <c r="D27" i="1" s="1"/>
</calcChain>
</file>

<file path=xl/sharedStrings.xml><?xml version="1.0" encoding="utf-8"?>
<sst xmlns="http://schemas.openxmlformats.org/spreadsheetml/2006/main" count="90" uniqueCount="88">
  <si>
    <t xml:space="preserve">Predicted Positive </t>
  </si>
  <si>
    <t>Predicted Negative</t>
  </si>
  <si>
    <t>TP = Ture Positive</t>
  </si>
  <si>
    <t>Actual Positive</t>
  </si>
  <si>
    <t xml:space="preserve">TP = </t>
  </si>
  <si>
    <t xml:space="preserve">FN = </t>
  </si>
  <si>
    <t>FN = False Negative</t>
  </si>
  <si>
    <t>`</t>
  </si>
  <si>
    <t xml:space="preserve">FP = </t>
  </si>
  <si>
    <t xml:space="preserve">TN = </t>
  </si>
  <si>
    <t>Type II Error</t>
  </si>
  <si>
    <t>FP = False Positive</t>
  </si>
  <si>
    <t>Type I Error</t>
  </si>
  <si>
    <t>TN = True Negative</t>
  </si>
  <si>
    <r>
      <rPr>
        <b/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= TP/Tpop = </t>
    </r>
  </si>
  <si>
    <r>
      <rPr>
        <b/>
        <sz val="11"/>
        <color rgb="FFFF0000"/>
        <rFont val="Calibri"/>
        <family val="2"/>
        <scheme val="minor"/>
      </rPr>
      <t>Sensitivity/Recal</t>
    </r>
    <r>
      <rPr>
        <sz val="11"/>
        <color theme="1"/>
        <rFont val="Calibri"/>
        <family val="2"/>
        <scheme val="minor"/>
      </rPr>
      <t xml:space="preserve"> (TPR) = </t>
    </r>
  </si>
  <si>
    <t>TPR = True Positive Rate</t>
  </si>
  <si>
    <t>Miss rate (FNR) =</t>
  </si>
  <si>
    <t>FNR = False Negative Rate</t>
  </si>
  <si>
    <t xml:space="preserve">Fall-out (FPR) = </t>
  </si>
  <si>
    <t>FPR = False Positive Rate</t>
  </si>
  <si>
    <t>Count/%</t>
  </si>
  <si>
    <t>TNR = True Negative Rate</t>
  </si>
  <si>
    <t>Prevalence</t>
  </si>
  <si>
    <t>TP/Tpop</t>
  </si>
  <si>
    <t>PPV = Positive Prediction Value</t>
  </si>
  <si>
    <t>FOR = False Omission Rate</t>
  </si>
  <si>
    <t>(LR+) = Positive Likelyhood Ratio</t>
  </si>
  <si>
    <t>(LR-) = Native Likelihood Ratio</t>
  </si>
  <si>
    <t xml:space="preserve">Tpop = </t>
  </si>
  <si>
    <t xml:space="preserve">PP = </t>
  </si>
  <si>
    <t xml:space="preserve">PN = </t>
  </si>
  <si>
    <t>Tpop = Test Population</t>
  </si>
  <si>
    <t>PP = Predicted Positive</t>
  </si>
  <si>
    <t>PN = Predicted Negative</t>
  </si>
  <si>
    <t>Test Populaton</t>
  </si>
  <si>
    <t>SPV = Positive Prediction Value</t>
  </si>
  <si>
    <t xml:space="preserve">Specificity (SPV, TNR) = </t>
  </si>
  <si>
    <t>Actual Negative</t>
  </si>
  <si>
    <t xml:space="preserve">Precision (PPV)  = TP/PP = </t>
  </si>
  <si>
    <t xml:space="preserve">FOR = TN/PN = </t>
  </si>
  <si>
    <t xml:space="preserve">(LR+) = TPR/FPR = </t>
  </si>
  <si>
    <t xml:space="preserve">(LR-) = FNR/TNR = </t>
  </si>
  <si>
    <t>FDR = False Discovery Rate</t>
  </si>
  <si>
    <t>NPV = Negative Prediction Value</t>
  </si>
  <si>
    <t>DOR = Diagnostic Odds Ratio</t>
  </si>
  <si>
    <t xml:space="preserve">FDR = FP/PP = </t>
  </si>
  <si>
    <t xml:space="preserve">NPV = TN/PN = </t>
  </si>
  <si>
    <t xml:space="preserve">DOR = (LR+)(LR-) =  </t>
  </si>
  <si>
    <r>
      <rPr>
        <b/>
        <sz val="11"/>
        <color rgb="FFFF0000"/>
        <rFont val="Calibri"/>
        <family val="2"/>
        <scheme val="minor"/>
      </rPr>
      <t>F1 Score</t>
    </r>
    <r>
      <rPr>
        <sz val="11"/>
        <color theme="1"/>
        <rFont val="Calibri"/>
        <family val="2"/>
        <scheme val="minor"/>
      </rPr>
      <t xml:space="preserve"> =2*Precision*Recall/(Precision + Recall) = </t>
    </r>
  </si>
  <si>
    <t>https://en.wikipedia.org/wiki/F1_score</t>
  </si>
  <si>
    <t xml:space="preserve">See </t>
  </si>
  <si>
    <t>F1 Score assumes equal importance of Precision and Recall</t>
  </si>
  <si>
    <t>F-beta Score allows the weights of Precision and Recall to be adjust - see page at the above link for formula</t>
  </si>
  <si>
    <t>Phi Coeficient</t>
  </si>
  <si>
    <t xml:space="preserve"> Similar to the Pearson correlation coefficient of prediction and true values in the case of a 2x2 table.</t>
  </si>
  <si>
    <t>Kappa</t>
  </si>
  <si>
    <t xml:space="preserve">po = observed proportioned agreement = Accuracy = </t>
  </si>
  <si>
    <t xml:space="preserve">Predected positives are </t>
  </si>
  <si>
    <t xml:space="preserve"> and negatives </t>
  </si>
  <si>
    <t xml:space="preserve"> of the instances</t>
  </si>
  <si>
    <t>True positives are</t>
  </si>
  <si>
    <t>Probability both positives</t>
  </si>
  <si>
    <t xml:space="preserve"> and negatives</t>
  </si>
  <si>
    <t>pe = both agree at random</t>
  </si>
  <si>
    <t xml:space="preserve">Kapa = (po - pe)/(1 - pe) = </t>
  </si>
  <si>
    <t xml:space="preserve"> = ratio of actual agreement vs. random agrrement</t>
  </si>
  <si>
    <t xml:space="preserve"> = 1 if complete agreement</t>
  </si>
  <si>
    <t xml:space="preserve"> &lt; 0 for less agreement than random</t>
  </si>
  <si>
    <t>great prediction</t>
  </si>
  <si>
    <t>bad prediction</t>
  </si>
  <si>
    <t xml:space="preserve"> &gt; 0 relative quality of prediciton</t>
  </si>
  <si>
    <t xml:space="preserve">From the matrix resulting from a classification model builder copy the four numbers: Actual Positives predicted to be Positives in F12, actual Negatives predicted to be Positives in I12, actual Positives predicted to be negatives in F13, </t>
  </si>
  <si>
    <t>Report at least the names and values shown in red as well as the the Phi Coefficient and Kappa.  Links underlined in blue lead to further explanations.</t>
  </si>
  <si>
    <t>Meaning of acronyms in rows 6-9.</t>
  </si>
  <si>
    <t>Input cells have blue bacground.</t>
  </si>
  <si>
    <t>Payoff</t>
  </si>
  <si>
    <t>TP</t>
  </si>
  <si>
    <t>TN</t>
  </si>
  <si>
    <t>FP</t>
  </si>
  <si>
    <t>FN</t>
  </si>
  <si>
    <t>Arbitrary $ amounts</t>
  </si>
  <si>
    <t>Presumably we want to classify correctly because of some potential gain; alternatively incorrect classifications may incur some loss.</t>
  </si>
  <si>
    <t>Payoffs</t>
  </si>
  <si>
    <t>Probability</t>
  </si>
  <si>
    <t>Expected payoff =</t>
  </si>
  <si>
    <t>There are many measures that allow interpretation of the data in the classification matrix, a.k.a. confusion matrix.  To get some idea of meaning enter perfective true and false predictions.</t>
  </si>
  <si>
    <t xml:space="preserve">   and actual Negatives predicted to be Negatives in I13.  The rest of the numbers should appear automatically.  Do not edit any other cells.  Corresponding gains/loses in D34:G34.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</si>
</sst>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0.000"/>
    <numFmt numFmtId="166" formatCode="0.0000"/>
    <numFmt numFmtId="167" formatCode="0.0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1" applyNumberFormat="1" applyFont="1" applyBorder="1"/>
    <xf numFmtId="0" fontId="0" fillId="0" borderId="0" xfId="0" applyFill="1" applyBorder="1"/>
    <xf numFmtId="0" fontId="0" fillId="2" borderId="1" xfId="0" applyFill="1" applyBorder="1"/>
    <xf numFmtId="164" fontId="0" fillId="0" borderId="3" xfId="1" applyNumberFormat="1" applyFont="1" applyBorder="1"/>
    <xf numFmtId="0" fontId="0" fillId="0" borderId="4" xfId="0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164" fontId="0" fillId="3" borderId="3" xfId="1" applyNumberFormat="1" applyFont="1" applyFill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9" fontId="2" fillId="0" borderId="1" xfId="1" applyFont="1" applyBorder="1"/>
    <xf numFmtId="164" fontId="2" fillId="0" borderId="1" xfId="1" applyNumberFormat="1" applyFont="1" applyBorder="1"/>
    <xf numFmtId="0" fontId="2" fillId="0" borderId="0" xfId="0" applyFont="1"/>
    <xf numFmtId="0" fontId="0" fillId="0" borderId="7" xfId="0" applyBorder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65" fontId="0" fillId="0" borderId="1" xfId="1" applyNumberFormat="1" applyFont="1" applyBorder="1"/>
    <xf numFmtId="164" fontId="0" fillId="0" borderId="0" xfId="0" applyNumberFormat="1"/>
    <xf numFmtId="165" fontId="0" fillId="0" borderId="3" xfId="0" applyNumberFormat="1" applyBorder="1"/>
    <xf numFmtId="164" fontId="0" fillId="0" borderId="0" xfId="1" applyNumberFormat="1" applyFont="1" applyBorder="1"/>
    <xf numFmtId="0" fontId="0" fillId="0" borderId="6" xfId="0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166" fontId="2" fillId="0" borderId="0" xfId="0" applyNumberFormat="1" applyFont="1" applyBorder="1"/>
    <xf numFmtId="0" fontId="3" fillId="0" borderId="0" xfId="2"/>
    <xf numFmtId="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2" borderId="4" xfId="0" applyFill="1" applyBorder="1"/>
    <xf numFmtId="44" fontId="0" fillId="2" borderId="0" xfId="3" applyFont="1" applyFill="1"/>
    <xf numFmtId="164" fontId="0" fillId="0" borderId="4" xfId="0" applyNumberFormat="1" applyBorder="1"/>
    <xf numFmtId="44" fontId="2" fillId="0" borderId="0" xfId="3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hen%27s_kappa" TargetMode="External"/><Relationship Id="rId2" Type="http://schemas.openxmlformats.org/officeDocument/2006/relationships/hyperlink" Target="https://en.wikipedia.org/wiki/Phi_coefficient" TargetMode="External"/><Relationship Id="rId1" Type="http://schemas.openxmlformats.org/officeDocument/2006/relationships/hyperlink" Target="https://en.wikipedia.org/wiki/F1_scor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20" zoomScaleNormal="120" workbookViewId="0">
      <selection activeCell="B22" sqref="B22"/>
    </sheetView>
  </sheetViews>
  <sheetFormatPr baseColWidth="10" defaultColWidth="8.83203125" defaultRowHeight="15" x14ac:dyDescent="0.2"/>
  <cols>
    <col min="1" max="1" width="18.6640625" customWidth="1"/>
    <col min="2" max="2" width="22.6640625" customWidth="1"/>
    <col min="3" max="3" width="23.33203125" customWidth="1"/>
    <col min="4" max="4" width="12.6640625" customWidth="1"/>
    <col min="5" max="5" width="14.1640625" customWidth="1"/>
    <col min="6" max="6" width="22.1640625" bestFit="1" customWidth="1"/>
    <col min="7" max="7" width="14.83203125" customWidth="1"/>
    <col min="8" max="8" width="11.83203125" customWidth="1"/>
    <col min="9" max="9" width="13.33203125" customWidth="1"/>
    <col min="10" max="10" width="11.5" customWidth="1"/>
    <col min="11" max="11" width="23.6640625" customWidth="1"/>
    <col min="12" max="12" width="8.5" customWidth="1"/>
    <col min="13" max="13" width="17.33203125" customWidth="1"/>
    <col min="14" max="14" width="14.6640625" customWidth="1"/>
  </cols>
  <sheetData>
    <row r="1" spans="1:15" x14ac:dyDescent="0.2">
      <c r="A1" t="s">
        <v>86</v>
      </c>
    </row>
    <row r="2" spans="1:15" x14ac:dyDescent="0.2">
      <c r="A2" t="s">
        <v>72</v>
      </c>
    </row>
    <row r="3" spans="1:15" x14ac:dyDescent="0.2">
      <c r="A3" t="s">
        <v>87</v>
      </c>
    </row>
    <row r="4" spans="1:15" x14ac:dyDescent="0.2">
      <c r="A4" t="s">
        <v>73</v>
      </c>
    </row>
    <row r="5" spans="1:15" x14ac:dyDescent="0.2">
      <c r="A5" t="s">
        <v>74</v>
      </c>
      <c r="C5" s="12"/>
      <c r="D5" s="12"/>
      <c r="E5" s="8"/>
      <c r="F5" s="6" t="s">
        <v>75</v>
      </c>
      <c r="G5" s="44"/>
      <c r="H5" s="37" t="s">
        <v>11</v>
      </c>
      <c r="I5" s="34"/>
      <c r="J5" s="26" t="s">
        <v>12</v>
      </c>
      <c r="K5" s="12"/>
      <c r="L5" s="12"/>
    </row>
    <row r="6" spans="1:15" x14ac:dyDescent="0.2">
      <c r="C6" s="8"/>
      <c r="D6" s="8"/>
      <c r="E6" s="37" t="s">
        <v>2</v>
      </c>
      <c r="F6" s="34"/>
      <c r="G6" s="26"/>
      <c r="H6" s="12" t="s">
        <v>13</v>
      </c>
      <c r="I6" s="12"/>
      <c r="J6" s="2"/>
      <c r="K6" s="35" t="s">
        <v>25</v>
      </c>
      <c r="L6" s="26"/>
    </row>
    <row r="7" spans="1:15" x14ac:dyDescent="0.2">
      <c r="A7" s="2"/>
      <c r="B7" s="34" t="s">
        <v>32</v>
      </c>
      <c r="D7" s="2"/>
      <c r="E7" t="s">
        <v>6</v>
      </c>
      <c r="G7" s="2" t="s">
        <v>10</v>
      </c>
      <c r="H7" t="s">
        <v>20</v>
      </c>
      <c r="J7" s="2"/>
      <c r="K7" s="5" t="s">
        <v>26</v>
      </c>
      <c r="L7" s="2"/>
      <c r="M7" s="36" t="s">
        <v>43</v>
      </c>
      <c r="N7" s="26"/>
    </row>
    <row r="8" spans="1:15" x14ac:dyDescent="0.2">
      <c r="A8" s="2"/>
      <c r="B8" t="s">
        <v>33</v>
      </c>
      <c r="D8" s="2"/>
      <c r="E8" t="s">
        <v>16</v>
      </c>
      <c r="G8" s="2"/>
      <c r="H8" t="s">
        <v>22</v>
      </c>
      <c r="J8" s="2"/>
      <c r="K8" t="s">
        <v>27</v>
      </c>
      <c r="L8" s="2"/>
      <c r="M8" s="12" t="s">
        <v>44</v>
      </c>
      <c r="N8" s="2"/>
    </row>
    <row r="9" spans="1:15" x14ac:dyDescent="0.2">
      <c r="B9" s="21" t="s">
        <v>34</v>
      </c>
      <c r="D9" s="2"/>
      <c r="E9" t="s">
        <v>18</v>
      </c>
      <c r="G9" s="2"/>
      <c r="H9" t="s">
        <v>36</v>
      </c>
      <c r="J9" s="2"/>
      <c r="K9" s="21" t="s">
        <v>28</v>
      </c>
      <c r="L9" s="10"/>
      <c r="M9" s="8" t="s">
        <v>45</v>
      </c>
      <c r="N9" s="10"/>
    </row>
    <row r="10" spans="1:15" ht="18" customHeight="1" x14ac:dyDescent="0.2">
      <c r="A10" s="2" t="s">
        <v>7</v>
      </c>
      <c r="B10" s="56" t="s">
        <v>35</v>
      </c>
      <c r="C10" s="57"/>
      <c r="D10" s="58"/>
      <c r="E10" s="53" t="s">
        <v>3</v>
      </c>
      <c r="F10" s="54"/>
      <c r="G10" s="55"/>
      <c r="H10" s="50" t="s">
        <v>38</v>
      </c>
      <c r="I10" s="51"/>
      <c r="J10" s="52"/>
      <c r="K10" t="s">
        <v>23</v>
      </c>
      <c r="L10" s="2"/>
      <c r="N10" s="2"/>
    </row>
    <row r="11" spans="1:15" ht="18" customHeight="1" x14ac:dyDescent="0.2">
      <c r="A11" s="3" t="s">
        <v>21</v>
      </c>
      <c r="B11" s="22" t="s">
        <v>29</v>
      </c>
      <c r="C11" s="16">
        <f>C12+C13</f>
        <v>44344</v>
      </c>
      <c r="D11" s="13">
        <f>D12+D13</f>
        <v>1</v>
      </c>
      <c r="E11" s="8"/>
      <c r="F11" s="16">
        <f>F12+F13</f>
        <v>2978</v>
      </c>
      <c r="G11" s="13">
        <f>F11/C11</f>
        <v>6.7156774309940465E-2</v>
      </c>
      <c r="H11" s="9"/>
      <c r="I11" s="16">
        <f>I12+I13</f>
        <v>41366</v>
      </c>
      <c r="J11" s="13">
        <f>I11/C11</f>
        <v>0.93284322569005951</v>
      </c>
      <c r="K11" s="21" t="s">
        <v>24</v>
      </c>
      <c r="L11" s="7">
        <f>F11/C11</f>
        <v>6.7156774309940465E-2</v>
      </c>
      <c r="M11" s="21"/>
      <c r="N11" s="10"/>
      <c r="O11" s="12"/>
    </row>
    <row r="12" spans="1:15" x14ac:dyDescent="0.2">
      <c r="A12" s="3" t="s">
        <v>0</v>
      </c>
      <c r="B12" s="27" t="s">
        <v>30</v>
      </c>
      <c r="C12" s="17">
        <f>F12+I12</f>
        <v>1414</v>
      </c>
      <c r="D12" s="4">
        <f>C12/C11</f>
        <v>3.1887064766372E-2</v>
      </c>
      <c r="E12" s="48" t="s">
        <v>4</v>
      </c>
      <c r="F12" s="18">
        <v>1265</v>
      </c>
      <c r="G12" s="4">
        <f>F12/C11</f>
        <v>2.8526970954356846E-2</v>
      </c>
      <c r="H12" s="48" t="s">
        <v>8</v>
      </c>
      <c r="I12" s="20">
        <v>149</v>
      </c>
      <c r="J12" s="4">
        <f>I12/C11</f>
        <v>3.3600938120151541E-3</v>
      </c>
      <c r="K12" s="25" t="s">
        <v>39</v>
      </c>
      <c r="L12" s="24">
        <f>F12/C12</f>
        <v>0.8946251768033946</v>
      </c>
      <c r="M12" s="1" t="s">
        <v>46</v>
      </c>
      <c r="N12" s="4">
        <f>I12/C12</f>
        <v>0.10537482319660538</v>
      </c>
    </row>
    <row r="13" spans="1:15" x14ac:dyDescent="0.2">
      <c r="A13" s="14" t="s">
        <v>1</v>
      </c>
      <c r="B13" s="28" t="s">
        <v>31</v>
      </c>
      <c r="C13" s="16">
        <f>F13+I13</f>
        <v>42930</v>
      </c>
      <c r="D13" s="7">
        <f>C13/C11</f>
        <v>0.96811293523362796</v>
      </c>
      <c r="E13" s="49" t="s">
        <v>5</v>
      </c>
      <c r="F13" s="19">
        <v>1713</v>
      </c>
      <c r="G13" s="7">
        <f>F13/C11</f>
        <v>3.8629803355583622E-2</v>
      </c>
      <c r="H13" s="49" t="s">
        <v>9</v>
      </c>
      <c r="I13" s="19">
        <v>41217</v>
      </c>
      <c r="J13" s="7">
        <f>I13/C11</f>
        <v>0.92948313187804443</v>
      </c>
      <c r="K13" s="22" t="s">
        <v>40</v>
      </c>
      <c r="L13" s="7">
        <f>I13/C13</f>
        <v>0.96009783368273938</v>
      </c>
      <c r="M13" s="22" t="s">
        <v>47</v>
      </c>
      <c r="N13" s="7">
        <f>I13/C13</f>
        <v>0.96009783368273938</v>
      </c>
    </row>
    <row r="14" spans="1:15" x14ac:dyDescent="0.2">
      <c r="A14" s="12"/>
      <c r="B14" s="37"/>
      <c r="C14" s="1" t="s">
        <v>14</v>
      </c>
      <c r="D14" s="23">
        <f>(F12+I13)/C11</f>
        <v>0.95801010283240118</v>
      </c>
      <c r="F14" s="1" t="s">
        <v>15</v>
      </c>
      <c r="G14" s="24">
        <f>F12/F11</f>
        <v>0.42478173270651443</v>
      </c>
      <c r="I14" s="15" t="s">
        <v>19</v>
      </c>
      <c r="J14" s="4">
        <f>I12/I11</f>
        <v>3.6019919740849973E-3</v>
      </c>
      <c r="K14" s="29" t="s">
        <v>41</v>
      </c>
      <c r="L14" s="30">
        <f>IF(J14=0, "N/A",G14/J14)</f>
        <v>117.92967218213205</v>
      </c>
      <c r="M14" s="1"/>
      <c r="N14" s="2"/>
    </row>
    <row r="15" spans="1:15" x14ac:dyDescent="0.2">
      <c r="A15" s="12"/>
      <c r="B15" s="21"/>
      <c r="C15" s="8"/>
      <c r="D15" s="10"/>
      <c r="E15" s="21"/>
      <c r="F15" s="11" t="s">
        <v>17</v>
      </c>
      <c r="G15" s="7">
        <f>F13/F11</f>
        <v>0.57521826729348557</v>
      </c>
      <c r="H15" s="8"/>
      <c r="I15" s="11" t="s">
        <v>37</v>
      </c>
      <c r="J15" s="7">
        <f>I13/I11</f>
        <v>0.99639800802591505</v>
      </c>
      <c r="K15" s="28" t="s">
        <v>42</v>
      </c>
      <c r="L15" s="32">
        <f>IF(J15=0,"N/A",G15/J15)</f>
        <v>0.57729768893568967</v>
      </c>
      <c r="M15" s="22" t="s">
        <v>48</v>
      </c>
      <c r="N15" s="32">
        <f>IF(OR(L14="N/A",L15="N/A"),"N/A",L14/L15)</f>
        <v>204.27878795002295</v>
      </c>
    </row>
    <row r="16" spans="1:15" x14ac:dyDescent="0.2">
      <c r="A16" s="12"/>
      <c r="C16" s="27" t="s">
        <v>49</v>
      </c>
      <c r="D16" s="38">
        <f>IF(OR(G14=0,L12=0),"N/A",2*L12*G14/(L12+G14))</f>
        <v>0.57604735883424407</v>
      </c>
      <c r="G16" s="12"/>
      <c r="I16" s="12"/>
      <c r="J16" s="33"/>
      <c r="L16" s="12"/>
      <c r="M16" s="12"/>
      <c r="N16" s="12"/>
    </row>
    <row r="17" spans="1:14" x14ac:dyDescent="0.2">
      <c r="A17" s="12"/>
      <c r="B17" s="15" t="s">
        <v>51</v>
      </c>
      <c r="C17" s="39" t="s">
        <v>50</v>
      </c>
      <c r="D17" s="12"/>
      <c r="G17" s="12"/>
      <c r="I17" s="12"/>
      <c r="J17" s="12"/>
      <c r="L17" s="12"/>
      <c r="M17" s="12"/>
      <c r="N17" s="12"/>
    </row>
    <row r="18" spans="1:14" x14ac:dyDescent="0.2">
      <c r="B18" t="s">
        <v>52</v>
      </c>
      <c r="G18" s="12"/>
      <c r="I18" s="12"/>
      <c r="J18" s="12"/>
    </row>
    <row r="19" spans="1:14" x14ac:dyDescent="0.2">
      <c r="B19" t="s">
        <v>53</v>
      </c>
      <c r="G19" s="12"/>
      <c r="I19" s="12"/>
      <c r="J19" s="12"/>
    </row>
    <row r="20" spans="1:14" x14ac:dyDescent="0.2">
      <c r="J20" s="12"/>
    </row>
    <row r="21" spans="1:14" x14ac:dyDescent="0.2">
      <c r="B21" s="39" t="s">
        <v>54</v>
      </c>
      <c r="C21">
        <f>(F12*I13-F13*I12)/SQRT(F12*I12*F13*I13)</f>
        <v>14.222646843006855</v>
      </c>
      <c r="D21" t="s">
        <v>55</v>
      </c>
    </row>
    <row r="22" spans="1:14" x14ac:dyDescent="0.2">
      <c r="B22" s="39" t="s">
        <v>56</v>
      </c>
      <c r="C22" t="s">
        <v>57</v>
      </c>
      <c r="F22" s="40">
        <f>D14</f>
        <v>0.95801010283240118</v>
      </c>
    </row>
    <row r="23" spans="1:14" x14ac:dyDescent="0.2">
      <c r="C23" t="s">
        <v>58</v>
      </c>
      <c r="D23" s="31">
        <f>D12</f>
        <v>3.1887064766372E-2</v>
      </c>
      <c r="E23" t="s">
        <v>59</v>
      </c>
      <c r="F23" s="31">
        <f>D13</f>
        <v>0.96811293523362796</v>
      </c>
      <c r="G23" t="s">
        <v>60</v>
      </c>
      <c r="H23" s="31"/>
    </row>
    <row r="24" spans="1:14" x14ac:dyDescent="0.2">
      <c r="C24" t="s">
        <v>61</v>
      </c>
      <c r="D24" s="31">
        <f>G11</f>
        <v>6.7156774309940465E-2</v>
      </c>
      <c r="E24" t="s">
        <v>63</v>
      </c>
      <c r="F24" s="31">
        <f>J11</f>
        <v>0.93284322569005951</v>
      </c>
      <c r="G24" t="s">
        <v>60</v>
      </c>
    </row>
    <row r="25" spans="1:14" x14ac:dyDescent="0.2">
      <c r="C25" t="s">
        <v>62</v>
      </c>
      <c r="D25" s="31">
        <f>D23*D24</f>
        <v>2.141432411921699E-3</v>
      </c>
      <c r="E25" t="s">
        <v>59</v>
      </c>
      <c r="F25" s="31">
        <f>F23*F24</f>
        <v>0.90309759333560913</v>
      </c>
    </row>
    <row r="26" spans="1:14" x14ac:dyDescent="0.2">
      <c r="C26" t="s">
        <v>64</v>
      </c>
      <c r="D26" s="41">
        <f>D25*F25</f>
        <v>1.9339224574973551E-3</v>
      </c>
      <c r="E26" s="42"/>
    </row>
    <row r="27" spans="1:14" x14ac:dyDescent="0.2">
      <c r="C27" t="s">
        <v>65</v>
      </c>
      <c r="D27">
        <f>(F22-D26)/(1-D26)</f>
        <v>0.95792874027841035</v>
      </c>
      <c r="E27" s="43" t="s">
        <v>66</v>
      </c>
    </row>
    <row r="28" spans="1:14" x14ac:dyDescent="0.2">
      <c r="E28" s="43" t="s">
        <v>67</v>
      </c>
      <c r="G28" t="s">
        <v>69</v>
      </c>
    </row>
    <row r="29" spans="1:14" x14ac:dyDescent="0.2">
      <c r="E29" s="43" t="s">
        <v>68</v>
      </c>
      <c r="G29" t="s">
        <v>70</v>
      </c>
    </row>
    <row r="30" spans="1:14" x14ac:dyDescent="0.2">
      <c r="E30" s="43" t="s">
        <v>71</v>
      </c>
    </row>
    <row r="32" spans="1:14" x14ac:dyDescent="0.2">
      <c r="B32" t="s">
        <v>76</v>
      </c>
      <c r="C32" t="s">
        <v>82</v>
      </c>
    </row>
    <row r="33" spans="3:7" x14ac:dyDescent="0.2">
      <c r="C33" t="s">
        <v>81</v>
      </c>
      <c r="D33" t="s">
        <v>77</v>
      </c>
      <c r="E33" t="s">
        <v>78</v>
      </c>
      <c r="F33" t="s">
        <v>79</v>
      </c>
      <c r="G33" t="s">
        <v>80</v>
      </c>
    </row>
    <row r="34" spans="3:7" x14ac:dyDescent="0.2">
      <c r="C34" t="s">
        <v>83</v>
      </c>
      <c r="D34" s="45">
        <v>100</v>
      </c>
      <c r="E34" s="45">
        <v>2</v>
      </c>
      <c r="F34" s="45">
        <v>-20</v>
      </c>
      <c r="G34" s="45">
        <v>-150</v>
      </c>
    </row>
    <row r="35" spans="3:7" x14ac:dyDescent="0.2">
      <c r="C35" s="8" t="s">
        <v>84</v>
      </c>
      <c r="D35" s="46">
        <f>G12</f>
        <v>2.8526970954356846E-2</v>
      </c>
      <c r="E35" s="46">
        <f>J13</f>
        <v>0.92948313187804443</v>
      </c>
      <c r="F35" s="46">
        <f>J12</f>
        <v>3.3600938120151541E-3</v>
      </c>
      <c r="G35" s="46">
        <f>G13</f>
        <v>3.8629803355583622E-2</v>
      </c>
    </row>
    <row r="36" spans="3:7" x14ac:dyDescent="0.2">
      <c r="C36" s="25" t="s">
        <v>85</v>
      </c>
      <c r="D36" s="47">
        <f>SUMPRODUCT(D34:G34,D35:G35)</f>
        <v>-1.1500090203860731</v>
      </c>
    </row>
  </sheetData>
  <mergeCells count="3">
    <mergeCell ref="H10:J10"/>
    <mergeCell ref="E10:G10"/>
    <mergeCell ref="B10:D10"/>
  </mergeCells>
  <hyperlinks>
    <hyperlink ref="C17" r:id="rId1" xr:uid="{00000000-0004-0000-0000-000000000000}"/>
    <hyperlink ref="B21" r:id="rId2" xr:uid="{00000000-0004-0000-0000-000001000000}"/>
    <hyperlink ref="B22" r:id="rId3" xr:uid="{00000000-0004-0000-0000-000002000000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Anderson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New Mexico</dc:creator>
  <cp:lastModifiedBy>NICHOLAI L'ESPERANCE</cp:lastModifiedBy>
  <dcterms:created xsi:type="dcterms:W3CDTF">2015-09-24T21:44:38Z</dcterms:created>
  <dcterms:modified xsi:type="dcterms:W3CDTF">2020-03-13T19:08:11Z</dcterms:modified>
</cp:coreProperties>
</file>