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ustomStorage/customStorage.xml" ContentType="application/vnd.wps-officedocument.customStorag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2188" windowHeight="10187" activeTab="4"/>
  </bookViews>
  <sheets>
    <sheet name="GLOSSARY" sheetId="1" r:id="rId1"/>
    <sheet name="ECONOMIC DATA AND CALCULATIONS " sheetId="5" r:id="rId2"/>
    <sheet name="Capex and funding " sheetId="2" r:id="rId3"/>
    <sheet name="CBA ANALYSIS" sheetId="3" r:id="rId4"/>
    <sheet name="BRIEF TO THE MINISTER " sheetId="4" r:id="rId5"/>
  </sheet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<sst xmlns="http://schemas.openxmlformats.org/spreadsheetml/2006/main" count="468" uniqueCount="98">
  <si>
    <t>Economic Data and Calculations</t>
  </si>
  <si>
    <t>Consumer Surplus</t>
  </si>
  <si>
    <t>Data</t>
  </si>
  <si>
    <t>Willingness to pay</t>
  </si>
  <si>
    <t>Source</t>
  </si>
  <si>
    <t>Notes</t>
  </si>
  <si>
    <t>Business Case</t>
  </si>
  <si>
    <t>Central estimate</t>
  </si>
  <si>
    <t>Sensitivity - 95% confidence lower bound</t>
  </si>
  <si>
    <t>Sensitivity - 95% confidence upper bound</t>
  </si>
  <si>
    <t>NSW households</t>
  </si>
  <si>
    <t xml:space="preserve">2016 ABS figure. Would be more accurate to estimate growth since 2016, but this isn't in scope for this assessment. </t>
  </si>
  <si>
    <t>Calculation</t>
  </si>
  <si>
    <t>WTP</t>
  </si>
  <si>
    <t>Consumer surplus</t>
  </si>
  <si>
    <t>Visitation</t>
  </si>
  <si>
    <t>Capital Expenditure</t>
  </si>
  <si>
    <t>$ million</t>
  </si>
  <si>
    <t>Funding</t>
  </si>
  <si>
    <t>Stage</t>
  </si>
  <si>
    <t>2021/22</t>
  </si>
  <si>
    <t>2022/23</t>
  </si>
  <si>
    <t>2023/24</t>
  </si>
  <si>
    <t>2024/25</t>
  </si>
  <si>
    <t>Total</t>
  </si>
  <si>
    <t>Conservation Park fencing</t>
  </si>
  <si>
    <t>NSW Govt</t>
  </si>
  <si>
    <t>Power generator (fencing)</t>
  </si>
  <si>
    <t>Council</t>
  </si>
  <si>
    <t xml:space="preserve">Veterinary hospital and rehabilitation research construction </t>
  </si>
  <si>
    <t xml:space="preserve">Visitor information centre, including car park, etc. construction </t>
  </si>
  <si>
    <t>Accommodation construction</t>
  </si>
  <si>
    <t>Holding pens (x12)</t>
  </si>
  <si>
    <t>Pathways and viewing platforms</t>
  </si>
  <si>
    <t>Heavy lift vehicles (x12)</t>
  </si>
  <si>
    <t>Ranger patrol vehicles (x12)</t>
  </si>
  <si>
    <t>Base estimate</t>
  </si>
  <si>
    <t>Contingency</t>
  </si>
  <si>
    <t xml:space="preserve">Real cost </t>
  </si>
  <si>
    <t>NOTE:- ALL THE DATA IS DRAWN OUT FROM NSW National Parks incident data, Studies like The Economic Cost of Invasive Species in Australia, Australian Institute of Health and Welfare AND insurance reports (e.g., ICA disaster costs).</t>
  </si>
  <si>
    <t>Summary(IN MILLIONS DOLLARS)</t>
  </si>
  <si>
    <t>Benefits PV $'000</t>
  </si>
  <si>
    <t>Costs PV $'000</t>
  </si>
  <si>
    <t>Project Year</t>
  </si>
  <si>
    <t>Net Present Value (NPV)</t>
  </si>
  <si>
    <t>Discount Rate Factor</t>
  </si>
  <si>
    <t xml:space="preserve">Benefit/Cost ratio (BCR) </t>
  </si>
  <si>
    <t>Net Present Value (NPV) / Investment</t>
  </si>
  <si>
    <t>Note: Investment refers to NSW Government funding.</t>
  </si>
  <si>
    <t>This section can be used to present the central estimate.</t>
  </si>
  <si>
    <t>PRESENT VALUE</t>
  </si>
  <si>
    <t>REAL</t>
  </si>
  <si>
    <t>Benefits (Real Value $'000s)</t>
  </si>
  <si>
    <t>FY22</t>
  </si>
  <si>
    <t>FY23</t>
  </si>
  <si>
    <t>FY24</t>
  </si>
  <si>
    <t>FY25</t>
  </si>
  <si>
    <t>FY26</t>
  </si>
  <si>
    <t>FY27</t>
  </si>
  <si>
    <t>Benefits (Present Value $'000s)</t>
  </si>
  <si>
    <t>Returns to NSW residents (WTP results)</t>
  </si>
  <si>
    <t>Labour Surplus from induced visitation</t>
  </si>
  <si>
    <t>Producer Surplus from induced visitation</t>
  </si>
  <si>
    <t>Avoided costs</t>
  </si>
  <si>
    <t>Residual value of project assets</t>
  </si>
  <si>
    <t>Total Benefits</t>
  </si>
  <si>
    <t>Costs (Real Value $'000s)</t>
  </si>
  <si>
    <t>Costs (Present Value $'000s)</t>
  </si>
  <si>
    <t>NSW Government Funding</t>
  </si>
  <si>
    <t>Other NSW project funding</t>
  </si>
  <si>
    <t>Total Costs</t>
  </si>
  <si>
    <t>This section (the tables below) can be used to perform sensitivity tests.</t>
  </si>
  <si>
    <t>(Lower WTP scenario $7.5/household)</t>
  </si>
  <si>
    <t>(higher WTP scenario $12/household)</t>
  </si>
  <si>
    <t>=31,248/1.07^1</t>
  </si>
  <si>
    <t>=31,248/1.07^2</t>
  </si>
  <si>
    <t>=31,248/1.07^3</t>
  </si>
  <si>
    <t>=31,248/1.07^4</t>
  </si>
  <si>
    <t>=31,248/1.07^5</t>
  </si>
  <si>
    <t>Avoided Costs (PV)</t>
  </si>
  <si>
    <t>=5,000/1.07^0</t>
  </si>
  <si>
    <t>=5,000/1.07^1</t>
  </si>
  <si>
    <t>=5,000/1.07^2</t>
  </si>
  <si>
    <t>=5,000/1.07^3</t>
  </si>
  <si>
    <t>=5,000/1.07^4</t>
  </si>
  <si>
    <t>=5,000/1.07^5</t>
  </si>
  <si>
    <t>Residual Value (PV)</t>
  </si>
  <si>
    <t>-</t>
  </si>
  <si>
    <t>=32,000/1.07^5</t>
  </si>
  <si>
    <t>Brief to Minister</t>
  </si>
  <si>
    <t>Task: You are assessing the proponent's application. Prepare a rapid CBA for the construction period and 5 years of operations, and answer the questions below. Note that the Minister is short on time, so keep your answers as direct and concise as possible.</t>
  </si>
  <si>
    <t>1. What are the project's results for the central estimate (BCR, NPV, NPV/I)? What are the key assumptions?</t>
  </si>
  <si>
    <t>10 Central estimate results</t>
  </si>
  <si>
    <t xml:space="preserve">BCR :- 1.15, NPV :- $23.4M NPV/I :- 0.24 </t>
  </si>
  <si>
    <t>KEY ASSUMPTIONS :- WTP:- $10/HOUSEHOLD .--&gt; 26.4M DOLLARS , DISCOUNTED RATE = 7% PER YEAR, TIMEFRAME = 20% OF CAPEX, AVOIDED COSTS = $5M/YEAR.</t>
  </si>
  <si>
    <t xml:space="preserve"> </t>
  </si>
  <si>
    <t>2. Which sensitivity tests would be appropriate for this CBA? Please run the sensitivity tests and report the results in BCR, NPV and NPV/I.</t>
  </si>
  <si>
    <t>3. What are the main sources of benefits and costs in the central estimate (in net present value)? Which benefit types claimed by the proponent have you chosen to exclude, and why?</t>
  </si>
</sst>
</file>

<file path=xl/styles.xml><?xml version="1.0" encoding="utf-8"?>
<styleSheet xmlns="http://schemas.openxmlformats.org/spreadsheetml/2006/main" xmlns:mc="http://schemas.openxmlformats.org/markup-compatibility/2006" xmlns:xr9="http://schemas.microsoft.com/office/spreadsheetml/2016/revision9" mc:Ignorable="xr9">
  <numFmts count="15">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 numFmtId="180" formatCode="#,##0.0_);\(#,##0.0\);&quot;- &quot;"/>
    <numFmt numFmtId="181" formatCode="_(* #,##0.0_);_(* \(#,##0.0\);_(* &quot;-&quot;??_);_(@_)"/>
    <numFmt numFmtId="182" formatCode="#,##0_);\(#,##0\);&quot;- &quot;"/>
    <numFmt numFmtId="183" formatCode="[Color10]#,##0_);[Color30]\(#,##0\);&quot;- &quot;"/>
    <numFmt numFmtId="184" formatCode="#,##0.0%_);\(#,##0.0%\);&quot;- &quot;"/>
    <numFmt numFmtId="185" formatCode="[Color10]#,##0.0_);[Color30]\(#,##0.0\);&quot;- &quot;"/>
    <numFmt numFmtId="186" formatCode="[Color10]#,##0.00_);[Color30]\(#,##0.00\);&quot;- &quot;"/>
    <numFmt numFmtId="187" formatCode="&quot;$&quot;#,##0.00_-;\(&quot;$&quot;#,##0.00\);\-_;"/>
    <numFmt numFmtId="188" formatCode="0.0%"/>
    <numFmt numFmtId="189" formatCode="#,##0_-;\(#,##0\);\-_;"/>
    <numFmt numFmtId="190" formatCode="_(* #,##0_);_(* \(#,##0\);_(* &quot;-&quot;??_);_(@_)"/>
  </numFmts>
  <fonts count="48">
    <font>
      <sz val="11"/>
      <color theme="1"/>
      <name val="Calibri"/>
      <charset val="134"/>
      <scheme val="minor"/>
    </font>
    <font>
      <b/>
      <i/>
      <sz val="11"/>
      <color theme="1"/>
      <name val="Calibri"/>
      <charset val="134"/>
      <scheme val="minor"/>
    </font>
    <font>
      <sz val="11"/>
      <color theme="1"/>
      <name val="Calibri"/>
      <charset val="134"/>
      <scheme val="minor"/>
    </font>
    <font>
      <i/>
      <sz val="11"/>
      <color theme="1"/>
      <name val="Calibri"/>
      <charset val="134"/>
      <scheme val="minor"/>
    </font>
    <font>
      <b/>
      <sz val="11"/>
      <color theme="1"/>
      <name val="Calibri"/>
      <charset val="134"/>
      <scheme val="minor"/>
    </font>
    <font>
      <sz val="11"/>
      <name val="Calibri Light"/>
      <charset val="134"/>
      <scheme val="major"/>
    </font>
    <font>
      <b/>
      <sz val="11"/>
      <color theme="0"/>
      <name val="Calibri Light"/>
      <charset val="134"/>
      <scheme val="major"/>
    </font>
    <font>
      <sz val="11"/>
      <color theme="1"/>
      <name val="Calibri Light"/>
      <charset val="134"/>
      <scheme val="major"/>
    </font>
    <font>
      <b/>
      <sz val="11"/>
      <name val="Calibri Light"/>
      <charset val="134"/>
      <scheme val="major"/>
    </font>
    <font>
      <b/>
      <sz val="11"/>
      <color theme="1"/>
      <name val="Calibri Light"/>
      <charset val="134"/>
      <scheme val="major"/>
    </font>
    <font>
      <b/>
      <sz val="10"/>
      <name val="Calibri Light"/>
      <charset val="134"/>
      <scheme val="major"/>
    </font>
    <font>
      <sz val="10"/>
      <name val="Calibri Light"/>
      <charset val="134"/>
      <scheme val="major"/>
    </font>
    <font>
      <b/>
      <sz val="12"/>
      <color rgb="FF0070C0"/>
      <name val="Calibri Light"/>
      <charset val="134"/>
      <scheme val="major"/>
    </font>
    <font>
      <sz val="11.25"/>
      <color rgb="FF404040"/>
      <name val="Segoe UI"/>
      <charset val="134"/>
    </font>
    <font>
      <sz val="10.5"/>
      <color rgb="FF404040"/>
      <name val="Courier New"/>
      <charset val="134"/>
    </font>
    <font>
      <b/>
      <sz val="11"/>
      <color theme="1"/>
      <name val="Calibri"/>
      <charset val="134"/>
      <scheme val="minor"/>
    </font>
    <font>
      <sz val="9"/>
      <color rgb="FFFFFFFF"/>
      <name val="Calibri"/>
      <charset val="134"/>
      <scheme val="minor"/>
    </font>
    <font>
      <sz val="9"/>
      <color theme="1"/>
      <name val="Calibri"/>
      <charset val="134"/>
      <scheme val="minor"/>
    </font>
    <font>
      <sz val="9"/>
      <color rgb="FF000000"/>
      <name val="Calibri"/>
      <charset val="134"/>
      <scheme val="minor"/>
    </font>
    <font>
      <b/>
      <sz val="9"/>
      <color rgb="FF000000"/>
      <name val="Calibri"/>
      <charset val="134"/>
      <scheme val="minor"/>
    </font>
    <font>
      <b/>
      <sz val="9"/>
      <color theme="1"/>
      <name val="Calibri"/>
      <charset val="134"/>
      <scheme val="minor"/>
    </font>
    <font>
      <b/>
      <sz val="12"/>
      <color rgb="FF0070C0"/>
      <name val="Calibri"/>
      <charset val="134"/>
      <scheme val="minor"/>
    </font>
    <font>
      <b/>
      <sz val="11"/>
      <color theme="0"/>
      <name val="Calibri"/>
      <charset val="134"/>
      <scheme val="minor"/>
    </font>
    <font>
      <sz val="11"/>
      <color rgb="FF2F75B5"/>
      <name val="Calibri"/>
      <charset val="134"/>
      <scheme val="minor"/>
    </font>
    <font>
      <sz val="1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b/>
      <sz val="12"/>
      <color rgb="FF0070C0"/>
      <name val="Calibri Light"/>
      <charset val="134"/>
      <scheme val="major"/>
    </font>
    <font>
      <b/>
      <sz val="11"/>
      <color theme="0"/>
      <name val="Calibri Light"/>
      <charset val="134"/>
      <scheme val="major"/>
    </font>
    <font>
      <sz val="11"/>
      <color rgb="FF2F75B5"/>
      <name val="Calibri Light"/>
      <charset val="134"/>
      <scheme val="major"/>
    </font>
    <font>
      <sz val="11"/>
      <name val="Calibri Light"/>
      <charset val="134"/>
      <scheme val="major"/>
    </font>
  </fonts>
  <fills count="41">
    <fill>
      <patternFill patternType="none"/>
    </fill>
    <fill>
      <patternFill patternType="gray125"/>
    </fill>
    <fill>
      <patternFill patternType="solid">
        <fgColor rgb="FFFFFF00"/>
        <bgColor indexed="64"/>
      </patternFill>
    </fill>
    <fill>
      <patternFill patternType="solid">
        <fgColor rgb="FF002060"/>
        <bgColor indexed="64"/>
      </patternFill>
    </fill>
    <fill>
      <patternFill patternType="solid">
        <fgColor rgb="FFFFFFCC"/>
        <bgColor indexed="64"/>
      </patternFill>
    </fill>
    <fill>
      <patternFill patternType="solid">
        <fgColor theme="0" tint="-0.0499893185216834"/>
        <bgColor indexed="64"/>
      </patternFill>
    </fill>
    <fill>
      <patternFill patternType="solid">
        <fgColor theme="1"/>
        <bgColor indexed="64"/>
      </patternFill>
    </fill>
    <fill>
      <patternFill patternType="solid">
        <fgColor rgb="FFFFFFFF"/>
        <bgColor indexed="64"/>
      </patternFill>
    </fill>
    <fill>
      <patternFill patternType="solid">
        <fgColor rgb="FF5B9BD5"/>
        <bgColor indexed="64"/>
      </patternFill>
    </fill>
    <fill>
      <patternFill patternType="solid">
        <fgColor rgb="FFDEEAF6"/>
        <bgColor indexed="64"/>
      </patternFill>
    </fill>
    <fill>
      <patternFill patternType="solid">
        <fgColor theme="4" tint="0.799981688894314"/>
        <bgColor indexed="64"/>
      </patternFill>
    </fill>
    <fill>
      <patternFill patternType="solid">
        <fgColor rgb="FFDDEBF7"/>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2">
    <border>
      <left/>
      <right/>
      <top/>
      <bottom/>
      <diagonal/>
    </border>
    <border>
      <left style="thin">
        <color theme="6"/>
      </left>
      <right style="thin">
        <color theme="0"/>
      </right>
      <top style="thin">
        <color theme="6"/>
      </top>
      <bottom style="thin">
        <color theme="0"/>
      </bottom>
      <diagonal/>
    </border>
    <border>
      <left style="dotted">
        <color theme="6"/>
      </left>
      <right style="dotted">
        <color theme="6"/>
      </right>
      <top style="dotted">
        <color theme="6"/>
      </top>
      <bottom style="dotted">
        <color theme="6"/>
      </bottom>
      <diagonal/>
    </border>
    <border>
      <left style="thin">
        <color rgb="FFB2B2B2"/>
      </left>
      <right style="thin">
        <color rgb="FFB2B2B2"/>
      </right>
      <top/>
      <bottom style="thin">
        <color rgb="FFB2B2B2"/>
      </bottom>
      <diagonal/>
    </border>
    <border>
      <left style="hair">
        <color theme="6"/>
      </left>
      <right style="hair">
        <color theme="6"/>
      </right>
      <top style="thin">
        <color theme="6"/>
      </top>
      <bottom style="hair">
        <color theme="6"/>
      </bottom>
      <diagonal/>
    </border>
    <border>
      <left style="hair">
        <color theme="6"/>
      </left>
      <right style="hair">
        <color theme="6"/>
      </right>
      <top style="thin">
        <color theme="6"/>
      </top>
      <bottom/>
      <diagonal/>
    </border>
    <border>
      <left/>
      <right/>
      <top/>
      <bottom style="medium">
        <color rgb="FFE5E5E5"/>
      </bottom>
      <diagonal/>
    </border>
    <border>
      <left style="medium">
        <color rgb="FF5B9BD5"/>
      </left>
      <right/>
      <top style="medium">
        <color rgb="FF5B9BD5"/>
      </top>
      <bottom style="medium">
        <color rgb="FF5B9BD5"/>
      </bottom>
      <diagonal/>
    </border>
    <border>
      <left/>
      <right/>
      <top style="medium">
        <color rgb="FF5B9BD5"/>
      </top>
      <bottom style="medium">
        <color rgb="FF5B9BD5"/>
      </bottom>
      <diagonal/>
    </border>
    <border>
      <left/>
      <right style="medium">
        <color rgb="FF5B9BD5"/>
      </right>
      <top style="medium">
        <color rgb="FF5B9BD5"/>
      </top>
      <bottom style="medium">
        <color rgb="FF5B9BD5"/>
      </bottom>
      <diagonal/>
    </border>
    <border>
      <left style="medium">
        <color rgb="FF9CC2E5"/>
      </left>
      <right/>
      <top/>
      <bottom style="medium">
        <color rgb="FF9CC2E5"/>
      </bottom>
      <diagonal/>
    </border>
    <border>
      <left/>
      <right/>
      <top/>
      <bottom style="medium">
        <color rgb="FF9CC2E5"/>
      </bottom>
      <diagonal/>
    </border>
    <border>
      <left/>
      <right style="medium">
        <color rgb="FF9CC2E5"/>
      </right>
      <top/>
      <bottom style="medium">
        <color rgb="FF9CC2E5"/>
      </bottom>
      <diagonal/>
    </border>
    <border>
      <left style="hair">
        <color theme="6"/>
      </left>
      <right style="hair">
        <color theme="6"/>
      </right>
      <top style="hair">
        <color theme="6"/>
      </top>
      <bottom style="hair">
        <color theme="6"/>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7">
    <xf numFmtId="0" fontId="0" fillId="0" borderId="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0" fillId="4" borderId="14" applyNumberFormat="0" applyFont="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0" fillId="0" borderId="15" applyNumberFormat="0" applyFill="0" applyAlignment="0" applyProtection="0">
      <alignment vertical="center"/>
    </xf>
    <xf numFmtId="0" fontId="31" fillId="0" borderId="15" applyNumberFormat="0" applyFill="0" applyAlignment="0" applyProtection="0">
      <alignment vertical="center"/>
    </xf>
    <xf numFmtId="0" fontId="32" fillId="0" borderId="16" applyNumberFormat="0" applyFill="0" applyAlignment="0" applyProtection="0">
      <alignment vertical="center"/>
    </xf>
    <xf numFmtId="0" fontId="32" fillId="0" borderId="0" applyNumberFormat="0" applyFill="0" applyBorder="0" applyAlignment="0" applyProtection="0">
      <alignment vertical="center"/>
    </xf>
    <xf numFmtId="0" fontId="33" fillId="12" borderId="17" applyNumberFormat="0" applyAlignment="0" applyProtection="0">
      <alignment vertical="center"/>
    </xf>
    <xf numFmtId="0" fontId="34" fillId="13" borderId="18" applyNumberFormat="0" applyAlignment="0" applyProtection="0">
      <alignment vertical="center"/>
    </xf>
    <xf numFmtId="0" fontId="35" fillId="13" borderId="17" applyNumberFormat="0" applyAlignment="0" applyProtection="0">
      <alignment vertical="center"/>
    </xf>
    <xf numFmtId="0" fontId="36" fillId="14" borderId="19" applyNumberFormat="0" applyAlignment="0" applyProtection="0">
      <alignment vertical="center"/>
    </xf>
    <xf numFmtId="0" fontId="37" fillId="0" borderId="20" applyNumberFormat="0" applyFill="0" applyAlignment="0" applyProtection="0">
      <alignment vertical="center"/>
    </xf>
    <xf numFmtId="0" fontId="38" fillId="0" borderId="21" applyNumberFormat="0" applyFill="0" applyAlignment="0" applyProtection="0">
      <alignment vertical="center"/>
    </xf>
    <xf numFmtId="0" fontId="39" fillId="15" borderId="0" applyNumberFormat="0" applyBorder="0" applyAlignment="0" applyProtection="0">
      <alignment vertical="center"/>
    </xf>
    <xf numFmtId="0" fontId="40" fillId="16" borderId="0" applyNumberFormat="0" applyBorder="0" applyAlignment="0" applyProtection="0">
      <alignment vertical="center"/>
    </xf>
    <xf numFmtId="0" fontId="41" fillId="17" borderId="0" applyNumberFormat="0" applyBorder="0" applyAlignment="0" applyProtection="0">
      <alignment vertical="center"/>
    </xf>
    <xf numFmtId="0" fontId="42" fillId="18" borderId="0" applyNumberFormat="0" applyBorder="0" applyAlignment="0" applyProtection="0">
      <alignment vertical="center"/>
    </xf>
    <xf numFmtId="0" fontId="43" fillId="10" borderId="0" applyNumberFormat="0" applyBorder="0" applyAlignment="0" applyProtection="0">
      <alignment vertical="center"/>
    </xf>
    <xf numFmtId="0" fontId="43" fillId="19" borderId="0" applyNumberFormat="0" applyBorder="0" applyAlignment="0" applyProtection="0">
      <alignment vertical="center"/>
    </xf>
    <xf numFmtId="0" fontId="42" fillId="20" borderId="0" applyNumberFormat="0" applyBorder="0" applyAlignment="0" applyProtection="0">
      <alignment vertical="center"/>
    </xf>
    <xf numFmtId="0" fontId="42" fillId="21" borderId="0" applyNumberFormat="0" applyBorder="0" applyAlignment="0" applyProtection="0">
      <alignment vertical="center"/>
    </xf>
    <xf numFmtId="0" fontId="43" fillId="22" borderId="0" applyNumberFormat="0" applyBorder="0" applyAlignment="0" applyProtection="0">
      <alignment vertical="center"/>
    </xf>
    <xf numFmtId="0" fontId="43" fillId="23" borderId="0" applyNumberFormat="0" applyBorder="0" applyAlignment="0" applyProtection="0">
      <alignment vertical="center"/>
    </xf>
    <xf numFmtId="0" fontId="42" fillId="24" borderId="0" applyNumberFormat="0" applyBorder="0" applyAlignment="0" applyProtection="0">
      <alignment vertical="center"/>
    </xf>
    <xf numFmtId="0" fontId="42" fillId="25" borderId="0" applyNumberFormat="0" applyBorder="0" applyAlignment="0" applyProtection="0">
      <alignment vertical="center"/>
    </xf>
    <xf numFmtId="0" fontId="43" fillId="26" borderId="0" applyNumberFormat="0" applyBorder="0" applyAlignment="0" applyProtection="0">
      <alignment vertical="center"/>
    </xf>
    <xf numFmtId="0" fontId="43" fillId="27" borderId="0" applyNumberFormat="0" applyBorder="0" applyAlignment="0" applyProtection="0">
      <alignment vertical="center"/>
    </xf>
    <xf numFmtId="0" fontId="42" fillId="28" borderId="0" applyNumberFormat="0" applyBorder="0" applyAlignment="0" applyProtection="0">
      <alignment vertical="center"/>
    </xf>
    <xf numFmtId="0" fontId="42" fillId="29" borderId="0" applyNumberFormat="0" applyBorder="0" applyAlignment="0" applyProtection="0">
      <alignment vertical="center"/>
    </xf>
    <xf numFmtId="0" fontId="43" fillId="30" borderId="0" applyNumberFormat="0" applyBorder="0" applyAlignment="0" applyProtection="0">
      <alignment vertical="center"/>
    </xf>
    <xf numFmtId="0" fontId="43" fillId="31" borderId="0" applyNumberFormat="0" applyBorder="0" applyAlignment="0" applyProtection="0">
      <alignment vertical="center"/>
    </xf>
    <xf numFmtId="0" fontId="42" fillId="32" borderId="0" applyNumberFormat="0" applyBorder="0" applyAlignment="0" applyProtection="0">
      <alignment vertical="center"/>
    </xf>
    <xf numFmtId="0" fontId="42" fillId="33" borderId="0" applyNumberFormat="0" applyBorder="0" applyAlignment="0" applyProtection="0">
      <alignment vertical="center"/>
    </xf>
    <xf numFmtId="0" fontId="43" fillId="34" borderId="0" applyNumberFormat="0" applyBorder="0" applyAlignment="0" applyProtection="0">
      <alignment vertical="center"/>
    </xf>
    <xf numFmtId="0" fontId="43" fillId="35" borderId="0" applyNumberFormat="0" applyBorder="0" applyAlignment="0" applyProtection="0">
      <alignment vertical="center"/>
    </xf>
    <xf numFmtId="0" fontId="42" fillId="36" borderId="0" applyNumberFormat="0" applyBorder="0" applyAlignment="0" applyProtection="0">
      <alignment vertical="center"/>
    </xf>
    <xf numFmtId="0" fontId="42" fillId="37" borderId="0" applyNumberFormat="0" applyBorder="0" applyAlignment="0" applyProtection="0">
      <alignment vertical="center"/>
    </xf>
    <xf numFmtId="0" fontId="43" fillId="38" borderId="0" applyNumberFormat="0" applyBorder="0" applyAlignment="0" applyProtection="0">
      <alignment vertical="center"/>
    </xf>
    <xf numFmtId="0" fontId="43" fillId="39" borderId="0" applyNumberFormat="0" applyBorder="0" applyAlignment="0" applyProtection="0">
      <alignment vertical="center"/>
    </xf>
    <xf numFmtId="0" fontId="42" fillId="40" borderId="0" applyNumberFormat="0" applyBorder="0" applyAlignment="0" applyProtection="0">
      <alignment vertical="center"/>
    </xf>
    <xf numFmtId="180" fontId="44" fillId="0" borderId="0"/>
    <xf numFmtId="49" fontId="45" fillId="3" borderId="0">
      <alignment vertical="center"/>
    </xf>
    <xf numFmtId="0" fontId="46" fillId="11" borderId="13" applyNumberFormat="0">
      <alignment vertical="center"/>
      <protection locked="0"/>
    </xf>
    <xf numFmtId="181" fontId="47" fillId="0" borderId="2"/>
    <xf numFmtId="182" fontId="6" fillId="3" borderId="1">
      <alignment horizontal="center" vertical="center" wrapText="1"/>
    </xf>
    <xf numFmtId="183" fontId="7" fillId="0" borderId="2"/>
    <xf numFmtId="182" fontId="9" fillId="5" borderId="4"/>
    <xf numFmtId="184" fontId="5" fillId="0" borderId="2"/>
  </cellStyleXfs>
  <cellXfs count="64">
    <xf numFmtId="0" fontId="0" fillId="0" borderId="0" xfId="0">
      <alignment vertical="center"/>
    </xf>
    <xf numFmtId="0" fontId="1" fillId="0" borderId="0" xfId="0" applyFont="1" applyFill="1" applyAlignment="1"/>
    <xf numFmtId="0" fontId="2" fillId="0" borderId="0" xfId="0" applyFont="1" applyFill="1" applyAlignment="1"/>
    <xf numFmtId="0" fontId="3" fillId="0" borderId="0" xfId="0" applyFont="1" applyFill="1" applyAlignment="1"/>
    <xf numFmtId="0" fontId="4" fillId="0" borderId="0" xfId="0" applyFont="1" applyFill="1" applyAlignment="1"/>
    <xf numFmtId="0" fontId="2" fillId="2" borderId="0" xfId="0" applyFont="1" applyFill="1" applyAlignment="1"/>
    <xf numFmtId="181" fontId="5" fillId="0" borderId="0" xfId="52" applyFont="1" applyFill="1" applyBorder="1" applyAlignment="1"/>
    <xf numFmtId="0" fontId="2" fillId="0" borderId="0" xfId="0" applyFont="1" applyFill="1" applyAlignment="1"/>
    <xf numFmtId="182" fontId="6" fillId="3" borderId="1" xfId="53">
      <alignment horizontal="center" vertical="center" wrapText="1"/>
    </xf>
    <xf numFmtId="181" fontId="5" fillId="0" borderId="2" xfId="52" applyFont="1" applyFill="1" applyAlignment="1"/>
    <xf numFmtId="185" fontId="7" fillId="0" borderId="2" xfId="54" applyNumberFormat="1"/>
    <xf numFmtId="181" fontId="8" fillId="0" borderId="2" xfId="52" applyFont="1" applyFill="1" applyAlignment="1"/>
    <xf numFmtId="183" fontId="9" fillId="0" borderId="2" xfId="54" applyFont="1"/>
    <xf numFmtId="181" fontId="10" fillId="0" borderId="2" xfId="52" applyFont="1" applyFill="1" applyAlignment="1"/>
    <xf numFmtId="186" fontId="9" fillId="0" borderId="2" xfId="54" applyNumberFormat="1" applyFont="1"/>
    <xf numFmtId="181" fontId="11" fillId="0" borderId="2" xfId="52" applyFont="1" applyFill="1" applyAlignment="1"/>
    <xf numFmtId="186" fontId="7" fillId="0" borderId="2" xfId="54" applyNumberFormat="1"/>
    <xf numFmtId="0" fontId="2" fillId="4" borderId="3" xfId="8" applyFont="1" applyFill="1" applyBorder="1"/>
    <xf numFmtId="180" fontId="12" fillId="5" borderId="0" xfId="49" applyFont="1" applyFill="1" applyAlignment="1"/>
    <xf numFmtId="180" fontId="12" fillId="0" borderId="0" xfId="49" applyFont="1" applyFill="1" applyAlignment="1"/>
    <xf numFmtId="1" fontId="6" fillId="3" borderId="1" xfId="53" applyNumberFormat="1">
      <alignment horizontal="center" vertical="center" wrapText="1"/>
    </xf>
    <xf numFmtId="181" fontId="5" fillId="5" borderId="2" xfId="52" applyFont="1" applyFill="1" applyAlignment="1"/>
    <xf numFmtId="181" fontId="5" fillId="5" borderId="2" xfId="52" applyNumberFormat="1" applyFont="1" applyFill="1" applyAlignment="1"/>
    <xf numFmtId="182" fontId="9" fillId="5" borderId="4" xfId="55"/>
    <xf numFmtId="182" fontId="9" fillId="5" borderId="5" xfId="55" applyBorder="1"/>
    <xf numFmtId="182" fontId="6" fillId="6" borderId="0" xfId="53" applyFill="1" applyBorder="1">
      <alignment horizontal="center" vertical="center" wrapText="1"/>
    </xf>
    <xf numFmtId="3" fontId="13" fillId="0" borderId="0" xfId="0" applyNumberFormat="1" applyFont="1">
      <alignment vertical="center"/>
    </xf>
    <xf numFmtId="2" fontId="5" fillId="0" borderId="2" xfId="52" applyNumberFormat="1" applyFont="1" applyFill="1" applyAlignment="1"/>
    <xf numFmtId="184" fontId="5" fillId="0" borderId="2" xfId="56"/>
    <xf numFmtId="10" fontId="5" fillId="0" borderId="2" xfId="3" applyNumberFormat="1" applyFont="1" applyBorder="1"/>
    <xf numFmtId="0" fontId="6" fillId="3" borderId="1" xfId="53" applyNumberFormat="1">
      <alignment horizontal="center" vertical="center" wrapText="1"/>
    </xf>
    <xf numFmtId="3" fontId="13" fillId="7" borderId="6" xfId="0" applyNumberFormat="1" applyFont="1" applyFill="1" applyBorder="1" applyAlignment="1">
      <alignment vertical="center" wrapText="1"/>
    </xf>
    <xf numFmtId="0" fontId="14" fillId="7" borderId="6" xfId="0" applyFont="1" applyFill="1" applyBorder="1" applyAlignment="1">
      <alignment vertical="center" wrapText="1"/>
    </xf>
    <xf numFmtId="0" fontId="13" fillId="7" borderId="6" xfId="0" applyFont="1" applyFill="1" applyBorder="1" applyAlignment="1">
      <alignment vertical="center" wrapText="1"/>
    </xf>
    <xf numFmtId="0" fontId="0" fillId="7" borderId="0" xfId="0" applyFill="1">
      <alignment vertical="center"/>
    </xf>
    <xf numFmtId="0" fontId="15" fillId="0" borderId="0" xfId="0" applyFont="1" applyFill="1" applyAlignment="1"/>
    <xf numFmtId="0" fontId="0" fillId="0" borderId="0" xfId="0" applyFont="1" applyFill="1" applyAlignment="1">
      <alignment horizontal="right"/>
    </xf>
    <xf numFmtId="0" fontId="16" fillId="8" borderId="7" xfId="0" applyFont="1" applyFill="1" applyBorder="1" applyAlignment="1">
      <alignment horizontal="left" vertical="center" wrapText="1"/>
    </xf>
    <xf numFmtId="0" fontId="16" fillId="8" borderId="8" xfId="0" applyFont="1" applyFill="1" applyBorder="1" applyAlignment="1">
      <alignment horizontal="right" vertical="center" wrapText="1"/>
    </xf>
    <xf numFmtId="0" fontId="16" fillId="8" borderId="9" xfId="0" applyFont="1" applyFill="1" applyBorder="1" applyAlignment="1">
      <alignment horizontal="right" vertical="center" wrapText="1"/>
    </xf>
    <xf numFmtId="0" fontId="17" fillId="0" borderId="10" xfId="0" applyFont="1" applyFill="1" applyBorder="1" applyAlignment="1">
      <alignment horizontal="justify" vertical="center" wrapText="1"/>
    </xf>
    <xf numFmtId="187" fontId="17" fillId="0" borderId="11" xfId="0" applyNumberFormat="1" applyFont="1" applyFill="1" applyBorder="1" applyAlignment="1">
      <alignment horizontal="right"/>
    </xf>
    <xf numFmtId="187" fontId="17" fillId="0" borderId="12" xfId="0" applyNumberFormat="1" applyFont="1" applyFill="1" applyBorder="1" applyAlignment="1">
      <alignment horizontal="right"/>
    </xf>
    <xf numFmtId="0" fontId="18" fillId="9" borderId="10" xfId="0" applyFont="1" applyFill="1" applyBorder="1" applyAlignment="1">
      <alignment horizontal="justify" vertical="center" wrapText="1"/>
    </xf>
    <xf numFmtId="187" fontId="18" fillId="9" borderId="11" xfId="0" applyNumberFormat="1" applyFont="1" applyFill="1" applyBorder="1" applyAlignment="1">
      <alignment horizontal="right"/>
    </xf>
    <xf numFmtId="187" fontId="18" fillId="9" borderId="12" xfId="0" applyNumberFormat="1" applyFont="1" applyFill="1" applyBorder="1" applyAlignment="1">
      <alignment horizontal="right"/>
    </xf>
    <xf numFmtId="0" fontId="19" fillId="9" borderId="10" xfId="0" applyFont="1" applyFill="1" applyBorder="1" applyAlignment="1">
      <alignment horizontal="justify" vertical="center" wrapText="1"/>
    </xf>
    <xf numFmtId="187" fontId="19" fillId="9" borderId="11" xfId="0" applyNumberFormat="1" applyFont="1" applyFill="1" applyBorder="1" applyAlignment="1">
      <alignment horizontal="right"/>
    </xf>
    <xf numFmtId="187" fontId="19" fillId="9" borderId="12" xfId="0" applyNumberFormat="1" applyFont="1" applyFill="1" applyBorder="1" applyAlignment="1">
      <alignment horizontal="right"/>
    </xf>
    <xf numFmtId="0" fontId="0" fillId="0" borderId="0" xfId="0" applyFont="1" applyFill="1" applyAlignment="1"/>
    <xf numFmtId="187" fontId="17" fillId="0" borderId="0" xfId="0" applyNumberFormat="1" applyFont="1" applyFill="1" applyAlignment="1">
      <alignment horizontal="right"/>
    </xf>
    <xf numFmtId="188" fontId="17" fillId="0" borderId="0" xfId="3" applyNumberFormat="1" applyFont="1" applyAlignment="1"/>
    <xf numFmtId="0" fontId="0" fillId="10" borderId="0" xfId="0" applyFont="1" applyFill="1" applyAlignment="1"/>
    <xf numFmtId="187" fontId="17" fillId="10" borderId="0" xfId="0" applyNumberFormat="1" applyFont="1" applyFill="1" applyAlignment="1">
      <alignment horizontal="right"/>
    </xf>
    <xf numFmtId="187" fontId="20" fillId="0" borderId="0" xfId="0" applyNumberFormat="1" applyFont="1" applyFill="1" applyAlignment="1">
      <alignment horizontal="right"/>
    </xf>
    <xf numFmtId="188" fontId="20" fillId="0" borderId="0" xfId="3" applyNumberFormat="1" applyFont="1" applyAlignment="1"/>
    <xf numFmtId="180" fontId="21" fillId="0" borderId="0" xfId="49" applyFont="1" applyFill="1" applyAlignment="1"/>
    <xf numFmtId="0" fontId="15" fillId="0" borderId="0" xfId="8" applyFont="1" applyFill="1" applyBorder="1" applyAlignment="1"/>
    <xf numFmtId="49" fontId="22" fillId="3" borderId="0" xfId="50" applyFont="1" applyFill="1" applyAlignment="1">
      <alignment vertical="center"/>
    </xf>
    <xf numFmtId="0" fontId="15" fillId="10" borderId="0" xfId="0" applyFont="1" applyFill="1" applyAlignment="1"/>
    <xf numFmtId="187" fontId="0" fillId="0" borderId="0" xfId="0" applyNumberFormat="1" applyFont="1" applyFill="1" applyAlignment="1">
      <alignment horizontal="right" vertical="center"/>
    </xf>
    <xf numFmtId="189" fontId="0" fillId="0" borderId="0" xfId="0" applyNumberFormat="1" applyFont="1" applyFill="1" applyAlignment="1">
      <alignment horizontal="right" vertical="center"/>
    </xf>
    <xf numFmtId="187" fontId="23" fillId="11" borderId="13" xfId="51" applyNumberFormat="1" applyFont="1" applyFill="1" applyAlignment="1">
      <alignment horizontal="right" vertical="center"/>
      <protection locked="0"/>
    </xf>
    <xf numFmtId="190" fontId="24" fillId="0" borderId="2" xfId="52" applyNumberFormat="1" applyFont="1" applyFill="1" applyAlignment="1"/>
  </cellXfs>
  <cellStyles count="57">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Header" xfId="49"/>
    <cellStyle name="Section Header 1 2" xfId="50"/>
    <cellStyle name="Cell.Input" xfId="51"/>
    <cellStyle name="Calc_num" xfId="52"/>
    <cellStyle name="Header Number" xfId="53"/>
    <cellStyle name="Variance" xfId="54"/>
    <cellStyle name="Subtotal" xfId="55"/>
    <cellStyle name="Calc_Perc" xfId="56"/>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www.wps.cn/officeDocument/2023/relationships/customStorage" Target="customStorage/customStorage.xml"/><Relationship Id="rId8" Type="http://schemas.openxmlformats.org/officeDocument/2006/relationships/styles" Target="styles.xml"/><Relationship Id="rId7" Type="http://schemas.openxmlformats.org/officeDocument/2006/relationships/sharedStrings" Target="sharedString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ustomStorage/customStorage.xml><?xml version="1.0" encoding="utf-8"?>
<customStorage xmlns="https://web.wps.cn/et/2018/main">
  <book/>
  <sheets/>
</customStorage>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121920</xdr:colOff>
      <xdr:row>0</xdr:row>
      <xdr:rowOff>30480</xdr:rowOff>
    </xdr:from>
    <xdr:to>
      <xdr:col>20</xdr:col>
      <xdr:colOff>534670</xdr:colOff>
      <xdr:row>6</xdr:row>
      <xdr:rowOff>14605</xdr:rowOff>
    </xdr:to>
    <xdr:sp>
      <xdr:nvSpPr>
        <xdr:cNvPr id="2" name="Text Box 1"/>
        <xdr:cNvSpPr txBox="1"/>
      </xdr:nvSpPr>
      <xdr:spPr>
        <a:xfrm>
          <a:off x="121920" y="30480"/>
          <a:ext cx="19295110" cy="10814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p>
          <a:pPr algn="l"/>
          <a:r>
            <a:rPr lang="en-IN" altLang="en-US" sz="1100"/>
            <a:t>The proponent is Opal lakes shire council, and they’ve submitted a business case. The minister wants our expert economic advice on this subject.....</a:t>
          </a:r>
          <a:endParaRPr lang="en-IN" altLang="en-US" sz="1100"/>
        </a:p>
        <a:p>
          <a:pPr algn="l"/>
          <a:endParaRPr lang="en-IN" altLang="en-US" sz="1100"/>
        </a:p>
        <a:p>
          <a:pPr algn="l"/>
          <a:r>
            <a:rPr lang="en-IN" altLang="en-US" sz="1100"/>
            <a:t>TASK : - 1) What are the project’s results for the central estimate( BCR,NPV,NPV/1)? What are the key assumptions?</a:t>
          </a:r>
          <a:endParaRPr lang="en-IN" altLang="en-US" sz="1100"/>
        </a:p>
        <a:p>
          <a:pPr algn="l"/>
          <a:r>
            <a:rPr lang="en-IN" altLang="en-US" sz="1100"/>
            <a:t>2)Which senstivity tests would be appropriate for this CBA? Please run the senstivity tests and report the results in BCR,NPV,NPV/1?</a:t>
          </a:r>
          <a:endParaRPr lang="en-IN" altLang="en-US" sz="1100"/>
        </a:p>
        <a:p>
          <a:pPr algn="l"/>
          <a:r>
            <a:rPr lang="en-IN" altLang="en-US" sz="1100"/>
            <a:t>3) What are the main sources of benefits and costs in the central estimate (in net present value)? Which value type chosen by the proponent have you chosen to exclude and why?</a:t>
          </a:r>
          <a:endParaRPr lang="en-IN" altLang="en-US" sz="1100"/>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7</xdr:col>
      <xdr:colOff>142875</xdr:colOff>
      <xdr:row>5</xdr:row>
      <xdr:rowOff>28575</xdr:rowOff>
    </xdr:from>
    <xdr:to>
      <xdr:col>16</xdr:col>
      <xdr:colOff>47625</xdr:colOff>
      <xdr:row>18</xdr:row>
      <xdr:rowOff>85725</xdr:rowOff>
    </xdr:to>
    <xdr:sp>
      <xdr:nvSpPr>
        <xdr:cNvPr id="2" name="TextBox 1"/>
        <xdr:cNvSpPr txBox="1"/>
      </xdr:nvSpPr>
      <xdr:spPr>
        <a:xfrm>
          <a:off x="6109335" y="958215"/>
          <a:ext cx="5391150" cy="2465070"/>
        </a:xfrm>
        <a:prstGeom prst="rect">
          <a:avLst/>
        </a:prstGeom>
        <a:solidFill>
          <a:schemeClr val="accent1">
            <a:lumMod val="20000"/>
            <a:lumOff val="80000"/>
          </a:schemeClr>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just"/>
          <a:r>
            <a:rPr lang="en-AU" sz="1100" b="0" i="0" u="none" strike="noStrike">
              <a:solidFill>
                <a:schemeClr val="dk1"/>
              </a:solidFill>
              <a:effectLst/>
              <a:latin typeface="+mn-lt"/>
              <a:ea typeface="+mn-ea"/>
              <a:cs typeface="+mn-cs"/>
            </a:rPr>
            <a:t>This is your workspace to note down data, perform calculations, and make comments on data validity/reliability. We've pre-filled the consumer surplus section to give you an idea of how you could use this space, but it's up to you. </a:t>
          </a:r>
          <a:r>
            <a:rPr lang="en-AU" b="0"/>
            <a:t> </a:t>
          </a:r>
          <a:endParaRPr lang="en-AU" b="0"/>
        </a:p>
        <a:p>
          <a:pPr algn="just"/>
          <a:endParaRPr lang="en-AU" sz="1100" b="0"/>
        </a:p>
        <a:p>
          <a:pPr algn="just"/>
          <a:r>
            <a:rPr lang="en-AU" sz="1100" b="0"/>
            <a:t>In</a:t>
          </a:r>
          <a:r>
            <a:rPr lang="en-AU" sz="1100" b="0" baseline="0"/>
            <a:t> this case, we've pulled out key figures from the business case that will help us calculate consumer surplus. We know that NSW households would value the project at roughly $10 per household, and that $7.50 and $12 are the values for a 95% confidence interval. We also know that the ABS reported 2,604,320 households in NSW in the last Census.</a:t>
          </a:r>
          <a:endParaRPr lang="en-AU" sz="1100" b="0" baseline="0"/>
        </a:p>
        <a:p>
          <a:pPr algn="just"/>
          <a:endParaRPr lang="en-AU" sz="1100" b="0" baseline="0"/>
        </a:p>
        <a:p>
          <a:pPr algn="just"/>
          <a:r>
            <a:rPr lang="en-AU" sz="1100" b="0" baseline="0"/>
            <a:t>So with the above information, we can simply multiply the WTP figures by the amount of households to obtain consumer surplus estimates.</a:t>
          </a:r>
          <a:endParaRPr lang="en-AU" sz="1100" b="0" baseline="0"/>
        </a:p>
        <a:p>
          <a:pPr algn="just"/>
          <a:endParaRPr lang="en-AU" sz="1100" b="0" baseline="0"/>
        </a:p>
        <a:p>
          <a:pPr algn="just"/>
          <a:r>
            <a:rPr lang="en-AU" sz="1100" b="0" baseline="0"/>
            <a:t>Hint: Those sensitivity calculations might be helpful in the minister brief...</a:t>
          </a:r>
          <a:endParaRPr lang="en-AU" sz="1100" b="0"/>
        </a:p>
      </xdr:txBody>
    </xdr:sp>
    <xdr:clientData/>
  </xdr:twoCellAnchor>
  <xdr:twoCellAnchor editAs="oneCell">
    <xdr:from>
      <xdr:col>0</xdr:col>
      <xdr:colOff>635</xdr:colOff>
      <xdr:row>20</xdr:row>
      <xdr:rowOff>160020</xdr:rowOff>
    </xdr:from>
    <xdr:to>
      <xdr:col>8</xdr:col>
      <xdr:colOff>492125</xdr:colOff>
      <xdr:row>28</xdr:row>
      <xdr:rowOff>11430</xdr:rowOff>
    </xdr:to>
    <xdr:pic>
      <xdr:nvPicPr>
        <xdr:cNvPr id="3" name="Picture 2"/>
        <xdr:cNvPicPr>
          <a:picLocks noChangeAspect="1"/>
        </xdr:cNvPicPr>
      </xdr:nvPicPr>
      <xdr:blipFill>
        <a:blip r:embed="rId1"/>
        <a:stretch>
          <a:fillRect/>
        </a:stretch>
      </xdr:blipFill>
      <xdr:spPr>
        <a:xfrm>
          <a:off x="635" y="3863340"/>
          <a:ext cx="7067550" cy="1314450"/>
        </a:xfrm>
        <a:prstGeom prst="rect">
          <a:avLst/>
        </a:prstGeom>
        <a:noFill/>
        <a:ln w="9525">
          <a:noFill/>
        </a:ln>
      </xdr:spPr>
    </xdr:pic>
    <xdr:clientData/>
  </xdr:twoCellAnchor>
  <xdr:twoCellAnchor editAs="oneCell">
    <xdr:from>
      <xdr:col>0</xdr:col>
      <xdr:colOff>635</xdr:colOff>
      <xdr:row>27</xdr:row>
      <xdr:rowOff>30480</xdr:rowOff>
    </xdr:from>
    <xdr:to>
      <xdr:col>8</xdr:col>
      <xdr:colOff>477520</xdr:colOff>
      <xdr:row>34</xdr:row>
      <xdr:rowOff>44450</xdr:rowOff>
    </xdr:to>
    <xdr:pic>
      <xdr:nvPicPr>
        <xdr:cNvPr id="4" name="Picture 3"/>
        <xdr:cNvPicPr>
          <a:picLocks noChangeAspect="1"/>
        </xdr:cNvPicPr>
      </xdr:nvPicPr>
      <xdr:blipFill>
        <a:blip r:embed="rId2"/>
        <a:stretch>
          <a:fillRect/>
        </a:stretch>
      </xdr:blipFill>
      <xdr:spPr>
        <a:xfrm>
          <a:off x="635" y="5013960"/>
          <a:ext cx="7052945" cy="1294130"/>
        </a:xfrm>
        <a:prstGeom prst="rect">
          <a:avLst/>
        </a:prstGeom>
        <a:noFill/>
        <a:ln w="9525">
          <a:noFill/>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559435</xdr:colOff>
      <xdr:row>9</xdr:row>
      <xdr:rowOff>68580</xdr:rowOff>
    </xdr:from>
    <xdr:to>
      <xdr:col>5</xdr:col>
      <xdr:colOff>602615</xdr:colOff>
      <xdr:row>24</xdr:row>
      <xdr:rowOff>46355</xdr:rowOff>
    </xdr:to>
    <xdr:pic>
      <xdr:nvPicPr>
        <xdr:cNvPr id="2" name="Picture 1"/>
        <xdr:cNvPicPr>
          <a:picLocks noChangeAspect="1"/>
        </xdr:cNvPicPr>
      </xdr:nvPicPr>
      <xdr:blipFill>
        <a:blip r:embed="rId1"/>
        <a:stretch>
          <a:fillRect/>
        </a:stretch>
      </xdr:blipFill>
      <xdr:spPr>
        <a:xfrm>
          <a:off x="559435" y="1714500"/>
          <a:ext cx="3091180" cy="2720975"/>
        </a:xfrm>
        <a:prstGeom prst="rect">
          <a:avLst/>
        </a:prstGeom>
        <a:noFill/>
        <a:ln w="9525">
          <a:noFill/>
        </a:ln>
      </xdr:spPr>
    </xdr:pic>
    <xdr:clientData/>
  </xdr:twoCellAnchor>
  <xdr:twoCellAnchor editAs="oneCell">
    <xdr:from>
      <xdr:col>0</xdr:col>
      <xdr:colOff>464820</xdr:colOff>
      <xdr:row>26</xdr:row>
      <xdr:rowOff>60960</xdr:rowOff>
    </xdr:from>
    <xdr:to>
      <xdr:col>8</xdr:col>
      <xdr:colOff>10160</xdr:colOff>
      <xdr:row>41</xdr:row>
      <xdr:rowOff>40640</xdr:rowOff>
    </xdr:to>
    <xdr:pic>
      <xdr:nvPicPr>
        <xdr:cNvPr id="3" name="Picture 2"/>
        <xdr:cNvPicPr>
          <a:picLocks noChangeAspect="1"/>
        </xdr:cNvPicPr>
      </xdr:nvPicPr>
      <xdr:blipFill>
        <a:blip r:embed="rId2"/>
        <a:stretch>
          <a:fillRect/>
        </a:stretch>
      </xdr:blipFill>
      <xdr:spPr>
        <a:xfrm>
          <a:off x="464820" y="4815840"/>
          <a:ext cx="4422140" cy="2722880"/>
        </a:xfrm>
        <a:prstGeom prst="rect">
          <a:avLst/>
        </a:prstGeom>
        <a:noFill/>
        <a:ln w="9525">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topLeftCell="A2" workbookViewId="0">
      <selection activeCell="G15" sqref="G15"/>
    </sheetView>
  </sheetViews>
  <sheetFormatPr defaultColWidth="8.88888888888889" defaultRowHeight="14.4"/>
  <cols>
    <col min="1" max="1" width="18.8888888888889" customWidth="1"/>
    <col min="2" max="2" width="30.4444444444444" customWidth="1"/>
    <col min="7" max="7" width="60.6666666666667" customWidth="1"/>
    <col min="8" max="8" width="23.1111111111111" customWidth="1"/>
  </cols>
  <sheetData/>
  <pageMargins left="0.75" right="0.75" top="1" bottom="1" header="0.5" footer="0.5"/>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Q22"/>
  <sheetViews>
    <sheetView workbookViewId="0">
      <selection activeCell="A1" sqref="A1"/>
    </sheetView>
  </sheetViews>
  <sheetFormatPr defaultColWidth="8.88888888888889" defaultRowHeight="14.4"/>
  <cols>
    <col min="1" max="1" width="20.5555555555556" customWidth="1"/>
    <col min="2" max="2" width="22" customWidth="1"/>
  </cols>
  <sheetData>
    <row r="2" ht="15.6" spans="1:17">
      <c r="A2" s="56" t="s">
        <v>0</v>
      </c>
      <c r="B2" s="49"/>
      <c r="C2" s="49"/>
      <c r="D2" s="49"/>
      <c r="E2" s="49"/>
      <c r="F2" s="49"/>
      <c r="G2" s="49"/>
      <c r="H2" s="49"/>
      <c r="I2" s="49"/>
      <c r="J2" s="49"/>
      <c r="K2" s="49"/>
      <c r="L2" s="49"/>
      <c r="M2" s="49"/>
      <c r="N2" s="49"/>
      <c r="O2" s="49"/>
      <c r="P2" s="49"/>
      <c r="Q2" s="49"/>
    </row>
    <row r="3" spans="1:17">
      <c r="A3" s="57"/>
      <c r="B3" s="49"/>
      <c r="C3" s="49"/>
      <c r="D3" s="49"/>
      <c r="E3" s="49"/>
      <c r="F3" s="49"/>
      <c r="G3" s="49"/>
      <c r="H3" s="49"/>
      <c r="I3" s="49"/>
      <c r="J3" s="49"/>
      <c r="K3" s="49"/>
      <c r="L3" s="49"/>
      <c r="M3" s="49"/>
      <c r="N3" s="49"/>
      <c r="O3" s="49"/>
      <c r="P3" s="49"/>
      <c r="Q3" s="49"/>
    </row>
    <row r="4" spans="1:17">
      <c r="A4" s="35"/>
      <c r="B4" s="49"/>
      <c r="C4" s="49"/>
      <c r="D4" s="49"/>
      <c r="E4" s="49"/>
      <c r="F4" s="49"/>
      <c r="G4" s="49"/>
      <c r="H4" s="49"/>
      <c r="I4" s="49"/>
      <c r="J4" s="49"/>
      <c r="K4" s="49"/>
      <c r="L4" s="49"/>
      <c r="M4" s="49"/>
      <c r="N4" s="49"/>
      <c r="O4" s="49"/>
      <c r="P4" s="49"/>
      <c r="Q4" s="49"/>
    </row>
    <row r="5" spans="1:17">
      <c r="A5" s="58" t="s">
        <v>1</v>
      </c>
      <c r="B5" s="58"/>
      <c r="C5" s="58"/>
      <c r="D5" s="58"/>
      <c r="E5" s="58"/>
      <c r="F5" s="58"/>
      <c r="G5" s="58"/>
      <c r="H5" s="49"/>
      <c r="I5" s="49"/>
      <c r="J5" s="49"/>
      <c r="K5" s="49"/>
      <c r="L5" s="49"/>
      <c r="M5" s="49"/>
      <c r="N5" s="49"/>
      <c r="O5" s="49"/>
      <c r="P5" s="49"/>
      <c r="Q5" s="49"/>
    </row>
    <row r="6" ht="15.6" spans="1:17">
      <c r="A6" s="56" t="s">
        <v>2</v>
      </c>
      <c r="B6" s="49"/>
      <c r="C6" s="49"/>
      <c r="D6" s="49"/>
      <c r="E6" s="49"/>
      <c r="F6" s="49"/>
      <c r="G6" s="49"/>
      <c r="H6" s="49"/>
      <c r="I6" s="49"/>
      <c r="J6" s="49"/>
      <c r="K6" s="49"/>
      <c r="L6" s="49"/>
      <c r="M6" s="49"/>
      <c r="N6" s="49"/>
      <c r="O6" s="49"/>
      <c r="P6" s="49"/>
      <c r="Q6" s="49"/>
    </row>
    <row r="7" spans="1:17">
      <c r="A7" s="59" t="s">
        <v>3</v>
      </c>
      <c r="B7" s="59" t="s">
        <v>4</v>
      </c>
      <c r="C7" s="59" t="s">
        <v>5</v>
      </c>
      <c r="D7" s="52"/>
      <c r="E7" s="52"/>
      <c r="F7" s="52"/>
      <c r="G7" s="52"/>
      <c r="H7" s="49"/>
      <c r="I7" s="49"/>
      <c r="J7" s="49"/>
      <c r="K7" s="49"/>
      <c r="L7" s="49"/>
      <c r="M7" s="49"/>
      <c r="N7" s="49"/>
      <c r="O7" s="49"/>
      <c r="P7" s="49"/>
      <c r="Q7" s="49"/>
    </row>
    <row r="8" spans="1:17">
      <c r="A8" s="60">
        <v>10</v>
      </c>
      <c r="B8" s="49" t="s">
        <v>6</v>
      </c>
      <c r="C8" s="49" t="s">
        <v>7</v>
      </c>
      <c r="D8" s="49"/>
      <c r="E8" s="49"/>
      <c r="F8" s="49"/>
      <c r="G8" s="49"/>
      <c r="H8" s="49"/>
      <c r="I8" s="49"/>
      <c r="J8" s="49"/>
      <c r="K8" s="49"/>
      <c r="L8" s="49"/>
      <c r="M8" s="49"/>
      <c r="N8" s="49"/>
      <c r="O8" s="49"/>
      <c r="P8" s="49"/>
      <c r="Q8" s="49"/>
    </row>
    <row r="9" spans="1:17">
      <c r="A9" s="60">
        <v>7.5</v>
      </c>
      <c r="B9" s="49" t="s">
        <v>6</v>
      </c>
      <c r="C9" s="49" t="s">
        <v>8</v>
      </c>
      <c r="D9" s="49"/>
      <c r="E9" s="49"/>
      <c r="F9" s="49"/>
      <c r="G9" s="49"/>
      <c r="H9" s="49"/>
      <c r="I9" s="49"/>
      <c r="J9" s="49"/>
      <c r="K9" s="49"/>
      <c r="L9" s="49"/>
      <c r="M9" s="49"/>
      <c r="N9" s="49"/>
      <c r="O9" s="49"/>
      <c r="P9" s="49"/>
      <c r="Q9" s="49"/>
    </row>
    <row r="10" spans="1:17">
      <c r="A10" s="60">
        <v>12</v>
      </c>
      <c r="B10" s="49" t="s">
        <v>6</v>
      </c>
      <c r="C10" s="49" t="s">
        <v>9</v>
      </c>
      <c r="D10" s="49"/>
      <c r="E10" s="49"/>
      <c r="F10" s="49"/>
      <c r="G10" s="49"/>
      <c r="H10" s="49"/>
      <c r="I10" s="49"/>
      <c r="J10" s="49"/>
      <c r="K10" s="49"/>
      <c r="L10" s="49"/>
      <c r="M10" s="49"/>
      <c r="N10" s="49"/>
      <c r="O10" s="49"/>
      <c r="P10" s="49"/>
      <c r="Q10" s="49"/>
    </row>
    <row r="11" spans="1:17">
      <c r="A11" s="59" t="s">
        <v>10</v>
      </c>
      <c r="B11" s="52"/>
      <c r="C11" s="52"/>
      <c r="D11" s="52"/>
      <c r="E11" s="52"/>
      <c r="F11" s="52"/>
      <c r="G11" s="52"/>
      <c r="H11" s="49"/>
      <c r="I11" s="49"/>
      <c r="J11" s="49"/>
      <c r="K11" s="49"/>
      <c r="L11" s="49"/>
      <c r="M11" s="49"/>
      <c r="N11" s="49"/>
      <c r="O11" s="49"/>
      <c r="P11" s="49"/>
      <c r="Q11" s="49"/>
    </row>
    <row r="12" spans="1:17">
      <c r="A12" s="61">
        <v>2604320</v>
      </c>
      <c r="B12" s="49" t="s">
        <v>6</v>
      </c>
      <c r="C12" s="49" t="s">
        <v>11</v>
      </c>
      <c r="D12" s="49"/>
      <c r="E12" s="49"/>
      <c r="F12" s="49"/>
      <c r="G12" s="49"/>
      <c r="H12" s="49"/>
      <c r="I12" s="49"/>
      <c r="J12" s="49"/>
      <c r="K12" s="49"/>
      <c r="L12" s="49"/>
      <c r="M12" s="49"/>
      <c r="N12" s="49"/>
      <c r="O12" s="49"/>
      <c r="P12" s="49"/>
      <c r="Q12" s="49"/>
    </row>
    <row r="13" spans="1:17">
      <c r="A13" s="49"/>
      <c r="B13" s="49"/>
      <c r="C13" s="49"/>
      <c r="D13" s="49"/>
      <c r="E13" s="49"/>
      <c r="F13" s="49"/>
      <c r="G13" s="49"/>
      <c r="H13" s="49"/>
      <c r="I13" s="49"/>
      <c r="J13" s="49"/>
      <c r="K13" s="49"/>
      <c r="L13" s="49"/>
      <c r="M13" s="49"/>
      <c r="N13" s="49"/>
      <c r="O13" s="49"/>
      <c r="P13" s="49"/>
      <c r="Q13" s="49"/>
    </row>
    <row r="14" ht="15.6" spans="1:17">
      <c r="A14" s="56" t="s">
        <v>12</v>
      </c>
      <c r="B14" s="49"/>
      <c r="C14" s="49"/>
      <c r="D14" s="49"/>
      <c r="E14" s="49"/>
      <c r="F14" s="49"/>
      <c r="G14" s="49"/>
      <c r="H14" s="49"/>
      <c r="I14" s="49"/>
      <c r="J14" s="49"/>
      <c r="K14" s="49"/>
      <c r="L14" s="49"/>
      <c r="M14" s="49"/>
      <c r="N14" s="49"/>
      <c r="O14" s="49"/>
      <c r="P14" s="49"/>
      <c r="Q14" s="49"/>
    </row>
    <row r="15" spans="1:17">
      <c r="A15" s="59" t="s">
        <v>13</v>
      </c>
      <c r="B15" s="59" t="s">
        <v>14</v>
      </c>
      <c r="C15" s="59" t="s">
        <v>5</v>
      </c>
      <c r="D15" s="52"/>
      <c r="E15" s="52"/>
      <c r="F15" s="52"/>
      <c r="G15" s="52"/>
      <c r="H15" s="49"/>
      <c r="I15" s="49"/>
      <c r="J15" s="49"/>
      <c r="K15" s="49"/>
      <c r="L15" s="49"/>
      <c r="M15" s="49"/>
      <c r="N15" s="49"/>
      <c r="O15" s="49"/>
      <c r="P15" s="49"/>
      <c r="Q15" s="49"/>
    </row>
    <row r="16" spans="1:17">
      <c r="A16" s="62">
        <v>10</v>
      </c>
      <c r="B16" s="63">
        <f>A16*$A$3</f>
        <v>0</v>
      </c>
      <c r="C16" s="49" t="s">
        <v>7</v>
      </c>
      <c r="D16" s="49"/>
      <c r="E16" s="49"/>
      <c r="F16" s="49"/>
      <c r="G16" s="49"/>
      <c r="H16" s="49"/>
      <c r="I16" s="49"/>
      <c r="J16" s="49"/>
      <c r="K16" s="49"/>
      <c r="L16" s="49"/>
      <c r="M16" s="49"/>
      <c r="N16" s="49"/>
      <c r="O16" s="49"/>
      <c r="P16" s="49"/>
      <c r="Q16" s="49"/>
    </row>
    <row r="17" spans="1:17">
      <c r="A17" s="62">
        <v>7.5</v>
      </c>
      <c r="B17" s="63">
        <f>A17*$A$3</f>
        <v>0</v>
      </c>
      <c r="C17" s="49" t="s">
        <v>8</v>
      </c>
      <c r="D17" s="49"/>
      <c r="E17" s="49"/>
      <c r="F17" s="49"/>
      <c r="G17" s="49"/>
      <c r="H17" s="49"/>
      <c r="I17" s="49"/>
      <c r="J17" s="49"/>
      <c r="K17" s="49"/>
      <c r="L17" s="49"/>
      <c r="M17" s="49"/>
      <c r="N17" s="49"/>
      <c r="O17" s="49"/>
      <c r="P17" s="49"/>
      <c r="Q17" s="49"/>
    </row>
    <row r="18" spans="1:17">
      <c r="A18" s="62">
        <v>12</v>
      </c>
      <c r="B18" s="63">
        <f>A18*$A$3</f>
        <v>0</v>
      </c>
      <c r="C18" s="49" t="s">
        <v>9</v>
      </c>
      <c r="D18" s="49"/>
      <c r="E18" s="49"/>
      <c r="F18" s="49"/>
      <c r="G18" s="49"/>
      <c r="H18" s="49"/>
      <c r="I18" s="49"/>
      <c r="J18" s="49"/>
      <c r="K18" s="49"/>
      <c r="L18" s="49"/>
      <c r="M18" s="49"/>
      <c r="N18" s="49"/>
      <c r="O18" s="49"/>
      <c r="P18" s="49"/>
      <c r="Q18" s="49"/>
    </row>
    <row r="19" spans="1:17">
      <c r="A19" s="49"/>
      <c r="B19" s="49"/>
      <c r="C19" s="49"/>
      <c r="D19" s="49"/>
      <c r="E19" s="49"/>
      <c r="F19" s="49"/>
      <c r="G19" s="49"/>
      <c r="H19" s="49"/>
      <c r="I19" s="49"/>
      <c r="J19" s="49"/>
      <c r="K19" s="49"/>
      <c r="L19" s="49"/>
      <c r="M19" s="49"/>
      <c r="N19" s="49"/>
      <c r="O19" s="49"/>
      <c r="P19" s="49"/>
      <c r="Q19" s="49"/>
    </row>
    <row r="20" spans="1:17">
      <c r="A20" s="58" t="s">
        <v>15</v>
      </c>
      <c r="B20" s="58"/>
      <c r="C20" s="58"/>
      <c r="D20" s="58"/>
      <c r="E20" s="58"/>
      <c r="F20" s="58"/>
      <c r="G20" s="58"/>
      <c r="H20" s="49"/>
      <c r="I20" s="49"/>
      <c r="J20" s="49"/>
      <c r="K20" s="49"/>
      <c r="L20" s="49"/>
      <c r="M20" s="49"/>
      <c r="N20" s="49"/>
      <c r="O20" s="49"/>
      <c r="P20" s="49"/>
      <c r="Q20" s="49"/>
    </row>
    <row r="21" spans="1:17">
      <c r="A21" s="49"/>
      <c r="B21" s="49"/>
      <c r="C21" s="49"/>
      <c r="D21" s="49"/>
      <c r="E21" s="49"/>
      <c r="F21" s="49"/>
      <c r="G21" s="49"/>
      <c r="H21" s="49"/>
      <c r="I21" s="49"/>
      <c r="J21" s="49"/>
      <c r="K21" s="49"/>
      <c r="L21" s="49"/>
      <c r="M21" s="49"/>
      <c r="N21" s="49"/>
      <c r="O21" s="49"/>
      <c r="P21" s="49"/>
      <c r="Q21" s="49"/>
    </row>
    <row r="22" spans="1:17">
      <c r="A22" s="49"/>
      <c r="B22" s="49"/>
      <c r="C22" s="49"/>
      <c r="D22" s="49"/>
      <c r="E22" s="49"/>
      <c r="F22" s="49"/>
      <c r="G22" s="49"/>
      <c r="H22" s="49"/>
      <c r="I22" s="49"/>
      <c r="J22" s="49"/>
      <c r="K22" s="49"/>
      <c r="L22" s="49"/>
      <c r="M22" s="49"/>
      <c r="N22" s="49"/>
      <c r="O22" s="49"/>
      <c r="P22" s="49"/>
      <c r="Q22" s="49"/>
    </row>
  </sheetData>
  <pageMargins left="0.75" right="0.75" top="1" bottom="1" header="0.5" footer="0.5"/>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4"/>
  <sheetViews>
    <sheetView workbookViewId="0">
      <selection activeCell="M7" sqref="M7"/>
    </sheetView>
  </sheetViews>
  <sheetFormatPr defaultColWidth="8.88888888888889" defaultRowHeight="14.4"/>
  <cols>
    <col min="1" max="1" width="28.8888888888889" customWidth="1"/>
    <col min="11" max="11" width="10.6666666666667" customWidth="1"/>
  </cols>
  <sheetData>
    <row r="1" ht="15.15" spans="1:16">
      <c r="A1" s="35" t="s">
        <v>16</v>
      </c>
      <c r="B1" s="36" t="s">
        <v>17</v>
      </c>
      <c r="C1" s="36" t="s">
        <v>17</v>
      </c>
      <c r="D1" s="36" t="s">
        <v>17</v>
      </c>
      <c r="E1" s="36" t="s">
        <v>17</v>
      </c>
      <c r="F1" s="36" t="s">
        <v>17</v>
      </c>
      <c r="J1" s="35" t="s">
        <v>18</v>
      </c>
      <c r="K1" s="36" t="s">
        <v>17</v>
      </c>
      <c r="L1" s="36" t="s">
        <v>17</v>
      </c>
      <c r="M1" s="36" t="s">
        <v>17</v>
      </c>
      <c r="N1" s="36" t="s">
        <v>17</v>
      </c>
      <c r="O1" s="36" t="s">
        <v>17</v>
      </c>
      <c r="P1" s="49"/>
    </row>
    <row r="2" ht="15.15" spans="1:16">
      <c r="A2" s="37" t="s">
        <v>19</v>
      </c>
      <c r="B2" s="38" t="s">
        <v>20</v>
      </c>
      <c r="C2" s="38" t="s">
        <v>21</v>
      </c>
      <c r="D2" s="38" t="s">
        <v>22</v>
      </c>
      <c r="E2" s="38" t="s">
        <v>23</v>
      </c>
      <c r="F2" s="39" t="s">
        <v>24</v>
      </c>
      <c r="J2" s="37" t="s">
        <v>19</v>
      </c>
      <c r="K2" s="38" t="s">
        <v>20</v>
      </c>
      <c r="L2" s="38" t="s">
        <v>21</v>
      </c>
      <c r="M2" s="38" t="s">
        <v>22</v>
      </c>
      <c r="N2" s="38" t="s">
        <v>23</v>
      </c>
      <c r="O2" s="39" t="s">
        <v>24</v>
      </c>
      <c r="P2" s="39"/>
    </row>
    <row r="3" ht="15.15" spans="1:16">
      <c r="A3" s="40" t="s">
        <v>25</v>
      </c>
      <c r="B3" s="41">
        <v>38</v>
      </c>
      <c r="C3" s="41">
        <v>2</v>
      </c>
      <c r="D3" s="41">
        <v>0</v>
      </c>
      <c r="E3" s="41">
        <v>0</v>
      </c>
      <c r="F3" s="42">
        <v>40</v>
      </c>
      <c r="J3" s="49" t="s">
        <v>26</v>
      </c>
      <c r="K3" s="50" t="e">
        <f>'Capex and funding '!A$14*$Q$3</f>
        <v>#VALUE!</v>
      </c>
      <c r="L3" s="50">
        <f>'Capex and funding '!B$14*$Q$3</f>
        <v>0</v>
      </c>
      <c r="M3" s="50">
        <f>'Capex and funding '!C$14*$Q$3</f>
        <v>0</v>
      </c>
      <c r="N3" s="50">
        <f>'Capex and funding '!D$14*$Q$3</f>
        <v>0</v>
      </c>
      <c r="O3" s="50">
        <v>100.84</v>
      </c>
      <c r="P3" s="51">
        <f>O3/(O3+O4)</f>
        <v>0.626958468042775</v>
      </c>
    </row>
    <row r="4" ht="15.15" spans="1:16">
      <c r="A4" s="43" t="s">
        <v>27</v>
      </c>
      <c r="B4" s="44">
        <v>10</v>
      </c>
      <c r="C4" s="44">
        <v>0</v>
      </c>
      <c r="D4" s="44">
        <v>0</v>
      </c>
      <c r="E4" s="44">
        <v>0</v>
      </c>
      <c r="F4" s="45">
        <v>10</v>
      </c>
      <c r="J4" s="52" t="s">
        <v>28</v>
      </c>
      <c r="K4" s="53" t="e">
        <f>'Capex and funding '!A$14*$Q$4</f>
        <v>#VALUE!</v>
      </c>
      <c r="L4" s="53">
        <f>'Capex and funding '!B$14*$Q$4</f>
        <v>0</v>
      </c>
      <c r="M4" s="53">
        <f>'Capex and funding '!C$14*$Q$4</f>
        <v>0</v>
      </c>
      <c r="N4" s="53">
        <f>'Capex and funding '!D$14*$Q$4</f>
        <v>0</v>
      </c>
      <c r="O4" s="53">
        <v>60</v>
      </c>
      <c r="P4" s="51">
        <f>O4/(O3+O4)</f>
        <v>0.373041531957225</v>
      </c>
    </row>
    <row r="5" ht="24.75" spans="1:16">
      <c r="A5" s="40" t="s">
        <v>29</v>
      </c>
      <c r="B5" s="41">
        <v>25</v>
      </c>
      <c r="C5" s="41">
        <v>15</v>
      </c>
      <c r="D5" s="41">
        <v>0</v>
      </c>
      <c r="E5" s="41">
        <v>0</v>
      </c>
      <c r="F5" s="42">
        <v>40</v>
      </c>
      <c r="J5" s="49" t="s">
        <v>24</v>
      </c>
      <c r="K5" s="54" t="e">
        <f t="shared" ref="K5:P5" si="0">SUM(K3:K4)</f>
        <v>#VALUE!</v>
      </c>
      <c r="L5" s="54">
        <f t="shared" si="0"/>
        <v>0</v>
      </c>
      <c r="M5" s="54">
        <f t="shared" si="0"/>
        <v>0</v>
      </c>
      <c r="N5" s="54">
        <f t="shared" si="0"/>
        <v>0</v>
      </c>
      <c r="O5" s="54">
        <f t="shared" si="0"/>
        <v>160.84</v>
      </c>
      <c r="P5" s="55">
        <f t="shared" si="0"/>
        <v>1</v>
      </c>
    </row>
    <row r="6" ht="24.75" spans="1:6">
      <c r="A6" s="43" t="s">
        <v>30</v>
      </c>
      <c r="B6" s="44">
        <v>10</v>
      </c>
      <c r="C6" s="44">
        <v>10</v>
      </c>
      <c r="D6" s="44">
        <v>0</v>
      </c>
      <c r="E6" s="44">
        <v>0</v>
      </c>
      <c r="F6" s="45">
        <v>20</v>
      </c>
    </row>
    <row r="7" ht="15.15" spans="1:6">
      <c r="A7" s="40" t="s">
        <v>31</v>
      </c>
      <c r="B7" s="41">
        <v>12</v>
      </c>
      <c r="C7" s="41">
        <v>3</v>
      </c>
      <c r="D7" s="41">
        <v>0</v>
      </c>
      <c r="E7" s="41">
        <v>0</v>
      </c>
      <c r="F7" s="42">
        <v>15</v>
      </c>
    </row>
    <row r="8" ht="15.15" spans="1:6">
      <c r="A8" s="43" t="s">
        <v>32</v>
      </c>
      <c r="B8" s="44">
        <v>10</v>
      </c>
      <c r="C8" s="44">
        <v>2</v>
      </c>
      <c r="D8" s="44">
        <v>0</v>
      </c>
      <c r="E8" s="44">
        <v>0</v>
      </c>
      <c r="F8" s="45">
        <v>12</v>
      </c>
    </row>
    <row r="9" ht="15.15" spans="1:6">
      <c r="A9" s="40" t="s">
        <v>33</v>
      </c>
      <c r="B9" s="41">
        <v>3</v>
      </c>
      <c r="C9" s="41">
        <v>3</v>
      </c>
      <c r="D9" s="41">
        <v>0</v>
      </c>
      <c r="E9" s="41">
        <v>0</v>
      </c>
      <c r="F9" s="42">
        <v>6</v>
      </c>
    </row>
    <row r="10" ht="15.15" spans="1:6">
      <c r="A10" s="43" t="s">
        <v>34</v>
      </c>
      <c r="B10" s="44">
        <v>3</v>
      </c>
      <c r="C10" s="44">
        <v>0</v>
      </c>
      <c r="D10" s="44">
        <v>0</v>
      </c>
      <c r="E10" s="44">
        <v>0</v>
      </c>
      <c r="F10" s="45">
        <v>3</v>
      </c>
    </row>
    <row r="11" ht="15.15" spans="1:6">
      <c r="A11" s="40" t="s">
        <v>35</v>
      </c>
      <c r="B11" s="41">
        <v>0.7</v>
      </c>
      <c r="C11" s="41">
        <v>0.14</v>
      </c>
      <c r="D11" s="41">
        <v>0</v>
      </c>
      <c r="E11" s="41">
        <v>0</v>
      </c>
      <c r="F11" s="42">
        <v>0.84</v>
      </c>
    </row>
    <row r="12" ht="15.15" spans="1:6">
      <c r="A12" s="46" t="s">
        <v>36</v>
      </c>
      <c r="B12" s="47">
        <v>111.7</v>
      </c>
      <c r="C12" s="47">
        <v>35.14</v>
      </c>
      <c r="D12" s="44">
        <v>0</v>
      </c>
      <c r="E12" s="44">
        <v>0</v>
      </c>
      <c r="F12" s="48">
        <v>146.84</v>
      </c>
    </row>
    <row r="13" ht="15.15" spans="1:6">
      <c r="A13" s="40" t="s">
        <v>37</v>
      </c>
      <c r="B13" s="41">
        <v>11</v>
      </c>
      <c r="C13" s="41">
        <v>3</v>
      </c>
      <c r="D13" s="41">
        <v>0</v>
      </c>
      <c r="E13" s="41">
        <v>0</v>
      </c>
      <c r="F13" s="42">
        <v>14</v>
      </c>
    </row>
    <row r="14" ht="15.15" spans="1:6">
      <c r="A14" s="46" t="s">
        <v>38</v>
      </c>
      <c r="B14" s="47">
        <v>122.7</v>
      </c>
      <c r="C14" s="47">
        <v>38.14</v>
      </c>
      <c r="D14" s="44">
        <v>0</v>
      </c>
      <c r="E14" s="44">
        <v>0</v>
      </c>
      <c r="F14" s="48">
        <v>160.84</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R114"/>
  <sheetViews>
    <sheetView topLeftCell="A25" workbookViewId="0">
      <selection activeCell="M51" sqref="M51:S53"/>
    </sheetView>
  </sheetViews>
  <sheetFormatPr defaultColWidth="8.88888888888889" defaultRowHeight="14.4"/>
  <cols>
    <col min="1" max="1" width="28.4444444444444" customWidth="1"/>
    <col min="2" max="2" width="11.6666666666667" customWidth="1"/>
    <col min="3" max="3" width="11" customWidth="1"/>
    <col min="4" max="8" width="9.44444444444444"/>
    <col min="9" max="9" width="11"/>
    <col min="12" max="12" width="26.7777777777778" customWidth="1"/>
    <col min="13" max="13" width="10"/>
    <col min="14" max="18" width="9.44444444444444"/>
    <col min="19" max="19" width="11"/>
    <col min="43" max="43" width="9.22222222222222"/>
  </cols>
  <sheetData>
    <row r="1" spans="1:20">
      <c r="A1" s="5" t="s">
        <v>39</v>
      </c>
      <c r="B1" s="5"/>
      <c r="C1" s="5"/>
      <c r="D1" s="5"/>
      <c r="E1" s="5"/>
      <c r="F1" s="5"/>
      <c r="G1" s="5"/>
      <c r="H1" s="5"/>
      <c r="I1" s="5"/>
      <c r="J1" s="5"/>
      <c r="K1" s="5"/>
      <c r="L1" s="5"/>
      <c r="M1" s="5"/>
      <c r="N1" s="5"/>
      <c r="O1" s="5"/>
      <c r="P1" s="5"/>
      <c r="Q1" s="5"/>
      <c r="R1" s="5"/>
      <c r="S1" s="5"/>
      <c r="T1" s="7"/>
    </row>
    <row r="2" spans="1:20">
      <c r="A2" s="6"/>
      <c r="B2" s="7"/>
      <c r="C2" s="7"/>
      <c r="D2" s="7"/>
      <c r="E2" s="7"/>
      <c r="F2" s="7"/>
      <c r="G2" s="7"/>
      <c r="H2" s="7"/>
      <c r="I2" s="7"/>
      <c r="J2" s="7"/>
      <c r="K2" s="7"/>
      <c r="L2" s="7"/>
      <c r="M2" s="7"/>
      <c r="N2" s="7"/>
      <c r="O2" s="7"/>
      <c r="P2" s="7"/>
      <c r="Q2" s="7"/>
      <c r="R2" s="7"/>
      <c r="S2" s="7"/>
      <c r="T2" s="7"/>
    </row>
    <row r="3" ht="57.6" spans="1:20">
      <c r="A3" s="6"/>
      <c r="B3" s="7"/>
      <c r="C3" s="8" t="s">
        <v>40</v>
      </c>
      <c r="D3" s="7"/>
      <c r="E3" s="7"/>
      <c r="F3" s="7"/>
      <c r="G3" s="7"/>
      <c r="H3" s="7"/>
      <c r="I3" s="7"/>
      <c r="J3" s="7"/>
      <c r="K3" s="7"/>
      <c r="L3" s="7"/>
      <c r="M3" s="7"/>
      <c r="N3" s="7"/>
      <c r="O3" s="7"/>
      <c r="P3" s="7"/>
      <c r="Q3" s="7"/>
      <c r="R3" s="7"/>
      <c r="S3" s="7"/>
      <c r="T3" s="7"/>
    </row>
    <row r="4" spans="1:20">
      <c r="A4" s="9" t="s">
        <v>41</v>
      </c>
      <c r="B4" s="7"/>
      <c r="C4" s="10">
        <v>209</v>
      </c>
      <c r="D4" s="7"/>
      <c r="E4" s="7"/>
      <c r="F4" s="7"/>
      <c r="G4" s="7"/>
      <c r="H4" s="7"/>
      <c r="I4" s="7"/>
      <c r="J4" s="7"/>
      <c r="K4" s="7"/>
      <c r="L4" s="7"/>
      <c r="M4" s="7"/>
      <c r="N4" s="7"/>
      <c r="O4" s="7"/>
      <c r="P4" s="7"/>
      <c r="Q4" s="7"/>
      <c r="R4" s="7"/>
      <c r="S4" s="7"/>
      <c r="T4" s="7"/>
    </row>
    <row r="5" spans="1:20">
      <c r="A5" s="9" t="s">
        <v>42</v>
      </c>
      <c r="B5" s="7"/>
      <c r="C5" s="10">
        <v>161</v>
      </c>
      <c r="D5" s="7"/>
      <c r="E5" s="7"/>
      <c r="F5" s="7"/>
      <c r="G5" s="7"/>
      <c r="H5" s="7"/>
      <c r="I5" s="7"/>
      <c r="J5" s="7"/>
      <c r="K5" s="9" t="s">
        <v>43</v>
      </c>
      <c r="L5" s="7"/>
      <c r="M5" s="27">
        <v>0</v>
      </c>
      <c r="N5" s="9">
        <f t="shared" ref="N5:R5" si="0">M5+1</f>
        <v>1</v>
      </c>
      <c r="O5" s="9">
        <f t="shared" si="0"/>
        <v>2</v>
      </c>
      <c r="P5" s="9">
        <f t="shared" si="0"/>
        <v>3</v>
      </c>
      <c r="Q5" s="9">
        <f t="shared" si="0"/>
        <v>4</v>
      </c>
      <c r="R5" s="9">
        <f t="shared" si="0"/>
        <v>5</v>
      </c>
      <c r="S5" s="7"/>
      <c r="T5" s="7"/>
    </row>
    <row r="6" spans="1:20">
      <c r="A6" s="11" t="s">
        <v>44</v>
      </c>
      <c r="B6" s="7"/>
      <c r="C6" s="12">
        <f>C4-C5</f>
        <v>48</v>
      </c>
      <c r="D6" s="7"/>
      <c r="E6" s="7"/>
      <c r="F6" s="7"/>
      <c r="G6" s="7"/>
      <c r="H6" s="7"/>
      <c r="I6" s="7"/>
      <c r="J6" s="7"/>
      <c r="K6" s="28" t="s">
        <v>45</v>
      </c>
      <c r="L6" s="7"/>
      <c r="M6" s="29">
        <v>0.07</v>
      </c>
      <c r="N6" s="29">
        <v>0.07</v>
      </c>
      <c r="O6" s="29">
        <v>0.07</v>
      </c>
      <c r="P6" s="29">
        <v>0.07</v>
      </c>
      <c r="Q6" s="29">
        <v>0.07</v>
      </c>
      <c r="R6" s="29">
        <v>0.07</v>
      </c>
      <c r="S6" s="7"/>
      <c r="T6" s="7"/>
    </row>
    <row r="7" spans="1:20">
      <c r="A7" s="13" t="s">
        <v>46</v>
      </c>
      <c r="B7" s="4"/>
      <c r="C7" s="14">
        <f>C4/C5</f>
        <v>1.29813664596273</v>
      </c>
      <c r="D7" s="7"/>
      <c r="E7" s="7"/>
      <c r="F7" s="7"/>
      <c r="G7" s="7"/>
      <c r="H7" s="7"/>
      <c r="I7" s="7"/>
      <c r="J7" s="7"/>
      <c r="K7" s="7"/>
      <c r="L7" s="7"/>
      <c r="M7" s="7"/>
      <c r="N7" s="7"/>
      <c r="O7" s="7"/>
      <c r="P7" s="7"/>
      <c r="Q7" s="7"/>
      <c r="R7" s="7"/>
      <c r="S7" s="7"/>
      <c r="T7" s="7"/>
    </row>
    <row r="8" spans="1:20">
      <c r="A8" s="15" t="s">
        <v>47</v>
      </c>
      <c r="B8" s="7"/>
      <c r="C8" s="16">
        <f>C6/100.84</f>
        <v>0.476001586671956</v>
      </c>
      <c r="D8" s="7" t="s">
        <v>48</v>
      </c>
      <c r="E8" s="7"/>
      <c r="F8" s="7"/>
      <c r="G8" s="7"/>
      <c r="H8" s="7"/>
      <c r="I8" s="7"/>
      <c r="J8" s="7"/>
      <c r="K8" s="7"/>
      <c r="L8" s="7"/>
      <c r="M8" s="7"/>
      <c r="N8" s="7"/>
      <c r="O8" s="7"/>
      <c r="P8" s="7"/>
      <c r="Q8" s="7"/>
      <c r="R8" s="7"/>
      <c r="S8" s="7"/>
      <c r="T8" s="7"/>
    </row>
    <row r="9" spans="1:20">
      <c r="A9" s="7"/>
      <c r="B9" s="7"/>
      <c r="C9" s="7"/>
      <c r="D9" s="7"/>
      <c r="E9" s="7"/>
      <c r="F9" s="7"/>
      <c r="G9" s="7"/>
      <c r="H9" s="7"/>
      <c r="I9" s="7"/>
      <c r="J9" s="7"/>
      <c r="K9" s="7"/>
      <c r="L9" s="7"/>
      <c r="M9" s="7"/>
      <c r="N9" s="7"/>
      <c r="O9" s="7"/>
      <c r="P9" s="7"/>
      <c r="Q9" s="7"/>
      <c r="R9" s="7"/>
      <c r="S9" s="7"/>
      <c r="T9" s="7"/>
    </row>
    <row r="10" spans="1:20">
      <c r="A10" s="17" t="s">
        <v>49</v>
      </c>
      <c r="B10" s="7"/>
      <c r="C10" s="7"/>
      <c r="D10" s="7"/>
      <c r="E10" s="7"/>
      <c r="F10" s="7"/>
      <c r="G10" s="7"/>
      <c r="H10" s="7"/>
      <c r="I10" s="7"/>
      <c r="J10" s="7"/>
      <c r="K10" s="7"/>
      <c r="L10" s="7"/>
      <c r="M10" s="7"/>
      <c r="N10" s="7"/>
      <c r="O10" s="7"/>
      <c r="P10" s="7"/>
      <c r="Q10" s="7"/>
      <c r="R10" s="7"/>
      <c r="S10" s="7"/>
      <c r="T10" s="7"/>
    </row>
    <row r="11" ht="15.6" spans="1:20">
      <c r="A11" s="18" t="s">
        <v>50</v>
      </c>
      <c r="B11" s="7"/>
      <c r="C11" s="7"/>
      <c r="D11" s="7"/>
      <c r="E11" s="7"/>
      <c r="F11" s="7"/>
      <c r="G11" s="7"/>
      <c r="H11" s="7"/>
      <c r="I11" s="7"/>
      <c r="J11" s="7"/>
      <c r="K11" s="19" t="s">
        <v>51</v>
      </c>
      <c r="L11" s="7"/>
      <c r="M11" s="7"/>
      <c r="N11" s="7"/>
      <c r="O11" s="7"/>
      <c r="P11" s="7"/>
      <c r="Q11" s="7"/>
      <c r="R11" s="7"/>
      <c r="S11" s="7"/>
      <c r="T11" s="7"/>
    </row>
    <row r="12" ht="15.6" spans="1:20">
      <c r="A12" s="19" t="s">
        <v>52</v>
      </c>
      <c r="B12" s="7"/>
      <c r="C12" s="20" t="s">
        <v>53</v>
      </c>
      <c r="D12" s="20" t="s">
        <v>54</v>
      </c>
      <c r="E12" s="20" t="s">
        <v>55</v>
      </c>
      <c r="F12" s="20" t="s">
        <v>56</v>
      </c>
      <c r="G12" s="20" t="s">
        <v>57</v>
      </c>
      <c r="H12" s="20" t="s">
        <v>58</v>
      </c>
      <c r="I12" s="30" t="s">
        <v>24</v>
      </c>
      <c r="J12" s="7"/>
      <c r="K12" s="19" t="s">
        <v>59</v>
      </c>
      <c r="L12" s="7"/>
      <c r="M12" s="20" t="s">
        <v>53</v>
      </c>
      <c r="N12" s="20" t="s">
        <v>54</v>
      </c>
      <c r="O12" s="20" t="s">
        <v>55</v>
      </c>
      <c r="P12" s="20" t="s">
        <v>56</v>
      </c>
      <c r="Q12" s="20" t="s">
        <v>57</v>
      </c>
      <c r="R12" s="20" t="s">
        <v>58</v>
      </c>
      <c r="S12" s="30" t="s">
        <v>24</v>
      </c>
      <c r="T12" s="7"/>
    </row>
    <row r="13" spans="1:20">
      <c r="A13" s="21" t="s">
        <v>60</v>
      </c>
      <c r="B13" s="7"/>
      <c r="C13" s="22">
        <v>26040</v>
      </c>
      <c r="D13" s="22">
        <v>26040</v>
      </c>
      <c r="E13" s="22">
        <v>26040</v>
      </c>
      <c r="F13" s="22">
        <v>26040</v>
      </c>
      <c r="G13" s="22">
        <v>26040</v>
      </c>
      <c r="H13" s="22">
        <v>26040</v>
      </c>
      <c r="I13" s="21">
        <f>SUM(C13:H13)</f>
        <v>156240</v>
      </c>
      <c r="J13" s="7"/>
      <c r="K13" s="9" t="s">
        <v>60</v>
      </c>
      <c r="L13" s="7"/>
      <c r="M13" s="22">
        <v>26040</v>
      </c>
      <c r="N13" s="9">
        <f>(C13/(1+M6)^1)</f>
        <v>24336.4485981308</v>
      </c>
      <c r="O13" s="9">
        <f>(M13/(1+M6)^2)</f>
        <v>22744.3444842344</v>
      </c>
      <c r="P13" s="9">
        <f>(M13/(1+M6)^3)</f>
        <v>21256.3967142378</v>
      </c>
      <c r="Q13" s="9">
        <f>(M13/(1+M6)^4)</f>
        <v>19865.7913217176</v>
      </c>
      <c r="R13" s="9">
        <v>18567</v>
      </c>
      <c r="S13" s="9">
        <f>SUM(M13:R13)</f>
        <v>132809.981118321</v>
      </c>
      <c r="T13" s="7"/>
    </row>
    <row r="14" spans="1:20">
      <c r="A14" s="21" t="s">
        <v>61</v>
      </c>
      <c r="B14" s="7"/>
      <c r="C14" s="21"/>
      <c r="D14" s="21"/>
      <c r="E14" s="21"/>
      <c r="F14" s="21"/>
      <c r="G14" s="21"/>
      <c r="H14" s="21"/>
      <c r="I14" s="21"/>
      <c r="J14" s="7"/>
      <c r="K14" s="9" t="s">
        <v>61</v>
      </c>
      <c r="L14" s="7"/>
      <c r="M14" s="9"/>
      <c r="N14" s="9"/>
      <c r="O14" s="9"/>
      <c r="P14" s="9"/>
      <c r="Q14" s="9"/>
      <c r="R14" s="9"/>
      <c r="S14" s="9"/>
      <c r="T14" s="7"/>
    </row>
    <row r="15" spans="1:20">
      <c r="A15" s="21" t="s">
        <v>62</v>
      </c>
      <c r="B15" s="7"/>
      <c r="C15" s="21"/>
      <c r="D15" s="21"/>
      <c r="E15" s="21"/>
      <c r="F15" s="21"/>
      <c r="G15" s="21"/>
      <c r="H15" s="21"/>
      <c r="I15" s="21"/>
      <c r="J15" s="7"/>
      <c r="K15" s="9" t="s">
        <v>62</v>
      </c>
      <c r="L15" s="7"/>
      <c r="M15" s="9"/>
      <c r="N15" s="9"/>
      <c r="O15" s="9"/>
      <c r="P15" s="9"/>
      <c r="Q15" s="9"/>
      <c r="R15" s="9"/>
      <c r="S15" s="9"/>
      <c r="T15" s="7"/>
    </row>
    <row r="16" ht="16.95" spans="1:20">
      <c r="A16" s="21" t="s">
        <v>63</v>
      </c>
      <c r="B16" s="7"/>
      <c r="C16" s="22">
        <v>5000</v>
      </c>
      <c r="D16" s="22">
        <v>5000</v>
      </c>
      <c r="E16" s="22">
        <v>5000</v>
      </c>
      <c r="F16" s="22">
        <v>5000</v>
      </c>
      <c r="G16" s="22">
        <v>5000</v>
      </c>
      <c r="H16" s="22">
        <v>5000</v>
      </c>
      <c r="I16" s="21">
        <f>SUM(C16:H16)</f>
        <v>30000</v>
      </c>
      <c r="J16" s="7"/>
      <c r="K16" s="9" t="s">
        <v>63</v>
      </c>
      <c r="L16" s="7"/>
      <c r="M16" s="31">
        <v>4673</v>
      </c>
      <c r="N16" s="31">
        <v>4367</v>
      </c>
      <c r="O16" s="31">
        <v>4081</v>
      </c>
      <c r="P16" s="31">
        <v>3814</v>
      </c>
      <c r="Q16" s="31">
        <v>3565</v>
      </c>
      <c r="R16" s="31">
        <v>3332</v>
      </c>
      <c r="S16" s="9">
        <f>SUM(M16:R16)</f>
        <v>23832</v>
      </c>
      <c r="T16" s="7"/>
    </row>
    <row r="17" spans="1:20">
      <c r="A17" s="21" t="s">
        <v>64</v>
      </c>
      <c r="B17" s="7"/>
      <c r="C17" s="21">
        <f>SUM(C13,C16)</f>
        <v>31040</v>
      </c>
      <c r="D17" s="21">
        <f t="shared" ref="D17:I17" si="1">SUM(D13,D16)</f>
        <v>31040</v>
      </c>
      <c r="E17" s="21">
        <f t="shared" si="1"/>
        <v>31040</v>
      </c>
      <c r="F17" s="21">
        <f t="shared" si="1"/>
        <v>31040</v>
      </c>
      <c r="G17" s="21">
        <f t="shared" si="1"/>
        <v>31040</v>
      </c>
      <c r="H17" s="21">
        <f t="shared" si="1"/>
        <v>31040</v>
      </c>
      <c r="I17" s="21">
        <f>SUM(I13,I16)</f>
        <v>186240</v>
      </c>
      <c r="J17" s="7"/>
      <c r="K17" s="9" t="s">
        <v>64</v>
      </c>
      <c r="L17" s="7"/>
      <c r="M17" s="9"/>
      <c r="N17" s="9"/>
      <c r="O17" s="9"/>
      <c r="P17" s="9"/>
      <c r="Q17" s="9"/>
      <c r="R17" s="9"/>
      <c r="S17" s="9"/>
      <c r="T17" s="7"/>
    </row>
    <row r="18" spans="1:20">
      <c r="A18" s="23" t="s">
        <v>65</v>
      </c>
      <c r="B18" s="7"/>
      <c r="C18" s="23"/>
      <c r="D18" s="23"/>
      <c r="E18" s="23"/>
      <c r="F18" s="23"/>
      <c r="G18" s="23"/>
      <c r="H18" s="23"/>
      <c r="I18" s="23"/>
      <c r="J18" s="7"/>
      <c r="K18" s="23" t="s">
        <v>65</v>
      </c>
      <c r="L18" s="7"/>
      <c r="M18" s="23">
        <f>SUM(M13,M16)</f>
        <v>30713</v>
      </c>
      <c r="N18" s="23">
        <f>SUM(N13,N16)</f>
        <v>28703.4485981308</v>
      </c>
      <c r="O18" s="23">
        <f>SUM(O13,O16)</f>
        <v>26825.3444842344</v>
      </c>
      <c r="P18" s="23">
        <f>SUM(P13,P16,)</f>
        <v>25070.3967142378</v>
      </c>
      <c r="Q18" s="23">
        <f>SUM(Q13,Q17,Q16)</f>
        <v>23430.7913217176</v>
      </c>
      <c r="R18" s="23">
        <f>SUM(R13,R16)</f>
        <v>21899</v>
      </c>
      <c r="S18" s="23">
        <f>SUM(S13,S16)</f>
        <v>156641.981118321</v>
      </c>
      <c r="T18" s="7"/>
    </row>
    <row r="19" spans="1:20">
      <c r="A19" s="7"/>
      <c r="B19" s="7"/>
      <c r="C19" s="7"/>
      <c r="D19" s="7"/>
      <c r="E19" s="7"/>
      <c r="F19" s="7"/>
      <c r="G19" s="7"/>
      <c r="H19" s="7"/>
      <c r="I19" s="7"/>
      <c r="J19" s="7"/>
      <c r="K19" s="7"/>
      <c r="L19" s="7"/>
      <c r="M19" s="7"/>
      <c r="N19" s="7"/>
      <c r="O19" s="7"/>
      <c r="P19" s="7"/>
      <c r="Q19" s="7"/>
      <c r="R19" s="7"/>
      <c r="S19" s="7"/>
      <c r="T19" s="7"/>
    </row>
    <row r="20" ht="15.6" spans="1:20">
      <c r="A20" s="19" t="s">
        <v>66</v>
      </c>
      <c r="B20" s="7"/>
      <c r="C20" s="20" t="s">
        <v>53</v>
      </c>
      <c r="D20" s="20" t="s">
        <v>54</v>
      </c>
      <c r="E20" s="20" t="s">
        <v>55</v>
      </c>
      <c r="F20" s="20" t="s">
        <v>56</v>
      </c>
      <c r="G20" s="20" t="s">
        <v>57</v>
      </c>
      <c r="H20" s="20" t="s">
        <v>58</v>
      </c>
      <c r="I20" s="30" t="s">
        <v>24</v>
      </c>
      <c r="J20" s="7"/>
      <c r="K20" s="19" t="s">
        <v>67</v>
      </c>
      <c r="L20" s="7"/>
      <c r="M20" s="20" t="s">
        <v>53</v>
      </c>
      <c r="N20" s="20" t="s">
        <v>54</v>
      </c>
      <c r="O20" s="20" t="s">
        <v>55</v>
      </c>
      <c r="P20" s="20" t="s">
        <v>56</v>
      </c>
      <c r="Q20" s="20" t="s">
        <v>57</v>
      </c>
      <c r="R20" s="20" t="s">
        <v>58</v>
      </c>
      <c r="S20" s="30" t="s">
        <v>24</v>
      </c>
      <c r="T20" s="7"/>
    </row>
    <row r="21" spans="1:20">
      <c r="A21" s="21" t="s">
        <v>68</v>
      </c>
      <c r="B21" s="7"/>
      <c r="C21" s="22">
        <v>63000</v>
      </c>
      <c r="D21" s="22">
        <v>37000</v>
      </c>
      <c r="E21" s="21"/>
      <c r="F21" s="21"/>
      <c r="G21" s="21"/>
      <c r="H21" s="21"/>
      <c r="I21" s="21">
        <f>SUM(C21:D21)</f>
        <v>100000</v>
      </c>
      <c r="J21" s="7"/>
      <c r="K21" s="9" t="s">
        <v>68</v>
      </c>
      <c r="L21" s="7"/>
      <c r="M21" s="9">
        <v>63000</v>
      </c>
      <c r="N21" s="9">
        <f>(D21/(1+M6)^1)</f>
        <v>34579.4392523364</v>
      </c>
      <c r="O21" s="9"/>
      <c r="P21" s="9"/>
      <c r="Q21" s="9"/>
      <c r="R21" s="9"/>
      <c r="S21" s="9">
        <f>SUM(M21:N21)</f>
        <v>97579.4392523365</v>
      </c>
      <c r="T21" s="7"/>
    </row>
    <row r="22" spans="1:20">
      <c r="A22" s="21" t="s">
        <v>69</v>
      </c>
      <c r="B22" s="7"/>
      <c r="C22" s="22">
        <v>37000</v>
      </c>
      <c r="D22" s="22">
        <v>23000</v>
      </c>
      <c r="E22" s="21"/>
      <c r="F22" s="21"/>
      <c r="G22" s="21"/>
      <c r="H22" s="21"/>
      <c r="I22" s="21">
        <f>SUM(C22:D22)</f>
        <v>60000</v>
      </c>
      <c r="J22" s="7"/>
      <c r="K22" s="9" t="s">
        <v>69</v>
      </c>
      <c r="L22" s="7"/>
      <c r="M22" s="9">
        <v>37000</v>
      </c>
      <c r="N22" s="9">
        <f>(D22/(1+M6)^1)</f>
        <v>21495.3271028037</v>
      </c>
      <c r="O22" s="9"/>
      <c r="P22" s="9"/>
      <c r="Q22" s="9"/>
      <c r="R22" s="9"/>
      <c r="S22" s="9">
        <f>SUM(M22:N22)</f>
        <v>58495.3271028037</v>
      </c>
      <c r="T22" s="7"/>
    </row>
    <row r="23" spans="1:20">
      <c r="A23" s="24" t="s">
        <v>70</v>
      </c>
      <c r="B23" s="7"/>
      <c r="C23" s="24">
        <f>SUM(C22,C21)</f>
        <v>100000</v>
      </c>
      <c r="D23" s="24">
        <f>SUM(D21,D22)</f>
        <v>60000</v>
      </c>
      <c r="E23" s="24"/>
      <c r="F23" s="24"/>
      <c r="G23" s="24"/>
      <c r="H23" s="24"/>
      <c r="I23" s="24">
        <f>SUM(I21:I22)</f>
        <v>160000</v>
      </c>
      <c r="J23" s="7"/>
      <c r="K23" s="24" t="s">
        <v>70</v>
      </c>
      <c r="L23" s="7"/>
      <c r="M23" s="24">
        <f>SUM(M21:M22)</f>
        <v>100000</v>
      </c>
      <c r="N23" s="24">
        <f>SUM(N21:N22)</f>
        <v>56074.7663551402</v>
      </c>
      <c r="O23" s="24"/>
      <c r="P23" s="24"/>
      <c r="Q23" s="24"/>
      <c r="R23" s="24"/>
      <c r="S23" s="24">
        <f>SUM(S21:S22)</f>
        <v>156074.76635514</v>
      </c>
      <c r="T23" s="7"/>
    </row>
    <row r="24" spans="1:20">
      <c r="A24" s="25"/>
      <c r="B24" s="25"/>
      <c r="C24" s="25"/>
      <c r="D24" s="25"/>
      <c r="E24" s="25"/>
      <c r="F24" s="25"/>
      <c r="G24" s="25"/>
      <c r="H24" s="25"/>
      <c r="I24" s="25"/>
      <c r="J24" s="25"/>
      <c r="K24" s="25"/>
      <c r="L24" s="25"/>
      <c r="M24" s="25"/>
      <c r="N24" s="25"/>
      <c r="O24" s="25"/>
      <c r="P24" s="25"/>
      <c r="Q24" s="25"/>
      <c r="R24" s="25"/>
      <c r="S24" s="25"/>
      <c r="T24" s="7"/>
    </row>
    <row r="25" spans="1:20">
      <c r="A25" s="17" t="s">
        <v>71</v>
      </c>
      <c r="B25" s="17"/>
      <c r="C25" s="7"/>
      <c r="D25" s="7"/>
      <c r="E25" s="7" t="s">
        <v>72</v>
      </c>
      <c r="F25" s="7"/>
      <c r="G25" s="7"/>
      <c r="H25" s="7"/>
      <c r="I25" s="7"/>
      <c r="J25" s="7"/>
      <c r="K25" s="7"/>
      <c r="L25" s="7"/>
      <c r="M25" s="7"/>
      <c r="N25" s="7"/>
      <c r="O25" s="7"/>
      <c r="P25" s="7"/>
      <c r="Q25" s="7"/>
      <c r="R25" s="7"/>
      <c r="S25" s="7"/>
      <c r="T25" s="7"/>
    </row>
    <row r="26" ht="15.6" spans="1:20">
      <c r="A26" s="18" t="s">
        <v>50</v>
      </c>
      <c r="B26" s="7"/>
      <c r="C26" s="7"/>
      <c r="D26" s="7"/>
      <c r="E26" s="7"/>
      <c r="F26" s="7"/>
      <c r="G26" s="7"/>
      <c r="H26" s="7"/>
      <c r="I26" s="7"/>
      <c r="J26" s="7"/>
      <c r="K26" s="19" t="s">
        <v>51</v>
      </c>
      <c r="L26" s="7"/>
      <c r="M26" s="7"/>
      <c r="N26" s="7"/>
      <c r="O26" s="7"/>
      <c r="P26" s="7"/>
      <c r="Q26" s="7"/>
      <c r="R26" s="7"/>
      <c r="S26" s="7"/>
      <c r="T26" s="7"/>
    </row>
    <row r="27" ht="15.6" spans="1:20">
      <c r="A27" s="19" t="s">
        <v>52</v>
      </c>
      <c r="B27" s="7"/>
      <c r="C27" s="20" t="s">
        <v>53</v>
      </c>
      <c r="D27" s="20" t="s">
        <v>54</v>
      </c>
      <c r="E27" s="20" t="s">
        <v>55</v>
      </c>
      <c r="F27" s="20" t="s">
        <v>56</v>
      </c>
      <c r="G27" s="20" t="s">
        <v>57</v>
      </c>
      <c r="H27" s="20" t="s">
        <v>58</v>
      </c>
      <c r="I27" s="30" t="s">
        <v>24</v>
      </c>
      <c r="J27" s="7"/>
      <c r="K27" s="19" t="s">
        <v>59</v>
      </c>
      <c r="L27" s="7"/>
      <c r="M27" s="20" t="s">
        <v>53</v>
      </c>
      <c r="N27" s="20" t="s">
        <v>54</v>
      </c>
      <c r="O27" s="20" t="s">
        <v>55</v>
      </c>
      <c r="P27" s="20" t="s">
        <v>56</v>
      </c>
      <c r="Q27" s="20" t="s">
        <v>57</v>
      </c>
      <c r="R27" s="20" t="s">
        <v>58</v>
      </c>
      <c r="S27" s="30" t="s">
        <v>24</v>
      </c>
      <c r="T27" s="7"/>
    </row>
    <row r="28" spans="1:20">
      <c r="A28" s="21" t="s">
        <v>60</v>
      </c>
      <c r="B28" s="7"/>
      <c r="C28" s="21">
        <v>19530</v>
      </c>
      <c r="D28" s="21">
        <v>19530</v>
      </c>
      <c r="E28" s="21">
        <v>19530</v>
      </c>
      <c r="F28" s="21">
        <v>19530</v>
      </c>
      <c r="G28" s="21">
        <v>19530</v>
      </c>
      <c r="H28" s="21">
        <v>19530</v>
      </c>
      <c r="I28" s="21">
        <f>SUM(C28:H28)</f>
        <v>117180</v>
      </c>
      <c r="J28" s="7"/>
      <c r="K28" s="9" t="s">
        <v>60</v>
      </c>
      <c r="L28" s="7"/>
      <c r="M28" s="21">
        <v>19530</v>
      </c>
      <c r="N28" s="9">
        <f>M28/1.07^1</f>
        <v>18252.3364485981</v>
      </c>
      <c r="O28" s="9">
        <f>M28/1.07^2</f>
        <v>17058.2583631758</v>
      </c>
      <c r="P28" s="9">
        <f>M28/1.07^3</f>
        <v>15942.2975356783</v>
      </c>
      <c r="Q28" s="9">
        <f>M28/1.07^4</f>
        <v>14899.3434912882</v>
      </c>
      <c r="R28" s="9">
        <f>M28/1.07^5</f>
        <v>13924.620085316</v>
      </c>
      <c r="S28" s="9">
        <f>SUM(M28:R28)</f>
        <v>99606.8559240565</v>
      </c>
      <c r="T28" s="7"/>
    </row>
    <row r="29" spans="1:20">
      <c r="A29" s="21" t="s">
        <v>61</v>
      </c>
      <c r="B29" s="7"/>
      <c r="C29" s="21"/>
      <c r="D29" s="21"/>
      <c r="E29" s="21"/>
      <c r="F29" s="21"/>
      <c r="G29" s="21"/>
      <c r="H29" s="21"/>
      <c r="I29" s="21"/>
      <c r="J29" s="7"/>
      <c r="K29" s="9" t="s">
        <v>61</v>
      </c>
      <c r="L29" s="7"/>
      <c r="M29" s="9"/>
      <c r="N29" s="9"/>
      <c r="O29" s="9"/>
      <c r="P29" s="9"/>
      <c r="Q29" s="9"/>
      <c r="R29" s="9"/>
      <c r="S29" s="9"/>
      <c r="T29" s="7"/>
    </row>
    <row r="30" spans="1:20">
      <c r="A30" s="21" t="s">
        <v>62</v>
      </c>
      <c r="B30" s="7"/>
      <c r="C30" s="21"/>
      <c r="D30" s="21"/>
      <c r="E30" s="21"/>
      <c r="F30" s="21"/>
      <c r="G30" s="21"/>
      <c r="H30" s="21"/>
      <c r="I30" s="21"/>
      <c r="J30" s="7"/>
      <c r="K30" s="9" t="s">
        <v>62</v>
      </c>
      <c r="L30" s="7"/>
      <c r="M30" s="9"/>
      <c r="N30" s="9"/>
      <c r="O30" s="9"/>
      <c r="P30" s="9"/>
      <c r="Q30" s="9"/>
      <c r="R30" s="9"/>
      <c r="S30" s="9"/>
      <c r="T30" s="7"/>
    </row>
    <row r="31" ht="16.95" spans="1:20">
      <c r="A31" s="21" t="s">
        <v>63</v>
      </c>
      <c r="B31" s="7"/>
      <c r="C31" s="22">
        <v>5000</v>
      </c>
      <c r="D31" s="22">
        <v>5000</v>
      </c>
      <c r="E31" s="22">
        <v>5000</v>
      </c>
      <c r="F31" s="22">
        <v>5000</v>
      </c>
      <c r="G31" s="22">
        <v>5000</v>
      </c>
      <c r="H31" s="22">
        <v>5000</v>
      </c>
      <c r="I31" s="21">
        <f>SUM(C31:H31)</f>
        <v>30000</v>
      </c>
      <c r="J31" s="7"/>
      <c r="K31" s="9" t="s">
        <v>63</v>
      </c>
      <c r="L31" s="7"/>
      <c r="M31" s="31">
        <v>4673</v>
      </c>
      <c r="N31" s="31">
        <v>4367</v>
      </c>
      <c r="O31" s="31">
        <v>4081</v>
      </c>
      <c r="P31" s="31">
        <v>3814</v>
      </c>
      <c r="Q31" s="31">
        <v>3565</v>
      </c>
      <c r="R31" s="31">
        <v>3332</v>
      </c>
      <c r="S31" s="9">
        <f>SUM(M31:R31)</f>
        <v>23832</v>
      </c>
      <c r="T31" s="7"/>
    </row>
    <row r="32" spans="1:20">
      <c r="A32" s="21" t="s">
        <v>64</v>
      </c>
      <c r="B32" s="7"/>
      <c r="C32" s="21">
        <f>SUM(C28,C31)</f>
        <v>24530</v>
      </c>
      <c r="D32" s="21">
        <f>SUM(D28,D31)</f>
        <v>24530</v>
      </c>
      <c r="E32" s="21">
        <f>SUM(E28,E31)</f>
        <v>24530</v>
      </c>
      <c r="F32" s="21">
        <f>SUM(F28,F31)</f>
        <v>24530</v>
      </c>
      <c r="G32" s="21">
        <f>SUM(G28,G31)</f>
        <v>24530</v>
      </c>
      <c r="H32" s="21">
        <f>SUM(H28,H31)</f>
        <v>24530</v>
      </c>
      <c r="I32" s="21">
        <f>SUM(I28,I31)</f>
        <v>147180</v>
      </c>
      <c r="J32" s="7"/>
      <c r="K32" s="9" t="s">
        <v>64</v>
      </c>
      <c r="L32" s="7"/>
      <c r="M32" s="9"/>
      <c r="N32" s="9"/>
      <c r="O32" s="9"/>
      <c r="P32" s="9"/>
      <c r="Q32" s="9"/>
      <c r="R32" s="9"/>
      <c r="S32" s="9"/>
      <c r="T32" s="7"/>
    </row>
    <row r="33" spans="1:20">
      <c r="A33" s="23" t="s">
        <v>65</v>
      </c>
      <c r="B33" s="7"/>
      <c r="C33" s="23"/>
      <c r="D33" s="23"/>
      <c r="E33" s="23"/>
      <c r="F33" s="23"/>
      <c r="G33" s="23"/>
      <c r="H33" s="23"/>
      <c r="I33" s="23"/>
      <c r="J33" s="7"/>
      <c r="K33" s="23" t="s">
        <v>65</v>
      </c>
      <c r="L33" s="7"/>
      <c r="M33" s="23">
        <f>M28+M31</f>
        <v>24203</v>
      </c>
      <c r="N33" s="23">
        <f>N28+N31</f>
        <v>22619.3364485981</v>
      </c>
      <c r="O33" s="23">
        <f>O28+O31</f>
        <v>21139.2583631758</v>
      </c>
      <c r="P33" s="23">
        <f>P28+P31</f>
        <v>19756.2975356783</v>
      </c>
      <c r="Q33" s="23">
        <f>Q28+Q31</f>
        <v>18464.3434912882</v>
      </c>
      <c r="R33" s="23">
        <f>R28+R31</f>
        <v>17256.620085316</v>
      </c>
      <c r="S33" s="23">
        <f>SUM(M33:R33)</f>
        <v>123438.855924056</v>
      </c>
      <c r="T33" s="7"/>
    </row>
    <row r="34" spans="1:20">
      <c r="A34" s="7"/>
      <c r="B34" s="7"/>
      <c r="C34" s="7"/>
      <c r="D34" s="7"/>
      <c r="E34" s="7"/>
      <c r="F34" s="7"/>
      <c r="G34" s="7"/>
      <c r="H34" s="7"/>
      <c r="I34" s="7"/>
      <c r="J34" s="7"/>
      <c r="K34" s="7"/>
      <c r="L34" s="7"/>
      <c r="M34" s="7"/>
      <c r="N34" s="7"/>
      <c r="O34" s="7"/>
      <c r="P34" s="7"/>
      <c r="Q34" s="7"/>
      <c r="R34" s="7"/>
      <c r="S34" s="7"/>
      <c r="T34" s="7"/>
    </row>
    <row r="35" ht="15.6" spans="1:20">
      <c r="A35" s="19" t="s">
        <v>66</v>
      </c>
      <c r="B35" s="7"/>
      <c r="C35" s="20" t="s">
        <v>53</v>
      </c>
      <c r="D35" s="20" t="s">
        <v>54</v>
      </c>
      <c r="E35" s="20" t="s">
        <v>55</v>
      </c>
      <c r="F35" s="20" t="s">
        <v>56</v>
      </c>
      <c r="G35" s="20" t="s">
        <v>57</v>
      </c>
      <c r="H35" s="20" t="s">
        <v>58</v>
      </c>
      <c r="I35" s="30" t="s">
        <v>24</v>
      </c>
      <c r="J35" s="7"/>
      <c r="K35" s="19" t="s">
        <v>67</v>
      </c>
      <c r="L35" s="7"/>
      <c r="M35" s="20" t="s">
        <v>53</v>
      </c>
      <c r="N35" s="20" t="s">
        <v>54</v>
      </c>
      <c r="O35" s="20" t="s">
        <v>55</v>
      </c>
      <c r="P35" s="20" t="s">
        <v>56</v>
      </c>
      <c r="Q35" s="20" t="s">
        <v>57</v>
      </c>
      <c r="R35" s="20" t="s">
        <v>58</v>
      </c>
      <c r="S35" s="30" t="s">
        <v>24</v>
      </c>
      <c r="T35" s="7"/>
    </row>
    <row r="36" spans="1:20">
      <c r="A36" s="21" t="s">
        <v>68</v>
      </c>
      <c r="B36" s="7"/>
      <c r="C36" s="22">
        <v>63000</v>
      </c>
      <c r="D36" s="22">
        <v>37000</v>
      </c>
      <c r="E36" s="21"/>
      <c r="F36" s="21"/>
      <c r="G36" s="21"/>
      <c r="H36" s="21"/>
      <c r="I36" s="21">
        <f>SUM(C36:D36)</f>
        <v>100000</v>
      </c>
      <c r="J36" s="7"/>
      <c r="K36" s="9" t="s">
        <v>68</v>
      </c>
      <c r="L36" s="7"/>
      <c r="M36" s="9">
        <v>63000</v>
      </c>
      <c r="N36" s="9">
        <f>(D36/(1+M21)^1)</f>
        <v>0.58729226520214</v>
      </c>
      <c r="O36" s="9"/>
      <c r="P36" s="9"/>
      <c r="Q36" s="9"/>
      <c r="R36" s="9"/>
      <c r="S36" s="9">
        <f>SUM(M36:N36)</f>
        <v>63000.5872922652</v>
      </c>
      <c r="T36" s="7"/>
    </row>
    <row r="37" spans="1:20">
      <c r="A37" s="21" t="s">
        <v>69</v>
      </c>
      <c r="B37" s="7"/>
      <c r="C37" s="22">
        <v>37000</v>
      </c>
      <c r="D37" s="22">
        <v>23000</v>
      </c>
      <c r="E37" s="21"/>
      <c r="F37" s="21"/>
      <c r="G37" s="21"/>
      <c r="H37" s="21"/>
      <c r="I37" s="21">
        <f>SUM(C37:D37)</f>
        <v>60000</v>
      </c>
      <c r="J37" s="7"/>
      <c r="K37" s="9" t="s">
        <v>69</v>
      </c>
      <c r="L37" s="7"/>
      <c r="M37" s="9">
        <v>37000</v>
      </c>
      <c r="N37" s="9">
        <f>(D37/(1+M21)^1)</f>
        <v>0.36507357026079</v>
      </c>
      <c r="O37" s="9"/>
      <c r="P37" s="9"/>
      <c r="Q37" s="9"/>
      <c r="R37" s="9"/>
      <c r="S37" s="9">
        <f>SUM(M37:N37)</f>
        <v>37000.3650735703</v>
      </c>
      <c r="T37" s="7"/>
    </row>
    <row r="38" spans="1:20">
      <c r="A38" s="23" t="s">
        <v>70</v>
      </c>
      <c r="B38" s="7"/>
      <c r="C38" s="24">
        <f>SUM(C37,C36)</f>
        <v>100000</v>
      </c>
      <c r="D38" s="24">
        <f>SUM(D36,D37)</f>
        <v>60000</v>
      </c>
      <c r="E38" s="24"/>
      <c r="F38" s="24"/>
      <c r="G38" s="24"/>
      <c r="H38" s="24"/>
      <c r="I38" s="24">
        <f t="shared" ref="I38:N38" si="2">SUM(I36:I37)</f>
        <v>160000</v>
      </c>
      <c r="J38" s="7"/>
      <c r="K38" s="23" t="s">
        <v>70</v>
      </c>
      <c r="L38" s="7"/>
      <c r="M38" s="24">
        <f t="shared" si="2"/>
        <v>100000</v>
      </c>
      <c r="N38" s="24">
        <f t="shared" si="2"/>
        <v>0.952365835462929</v>
      </c>
      <c r="O38" s="24"/>
      <c r="P38" s="24"/>
      <c r="Q38" s="24"/>
      <c r="R38" s="24"/>
      <c r="S38" s="24">
        <f>SUM(S36:S37)</f>
        <v>100000.952365835</v>
      </c>
      <c r="T38" s="7"/>
    </row>
    <row r="39" spans="1:20">
      <c r="A39" s="7"/>
      <c r="B39" s="7"/>
      <c r="C39" s="7"/>
      <c r="D39" s="7"/>
      <c r="E39" s="7"/>
      <c r="F39" s="7"/>
      <c r="G39" s="7"/>
      <c r="H39" s="7"/>
      <c r="I39" s="7"/>
      <c r="J39" s="7"/>
      <c r="K39" s="7"/>
      <c r="L39" s="7"/>
      <c r="M39" s="7"/>
      <c r="N39" s="7"/>
      <c r="O39" s="7"/>
      <c r="P39" s="7"/>
      <c r="Q39" s="7"/>
      <c r="R39" s="7"/>
      <c r="S39" s="7"/>
      <c r="T39" s="7"/>
    </row>
    <row r="40" spans="1:20">
      <c r="A40" s="7"/>
      <c r="B40" s="7"/>
      <c r="C40" s="7"/>
      <c r="D40" s="7"/>
      <c r="E40" s="7"/>
      <c r="F40" s="7"/>
      <c r="G40" s="7"/>
      <c r="H40" s="7"/>
      <c r="I40" s="7"/>
      <c r="J40" s="7"/>
      <c r="K40" s="7"/>
      <c r="L40" s="7"/>
      <c r="M40" s="7"/>
      <c r="N40" s="7"/>
      <c r="O40" s="7"/>
      <c r="P40" s="7"/>
      <c r="Q40" s="7"/>
      <c r="R40" s="7"/>
      <c r="S40" s="7"/>
      <c r="T40" s="7"/>
    </row>
    <row r="41" ht="15.6" spans="1:20">
      <c r="A41" s="18" t="s">
        <v>50</v>
      </c>
      <c r="B41" s="7"/>
      <c r="C41" s="7"/>
      <c r="D41" s="7" t="s">
        <v>73</v>
      </c>
      <c r="E41" s="7"/>
      <c r="F41" s="7"/>
      <c r="G41" s="7"/>
      <c r="H41" s="7"/>
      <c r="I41" s="7"/>
      <c r="J41" s="7"/>
      <c r="K41" s="19" t="s">
        <v>51</v>
      </c>
      <c r="L41" s="7"/>
      <c r="M41" s="7"/>
      <c r="N41" s="7"/>
      <c r="O41" s="7"/>
      <c r="P41" s="7"/>
      <c r="Q41" s="7"/>
      <c r="R41" s="7"/>
      <c r="S41" s="7"/>
      <c r="T41" s="7"/>
    </row>
    <row r="42" ht="15.6" spans="1:20">
      <c r="A42" s="19" t="s">
        <v>52</v>
      </c>
      <c r="B42" s="7"/>
      <c r="C42" s="20" t="s">
        <v>53</v>
      </c>
      <c r="D42" s="20" t="s">
        <v>54</v>
      </c>
      <c r="E42" s="20" t="s">
        <v>55</v>
      </c>
      <c r="F42" s="20" t="s">
        <v>56</v>
      </c>
      <c r="G42" s="20" t="s">
        <v>57</v>
      </c>
      <c r="H42" s="20" t="s">
        <v>58</v>
      </c>
      <c r="I42" s="30" t="s">
        <v>24</v>
      </c>
      <c r="J42" s="7"/>
      <c r="K42" s="19" t="s">
        <v>59</v>
      </c>
      <c r="L42" s="7"/>
      <c r="M42" s="20" t="s">
        <v>53</v>
      </c>
      <c r="N42" s="20" t="s">
        <v>54</v>
      </c>
      <c r="O42" s="20" t="s">
        <v>55</v>
      </c>
      <c r="P42" s="20" t="s">
        <v>56</v>
      </c>
      <c r="Q42" s="20" t="s">
        <v>57</v>
      </c>
      <c r="R42" s="20" t="s">
        <v>58</v>
      </c>
      <c r="S42" s="30" t="s">
        <v>24</v>
      </c>
      <c r="T42" s="7"/>
    </row>
    <row r="43" ht="16.95" spans="1:19">
      <c r="A43" s="21" t="s">
        <v>60</v>
      </c>
      <c r="B43" s="7"/>
      <c r="C43" s="26">
        <v>31248</v>
      </c>
      <c r="D43" s="26">
        <v>31248</v>
      </c>
      <c r="E43" s="26">
        <v>31248</v>
      </c>
      <c r="F43" s="26">
        <v>31248</v>
      </c>
      <c r="G43" s="26">
        <v>31248</v>
      </c>
      <c r="H43" s="26">
        <v>31248</v>
      </c>
      <c r="I43" s="21">
        <f>SUM(C43:H43)</f>
        <v>187488</v>
      </c>
      <c r="J43" s="7"/>
      <c r="K43" s="9" t="s">
        <v>60</v>
      </c>
      <c r="L43" s="7"/>
      <c r="M43" s="31">
        <v>31248</v>
      </c>
      <c r="N43" s="31">
        <v>29204</v>
      </c>
      <c r="O43" s="31">
        <v>27293</v>
      </c>
      <c r="P43" s="31">
        <v>25507</v>
      </c>
      <c r="Q43" s="31">
        <v>23838</v>
      </c>
      <c r="R43" s="31">
        <v>22280</v>
      </c>
      <c r="S43" s="31">
        <v>159370</v>
      </c>
    </row>
    <row r="44" spans="1:12">
      <c r="A44" s="21" t="s">
        <v>61</v>
      </c>
      <c r="B44" s="7"/>
      <c r="C44" s="21"/>
      <c r="D44" s="21"/>
      <c r="E44" s="21"/>
      <c r="F44" s="21"/>
      <c r="G44" s="21"/>
      <c r="H44" s="21"/>
      <c r="I44" s="21"/>
      <c r="J44" s="7"/>
      <c r="K44" s="9" t="s">
        <v>61</v>
      </c>
      <c r="L44" s="7"/>
    </row>
    <row r="45" spans="1:12">
      <c r="A45" s="21" t="s">
        <v>62</v>
      </c>
      <c r="B45" s="7"/>
      <c r="C45" s="21"/>
      <c r="D45" s="21"/>
      <c r="E45" s="21"/>
      <c r="F45" s="21"/>
      <c r="G45" s="21"/>
      <c r="H45" s="21"/>
      <c r="I45" s="21"/>
      <c r="J45" s="7"/>
      <c r="K45" s="9" t="s">
        <v>62</v>
      </c>
      <c r="L45" s="7"/>
    </row>
    <row r="46" ht="16.95" spans="1:20">
      <c r="A46" s="21" t="s">
        <v>63</v>
      </c>
      <c r="B46" s="7"/>
      <c r="C46" s="22">
        <v>5000</v>
      </c>
      <c r="D46" s="22">
        <v>5000</v>
      </c>
      <c r="E46" s="22">
        <v>5000</v>
      </c>
      <c r="F46" s="22">
        <v>5000</v>
      </c>
      <c r="G46" s="22">
        <v>5000</v>
      </c>
      <c r="H46" s="22">
        <v>5000</v>
      </c>
      <c r="I46" s="21">
        <f>SUM(C46:H46)</f>
        <v>30000</v>
      </c>
      <c r="J46" s="7"/>
      <c r="K46" s="9" t="s">
        <v>63</v>
      </c>
      <c r="L46" s="7"/>
      <c r="M46" s="31">
        <v>4673</v>
      </c>
      <c r="N46" s="31">
        <v>4367</v>
      </c>
      <c r="O46" s="31">
        <v>4081</v>
      </c>
      <c r="P46" s="31">
        <v>3814</v>
      </c>
      <c r="Q46" s="31">
        <v>3565</v>
      </c>
      <c r="R46" s="31">
        <v>3332</v>
      </c>
      <c r="S46" s="31">
        <v>23832</v>
      </c>
      <c r="T46" s="7"/>
    </row>
    <row r="47" ht="16.95" spans="1:20">
      <c r="A47" s="21" t="s">
        <v>64</v>
      </c>
      <c r="B47" s="7"/>
      <c r="C47" s="21"/>
      <c r="D47" s="21"/>
      <c r="E47" s="21"/>
      <c r="F47" s="21"/>
      <c r="G47" s="21"/>
      <c r="H47" s="21"/>
      <c r="I47" s="21"/>
      <c r="J47" s="7"/>
      <c r="K47" s="9" t="s">
        <v>64</v>
      </c>
      <c r="L47" s="7"/>
      <c r="M47" s="9"/>
      <c r="N47" s="9"/>
      <c r="O47" s="9"/>
      <c r="P47" s="9"/>
      <c r="Q47" s="9"/>
      <c r="R47" s="31">
        <v>22800</v>
      </c>
      <c r="S47" s="31">
        <v>22800</v>
      </c>
      <c r="T47" s="7"/>
    </row>
    <row r="48" spans="1:20">
      <c r="A48" s="23" t="s">
        <v>65</v>
      </c>
      <c r="B48" s="7"/>
      <c r="C48" s="23">
        <f>SUM(C43:C46)</f>
        <v>36248</v>
      </c>
      <c r="D48" s="23">
        <f>SUM(D43:D46)</f>
        <v>36248</v>
      </c>
      <c r="E48" s="23">
        <f>SUM(E43:E46)</f>
        <v>36248</v>
      </c>
      <c r="F48" s="23">
        <f>SUM(F43:F46)</f>
        <v>36248</v>
      </c>
      <c r="G48" s="23">
        <f>SUM(G43:G46)</f>
        <v>36248</v>
      </c>
      <c r="H48" s="23">
        <f>SUM(H43:H46)</f>
        <v>36248</v>
      </c>
      <c r="I48" s="23">
        <f>SUM(I43:I46)</f>
        <v>217488</v>
      </c>
      <c r="J48" s="7"/>
      <c r="K48" s="23" t="s">
        <v>65</v>
      </c>
      <c r="L48" s="7"/>
      <c r="M48" s="23">
        <f>SUM(M43:M46)</f>
        <v>35921</v>
      </c>
      <c r="N48" s="23">
        <f>SUM(N43:N46)</f>
        <v>33571</v>
      </c>
      <c r="O48" s="23">
        <f>SUM(O43:O45)</f>
        <v>27293</v>
      </c>
      <c r="P48" s="23">
        <f>SUM(P43:P46)</f>
        <v>29321</v>
      </c>
      <c r="Q48" s="23">
        <f>SUM(Q43:Q46)</f>
        <v>27403</v>
      </c>
      <c r="R48" s="23">
        <f>SUM(R43:R47)</f>
        <v>48412</v>
      </c>
      <c r="S48" s="23">
        <f>SUM(S43:S46,S47)</f>
        <v>206002</v>
      </c>
      <c r="T48" s="7"/>
    </row>
    <row r="49" spans="1:20">
      <c r="A49" s="7"/>
      <c r="B49" s="7"/>
      <c r="C49" s="7"/>
      <c r="D49" s="7"/>
      <c r="E49" s="7"/>
      <c r="F49" s="7"/>
      <c r="G49" s="7"/>
      <c r="H49" s="7"/>
      <c r="I49" s="7"/>
      <c r="J49" s="7"/>
      <c r="K49" s="7"/>
      <c r="L49" s="7"/>
      <c r="M49" s="7"/>
      <c r="N49" s="7"/>
      <c r="O49" s="7"/>
      <c r="P49" s="7"/>
      <c r="Q49" s="7"/>
      <c r="R49" s="7"/>
      <c r="S49" s="7"/>
      <c r="T49" s="7"/>
    </row>
    <row r="50" ht="15.6" spans="1:20">
      <c r="A50" s="19" t="s">
        <v>66</v>
      </c>
      <c r="B50" s="7"/>
      <c r="C50" s="20" t="s">
        <v>53</v>
      </c>
      <c r="D50" s="20" t="s">
        <v>54</v>
      </c>
      <c r="E50" s="20" t="s">
        <v>55</v>
      </c>
      <c r="F50" s="20" t="s">
        <v>56</v>
      </c>
      <c r="G50" s="20" t="s">
        <v>57</v>
      </c>
      <c r="H50" s="20" t="s">
        <v>58</v>
      </c>
      <c r="I50" s="30" t="s">
        <v>24</v>
      </c>
      <c r="J50" s="7"/>
      <c r="K50" s="19" t="s">
        <v>67</v>
      </c>
      <c r="L50" s="7"/>
      <c r="M50" s="20" t="s">
        <v>53</v>
      </c>
      <c r="N50" s="20" t="s">
        <v>54</v>
      </c>
      <c r="O50" s="20" t="s">
        <v>55</v>
      </c>
      <c r="P50" s="20" t="s">
        <v>56</v>
      </c>
      <c r="Q50" s="20" t="s">
        <v>57</v>
      </c>
      <c r="R50" s="20" t="s">
        <v>58</v>
      </c>
      <c r="S50" s="30" t="s">
        <v>24</v>
      </c>
      <c r="T50" s="7"/>
    </row>
    <row r="51" spans="1:20">
      <c r="A51" s="21" t="s">
        <v>68</v>
      </c>
      <c r="B51" s="7"/>
      <c r="C51" s="22">
        <v>63000</v>
      </c>
      <c r="D51" s="22">
        <v>37000</v>
      </c>
      <c r="E51" s="21"/>
      <c r="F51" s="21"/>
      <c r="G51" s="21"/>
      <c r="H51" s="21"/>
      <c r="I51" s="21">
        <f>SUM(C51:D51)</f>
        <v>100000</v>
      </c>
      <c r="J51" s="7"/>
      <c r="K51" s="9" t="s">
        <v>68</v>
      </c>
      <c r="L51" s="7"/>
      <c r="M51" s="9">
        <v>63000</v>
      </c>
      <c r="N51" s="9">
        <f>(D51/(1+M36)^1)</f>
        <v>0.58729226520214</v>
      </c>
      <c r="O51" s="9"/>
      <c r="P51" s="9"/>
      <c r="Q51" s="9"/>
      <c r="R51" s="9"/>
      <c r="S51" s="9">
        <f>SUM(M51:N51)</f>
        <v>63000.5872922652</v>
      </c>
      <c r="T51" s="7"/>
    </row>
    <row r="52" ht="43.95" spans="1:44">
      <c r="A52" s="21" t="s">
        <v>69</v>
      </c>
      <c r="B52" s="7"/>
      <c r="C52" s="22">
        <v>37000</v>
      </c>
      <c r="D52" s="22">
        <v>23000</v>
      </c>
      <c r="E52" s="21"/>
      <c r="F52" s="21"/>
      <c r="G52" s="21"/>
      <c r="H52" s="21"/>
      <c r="I52" s="21">
        <f>SUM(C52:D52)</f>
        <v>60000</v>
      </c>
      <c r="J52" s="7"/>
      <c r="K52" s="9" t="s">
        <v>69</v>
      </c>
      <c r="L52" s="7"/>
      <c r="M52" s="9">
        <v>37000</v>
      </c>
      <c r="N52" s="9">
        <f>(D52/(1+M36)^1)</f>
        <v>0.36507357026079</v>
      </c>
      <c r="O52" s="9"/>
      <c r="P52" s="9"/>
      <c r="Q52" s="9"/>
      <c r="R52" s="9"/>
      <c r="S52" s="9">
        <f>SUM(M52:N52)</f>
        <v>37000.3650735703</v>
      </c>
      <c r="T52" s="7"/>
      <c r="AK52" s="32"/>
      <c r="AL52" s="32" t="s">
        <v>74</v>
      </c>
      <c r="AM52" s="32" t="s">
        <v>75</v>
      </c>
      <c r="AN52" s="32" t="s">
        <v>76</v>
      </c>
      <c r="AO52" s="32" t="s">
        <v>77</v>
      </c>
      <c r="AP52" s="32" t="s">
        <v>78</v>
      </c>
      <c r="AQ52" s="31">
        <v>159490</v>
      </c>
      <c r="AR52" s="34"/>
    </row>
    <row r="53" ht="49.35" spans="1:44">
      <c r="A53" s="23" t="s">
        <v>70</v>
      </c>
      <c r="B53" s="7"/>
      <c r="C53" s="24">
        <f>SUM(C52,C51)</f>
        <v>100000</v>
      </c>
      <c r="D53" s="24">
        <f>SUM(D51,D52)</f>
        <v>60000</v>
      </c>
      <c r="E53" s="24"/>
      <c r="F53" s="24"/>
      <c r="G53" s="24"/>
      <c r="H53" s="24"/>
      <c r="I53" s="24">
        <f t="shared" ref="I53:N53" si="3">SUM(I51:I52)</f>
        <v>160000</v>
      </c>
      <c r="J53" s="7"/>
      <c r="K53" s="23" t="s">
        <v>70</v>
      </c>
      <c r="L53" s="7"/>
      <c r="M53" s="24">
        <f t="shared" si="3"/>
        <v>100000</v>
      </c>
      <c r="N53" s="24">
        <f t="shared" si="3"/>
        <v>0.952365835462929</v>
      </c>
      <c r="O53" s="24"/>
      <c r="P53" s="24"/>
      <c r="Q53" s="24"/>
      <c r="R53" s="24"/>
      <c r="S53" s="24">
        <f>SUM(S51:S52)</f>
        <v>100000.952365835</v>
      </c>
      <c r="T53" s="7"/>
      <c r="AK53" s="33" t="s">
        <v>79</v>
      </c>
      <c r="AL53" s="32" t="s">
        <v>80</v>
      </c>
      <c r="AM53" s="32" t="s">
        <v>81</v>
      </c>
      <c r="AN53" s="32" t="s">
        <v>82</v>
      </c>
      <c r="AO53" s="32" t="s">
        <v>83</v>
      </c>
      <c r="AP53" s="32" t="s">
        <v>84</v>
      </c>
      <c r="AQ53" s="32" t="s">
        <v>85</v>
      </c>
      <c r="AR53" s="31">
        <v>23832</v>
      </c>
    </row>
    <row r="54" ht="49.35" spans="1:44">
      <c r="A54" s="7"/>
      <c r="B54" s="7"/>
      <c r="C54" s="7"/>
      <c r="D54" s="7"/>
      <c r="E54" s="7"/>
      <c r="F54" s="7"/>
      <c r="G54" s="7"/>
      <c r="H54" s="7"/>
      <c r="I54" s="7"/>
      <c r="J54" s="7"/>
      <c r="K54" s="7"/>
      <c r="L54" s="7"/>
      <c r="M54" s="7"/>
      <c r="N54" s="7"/>
      <c r="O54" s="7"/>
      <c r="P54" s="7"/>
      <c r="Q54" s="7"/>
      <c r="R54" s="7"/>
      <c r="S54" s="7"/>
      <c r="T54" s="7"/>
      <c r="AK54" s="33" t="s">
        <v>86</v>
      </c>
      <c r="AL54" s="33" t="s">
        <v>87</v>
      </c>
      <c r="AM54" s="33" t="s">
        <v>87</v>
      </c>
      <c r="AN54" s="33" t="s">
        <v>87</v>
      </c>
      <c r="AO54" s="33" t="s">
        <v>87</v>
      </c>
      <c r="AP54" s="33" t="s">
        <v>87</v>
      </c>
      <c r="AQ54" s="32" t="s">
        <v>88</v>
      </c>
      <c r="AR54" s="31">
        <v>22800</v>
      </c>
    </row>
    <row r="55" spans="1:20">
      <c r="A55" s="7"/>
      <c r="B55" s="7"/>
      <c r="C55" s="7"/>
      <c r="D55" s="7"/>
      <c r="E55" s="7"/>
      <c r="F55" s="7"/>
      <c r="G55" s="7"/>
      <c r="H55" s="7"/>
      <c r="I55" s="7"/>
      <c r="J55" s="7"/>
      <c r="K55" s="7"/>
      <c r="L55" s="7"/>
      <c r="M55" s="7"/>
      <c r="N55" s="7"/>
      <c r="O55" s="7"/>
      <c r="P55" s="7"/>
      <c r="Q55" s="7"/>
      <c r="R55" s="7"/>
      <c r="S55" s="7"/>
      <c r="T55" s="7"/>
    </row>
    <row r="56" ht="15.6" spans="1:20">
      <c r="A56" s="18" t="s">
        <v>50</v>
      </c>
      <c r="B56" s="7"/>
      <c r="C56" s="7"/>
      <c r="D56" s="7"/>
      <c r="E56" s="7"/>
      <c r="F56" s="7"/>
      <c r="G56" s="7"/>
      <c r="H56" s="7"/>
      <c r="I56" s="7"/>
      <c r="J56" s="7"/>
      <c r="K56" s="19" t="s">
        <v>51</v>
      </c>
      <c r="L56" s="7"/>
      <c r="M56" s="7"/>
      <c r="N56" s="7"/>
      <c r="O56" s="7"/>
      <c r="P56" s="7"/>
      <c r="Q56" s="7"/>
      <c r="R56" s="7"/>
      <c r="S56" s="7"/>
      <c r="T56" s="7"/>
    </row>
    <row r="57" ht="15.6" spans="1:20">
      <c r="A57" s="19" t="s">
        <v>52</v>
      </c>
      <c r="B57" s="7"/>
      <c r="C57" s="20" t="s">
        <v>53</v>
      </c>
      <c r="D57" s="20" t="s">
        <v>54</v>
      </c>
      <c r="E57" s="20" t="s">
        <v>55</v>
      </c>
      <c r="F57" s="20" t="s">
        <v>56</v>
      </c>
      <c r="G57" s="20" t="s">
        <v>57</v>
      </c>
      <c r="H57" s="20" t="s">
        <v>58</v>
      </c>
      <c r="I57" s="30" t="s">
        <v>24</v>
      </c>
      <c r="J57" s="7"/>
      <c r="K57" s="19" t="s">
        <v>59</v>
      </c>
      <c r="L57" s="7"/>
      <c r="M57" s="20" t="s">
        <v>53</v>
      </c>
      <c r="N57" s="20" t="s">
        <v>54</v>
      </c>
      <c r="O57" s="20" t="s">
        <v>55</v>
      </c>
      <c r="P57" s="20" t="s">
        <v>56</v>
      </c>
      <c r="Q57" s="20" t="s">
        <v>57</v>
      </c>
      <c r="R57" s="20" t="s">
        <v>58</v>
      </c>
      <c r="S57" s="30" t="s">
        <v>24</v>
      </c>
      <c r="T57" s="7"/>
    </row>
    <row r="58" spans="1:20">
      <c r="A58" s="21" t="s">
        <v>60</v>
      </c>
      <c r="B58" s="7"/>
      <c r="C58" s="21"/>
      <c r="D58" s="21"/>
      <c r="E58" s="21"/>
      <c r="F58" s="21"/>
      <c r="G58" s="21"/>
      <c r="H58" s="21"/>
      <c r="I58" s="21"/>
      <c r="J58" s="7"/>
      <c r="K58" s="9" t="s">
        <v>60</v>
      </c>
      <c r="L58" s="7"/>
      <c r="M58" s="9"/>
      <c r="N58" s="9"/>
      <c r="O58" s="9"/>
      <c r="P58" s="9"/>
      <c r="Q58" s="9"/>
      <c r="R58" s="9"/>
      <c r="S58" s="9"/>
      <c r="T58" s="7"/>
    </row>
    <row r="59" spans="1:20">
      <c r="A59" s="21" t="s">
        <v>61</v>
      </c>
      <c r="B59" s="7"/>
      <c r="C59" s="21"/>
      <c r="D59" s="21"/>
      <c r="E59" s="21"/>
      <c r="F59" s="21"/>
      <c r="G59" s="21"/>
      <c r="H59" s="21"/>
      <c r="I59" s="21"/>
      <c r="J59" s="7"/>
      <c r="K59" s="9" t="s">
        <v>61</v>
      </c>
      <c r="L59" s="7"/>
      <c r="M59" s="9"/>
      <c r="N59" s="9"/>
      <c r="O59" s="9"/>
      <c r="P59" s="9"/>
      <c r="Q59" s="9"/>
      <c r="R59" s="9"/>
      <c r="S59" s="9"/>
      <c r="T59" s="7"/>
    </row>
    <row r="60" spans="1:20">
      <c r="A60" s="21" t="s">
        <v>62</v>
      </c>
      <c r="B60" s="7"/>
      <c r="C60" s="21"/>
      <c r="D60" s="21"/>
      <c r="E60" s="21"/>
      <c r="F60" s="21"/>
      <c r="G60" s="21"/>
      <c r="H60" s="21"/>
      <c r="I60" s="21"/>
      <c r="J60" s="7"/>
      <c r="K60" s="9" t="s">
        <v>62</v>
      </c>
      <c r="L60" s="7"/>
      <c r="M60" s="9"/>
      <c r="N60" s="9"/>
      <c r="O60" s="9"/>
      <c r="P60" s="9"/>
      <c r="Q60" s="9"/>
      <c r="R60" s="9"/>
      <c r="S60" s="9"/>
      <c r="T60" s="7"/>
    </row>
    <row r="61" spans="1:20">
      <c r="A61" s="21" t="s">
        <v>63</v>
      </c>
      <c r="B61" s="7"/>
      <c r="C61" s="21"/>
      <c r="D61" s="21"/>
      <c r="E61" s="21"/>
      <c r="F61" s="21"/>
      <c r="G61" s="21"/>
      <c r="H61" s="21"/>
      <c r="I61" s="21"/>
      <c r="J61" s="7"/>
      <c r="K61" s="9" t="s">
        <v>63</v>
      </c>
      <c r="L61" s="7"/>
      <c r="M61" s="9"/>
      <c r="N61" s="9"/>
      <c r="O61" s="9"/>
      <c r="P61" s="9"/>
      <c r="Q61" s="9"/>
      <c r="R61" s="9"/>
      <c r="S61" s="9"/>
      <c r="T61" s="7"/>
    </row>
    <row r="62" spans="1:20">
      <c r="A62" s="21" t="s">
        <v>64</v>
      </c>
      <c r="B62" s="7"/>
      <c r="C62" s="21"/>
      <c r="D62" s="21"/>
      <c r="E62" s="21"/>
      <c r="F62" s="21"/>
      <c r="G62" s="21"/>
      <c r="H62" s="21"/>
      <c r="I62" s="21"/>
      <c r="J62" s="7"/>
      <c r="K62" s="9" t="s">
        <v>64</v>
      </c>
      <c r="L62" s="7"/>
      <c r="M62" s="9"/>
      <c r="N62" s="9"/>
      <c r="O62" s="9"/>
      <c r="P62" s="9"/>
      <c r="Q62" s="9"/>
      <c r="R62" s="9"/>
      <c r="S62" s="9"/>
      <c r="T62" s="7"/>
    </row>
    <row r="63" spans="1:20">
      <c r="A63" s="23" t="s">
        <v>65</v>
      </c>
      <c r="B63" s="7"/>
      <c r="C63" s="23"/>
      <c r="D63" s="23"/>
      <c r="E63" s="23"/>
      <c r="F63" s="23"/>
      <c r="G63" s="23"/>
      <c r="H63" s="23"/>
      <c r="I63" s="23"/>
      <c r="J63" s="7"/>
      <c r="K63" s="23" t="s">
        <v>65</v>
      </c>
      <c r="L63" s="7"/>
      <c r="M63" s="23"/>
      <c r="N63" s="23"/>
      <c r="O63" s="23"/>
      <c r="P63" s="23"/>
      <c r="Q63" s="23"/>
      <c r="R63" s="23"/>
      <c r="S63" s="23"/>
      <c r="T63" s="7"/>
    </row>
    <row r="64" spans="1:20">
      <c r="A64" s="7"/>
      <c r="B64" s="7"/>
      <c r="C64" s="7"/>
      <c r="D64" s="7"/>
      <c r="E64" s="7"/>
      <c r="F64" s="7"/>
      <c r="G64" s="7"/>
      <c r="H64" s="7"/>
      <c r="I64" s="7"/>
      <c r="J64" s="7"/>
      <c r="K64" s="7"/>
      <c r="L64" s="7"/>
      <c r="M64" s="7"/>
      <c r="N64" s="7"/>
      <c r="O64" s="7"/>
      <c r="P64" s="7"/>
      <c r="Q64" s="7"/>
      <c r="R64" s="7"/>
      <c r="S64" s="7"/>
      <c r="T64" s="7"/>
    </row>
    <row r="65" ht="15.6" spans="1:20">
      <c r="A65" s="19" t="s">
        <v>66</v>
      </c>
      <c r="B65" s="7"/>
      <c r="C65" s="20" t="s">
        <v>53</v>
      </c>
      <c r="D65" s="20" t="s">
        <v>54</v>
      </c>
      <c r="E65" s="20" t="s">
        <v>55</v>
      </c>
      <c r="F65" s="20" t="s">
        <v>56</v>
      </c>
      <c r="G65" s="20" t="s">
        <v>57</v>
      </c>
      <c r="H65" s="20" t="s">
        <v>58</v>
      </c>
      <c r="I65" s="30" t="s">
        <v>24</v>
      </c>
      <c r="J65" s="7"/>
      <c r="K65" s="19" t="s">
        <v>67</v>
      </c>
      <c r="L65" s="7"/>
      <c r="M65" s="20" t="s">
        <v>53</v>
      </c>
      <c r="N65" s="20" t="s">
        <v>54</v>
      </c>
      <c r="O65" s="20" t="s">
        <v>55</v>
      </c>
      <c r="P65" s="20" t="s">
        <v>56</v>
      </c>
      <c r="Q65" s="20" t="s">
        <v>57</v>
      </c>
      <c r="R65" s="20" t="s">
        <v>58</v>
      </c>
      <c r="S65" s="30" t="s">
        <v>24</v>
      </c>
      <c r="T65" s="7"/>
    </row>
    <row r="66" spans="1:20">
      <c r="A66" s="21" t="s">
        <v>68</v>
      </c>
      <c r="B66" s="7"/>
      <c r="C66" s="21"/>
      <c r="D66" s="21"/>
      <c r="E66" s="21"/>
      <c r="F66" s="21"/>
      <c r="G66" s="21"/>
      <c r="H66" s="21"/>
      <c r="I66" s="21"/>
      <c r="J66" s="7"/>
      <c r="K66" s="9" t="s">
        <v>68</v>
      </c>
      <c r="L66" s="7"/>
      <c r="M66" s="9"/>
      <c r="N66" s="9"/>
      <c r="O66" s="9"/>
      <c r="P66" s="9"/>
      <c r="Q66" s="9"/>
      <c r="R66" s="9"/>
      <c r="S66" s="9"/>
      <c r="T66" s="7"/>
    </row>
    <row r="67" spans="1:20">
      <c r="A67" s="21" t="s">
        <v>69</v>
      </c>
      <c r="B67" s="7"/>
      <c r="C67" s="21"/>
      <c r="D67" s="21"/>
      <c r="E67" s="21"/>
      <c r="F67" s="21"/>
      <c r="G67" s="21"/>
      <c r="H67" s="21"/>
      <c r="I67" s="21"/>
      <c r="J67" s="7"/>
      <c r="K67" s="9" t="s">
        <v>69</v>
      </c>
      <c r="L67" s="7"/>
      <c r="M67" s="9"/>
      <c r="N67" s="9"/>
      <c r="O67" s="9"/>
      <c r="P67" s="9"/>
      <c r="Q67" s="9"/>
      <c r="R67" s="9"/>
      <c r="S67" s="9"/>
      <c r="T67" s="7"/>
    </row>
    <row r="68" spans="1:20">
      <c r="A68" s="23" t="s">
        <v>70</v>
      </c>
      <c r="B68" s="7"/>
      <c r="C68" s="23"/>
      <c r="D68" s="23"/>
      <c r="E68" s="23"/>
      <c r="F68" s="23"/>
      <c r="G68" s="23"/>
      <c r="H68" s="23"/>
      <c r="I68" s="23"/>
      <c r="J68" s="7"/>
      <c r="K68" s="23" t="s">
        <v>70</v>
      </c>
      <c r="L68" s="7"/>
      <c r="M68" s="23"/>
      <c r="N68" s="23"/>
      <c r="O68" s="23"/>
      <c r="P68" s="23"/>
      <c r="Q68" s="23"/>
      <c r="R68" s="23"/>
      <c r="S68" s="23"/>
      <c r="T68" s="7"/>
    </row>
    <row r="69" spans="1:20">
      <c r="A69" s="7"/>
      <c r="B69" s="7"/>
      <c r="C69" s="7"/>
      <c r="D69" s="7"/>
      <c r="E69" s="7"/>
      <c r="F69" s="7"/>
      <c r="G69" s="7"/>
      <c r="H69" s="7"/>
      <c r="I69" s="7"/>
      <c r="J69" s="7"/>
      <c r="K69" s="7"/>
      <c r="L69" s="7"/>
      <c r="M69" s="7"/>
      <c r="N69" s="7"/>
      <c r="O69" s="7"/>
      <c r="P69" s="7"/>
      <c r="Q69" s="7"/>
      <c r="R69" s="7"/>
      <c r="S69" s="7"/>
      <c r="T69" s="7"/>
    </row>
    <row r="70" spans="1:20">
      <c r="A70" s="7"/>
      <c r="B70" s="7"/>
      <c r="C70" s="7"/>
      <c r="D70" s="7"/>
      <c r="E70" s="7"/>
      <c r="F70" s="7"/>
      <c r="G70" s="7"/>
      <c r="H70" s="7"/>
      <c r="I70" s="7"/>
      <c r="J70" s="7"/>
      <c r="K70" s="7"/>
      <c r="L70" s="7"/>
      <c r="M70" s="7"/>
      <c r="N70" s="7"/>
      <c r="O70" s="7"/>
      <c r="P70" s="7"/>
      <c r="Q70" s="7"/>
      <c r="R70" s="7"/>
      <c r="S70" s="7"/>
      <c r="T70" s="7"/>
    </row>
    <row r="71" ht="15.6" spans="1:20">
      <c r="A71" s="18" t="s">
        <v>50</v>
      </c>
      <c r="B71" s="7"/>
      <c r="C71" s="7"/>
      <c r="D71" s="7"/>
      <c r="E71" s="7"/>
      <c r="F71" s="7"/>
      <c r="G71" s="7"/>
      <c r="H71" s="7"/>
      <c r="I71" s="7"/>
      <c r="J71" s="7"/>
      <c r="K71" s="19" t="s">
        <v>51</v>
      </c>
      <c r="L71" s="7"/>
      <c r="M71" s="7"/>
      <c r="N71" s="7"/>
      <c r="O71" s="7"/>
      <c r="P71" s="7"/>
      <c r="Q71" s="7"/>
      <c r="R71" s="7"/>
      <c r="S71" s="7"/>
      <c r="T71" s="7"/>
    </row>
    <row r="72" ht="15.6" spans="1:20">
      <c r="A72" s="19" t="s">
        <v>52</v>
      </c>
      <c r="B72" s="7"/>
      <c r="C72" s="20" t="s">
        <v>53</v>
      </c>
      <c r="D72" s="20" t="s">
        <v>54</v>
      </c>
      <c r="E72" s="20" t="s">
        <v>55</v>
      </c>
      <c r="F72" s="20" t="s">
        <v>56</v>
      </c>
      <c r="G72" s="20" t="s">
        <v>57</v>
      </c>
      <c r="H72" s="20" t="s">
        <v>58</v>
      </c>
      <c r="I72" s="30" t="s">
        <v>24</v>
      </c>
      <c r="J72" s="7"/>
      <c r="K72" s="19" t="s">
        <v>59</v>
      </c>
      <c r="L72" s="7"/>
      <c r="M72" s="20" t="s">
        <v>53</v>
      </c>
      <c r="N72" s="20" t="s">
        <v>54</v>
      </c>
      <c r="O72" s="20" t="s">
        <v>55</v>
      </c>
      <c r="P72" s="20" t="s">
        <v>56</v>
      </c>
      <c r="Q72" s="20" t="s">
        <v>57</v>
      </c>
      <c r="R72" s="20" t="s">
        <v>58</v>
      </c>
      <c r="S72" s="30" t="s">
        <v>24</v>
      </c>
      <c r="T72" s="7"/>
    </row>
    <row r="73" spans="1:20">
      <c r="A73" s="21" t="s">
        <v>60</v>
      </c>
      <c r="B73" s="7"/>
      <c r="C73" s="21"/>
      <c r="D73" s="21"/>
      <c r="E73" s="21"/>
      <c r="F73" s="21"/>
      <c r="G73" s="21"/>
      <c r="H73" s="21"/>
      <c r="I73" s="21"/>
      <c r="J73" s="7"/>
      <c r="K73" s="9" t="s">
        <v>60</v>
      </c>
      <c r="L73" s="7"/>
      <c r="M73" s="9"/>
      <c r="N73" s="9"/>
      <c r="O73" s="9"/>
      <c r="P73" s="9"/>
      <c r="Q73" s="9"/>
      <c r="R73" s="9"/>
      <c r="S73" s="9"/>
      <c r="T73" s="7"/>
    </row>
    <row r="74" spans="1:20">
      <c r="A74" s="21" t="s">
        <v>61</v>
      </c>
      <c r="B74" s="7"/>
      <c r="C74" s="21"/>
      <c r="D74" s="21"/>
      <c r="E74" s="21"/>
      <c r="F74" s="21"/>
      <c r="G74" s="21"/>
      <c r="H74" s="21"/>
      <c r="I74" s="21"/>
      <c r="J74" s="7"/>
      <c r="K74" s="9" t="s">
        <v>61</v>
      </c>
      <c r="L74" s="7"/>
      <c r="M74" s="9"/>
      <c r="N74" s="9"/>
      <c r="O74" s="9"/>
      <c r="P74" s="9"/>
      <c r="Q74" s="9"/>
      <c r="R74" s="9"/>
      <c r="S74" s="9"/>
      <c r="T74" s="7"/>
    </row>
    <row r="75" spans="1:20">
      <c r="A75" s="21" t="s">
        <v>62</v>
      </c>
      <c r="B75" s="7"/>
      <c r="C75" s="21"/>
      <c r="D75" s="21"/>
      <c r="E75" s="21"/>
      <c r="F75" s="21"/>
      <c r="G75" s="21"/>
      <c r="H75" s="21"/>
      <c r="I75" s="21"/>
      <c r="J75" s="7"/>
      <c r="K75" s="9" t="s">
        <v>62</v>
      </c>
      <c r="L75" s="7"/>
      <c r="M75" s="9"/>
      <c r="N75" s="9"/>
      <c r="O75" s="9"/>
      <c r="P75" s="9"/>
      <c r="Q75" s="9"/>
      <c r="R75" s="9"/>
      <c r="S75" s="9"/>
      <c r="T75" s="7"/>
    </row>
    <row r="76" spans="1:20">
      <c r="A76" s="21" t="s">
        <v>63</v>
      </c>
      <c r="B76" s="7"/>
      <c r="C76" s="21"/>
      <c r="D76" s="21"/>
      <c r="E76" s="21"/>
      <c r="F76" s="21"/>
      <c r="G76" s="21"/>
      <c r="H76" s="21"/>
      <c r="I76" s="21"/>
      <c r="J76" s="7"/>
      <c r="K76" s="9" t="s">
        <v>63</v>
      </c>
      <c r="L76" s="7"/>
      <c r="M76" s="9"/>
      <c r="N76" s="9"/>
      <c r="O76" s="9"/>
      <c r="P76" s="9"/>
      <c r="Q76" s="9"/>
      <c r="R76" s="9"/>
      <c r="S76" s="9"/>
      <c r="T76" s="7"/>
    </row>
    <row r="77" spans="1:20">
      <c r="A77" s="21" t="s">
        <v>64</v>
      </c>
      <c r="B77" s="7"/>
      <c r="C77" s="21"/>
      <c r="D77" s="21"/>
      <c r="E77" s="21"/>
      <c r="F77" s="21"/>
      <c r="G77" s="21"/>
      <c r="H77" s="21"/>
      <c r="I77" s="21"/>
      <c r="J77" s="7"/>
      <c r="K77" s="9" t="s">
        <v>64</v>
      </c>
      <c r="L77" s="7"/>
      <c r="M77" s="9"/>
      <c r="N77" s="9"/>
      <c r="O77" s="9"/>
      <c r="P77" s="9"/>
      <c r="Q77" s="9"/>
      <c r="R77" s="9"/>
      <c r="S77" s="9"/>
      <c r="T77" s="7"/>
    </row>
    <row r="78" spans="1:20">
      <c r="A78" s="23" t="s">
        <v>65</v>
      </c>
      <c r="B78" s="7"/>
      <c r="C78" s="23"/>
      <c r="D78" s="23"/>
      <c r="E78" s="23"/>
      <c r="F78" s="23"/>
      <c r="G78" s="23"/>
      <c r="H78" s="23"/>
      <c r="I78" s="23"/>
      <c r="J78" s="7"/>
      <c r="K78" s="23" t="s">
        <v>65</v>
      </c>
      <c r="L78" s="7"/>
      <c r="M78" s="23"/>
      <c r="N78" s="23"/>
      <c r="O78" s="23"/>
      <c r="P78" s="23"/>
      <c r="Q78" s="23"/>
      <c r="R78" s="23"/>
      <c r="S78" s="23"/>
      <c r="T78" s="7"/>
    </row>
    <row r="79" spans="1:20">
      <c r="A79" s="7"/>
      <c r="B79" s="7"/>
      <c r="C79" s="7"/>
      <c r="D79" s="7"/>
      <c r="E79" s="7"/>
      <c r="F79" s="7"/>
      <c r="G79" s="7"/>
      <c r="H79" s="7"/>
      <c r="I79" s="7"/>
      <c r="J79" s="7"/>
      <c r="K79" s="7"/>
      <c r="L79" s="7"/>
      <c r="M79" s="7"/>
      <c r="N79" s="7"/>
      <c r="O79" s="7"/>
      <c r="P79" s="7"/>
      <c r="Q79" s="7"/>
      <c r="R79" s="7"/>
      <c r="S79" s="7"/>
      <c r="T79" s="7"/>
    </row>
    <row r="80" ht="15.6" spans="1:20">
      <c r="A80" s="19" t="s">
        <v>66</v>
      </c>
      <c r="B80" s="7"/>
      <c r="C80" s="20" t="s">
        <v>53</v>
      </c>
      <c r="D80" s="20" t="s">
        <v>54</v>
      </c>
      <c r="E80" s="20" t="s">
        <v>55</v>
      </c>
      <c r="F80" s="20" t="s">
        <v>56</v>
      </c>
      <c r="G80" s="20" t="s">
        <v>57</v>
      </c>
      <c r="H80" s="20" t="s">
        <v>58</v>
      </c>
      <c r="I80" s="30" t="s">
        <v>24</v>
      </c>
      <c r="J80" s="7"/>
      <c r="K80" s="19" t="s">
        <v>67</v>
      </c>
      <c r="L80" s="7"/>
      <c r="M80" s="20" t="s">
        <v>53</v>
      </c>
      <c r="N80" s="20" t="s">
        <v>54</v>
      </c>
      <c r="O80" s="20" t="s">
        <v>55</v>
      </c>
      <c r="P80" s="20" t="s">
        <v>56</v>
      </c>
      <c r="Q80" s="20" t="s">
        <v>57</v>
      </c>
      <c r="R80" s="20" t="s">
        <v>58</v>
      </c>
      <c r="S80" s="30" t="s">
        <v>24</v>
      </c>
      <c r="T80" s="7"/>
    </row>
    <row r="81" spans="1:20">
      <c r="A81" s="21" t="s">
        <v>68</v>
      </c>
      <c r="B81" s="7"/>
      <c r="C81" s="21"/>
      <c r="D81" s="21"/>
      <c r="E81" s="21"/>
      <c r="F81" s="21"/>
      <c r="G81" s="21"/>
      <c r="H81" s="21"/>
      <c r="I81" s="21"/>
      <c r="J81" s="7"/>
      <c r="K81" s="9" t="s">
        <v>68</v>
      </c>
      <c r="L81" s="7"/>
      <c r="M81" s="9"/>
      <c r="N81" s="9"/>
      <c r="O81" s="9"/>
      <c r="P81" s="9"/>
      <c r="Q81" s="9"/>
      <c r="R81" s="9"/>
      <c r="S81" s="9"/>
      <c r="T81" s="7"/>
    </row>
    <row r="82" spans="1:20">
      <c r="A82" s="21" t="s">
        <v>69</v>
      </c>
      <c r="B82" s="7"/>
      <c r="C82" s="21"/>
      <c r="D82" s="21"/>
      <c r="E82" s="21"/>
      <c r="F82" s="21"/>
      <c r="G82" s="21"/>
      <c r="H82" s="21"/>
      <c r="I82" s="21"/>
      <c r="J82" s="7"/>
      <c r="K82" s="9" t="s">
        <v>69</v>
      </c>
      <c r="L82" s="7"/>
      <c r="M82" s="9"/>
      <c r="N82" s="9"/>
      <c r="O82" s="9"/>
      <c r="P82" s="9"/>
      <c r="Q82" s="9"/>
      <c r="R82" s="9"/>
      <c r="S82" s="9"/>
      <c r="T82" s="7"/>
    </row>
    <row r="83" spans="1:20">
      <c r="A83" s="23" t="s">
        <v>70</v>
      </c>
      <c r="B83" s="7"/>
      <c r="C83" s="23"/>
      <c r="D83" s="23"/>
      <c r="E83" s="23"/>
      <c r="F83" s="23"/>
      <c r="G83" s="23"/>
      <c r="H83" s="23"/>
      <c r="I83" s="23"/>
      <c r="J83" s="7"/>
      <c r="K83" s="23" t="s">
        <v>70</v>
      </c>
      <c r="L83" s="7"/>
      <c r="M83" s="23"/>
      <c r="N83" s="23"/>
      <c r="O83" s="23"/>
      <c r="P83" s="23"/>
      <c r="Q83" s="23"/>
      <c r="R83" s="23"/>
      <c r="S83" s="23"/>
      <c r="T83" s="7"/>
    </row>
    <row r="84" spans="1:20">
      <c r="A84" s="7"/>
      <c r="B84" s="7"/>
      <c r="C84" s="7"/>
      <c r="D84" s="7"/>
      <c r="E84" s="7"/>
      <c r="F84" s="7"/>
      <c r="G84" s="7"/>
      <c r="H84" s="7"/>
      <c r="I84" s="7"/>
      <c r="J84" s="7"/>
      <c r="K84" s="7"/>
      <c r="L84" s="7"/>
      <c r="M84" s="7"/>
      <c r="N84" s="7"/>
      <c r="O84" s="7"/>
      <c r="P84" s="7"/>
      <c r="Q84" s="7"/>
      <c r="R84" s="7"/>
      <c r="S84" s="7"/>
      <c r="T84" s="7"/>
    </row>
    <row r="85" spans="1:20">
      <c r="A85" s="7"/>
      <c r="B85" s="7"/>
      <c r="C85" s="7"/>
      <c r="D85" s="7"/>
      <c r="E85" s="7"/>
      <c r="F85" s="7"/>
      <c r="G85" s="7"/>
      <c r="H85" s="7"/>
      <c r="I85" s="7"/>
      <c r="J85" s="7"/>
      <c r="K85" s="7"/>
      <c r="L85" s="7"/>
      <c r="M85" s="7"/>
      <c r="N85" s="7"/>
      <c r="O85" s="7"/>
      <c r="P85" s="7"/>
      <c r="Q85" s="7"/>
      <c r="R85" s="7"/>
      <c r="S85" s="7"/>
      <c r="T85" s="7"/>
    </row>
    <row r="86" ht="15.6" spans="1:20">
      <c r="A86" s="18" t="s">
        <v>50</v>
      </c>
      <c r="B86" s="7"/>
      <c r="C86" s="7"/>
      <c r="D86" s="7"/>
      <c r="E86" s="7"/>
      <c r="F86" s="7"/>
      <c r="G86" s="7"/>
      <c r="H86" s="7"/>
      <c r="I86" s="7"/>
      <c r="J86" s="7"/>
      <c r="K86" s="19" t="s">
        <v>51</v>
      </c>
      <c r="L86" s="7"/>
      <c r="M86" s="7"/>
      <c r="N86" s="7"/>
      <c r="O86" s="7"/>
      <c r="P86" s="7"/>
      <c r="Q86" s="7"/>
      <c r="R86" s="7"/>
      <c r="S86" s="7"/>
      <c r="T86" s="7"/>
    </row>
    <row r="87" ht="15.6" spans="1:20">
      <c r="A87" s="19" t="s">
        <v>52</v>
      </c>
      <c r="B87" s="7"/>
      <c r="C87" s="20" t="s">
        <v>53</v>
      </c>
      <c r="D87" s="20" t="s">
        <v>54</v>
      </c>
      <c r="E87" s="20" t="s">
        <v>55</v>
      </c>
      <c r="F87" s="20" t="s">
        <v>56</v>
      </c>
      <c r="G87" s="20" t="s">
        <v>57</v>
      </c>
      <c r="H87" s="20" t="s">
        <v>58</v>
      </c>
      <c r="I87" s="30" t="s">
        <v>24</v>
      </c>
      <c r="J87" s="7"/>
      <c r="K87" s="19" t="s">
        <v>59</v>
      </c>
      <c r="L87" s="7"/>
      <c r="M87" s="20" t="s">
        <v>53</v>
      </c>
      <c r="N87" s="20" t="s">
        <v>54</v>
      </c>
      <c r="O87" s="20" t="s">
        <v>55</v>
      </c>
      <c r="P87" s="20" t="s">
        <v>56</v>
      </c>
      <c r="Q87" s="20" t="s">
        <v>57</v>
      </c>
      <c r="R87" s="20" t="s">
        <v>58</v>
      </c>
      <c r="S87" s="30" t="s">
        <v>24</v>
      </c>
      <c r="T87" s="7"/>
    </row>
    <row r="88" spans="1:20">
      <c r="A88" s="21" t="s">
        <v>60</v>
      </c>
      <c r="B88" s="7"/>
      <c r="C88" s="21"/>
      <c r="D88" s="21"/>
      <c r="E88" s="21"/>
      <c r="F88" s="21"/>
      <c r="G88" s="21"/>
      <c r="H88" s="21"/>
      <c r="I88" s="21"/>
      <c r="J88" s="7"/>
      <c r="K88" s="9" t="s">
        <v>60</v>
      </c>
      <c r="L88" s="7"/>
      <c r="M88" s="9"/>
      <c r="N88" s="9"/>
      <c r="O88" s="9"/>
      <c r="P88" s="9"/>
      <c r="Q88" s="9"/>
      <c r="R88" s="9"/>
      <c r="S88" s="9"/>
      <c r="T88" s="7"/>
    </row>
    <row r="89" spans="1:20">
      <c r="A89" s="21" t="s">
        <v>61</v>
      </c>
      <c r="B89" s="7"/>
      <c r="C89" s="21"/>
      <c r="D89" s="21"/>
      <c r="E89" s="21"/>
      <c r="F89" s="21"/>
      <c r="G89" s="21"/>
      <c r="H89" s="21"/>
      <c r="I89" s="21"/>
      <c r="J89" s="7"/>
      <c r="K89" s="9" t="s">
        <v>61</v>
      </c>
      <c r="L89" s="7"/>
      <c r="M89" s="9"/>
      <c r="N89" s="9"/>
      <c r="O89" s="9"/>
      <c r="P89" s="9"/>
      <c r="Q89" s="9"/>
      <c r="R89" s="9"/>
      <c r="S89" s="9"/>
      <c r="T89" s="7"/>
    </row>
    <row r="90" spans="1:20">
      <c r="A90" s="21" t="s">
        <v>62</v>
      </c>
      <c r="B90" s="7"/>
      <c r="C90" s="21"/>
      <c r="D90" s="21"/>
      <c r="E90" s="21"/>
      <c r="F90" s="21"/>
      <c r="G90" s="21"/>
      <c r="H90" s="21"/>
      <c r="I90" s="21"/>
      <c r="J90" s="7"/>
      <c r="K90" s="9" t="s">
        <v>62</v>
      </c>
      <c r="L90" s="7"/>
      <c r="M90" s="9"/>
      <c r="N90" s="9"/>
      <c r="O90" s="9"/>
      <c r="P90" s="9"/>
      <c r="Q90" s="9"/>
      <c r="R90" s="9"/>
      <c r="S90" s="9"/>
      <c r="T90" s="7"/>
    </row>
    <row r="91" spans="1:20">
      <c r="A91" s="21" t="s">
        <v>63</v>
      </c>
      <c r="B91" s="7"/>
      <c r="C91" s="21"/>
      <c r="D91" s="21"/>
      <c r="E91" s="21"/>
      <c r="F91" s="21"/>
      <c r="G91" s="21"/>
      <c r="H91" s="21"/>
      <c r="I91" s="21"/>
      <c r="J91" s="7"/>
      <c r="K91" s="9" t="s">
        <v>63</v>
      </c>
      <c r="L91" s="7"/>
      <c r="M91" s="9"/>
      <c r="N91" s="9"/>
      <c r="O91" s="9"/>
      <c r="P91" s="9"/>
      <c r="Q91" s="9"/>
      <c r="R91" s="9"/>
      <c r="S91" s="9"/>
      <c r="T91" s="7"/>
    </row>
    <row r="92" spans="1:20">
      <c r="A92" s="21" t="s">
        <v>64</v>
      </c>
      <c r="B92" s="7"/>
      <c r="C92" s="21"/>
      <c r="D92" s="21"/>
      <c r="E92" s="21"/>
      <c r="F92" s="21"/>
      <c r="G92" s="21"/>
      <c r="H92" s="21"/>
      <c r="I92" s="21"/>
      <c r="J92" s="7"/>
      <c r="K92" s="9" t="s">
        <v>64</v>
      </c>
      <c r="L92" s="7"/>
      <c r="M92" s="9"/>
      <c r="N92" s="9"/>
      <c r="O92" s="9"/>
      <c r="P92" s="9"/>
      <c r="Q92" s="9"/>
      <c r="R92" s="9"/>
      <c r="S92" s="9"/>
      <c r="T92" s="7"/>
    </row>
    <row r="93" spans="1:20">
      <c r="A93" s="23" t="s">
        <v>65</v>
      </c>
      <c r="B93" s="7"/>
      <c r="C93" s="23"/>
      <c r="D93" s="23"/>
      <c r="E93" s="23"/>
      <c r="F93" s="23"/>
      <c r="G93" s="23"/>
      <c r="H93" s="23"/>
      <c r="I93" s="23"/>
      <c r="J93" s="7"/>
      <c r="K93" s="23" t="s">
        <v>65</v>
      </c>
      <c r="L93" s="7"/>
      <c r="M93" s="23"/>
      <c r="N93" s="23"/>
      <c r="O93" s="23"/>
      <c r="P93" s="23"/>
      <c r="Q93" s="23"/>
      <c r="R93" s="23"/>
      <c r="S93" s="23"/>
      <c r="T93" s="7"/>
    </row>
    <row r="94" spans="1:20">
      <c r="A94" s="7"/>
      <c r="B94" s="7"/>
      <c r="C94" s="7"/>
      <c r="D94" s="7"/>
      <c r="E94" s="7"/>
      <c r="F94" s="7"/>
      <c r="G94" s="7"/>
      <c r="H94" s="7"/>
      <c r="I94" s="7"/>
      <c r="J94" s="7"/>
      <c r="K94" s="7"/>
      <c r="L94" s="7"/>
      <c r="M94" s="7"/>
      <c r="N94" s="7"/>
      <c r="O94" s="7"/>
      <c r="P94" s="7"/>
      <c r="Q94" s="7"/>
      <c r="R94" s="7"/>
      <c r="S94" s="7"/>
      <c r="T94" s="7"/>
    </row>
    <row r="95" ht="15.6" spans="1:20">
      <c r="A95" s="19" t="s">
        <v>66</v>
      </c>
      <c r="B95" s="7"/>
      <c r="C95" s="20" t="s">
        <v>53</v>
      </c>
      <c r="D95" s="20" t="s">
        <v>54</v>
      </c>
      <c r="E95" s="20" t="s">
        <v>55</v>
      </c>
      <c r="F95" s="20" t="s">
        <v>56</v>
      </c>
      <c r="G95" s="20" t="s">
        <v>57</v>
      </c>
      <c r="H95" s="20" t="s">
        <v>58</v>
      </c>
      <c r="I95" s="30" t="s">
        <v>24</v>
      </c>
      <c r="J95" s="7"/>
      <c r="K95" s="19" t="s">
        <v>67</v>
      </c>
      <c r="L95" s="7"/>
      <c r="M95" s="20" t="s">
        <v>53</v>
      </c>
      <c r="N95" s="20" t="s">
        <v>54</v>
      </c>
      <c r="O95" s="20" t="s">
        <v>55</v>
      </c>
      <c r="P95" s="20" t="s">
        <v>56</v>
      </c>
      <c r="Q95" s="20" t="s">
        <v>57</v>
      </c>
      <c r="R95" s="20" t="s">
        <v>58</v>
      </c>
      <c r="S95" s="30" t="s">
        <v>24</v>
      </c>
      <c r="T95" s="7"/>
    </row>
    <row r="96" spans="1:20">
      <c r="A96" s="21" t="s">
        <v>68</v>
      </c>
      <c r="B96" s="7"/>
      <c r="C96" s="21"/>
      <c r="D96" s="21"/>
      <c r="E96" s="21"/>
      <c r="F96" s="21"/>
      <c r="G96" s="21"/>
      <c r="H96" s="21"/>
      <c r="I96" s="21"/>
      <c r="J96" s="7"/>
      <c r="K96" s="9" t="s">
        <v>68</v>
      </c>
      <c r="L96" s="7"/>
      <c r="M96" s="9"/>
      <c r="N96" s="9"/>
      <c r="O96" s="9"/>
      <c r="P96" s="9"/>
      <c r="Q96" s="9"/>
      <c r="R96" s="9"/>
      <c r="S96" s="9"/>
      <c r="T96" s="7"/>
    </row>
    <row r="97" spans="1:20">
      <c r="A97" s="21" t="s">
        <v>69</v>
      </c>
      <c r="B97" s="7"/>
      <c r="C97" s="21"/>
      <c r="D97" s="21"/>
      <c r="E97" s="21"/>
      <c r="F97" s="21"/>
      <c r="G97" s="21"/>
      <c r="H97" s="21"/>
      <c r="I97" s="21"/>
      <c r="J97" s="7"/>
      <c r="K97" s="9" t="s">
        <v>69</v>
      </c>
      <c r="L97" s="7"/>
      <c r="M97" s="9"/>
      <c r="N97" s="9"/>
      <c r="O97" s="9"/>
      <c r="P97" s="9"/>
      <c r="Q97" s="9"/>
      <c r="R97" s="9"/>
      <c r="S97" s="9"/>
      <c r="T97" s="7"/>
    </row>
    <row r="98" spans="1:20">
      <c r="A98" s="23" t="s">
        <v>70</v>
      </c>
      <c r="B98" s="7"/>
      <c r="C98" s="23"/>
      <c r="D98" s="23"/>
      <c r="E98" s="23"/>
      <c r="F98" s="23"/>
      <c r="G98" s="23"/>
      <c r="H98" s="23"/>
      <c r="I98" s="23"/>
      <c r="J98" s="7"/>
      <c r="K98" s="23" t="s">
        <v>70</v>
      </c>
      <c r="L98" s="7"/>
      <c r="M98" s="23"/>
      <c r="N98" s="23"/>
      <c r="O98" s="23"/>
      <c r="P98" s="23"/>
      <c r="Q98" s="23"/>
      <c r="R98" s="23"/>
      <c r="S98" s="23"/>
      <c r="T98" s="7"/>
    </row>
    <row r="99" spans="1:20">
      <c r="A99" s="7"/>
      <c r="B99" s="7"/>
      <c r="C99" s="7"/>
      <c r="D99" s="7"/>
      <c r="E99" s="7"/>
      <c r="F99" s="7"/>
      <c r="G99" s="7"/>
      <c r="H99" s="7"/>
      <c r="I99" s="7"/>
      <c r="J99" s="7"/>
      <c r="K99" s="7"/>
      <c r="L99" s="7"/>
      <c r="M99" s="7"/>
      <c r="N99" s="7"/>
      <c r="O99" s="7"/>
      <c r="P99" s="7"/>
      <c r="Q99" s="7"/>
      <c r="R99" s="7"/>
      <c r="S99" s="7"/>
      <c r="T99" s="7"/>
    </row>
    <row r="100" spans="1:20">
      <c r="A100" s="7"/>
      <c r="B100" s="7"/>
      <c r="C100" s="7"/>
      <c r="D100" s="7"/>
      <c r="E100" s="7"/>
      <c r="F100" s="7"/>
      <c r="G100" s="7"/>
      <c r="H100" s="7"/>
      <c r="I100" s="7"/>
      <c r="J100" s="7"/>
      <c r="K100" s="7"/>
      <c r="L100" s="7"/>
      <c r="M100" s="7"/>
      <c r="N100" s="7"/>
      <c r="O100" s="7"/>
      <c r="P100" s="7"/>
      <c r="Q100" s="7"/>
      <c r="R100" s="7"/>
      <c r="S100" s="7"/>
      <c r="T100" s="7"/>
    </row>
    <row r="101" ht="15.6" spans="1:20">
      <c r="A101" s="18" t="s">
        <v>50</v>
      </c>
      <c r="B101" s="7"/>
      <c r="C101" s="7"/>
      <c r="D101" s="7"/>
      <c r="E101" s="7"/>
      <c r="F101" s="7"/>
      <c r="G101" s="7"/>
      <c r="H101" s="7"/>
      <c r="I101" s="7"/>
      <c r="J101" s="7"/>
      <c r="K101" s="19" t="s">
        <v>51</v>
      </c>
      <c r="L101" s="7"/>
      <c r="M101" s="7"/>
      <c r="N101" s="7"/>
      <c r="O101" s="7"/>
      <c r="P101" s="7"/>
      <c r="Q101" s="7"/>
      <c r="R101" s="7"/>
      <c r="S101" s="7"/>
      <c r="T101" s="7"/>
    </row>
    <row r="102" ht="15.6" spans="1:20">
      <c r="A102" s="19" t="s">
        <v>52</v>
      </c>
      <c r="B102" s="7"/>
      <c r="C102" s="20" t="s">
        <v>53</v>
      </c>
      <c r="D102" s="20" t="s">
        <v>54</v>
      </c>
      <c r="E102" s="20" t="s">
        <v>55</v>
      </c>
      <c r="F102" s="20" t="s">
        <v>56</v>
      </c>
      <c r="G102" s="20" t="s">
        <v>57</v>
      </c>
      <c r="H102" s="20" t="s">
        <v>58</v>
      </c>
      <c r="I102" s="30" t="s">
        <v>24</v>
      </c>
      <c r="J102" s="7"/>
      <c r="K102" s="19" t="s">
        <v>59</v>
      </c>
      <c r="L102" s="7"/>
      <c r="M102" s="20" t="s">
        <v>53</v>
      </c>
      <c r="N102" s="20" t="s">
        <v>54</v>
      </c>
      <c r="O102" s="20" t="s">
        <v>55</v>
      </c>
      <c r="P102" s="20" t="s">
        <v>56</v>
      </c>
      <c r="Q102" s="20" t="s">
        <v>57</v>
      </c>
      <c r="R102" s="20" t="s">
        <v>58</v>
      </c>
      <c r="S102" s="30" t="s">
        <v>24</v>
      </c>
      <c r="T102" s="7"/>
    </row>
    <row r="103" spans="1:20">
      <c r="A103" s="21" t="s">
        <v>60</v>
      </c>
      <c r="B103" s="7"/>
      <c r="C103" s="21"/>
      <c r="D103" s="21"/>
      <c r="E103" s="21"/>
      <c r="F103" s="21"/>
      <c r="G103" s="21"/>
      <c r="H103" s="21"/>
      <c r="I103" s="21"/>
      <c r="J103" s="7"/>
      <c r="K103" s="9" t="s">
        <v>60</v>
      </c>
      <c r="L103" s="7"/>
      <c r="M103" s="9"/>
      <c r="N103" s="9"/>
      <c r="O103" s="9"/>
      <c r="P103" s="9"/>
      <c r="Q103" s="9"/>
      <c r="R103" s="9"/>
      <c r="S103" s="9"/>
      <c r="T103" s="7"/>
    </row>
    <row r="104" spans="1:20">
      <c r="A104" s="21" t="s">
        <v>61</v>
      </c>
      <c r="B104" s="7"/>
      <c r="C104" s="21"/>
      <c r="D104" s="21"/>
      <c r="E104" s="21"/>
      <c r="F104" s="21"/>
      <c r="G104" s="21"/>
      <c r="H104" s="21"/>
      <c r="I104" s="21"/>
      <c r="J104" s="7"/>
      <c r="K104" s="9" t="s">
        <v>61</v>
      </c>
      <c r="L104" s="7"/>
      <c r="M104" s="9"/>
      <c r="N104" s="9"/>
      <c r="O104" s="9"/>
      <c r="P104" s="9"/>
      <c r="Q104" s="9"/>
      <c r="R104" s="9"/>
      <c r="S104" s="9"/>
      <c r="T104" s="7"/>
    </row>
    <row r="105" spans="1:20">
      <c r="A105" s="21" t="s">
        <v>62</v>
      </c>
      <c r="B105" s="7"/>
      <c r="C105" s="21"/>
      <c r="D105" s="21"/>
      <c r="E105" s="21"/>
      <c r="F105" s="21"/>
      <c r="G105" s="21"/>
      <c r="H105" s="21"/>
      <c r="I105" s="21"/>
      <c r="J105" s="7"/>
      <c r="K105" s="9" t="s">
        <v>62</v>
      </c>
      <c r="L105" s="7"/>
      <c r="M105" s="9"/>
      <c r="N105" s="9"/>
      <c r="O105" s="9"/>
      <c r="P105" s="9"/>
      <c r="Q105" s="9"/>
      <c r="R105" s="9"/>
      <c r="S105" s="9"/>
      <c r="T105" s="7"/>
    </row>
    <row r="106" spans="1:20">
      <c r="A106" s="21" t="s">
        <v>63</v>
      </c>
      <c r="B106" s="7"/>
      <c r="C106" s="21"/>
      <c r="D106" s="21"/>
      <c r="E106" s="21"/>
      <c r="F106" s="21"/>
      <c r="G106" s="21"/>
      <c r="H106" s="21"/>
      <c r="I106" s="21"/>
      <c r="J106" s="7"/>
      <c r="K106" s="9" t="s">
        <v>63</v>
      </c>
      <c r="L106" s="7"/>
      <c r="M106" s="9"/>
      <c r="N106" s="9"/>
      <c r="O106" s="9"/>
      <c r="P106" s="9"/>
      <c r="Q106" s="9"/>
      <c r="R106" s="9"/>
      <c r="S106" s="9"/>
      <c r="T106" s="7"/>
    </row>
    <row r="107" spans="1:20">
      <c r="A107" s="21" t="s">
        <v>64</v>
      </c>
      <c r="B107" s="7"/>
      <c r="C107" s="21"/>
      <c r="D107" s="21"/>
      <c r="E107" s="21"/>
      <c r="F107" s="21"/>
      <c r="G107" s="21"/>
      <c r="H107" s="21"/>
      <c r="I107" s="21"/>
      <c r="J107" s="7"/>
      <c r="K107" s="9" t="s">
        <v>64</v>
      </c>
      <c r="L107" s="7"/>
      <c r="M107" s="9"/>
      <c r="N107" s="9"/>
      <c r="O107" s="9"/>
      <c r="P107" s="9"/>
      <c r="Q107" s="9"/>
      <c r="R107" s="9"/>
      <c r="S107" s="9"/>
      <c r="T107" s="7"/>
    </row>
    <row r="108" spans="1:20">
      <c r="A108" s="23" t="s">
        <v>65</v>
      </c>
      <c r="B108" s="7"/>
      <c r="C108" s="23"/>
      <c r="D108" s="23"/>
      <c r="E108" s="23"/>
      <c r="F108" s="23"/>
      <c r="G108" s="23"/>
      <c r="H108" s="23"/>
      <c r="I108" s="23"/>
      <c r="J108" s="7"/>
      <c r="K108" s="23" t="s">
        <v>65</v>
      </c>
      <c r="L108" s="7"/>
      <c r="M108" s="23"/>
      <c r="N108" s="23"/>
      <c r="O108" s="23"/>
      <c r="P108" s="23"/>
      <c r="Q108" s="23"/>
      <c r="R108" s="23"/>
      <c r="S108" s="23"/>
      <c r="T108" s="7"/>
    </row>
    <row r="109" spans="1:20">
      <c r="A109" s="7"/>
      <c r="B109" s="7"/>
      <c r="C109" s="7"/>
      <c r="D109" s="7"/>
      <c r="E109" s="7"/>
      <c r="F109" s="7"/>
      <c r="G109" s="7"/>
      <c r="H109" s="7"/>
      <c r="I109" s="7"/>
      <c r="J109" s="7"/>
      <c r="K109" s="7"/>
      <c r="L109" s="7"/>
      <c r="M109" s="7"/>
      <c r="N109" s="7"/>
      <c r="O109" s="7"/>
      <c r="P109" s="7"/>
      <c r="Q109" s="7"/>
      <c r="R109" s="7"/>
      <c r="S109" s="7"/>
      <c r="T109" s="7"/>
    </row>
    <row r="110" ht="15.6" spans="1:20">
      <c r="A110" s="19" t="s">
        <v>66</v>
      </c>
      <c r="B110" s="7"/>
      <c r="C110" s="20" t="s">
        <v>53</v>
      </c>
      <c r="D110" s="20" t="s">
        <v>54</v>
      </c>
      <c r="E110" s="20" t="s">
        <v>55</v>
      </c>
      <c r="F110" s="20" t="s">
        <v>56</v>
      </c>
      <c r="G110" s="20" t="s">
        <v>57</v>
      </c>
      <c r="H110" s="20" t="s">
        <v>58</v>
      </c>
      <c r="I110" s="30" t="s">
        <v>24</v>
      </c>
      <c r="J110" s="7"/>
      <c r="K110" s="19" t="s">
        <v>67</v>
      </c>
      <c r="L110" s="7"/>
      <c r="M110" s="20" t="s">
        <v>53</v>
      </c>
      <c r="N110" s="20" t="s">
        <v>54</v>
      </c>
      <c r="O110" s="20" t="s">
        <v>55</v>
      </c>
      <c r="P110" s="20" t="s">
        <v>56</v>
      </c>
      <c r="Q110" s="20" t="s">
        <v>57</v>
      </c>
      <c r="R110" s="20" t="s">
        <v>58</v>
      </c>
      <c r="S110" s="30" t="s">
        <v>24</v>
      </c>
      <c r="T110" s="7"/>
    </row>
    <row r="111" spans="1:20">
      <c r="A111" s="21" t="s">
        <v>68</v>
      </c>
      <c r="B111" s="7"/>
      <c r="C111" s="21"/>
      <c r="D111" s="21"/>
      <c r="E111" s="21"/>
      <c r="F111" s="21"/>
      <c r="G111" s="21"/>
      <c r="H111" s="21"/>
      <c r="I111" s="21"/>
      <c r="J111" s="7"/>
      <c r="K111" s="9" t="s">
        <v>68</v>
      </c>
      <c r="L111" s="7"/>
      <c r="M111" s="9"/>
      <c r="N111" s="9"/>
      <c r="O111" s="9"/>
      <c r="P111" s="9"/>
      <c r="Q111" s="9"/>
      <c r="R111" s="9"/>
      <c r="S111" s="9"/>
      <c r="T111" s="7"/>
    </row>
    <row r="112" spans="1:20">
      <c r="A112" s="21" t="s">
        <v>69</v>
      </c>
      <c r="B112" s="7"/>
      <c r="C112" s="21"/>
      <c r="D112" s="21"/>
      <c r="E112" s="21"/>
      <c r="F112" s="21"/>
      <c r="G112" s="21"/>
      <c r="H112" s="21"/>
      <c r="I112" s="21"/>
      <c r="J112" s="7"/>
      <c r="K112" s="9" t="s">
        <v>69</v>
      </c>
      <c r="L112" s="7"/>
      <c r="M112" s="9"/>
      <c r="N112" s="9"/>
      <c r="O112" s="9"/>
      <c r="P112" s="9"/>
      <c r="Q112" s="9"/>
      <c r="R112" s="9"/>
      <c r="S112" s="9"/>
      <c r="T112" s="7"/>
    </row>
    <row r="113" spans="1:20">
      <c r="A113" s="23" t="s">
        <v>70</v>
      </c>
      <c r="B113" s="7"/>
      <c r="C113" s="23"/>
      <c r="D113" s="23"/>
      <c r="E113" s="23"/>
      <c r="F113" s="23"/>
      <c r="G113" s="23"/>
      <c r="H113" s="23"/>
      <c r="I113" s="23"/>
      <c r="J113" s="7"/>
      <c r="K113" s="23" t="s">
        <v>70</v>
      </c>
      <c r="L113" s="7"/>
      <c r="M113" s="23"/>
      <c r="N113" s="23"/>
      <c r="O113" s="23"/>
      <c r="P113" s="23"/>
      <c r="Q113" s="23"/>
      <c r="R113" s="23"/>
      <c r="S113" s="23"/>
      <c r="T113" s="7"/>
    </row>
    <row r="114" spans="1:20">
      <c r="A114" s="7"/>
      <c r="B114" s="7"/>
      <c r="C114" s="7"/>
      <c r="D114" s="7"/>
      <c r="E114" s="7"/>
      <c r="F114" s="7"/>
      <c r="G114" s="7"/>
      <c r="H114" s="7"/>
      <c r="I114" s="7"/>
      <c r="J114" s="7"/>
      <c r="K114" s="7"/>
      <c r="L114" s="7"/>
      <c r="M114" s="7"/>
      <c r="N114" s="7"/>
      <c r="O114" s="7"/>
      <c r="P114" s="7"/>
      <c r="Q114" s="7"/>
      <c r="R114" s="7"/>
      <c r="S114" s="7"/>
      <c r="T114" s="7"/>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47"/>
  <sheetViews>
    <sheetView tabSelected="1" workbookViewId="0">
      <selection activeCell="G8" sqref="G8"/>
    </sheetView>
  </sheetViews>
  <sheetFormatPr defaultColWidth="8.88888888888889" defaultRowHeight="14.4"/>
  <sheetData>
    <row r="1" spans="1:17">
      <c r="A1" s="1" t="s">
        <v>89</v>
      </c>
      <c r="B1" s="2"/>
      <c r="C1" s="2"/>
      <c r="D1" s="2"/>
      <c r="E1" s="2"/>
      <c r="F1" s="2"/>
      <c r="G1" s="2"/>
      <c r="H1" s="2"/>
      <c r="I1" s="2"/>
      <c r="J1" s="2"/>
      <c r="K1" s="2"/>
      <c r="L1" s="2"/>
      <c r="M1" s="2"/>
      <c r="N1" s="2"/>
      <c r="O1" s="2"/>
      <c r="P1" s="2"/>
      <c r="Q1" s="2"/>
    </row>
    <row r="2" spans="1:17">
      <c r="A2" s="3" t="s">
        <v>90</v>
      </c>
      <c r="B2" s="2"/>
      <c r="C2" s="2"/>
      <c r="D2" s="2"/>
      <c r="E2" s="2"/>
      <c r="F2" s="2"/>
      <c r="G2" s="2"/>
      <c r="H2" s="2"/>
      <c r="I2" s="2"/>
      <c r="J2" s="2"/>
      <c r="K2" s="2"/>
      <c r="L2" s="2"/>
      <c r="M2" s="2"/>
      <c r="N2" s="2"/>
      <c r="O2" s="2"/>
      <c r="P2" s="2"/>
      <c r="Q2" s="2"/>
    </row>
    <row r="3" spans="1:17">
      <c r="A3" s="3" t="s">
        <v>91</v>
      </c>
      <c r="B3" s="2"/>
      <c r="C3" s="2"/>
      <c r="D3" s="2"/>
      <c r="E3" s="2"/>
      <c r="F3" s="2"/>
      <c r="G3" s="2"/>
      <c r="H3" s="2"/>
      <c r="I3" s="2"/>
      <c r="J3" s="2"/>
      <c r="K3" s="2"/>
      <c r="L3" s="2"/>
      <c r="M3" s="2"/>
      <c r="N3" s="2"/>
      <c r="O3" s="2"/>
      <c r="P3" s="2"/>
      <c r="Q3" s="2"/>
    </row>
    <row r="4" spans="1:17">
      <c r="A4" s="3" t="s">
        <v>92</v>
      </c>
      <c r="B4" s="3"/>
      <c r="C4" s="3"/>
      <c r="D4" s="3"/>
      <c r="E4" s="3"/>
      <c r="F4" s="3"/>
      <c r="G4" s="3"/>
      <c r="H4" s="3"/>
      <c r="I4" s="3"/>
      <c r="J4" s="3"/>
      <c r="K4" s="3"/>
      <c r="L4" s="3"/>
      <c r="M4" s="3"/>
      <c r="N4" s="3"/>
      <c r="O4" s="3"/>
      <c r="P4" s="3"/>
      <c r="Q4" s="3"/>
    </row>
    <row r="5" spans="1:17">
      <c r="A5" s="3" t="s">
        <v>93</v>
      </c>
      <c r="B5" s="3"/>
      <c r="C5" s="3"/>
      <c r="D5" s="3"/>
      <c r="E5" s="3" t="s">
        <v>94</v>
      </c>
      <c r="F5" s="3"/>
      <c r="G5" s="3"/>
      <c r="H5" s="3"/>
      <c r="I5" s="3"/>
      <c r="J5" s="3"/>
      <c r="K5" s="3"/>
      <c r="L5" s="3"/>
      <c r="M5" s="3"/>
      <c r="N5" s="3"/>
      <c r="O5" s="3"/>
      <c r="P5" s="3"/>
      <c r="Q5" s="3"/>
    </row>
    <row r="6" spans="1:17">
      <c r="A6" s="3"/>
      <c r="B6" s="3" t="s">
        <v>95</v>
      </c>
      <c r="C6" s="3"/>
      <c r="D6" s="3"/>
      <c r="E6" s="3"/>
      <c r="F6" s="3"/>
      <c r="G6" s="3"/>
      <c r="H6" s="3"/>
      <c r="I6" s="3"/>
      <c r="J6" s="3"/>
      <c r="K6" s="3"/>
      <c r="L6" s="3"/>
      <c r="M6" s="3"/>
      <c r="N6" s="3"/>
      <c r="O6" s="3"/>
      <c r="P6" s="3"/>
      <c r="Q6" s="3"/>
    </row>
    <row r="7" spans="1:17">
      <c r="A7" s="3"/>
      <c r="B7" s="3"/>
      <c r="C7" s="3"/>
      <c r="D7" s="3"/>
      <c r="E7" s="3"/>
      <c r="F7" s="3"/>
      <c r="G7" s="3"/>
      <c r="H7" s="3"/>
      <c r="I7" s="3"/>
      <c r="J7" s="3"/>
      <c r="K7" s="3"/>
      <c r="L7" s="3"/>
      <c r="M7" s="3"/>
      <c r="N7" s="3"/>
      <c r="O7" s="3"/>
      <c r="P7" s="3"/>
      <c r="Q7" s="3"/>
    </row>
    <row r="8" spans="1:17">
      <c r="A8" s="3"/>
      <c r="B8" s="3"/>
      <c r="C8" s="3"/>
      <c r="D8" s="3"/>
      <c r="E8" s="3"/>
      <c r="F8" s="3"/>
      <c r="G8" s="3"/>
      <c r="H8" s="3"/>
      <c r="I8" s="3"/>
      <c r="J8" s="3"/>
      <c r="K8" s="3"/>
      <c r="L8" s="3"/>
      <c r="M8" s="3"/>
      <c r="N8" s="3"/>
      <c r="O8" s="3"/>
      <c r="P8" s="3"/>
      <c r="Q8" s="3"/>
    </row>
    <row r="9" spans="1:17">
      <c r="A9" s="3" t="s">
        <v>96</v>
      </c>
      <c r="B9" s="2"/>
      <c r="C9" s="2"/>
      <c r="D9" s="2"/>
      <c r="E9" s="2"/>
      <c r="F9" s="2"/>
      <c r="G9" s="2"/>
      <c r="H9" s="4"/>
      <c r="I9" s="2"/>
      <c r="J9" s="2"/>
      <c r="K9" s="2"/>
      <c r="L9" s="2"/>
      <c r="M9" s="2"/>
      <c r="N9" s="2"/>
      <c r="O9" s="2"/>
      <c r="P9" s="2"/>
      <c r="Q9" s="2"/>
    </row>
    <row r="10" spans="1:17">
      <c r="A10" s="3"/>
      <c r="B10" s="3"/>
      <c r="C10" s="3"/>
      <c r="D10" s="3"/>
      <c r="E10" s="3"/>
      <c r="F10" s="3"/>
      <c r="G10" s="3"/>
      <c r="H10" s="3"/>
      <c r="I10" s="3"/>
      <c r="J10" s="3"/>
      <c r="K10" s="3"/>
      <c r="L10" s="3"/>
      <c r="M10" s="3"/>
      <c r="N10" s="3"/>
      <c r="O10" s="3"/>
      <c r="P10" s="3"/>
      <c r="Q10" s="3"/>
    </row>
    <row r="11" spans="1:17">
      <c r="A11" s="3"/>
      <c r="B11" s="3"/>
      <c r="C11" s="3"/>
      <c r="D11" s="3"/>
      <c r="E11" s="3"/>
      <c r="F11" s="3"/>
      <c r="G11" s="3"/>
      <c r="H11" s="3"/>
      <c r="I11" s="3"/>
      <c r="J11" s="3"/>
      <c r="K11" s="3"/>
      <c r="L11" s="3"/>
      <c r="M11" s="3"/>
      <c r="N11" s="3"/>
      <c r="O11" s="3"/>
      <c r="P11" s="3"/>
      <c r="Q11" s="3"/>
    </row>
    <row r="12" spans="1:17">
      <c r="A12" s="3"/>
      <c r="B12" s="3"/>
      <c r="C12" s="3"/>
      <c r="D12" s="3"/>
      <c r="E12" s="3"/>
      <c r="F12" s="3"/>
      <c r="G12" s="3"/>
      <c r="H12" s="3"/>
      <c r="I12" s="3"/>
      <c r="J12" s="3"/>
      <c r="K12" s="3"/>
      <c r="L12" s="3"/>
      <c r="M12" s="3"/>
      <c r="N12" s="3"/>
      <c r="O12" s="3"/>
      <c r="P12" s="3"/>
      <c r="Q12" s="3"/>
    </row>
    <row r="13" spans="1:17">
      <c r="A13" s="3"/>
      <c r="B13" s="3"/>
      <c r="C13" s="3"/>
      <c r="D13" s="3"/>
      <c r="E13" s="3"/>
      <c r="F13" s="3"/>
      <c r="G13" s="3"/>
      <c r="H13" s="3"/>
      <c r="I13" s="3"/>
      <c r="J13" s="3"/>
      <c r="K13" s="3"/>
      <c r="L13" s="3"/>
      <c r="M13" s="3"/>
      <c r="N13" s="3"/>
      <c r="O13" s="3"/>
      <c r="P13" s="3"/>
      <c r="Q13" s="3"/>
    </row>
    <row r="14" spans="1:17">
      <c r="A14" s="3"/>
      <c r="B14" s="3"/>
      <c r="C14" s="3"/>
      <c r="D14" s="3"/>
      <c r="E14" s="3"/>
      <c r="F14" s="3"/>
      <c r="G14" s="3"/>
      <c r="H14" s="3"/>
      <c r="I14" s="3"/>
      <c r="J14" s="3"/>
      <c r="K14" s="3"/>
      <c r="L14" s="3"/>
      <c r="M14" s="3"/>
      <c r="N14" s="3"/>
      <c r="O14" s="3"/>
      <c r="P14" s="3"/>
      <c r="Q14" s="3"/>
    </row>
    <row r="15" spans="1:17">
      <c r="A15" s="3"/>
      <c r="B15" s="3"/>
      <c r="C15" s="3"/>
      <c r="D15" s="3"/>
      <c r="E15" s="3"/>
      <c r="F15" s="3"/>
      <c r="G15" s="3"/>
      <c r="H15" s="3"/>
      <c r="I15" s="3"/>
      <c r="J15" s="3"/>
      <c r="K15" s="3"/>
      <c r="L15" s="3"/>
      <c r="M15" s="3"/>
      <c r="N15" s="3"/>
      <c r="O15" s="3"/>
      <c r="P15" s="3"/>
      <c r="Q15" s="3"/>
    </row>
    <row r="16" spans="1:17">
      <c r="A16" s="3"/>
      <c r="B16" s="3"/>
      <c r="C16" s="3"/>
      <c r="D16" s="3"/>
      <c r="E16" s="3"/>
      <c r="F16" s="3"/>
      <c r="G16" s="3"/>
      <c r="H16" s="3"/>
      <c r="I16" s="3"/>
      <c r="J16" s="3"/>
      <c r="K16" s="3"/>
      <c r="L16" s="3"/>
      <c r="M16" s="3"/>
      <c r="N16" s="3"/>
      <c r="O16" s="3"/>
      <c r="P16" s="3"/>
      <c r="Q16" s="3"/>
    </row>
    <row r="17" spans="1:17">
      <c r="A17" s="3"/>
      <c r="B17" s="3"/>
      <c r="C17" s="3"/>
      <c r="D17" s="3"/>
      <c r="E17" s="3"/>
      <c r="F17" s="3"/>
      <c r="G17" s="3"/>
      <c r="H17" s="3"/>
      <c r="I17" s="3"/>
      <c r="J17" s="3"/>
      <c r="K17" s="3"/>
      <c r="L17" s="3"/>
      <c r="M17" s="3"/>
      <c r="N17" s="3"/>
      <c r="O17" s="3"/>
      <c r="P17" s="3"/>
      <c r="Q17" s="3"/>
    </row>
    <row r="18" spans="1:17">
      <c r="A18" s="3"/>
      <c r="B18" s="3"/>
      <c r="C18" s="3"/>
      <c r="D18" s="3"/>
      <c r="E18" s="3"/>
      <c r="F18" s="3"/>
      <c r="G18" s="3"/>
      <c r="H18" s="3"/>
      <c r="I18" s="3"/>
      <c r="J18" s="3"/>
      <c r="K18" s="3"/>
      <c r="L18" s="3"/>
      <c r="M18" s="3"/>
      <c r="N18" s="3"/>
      <c r="O18" s="3"/>
      <c r="P18" s="3"/>
      <c r="Q18" s="3"/>
    </row>
    <row r="19" spans="1:17">
      <c r="A19" s="3"/>
      <c r="B19" s="3"/>
      <c r="C19" s="3"/>
      <c r="D19" s="3"/>
      <c r="E19" s="3"/>
      <c r="F19" s="3"/>
      <c r="G19" s="3"/>
      <c r="H19" s="3"/>
      <c r="I19" s="3"/>
      <c r="J19" s="3"/>
      <c r="K19" s="3"/>
      <c r="L19" s="3"/>
      <c r="M19" s="3"/>
      <c r="N19" s="3"/>
      <c r="O19" s="3"/>
      <c r="P19" s="3"/>
      <c r="Q19" s="3"/>
    </row>
    <row r="20" spans="1:17">
      <c r="A20" s="3"/>
      <c r="B20" s="3"/>
      <c r="C20" s="3"/>
      <c r="D20" s="3"/>
      <c r="E20" s="3"/>
      <c r="F20" s="3"/>
      <c r="G20" s="3"/>
      <c r="H20" s="3"/>
      <c r="I20" s="3"/>
      <c r="J20" s="3"/>
      <c r="K20" s="3"/>
      <c r="L20" s="3"/>
      <c r="M20" s="3"/>
      <c r="N20" s="3"/>
      <c r="O20" s="3"/>
      <c r="P20" s="3"/>
      <c r="Q20" s="3"/>
    </row>
    <row r="21" spans="1:17">
      <c r="A21" s="3"/>
      <c r="B21" s="3"/>
      <c r="C21" s="3"/>
      <c r="D21" s="3"/>
      <c r="E21" s="3"/>
      <c r="F21" s="3"/>
      <c r="G21" s="3"/>
      <c r="H21" s="3"/>
      <c r="I21" s="3"/>
      <c r="J21" s="3"/>
      <c r="K21" s="3"/>
      <c r="L21" s="3"/>
      <c r="M21" s="3"/>
      <c r="N21" s="3"/>
      <c r="O21" s="3"/>
      <c r="P21" s="3"/>
      <c r="Q21" s="3"/>
    </row>
    <row r="22" spans="1:17">
      <c r="A22" s="3"/>
      <c r="B22" s="3"/>
      <c r="C22" s="3"/>
      <c r="D22" s="3"/>
      <c r="E22" s="3"/>
      <c r="F22" s="3"/>
      <c r="G22" s="3"/>
      <c r="H22" s="3"/>
      <c r="I22" s="3"/>
      <c r="J22" s="3"/>
      <c r="K22" s="3"/>
      <c r="L22" s="3"/>
      <c r="M22" s="3"/>
      <c r="N22" s="3"/>
      <c r="O22" s="3"/>
      <c r="P22" s="3"/>
      <c r="Q22" s="3"/>
    </row>
    <row r="23" spans="1:17">
      <c r="A23" s="3"/>
      <c r="B23" s="3"/>
      <c r="C23" s="3"/>
      <c r="D23" s="3"/>
      <c r="E23" s="3"/>
      <c r="F23" s="3"/>
      <c r="G23" s="3"/>
      <c r="H23" s="3"/>
      <c r="I23" s="3"/>
      <c r="J23" s="3"/>
      <c r="K23" s="3"/>
      <c r="L23" s="3"/>
      <c r="M23" s="3"/>
      <c r="N23" s="3"/>
      <c r="O23" s="3"/>
      <c r="P23" s="3"/>
      <c r="Q23" s="3"/>
    </row>
    <row r="24" spans="1:17">
      <c r="A24" s="3"/>
      <c r="B24" s="3"/>
      <c r="C24" s="3"/>
      <c r="D24" s="3"/>
      <c r="E24" s="3"/>
      <c r="F24" s="3"/>
      <c r="G24" s="3"/>
      <c r="H24" s="3"/>
      <c r="I24" s="3"/>
      <c r="J24" s="3"/>
      <c r="K24" s="3"/>
      <c r="L24" s="3"/>
      <c r="M24" s="3"/>
      <c r="N24" s="3"/>
      <c r="O24" s="3"/>
      <c r="P24" s="3"/>
      <c r="Q24" s="3"/>
    </row>
    <row r="25" spans="1:17">
      <c r="A25" s="3" t="s">
        <v>97</v>
      </c>
      <c r="B25" s="2"/>
      <c r="C25" s="2"/>
      <c r="D25" s="2"/>
      <c r="E25" s="2"/>
      <c r="F25" s="2"/>
      <c r="G25" s="2"/>
      <c r="H25" s="2"/>
      <c r="I25" s="2"/>
      <c r="J25" s="2"/>
      <c r="K25" s="2"/>
      <c r="L25" s="2"/>
      <c r="M25" s="2"/>
      <c r="N25" s="2"/>
      <c r="O25" s="2"/>
      <c r="P25" s="2"/>
      <c r="Q25" s="2"/>
    </row>
    <row r="26" spans="1:17">
      <c r="A26" s="3"/>
      <c r="B26" s="3"/>
      <c r="C26" s="3"/>
      <c r="D26" s="3"/>
      <c r="E26" s="3"/>
      <c r="F26" s="3"/>
      <c r="G26" s="3"/>
      <c r="H26" s="3"/>
      <c r="I26" s="3"/>
      <c r="J26" s="3"/>
      <c r="K26" s="3"/>
      <c r="L26" s="3"/>
      <c r="M26" s="3"/>
      <c r="N26" s="3"/>
      <c r="O26" s="3"/>
      <c r="P26" s="3"/>
      <c r="Q26" s="3"/>
    </row>
    <row r="27" spans="1:17">
      <c r="A27" s="3"/>
      <c r="B27" s="3"/>
      <c r="C27" s="3"/>
      <c r="D27" s="3"/>
      <c r="E27" s="3"/>
      <c r="F27" s="3"/>
      <c r="G27" s="3"/>
      <c r="H27" s="3"/>
      <c r="I27" s="3"/>
      <c r="J27" s="3"/>
      <c r="K27" s="3"/>
      <c r="L27" s="3"/>
      <c r="M27" s="3"/>
      <c r="N27" s="3"/>
      <c r="O27" s="3"/>
      <c r="P27" s="3"/>
      <c r="Q27" s="3"/>
    </row>
    <row r="28" spans="1:17">
      <c r="A28" s="3"/>
      <c r="B28" s="3"/>
      <c r="C28" s="3"/>
      <c r="D28" s="3"/>
      <c r="E28" s="3"/>
      <c r="F28" s="3"/>
      <c r="G28" s="3"/>
      <c r="H28" s="3"/>
      <c r="I28" s="3"/>
      <c r="J28" s="3"/>
      <c r="K28" s="3"/>
      <c r="L28" s="3"/>
      <c r="M28" s="3"/>
      <c r="N28" s="3"/>
      <c r="O28" s="3"/>
      <c r="P28" s="3"/>
      <c r="Q28" s="3"/>
    </row>
    <row r="29" spans="1:17">
      <c r="A29" s="3"/>
      <c r="B29" s="3"/>
      <c r="C29" s="3"/>
      <c r="D29" s="3"/>
      <c r="E29" s="3"/>
      <c r="F29" s="3"/>
      <c r="G29" s="3"/>
      <c r="H29" s="3"/>
      <c r="I29" s="3"/>
      <c r="J29" s="3"/>
      <c r="K29" s="3"/>
      <c r="L29" s="3"/>
      <c r="M29" s="3"/>
      <c r="N29" s="3"/>
      <c r="O29" s="3"/>
      <c r="P29" s="3"/>
      <c r="Q29" s="3"/>
    </row>
    <row r="30" spans="1:17">
      <c r="A30" s="3"/>
      <c r="B30" s="3"/>
      <c r="C30" s="3"/>
      <c r="D30" s="3"/>
      <c r="E30" s="3"/>
      <c r="F30" s="3"/>
      <c r="G30" s="3"/>
      <c r="H30" s="3"/>
      <c r="I30" s="3"/>
      <c r="J30" s="3"/>
      <c r="K30" s="3"/>
      <c r="L30" s="3"/>
      <c r="M30" s="3"/>
      <c r="N30" s="3"/>
      <c r="O30" s="3"/>
      <c r="P30" s="3"/>
      <c r="Q30" s="3"/>
    </row>
    <row r="31" spans="1:17">
      <c r="A31" s="3"/>
      <c r="B31" s="3"/>
      <c r="C31" s="3"/>
      <c r="D31" s="3"/>
      <c r="E31" s="3"/>
      <c r="F31" s="3"/>
      <c r="G31" s="3"/>
      <c r="H31" s="3"/>
      <c r="I31" s="3"/>
      <c r="J31" s="3"/>
      <c r="K31" s="3"/>
      <c r="L31" s="3"/>
      <c r="M31" s="3"/>
      <c r="N31" s="3"/>
      <c r="O31" s="3"/>
      <c r="P31" s="3"/>
      <c r="Q31" s="3"/>
    </row>
    <row r="32" spans="1:17">
      <c r="A32" s="3"/>
      <c r="B32" s="3"/>
      <c r="C32" s="3"/>
      <c r="D32" s="3"/>
      <c r="E32" s="3"/>
      <c r="F32" s="3"/>
      <c r="G32" s="3"/>
      <c r="H32" s="3"/>
      <c r="I32" s="3"/>
      <c r="J32" s="3"/>
      <c r="K32" s="3"/>
      <c r="L32" s="3"/>
      <c r="M32" s="3"/>
      <c r="N32" s="3"/>
      <c r="O32" s="3"/>
      <c r="P32" s="3"/>
      <c r="Q32" s="3"/>
    </row>
    <row r="33" spans="1:17">
      <c r="A33" s="3"/>
      <c r="B33" s="3"/>
      <c r="C33" s="3"/>
      <c r="D33" s="3"/>
      <c r="E33" s="3"/>
      <c r="F33" s="3"/>
      <c r="G33" s="3"/>
      <c r="H33" s="3"/>
      <c r="I33" s="3"/>
      <c r="J33" s="3"/>
      <c r="K33" s="3"/>
      <c r="L33" s="3"/>
      <c r="M33" s="3"/>
      <c r="N33" s="3"/>
      <c r="O33" s="3"/>
      <c r="P33" s="3"/>
      <c r="Q33" s="3"/>
    </row>
    <row r="34" spans="1:17">
      <c r="A34" s="3"/>
      <c r="B34" s="3"/>
      <c r="C34" s="3"/>
      <c r="D34" s="3"/>
      <c r="E34" s="3"/>
      <c r="F34" s="3"/>
      <c r="G34" s="3"/>
      <c r="H34" s="3"/>
      <c r="I34" s="3"/>
      <c r="J34" s="3"/>
      <c r="K34" s="3"/>
      <c r="L34" s="3"/>
      <c r="M34" s="3"/>
      <c r="N34" s="3"/>
      <c r="O34" s="3"/>
      <c r="P34" s="3"/>
      <c r="Q34" s="3"/>
    </row>
    <row r="35" spans="1:17">
      <c r="A35" s="3"/>
      <c r="B35" s="3"/>
      <c r="C35" s="3"/>
      <c r="D35" s="3"/>
      <c r="E35" s="3"/>
      <c r="F35" s="3"/>
      <c r="G35" s="3"/>
      <c r="H35" s="3"/>
      <c r="I35" s="3"/>
      <c r="J35" s="3"/>
      <c r="K35" s="3"/>
      <c r="L35" s="3"/>
      <c r="M35" s="3"/>
      <c r="N35" s="3"/>
      <c r="O35" s="3"/>
      <c r="P35" s="3"/>
      <c r="Q35" s="3"/>
    </row>
    <row r="36" spans="1:17">
      <c r="A36" s="3"/>
      <c r="B36" s="3"/>
      <c r="C36" s="3"/>
      <c r="D36" s="3"/>
      <c r="E36" s="3"/>
      <c r="F36" s="3"/>
      <c r="G36" s="3"/>
      <c r="H36" s="3"/>
      <c r="I36" s="3"/>
      <c r="J36" s="3"/>
      <c r="K36" s="3"/>
      <c r="L36" s="3"/>
      <c r="M36" s="3"/>
      <c r="N36" s="3"/>
      <c r="O36" s="3"/>
      <c r="P36" s="3"/>
      <c r="Q36" s="3"/>
    </row>
    <row r="37" spans="1:17">
      <c r="A37" s="3"/>
      <c r="B37" s="3"/>
      <c r="C37" s="3"/>
      <c r="D37" s="3"/>
      <c r="E37" s="3"/>
      <c r="F37" s="3"/>
      <c r="G37" s="3"/>
      <c r="H37" s="3"/>
      <c r="I37" s="3"/>
      <c r="J37" s="3"/>
      <c r="K37" s="3"/>
      <c r="L37" s="3"/>
      <c r="M37" s="3"/>
      <c r="N37" s="3"/>
      <c r="O37" s="3"/>
      <c r="P37" s="3"/>
      <c r="Q37" s="3"/>
    </row>
    <row r="38" spans="1:17">
      <c r="A38" s="3"/>
      <c r="B38" s="3"/>
      <c r="C38" s="3"/>
      <c r="D38" s="3"/>
      <c r="E38" s="3"/>
      <c r="F38" s="3"/>
      <c r="G38" s="3"/>
      <c r="H38" s="3"/>
      <c r="I38" s="3"/>
      <c r="J38" s="3"/>
      <c r="K38" s="3"/>
      <c r="L38" s="3"/>
      <c r="M38" s="3"/>
      <c r="N38" s="3"/>
      <c r="O38" s="3"/>
      <c r="P38" s="3"/>
      <c r="Q38" s="3"/>
    </row>
    <row r="39" spans="1:17">
      <c r="A39" s="3"/>
      <c r="B39" s="3"/>
      <c r="C39" s="3"/>
      <c r="D39" s="3"/>
      <c r="E39" s="3"/>
      <c r="F39" s="3"/>
      <c r="G39" s="3"/>
      <c r="H39" s="3"/>
      <c r="I39" s="3"/>
      <c r="J39" s="3"/>
      <c r="K39" s="3"/>
      <c r="L39" s="3"/>
      <c r="M39" s="3"/>
      <c r="N39" s="3"/>
      <c r="O39" s="3"/>
      <c r="P39" s="3"/>
      <c r="Q39" s="3"/>
    </row>
    <row r="40" spans="1:17">
      <c r="A40" s="3"/>
      <c r="B40" s="3"/>
      <c r="C40" s="3"/>
      <c r="D40" s="3"/>
      <c r="E40" s="3"/>
      <c r="F40" s="3"/>
      <c r="G40" s="3"/>
      <c r="H40" s="3"/>
      <c r="I40" s="3"/>
      <c r="J40" s="3"/>
      <c r="K40" s="3"/>
      <c r="L40" s="3"/>
      <c r="M40" s="3"/>
      <c r="N40" s="3"/>
      <c r="O40" s="3"/>
      <c r="P40" s="3"/>
      <c r="Q40" s="3"/>
    </row>
    <row r="41" spans="1:17">
      <c r="A41" s="3"/>
      <c r="B41" s="3"/>
      <c r="C41" s="3"/>
      <c r="D41" s="3"/>
      <c r="E41" s="3"/>
      <c r="F41" s="3"/>
      <c r="G41" s="3"/>
      <c r="H41" s="3"/>
      <c r="I41" s="3"/>
      <c r="J41" s="3"/>
      <c r="K41" s="3"/>
      <c r="L41" s="3"/>
      <c r="M41" s="3"/>
      <c r="N41" s="3"/>
      <c r="O41" s="3"/>
      <c r="P41" s="3"/>
      <c r="Q41" s="3"/>
    </row>
    <row r="42" spans="1:17">
      <c r="A42" s="3"/>
      <c r="B42" s="3"/>
      <c r="C42" s="3"/>
      <c r="D42" s="3"/>
      <c r="E42" s="3"/>
      <c r="F42" s="3"/>
      <c r="G42" s="3"/>
      <c r="H42" s="3"/>
      <c r="I42" s="3"/>
      <c r="J42" s="3"/>
      <c r="K42" s="3"/>
      <c r="L42" s="3"/>
      <c r="M42" s="3"/>
      <c r="N42" s="3"/>
      <c r="O42" s="3"/>
      <c r="P42" s="3"/>
      <c r="Q42" s="3"/>
    </row>
    <row r="43" spans="1:17">
      <c r="A43" s="3"/>
      <c r="B43" s="3"/>
      <c r="C43" s="3"/>
      <c r="D43" s="3"/>
      <c r="E43" s="3"/>
      <c r="F43" s="3"/>
      <c r="G43" s="3"/>
      <c r="H43" s="3"/>
      <c r="I43" s="3"/>
      <c r="J43" s="3"/>
      <c r="K43" s="3"/>
      <c r="L43" s="3"/>
      <c r="M43" s="3"/>
      <c r="N43" s="3"/>
      <c r="O43" s="3"/>
      <c r="P43" s="3"/>
      <c r="Q43" s="3"/>
    </row>
    <row r="44" spans="1:17">
      <c r="A44" s="3"/>
      <c r="B44" s="3"/>
      <c r="C44" s="3"/>
      <c r="D44" s="3"/>
      <c r="E44" s="3"/>
      <c r="F44" s="3"/>
      <c r="G44" s="3"/>
      <c r="H44" s="3"/>
      <c r="I44" s="3"/>
      <c r="J44" s="3"/>
      <c r="K44" s="3"/>
      <c r="L44" s="3"/>
      <c r="M44" s="3"/>
      <c r="N44" s="3"/>
      <c r="O44" s="3"/>
      <c r="P44" s="3"/>
      <c r="Q44" s="3"/>
    </row>
    <row r="45" spans="1:17">
      <c r="A45" s="3"/>
      <c r="B45" s="3"/>
      <c r="C45" s="3"/>
      <c r="D45" s="3"/>
      <c r="E45" s="3"/>
      <c r="F45" s="3"/>
      <c r="G45" s="3"/>
      <c r="H45" s="3"/>
      <c r="I45" s="3"/>
      <c r="J45" s="3"/>
      <c r="K45" s="3"/>
      <c r="L45" s="3"/>
      <c r="M45" s="3"/>
      <c r="N45" s="3"/>
      <c r="O45" s="3"/>
      <c r="P45" s="3"/>
      <c r="Q45" s="3"/>
    </row>
    <row r="46" spans="1:17">
      <c r="A46" s="3"/>
      <c r="B46" s="3"/>
      <c r="C46" s="3"/>
      <c r="D46" s="3"/>
      <c r="E46" s="3"/>
      <c r="F46" s="3"/>
      <c r="G46" s="3"/>
      <c r="H46" s="3"/>
      <c r="I46" s="3"/>
      <c r="J46" s="3"/>
      <c r="K46" s="3"/>
      <c r="L46" s="3"/>
      <c r="M46" s="3"/>
      <c r="N46" s="3"/>
      <c r="O46" s="3"/>
      <c r="P46" s="3"/>
      <c r="Q46" s="3"/>
    </row>
    <row r="47" spans="1:17">
      <c r="A47" s="3"/>
      <c r="B47" s="2"/>
      <c r="C47" s="2"/>
      <c r="D47" s="2"/>
      <c r="E47" s="2"/>
      <c r="F47" s="2"/>
      <c r="G47" s="2"/>
      <c r="H47" s="2"/>
      <c r="I47" s="2"/>
      <c r="J47" s="2"/>
      <c r="K47" s="2"/>
      <c r="L47" s="2"/>
      <c r="M47" s="2"/>
      <c r="N47" s="2"/>
      <c r="O47" s="2"/>
      <c r="P47" s="2"/>
      <c r="Q47" s="2"/>
    </row>
  </sheetData>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5</vt:i4>
      </vt:variant>
    </vt:vector>
  </HeadingPairs>
  <TitlesOfParts>
    <vt:vector size="5" baseType="lpstr">
      <vt:lpstr>GLOSSARY</vt:lpstr>
      <vt:lpstr>ECONOMIC DATA AND CALCULATIONS </vt:lpstr>
      <vt:lpstr>Capex and funding </vt:lpstr>
      <vt:lpstr>CBA ANALYSIS</vt:lpstr>
      <vt:lpstr>BRIEF TO THE MINISTER </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sinha</dc:creator>
  <cp:lastModifiedBy>sinha</cp:lastModifiedBy>
  <dcterms:created xsi:type="dcterms:W3CDTF">2025-06-25T11:45:00Z</dcterms:created>
  <dcterms:modified xsi:type="dcterms:W3CDTF">2025-06-25T17:16:40Z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F7E7D9B3D42A44F68ADE83A293A9A888_11</vt:lpwstr>
  </property>
  <property fmtid="{D5CDD505-2E9C-101B-9397-08002B2CF9AE}" pid="3" name="KSOProductBuildVer">
    <vt:lpwstr>1033-12.2.0.21546</vt:lpwstr>
  </property>
</Properties>
</file>