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robinfeldmann/Uni/StatistikTutorium/"/>
    </mc:Choice>
  </mc:AlternateContent>
  <xr:revisionPtr revIDLastSave="0" documentId="8_{60D3DDDA-803D-F349-A909-5B9EA866AFCB}" xr6:coauthVersionLast="47" xr6:coauthVersionMax="47" xr10:uidLastSave="{00000000-0000-0000-0000-000000000000}"/>
  <workbookProtection workbookPassword="CFED" lockStructure="1"/>
  <bookViews>
    <workbookView xWindow="0" yWindow="500" windowWidth="38020" windowHeight="18600" xr2:uid="{00000000-000D-0000-FFFF-FFFF00000000}"/>
  </bookViews>
  <sheets>
    <sheet name="Arbeitszeit" sheetId="1" r:id="rId1"/>
    <sheet name="Feiertage" sheetId="4" state="hidden" r:id="rId2"/>
    <sheet name="Hinweise" sheetId="2" r:id="rId3"/>
    <sheet name="Fehlermeldungen" sheetId="3" state="hidden" r:id="rId4"/>
  </sheets>
  <definedNames>
    <definedName name="Anzahl_Tage">Arbeitszeit!$P$10</definedName>
    <definedName name="Auswahl_Monat">Arbeitszeit!$AB$1:$AB$61</definedName>
    <definedName name="bis">Arbeitszeit!$J$9</definedName>
    <definedName name="Dienstag">Arbeitszeit!$N$6</definedName>
    <definedName name="Donnerstag">Arbeitszeit!$N$8</definedName>
    <definedName name="Fehlermeldungen">Fehlermeldungen!$A$1:$B$32</definedName>
    <definedName name="Feiertage">Feiertage!$A$9:$C$27</definedName>
    <definedName name="Freitag">Arbeitszeit!$N$9</definedName>
    <definedName name="LVS">Arbeitszeit!$E$10</definedName>
    <definedName name="Mittwoch">Arbeitszeit!$N$7</definedName>
    <definedName name="Monat">Arbeitszeit!$J$10</definedName>
    <definedName name="Montag">Arbeitszeit!$N$5</definedName>
    <definedName name="Ostern">Feiertage!$A$12</definedName>
    <definedName name="_xlnm.Print_Area" localSheetId="0">Arbeitszeit!$B$2:$K$53</definedName>
    <definedName name="Schlüssel">Arbeitszeit!$H$58:$H$63</definedName>
    <definedName name="soll">Arbeitszeit!$R$46</definedName>
    <definedName name="Soll_LVS">Arbeitszeit!$J$11</definedName>
    <definedName name="Uebertrag">Arbeitszeit!$E$11</definedName>
    <definedName name="von">Arbeitszeit!$E$9</definedName>
    <definedName name="Vorzeichen">Arbeitszeit!$Q$4:$Q$5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5" i="1" l="1"/>
  <c r="B15" i="1"/>
  <c r="AB2" i="1"/>
  <c r="AB3" i="1" s="1"/>
  <c r="AB4" i="1" s="1"/>
  <c r="AB5" i="1" s="1"/>
  <c r="AB6" i="1" s="1"/>
  <c r="AB7" i="1" s="1"/>
  <c r="AB8" i="1" s="1"/>
  <c r="AB9" i="1" s="1"/>
  <c r="AB10" i="1" s="1"/>
  <c r="AB11" i="1" s="1"/>
  <c r="AB12" i="1" s="1"/>
  <c r="AB13" i="1" s="1"/>
  <c r="AB14" i="1" s="1"/>
  <c r="AB15" i="1" s="1"/>
  <c r="AB16" i="1" s="1"/>
  <c r="AB17" i="1" s="1"/>
  <c r="AB18" i="1" s="1"/>
  <c r="AB19" i="1" s="1"/>
  <c r="AB20" i="1" s="1"/>
  <c r="AB21" i="1" s="1"/>
  <c r="AB22" i="1" s="1"/>
  <c r="AB23" i="1" s="1"/>
  <c r="AB24" i="1" s="1"/>
  <c r="AB25" i="1" s="1"/>
  <c r="AB26" i="1" s="1"/>
  <c r="AB27" i="1" s="1"/>
  <c r="AB28" i="1" s="1"/>
  <c r="AB29" i="1" s="1"/>
  <c r="AB30" i="1" s="1"/>
  <c r="AB31" i="1" s="1"/>
  <c r="AB32" i="1" s="1"/>
  <c r="AB33" i="1" s="1"/>
  <c r="AB34" i="1" s="1"/>
  <c r="AB35" i="1" s="1"/>
  <c r="AB36" i="1" s="1"/>
  <c r="AB37" i="1" s="1"/>
  <c r="AB38" i="1" s="1"/>
  <c r="AB39" i="1" s="1"/>
  <c r="AB40" i="1" s="1"/>
  <c r="AB41" i="1" s="1"/>
  <c r="AB42" i="1" s="1"/>
  <c r="AB43" i="1" s="1"/>
  <c r="AB44" i="1" s="1"/>
  <c r="AB45" i="1" s="1"/>
  <c r="AB46" i="1" s="1"/>
  <c r="AB47" i="1" s="1"/>
  <c r="AB48" i="1" s="1"/>
  <c r="AB49" i="1" s="1"/>
  <c r="AB50" i="1" s="1"/>
  <c r="AB51" i="1" s="1"/>
  <c r="AB52" i="1" s="1"/>
  <c r="AB53" i="1" s="1"/>
  <c r="AB54" i="1" s="1"/>
  <c r="AB55" i="1" s="1"/>
  <c r="AB56" i="1" s="1"/>
  <c r="AB57" i="1" s="1"/>
  <c r="AB58" i="1" s="1"/>
  <c r="AB59" i="1" s="1"/>
  <c r="AB60" i="1" s="1"/>
  <c r="AB61" i="1" s="1"/>
  <c r="AB62" i="1" s="1"/>
  <c r="AB63" i="1" s="1"/>
  <c r="AB64" i="1" s="1"/>
  <c r="AB65" i="1" s="1"/>
  <c r="AB66" i="1" s="1"/>
  <c r="AB67" i="1" s="1"/>
  <c r="Q15" i="1" l="1"/>
  <c r="B16"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15" i="1"/>
  <c r="Q16" i="1" l="1"/>
  <c r="F46" i="1"/>
  <c r="B17" i="1"/>
  <c r="G47" i="1"/>
  <c r="A1" i="4"/>
  <c r="A24" i="4" s="1"/>
  <c r="Q17" i="1" l="1"/>
  <c r="B18" i="1"/>
  <c r="A10" i="4"/>
  <c r="A21" i="4"/>
  <c r="A18" i="4"/>
  <c r="A22" i="4"/>
  <c r="A3" i="4"/>
  <c r="A4" i="4" s="1"/>
  <c r="A5" i="4" s="1"/>
  <c r="A19" i="4"/>
  <c r="A23" i="4"/>
  <c r="A9" i="4"/>
  <c r="A20" i="4"/>
  <c r="Q18" i="1" l="1"/>
  <c r="B19" i="1"/>
  <c r="A6" i="4"/>
  <c r="A12" i="4" s="1"/>
  <c r="Q19" i="1" l="1"/>
  <c r="B20" i="1"/>
  <c r="A15" i="4"/>
  <c r="A11" i="4"/>
  <c r="A17" i="4"/>
  <c r="A14" i="4"/>
  <c r="A16" i="4"/>
  <c r="A13" i="4"/>
  <c r="Q20" i="1" l="1"/>
  <c r="B21" i="1"/>
  <c r="P9" i="1"/>
  <c r="P8" i="1"/>
  <c r="P7" i="1"/>
  <c r="P6" i="1"/>
  <c r="P5" i="1"/>
  <c r="Q21" i="1" l="1"/>
  <c r="B22" i="1"/>
  <c r="P10" i="1"/>
  <c r="R9" i="1"/>
  <c r="Q9" i="1"/>
  <c r="Q22" i="1" l="1"/>
  <c r="B23" i="1"/>
  <c r="N10" i="1"/>
  <c r="M10" i="1"/>
  <c r="M11" i="1"/>
  <c r="M9" i="1"/>
  <c r="M6" i="1"/>
  <c r="M7" i="1"/>
  <c r="M8" i="1"/>
  <c r="M5" i="1"/>
  <c r="B49" i="1"/>
  <c r="W45" i="1"/>
  <c r="V10" i="1"/>
  <c r="Q23" i="1" l="1"/>
  <c r="B24" i="1"/>
  <c r="H15" i="1"/>
  <c r="Y15" i="1" s="1"/>
  <c r="J15" i="1"/>
  <c r="O15" i="1"/>
  <c r="R15" i="1" s="1"/>
  <c r="S15" i="1"/>
  <c r="U15" i="1"/>
  <c r="T15" i="1"/>
  <c r="Q24" i="1" l="1"/>
  <c r="B25" i="1"/>
  <c r="Y16" i="1"/>
  <c r="J17" i="1"/>
  <c r="T16" i="1"/>
  <c r="O16" i="1"/>
  <c r="R16" i="1" s="1"/>
  <c r="U16" i="1"/>
  <c r="V15" i="1"/>
  <c r="Q25" i="1" l="1"/>
  <c r="B26" i="1"/>
  <c r="J18" i="1"/>
  <c r="H17" i="1"/>
  <c r="Y17" i="1" s="1"/>
  <c r="O17" i="1"/>
  <c r="R17" i="1" s="1"/>
  <c r="V16" i="1"/>
  <c r="S16" i="1"/>
  <c r="S17" i="1"/>
  <c r="T17" i="1"/>
  <c r="U17" i="1"/>
  <c r="W15" i="1"/>
  <c r="Q26" i="1" l="1"/>
  <c r="B27" i="1"/>
  <c r="J19" i="1"/>
  <c r="H18" i="1"/>
  <c r="Y18" i="1" s="1"/>
  <c r="W16" i="1"/>
  <c r="O18" i="1"/>
  <c r="R18" i="1" s="1"/>
  <c r="V17" i="1"/>
  <c r="W17" i="1" s="1"/>
  <c r="T18" i="1"/>
  <c r="U18" i="1"/>
  <c r="Q27" i="1" l="1"/>
  <c r="B28" i="1"/>
  <c r="J20" i="1"/>
  <c r="H19" i="1"/>
  <c r="Y19" i="1" s="1"/>
  <c r="O19" i="1"/>
  <c r="R19" i="1" s="1"/>
  <c r="V18" i="1"/>
  <c r="W18" i="1" s="1"/>
  <c r="T19" i="1"/>
  <c r="U19" i="1"/>
  <c r="S18" i="1"/>
  <c r="Q28" i="1" l="1"/>
  <c r="B29" i="1"/>
  <c r="H20" i="1"/>
  <c r="Y20" i="1" s="1"/>
  <c r="O20" i="1"/>
  <c r="R20" i="1" s="1"/>
  <c r="V19" i="1"/>
  <c r="W19" i="1" s="1"/>
  <c r="S19" i="1"/>
  <c r="T20" i="1"/>
  <c r="U20" i="1"/>
  <c r="Q29" i="1" l="1"/>
  <c r="B30" i="1"/>
  <c r="J22" i="1"/>
  <c r="Y21" i="1"/>
  <c r="O21" i="1"/>
  <c r="R21" i="1" s="1"/>
  <c r="V20" i="1"/>
  <c r="W20" i="1" s="1"/>
  <c r="T21" i="1"/>
  <c r="U21" i="1"/>
  <c r="S20" i="1"/>
  <c r="Q30" i="1" l="1"/>
  <c r="B31" i="1"/>
  <c r="J23" i="1"/>
  <c r="H22" i="1"/>
  <c r="Y22" i="1" s="1"/>
  <c r="O22" i="1"/>
  <c r="R22" i="1" s="1"/>
  <c r="V21" i="1"/>
  <c r="W21" i="1" s="1"/>
  <c r="S21" i="1"/>
  <c r="T22" i="1"/>
  <c r="U22" i="1"/>
  <c r="Q31" i="1" l="1"/>
  <c r="B32" i="1"/>
  <c r="O23" i="1"/>
  <c r="R23" i="1" s="1"/>
  <c r="J24" i="1"/>
  <c r="H23" i="1"/>
  <c r="Y23" i="1" s="1"/>
  <c r="V22" i="1"/>
  <c r="W22" i="1" s="1"/>
  <c r="S22" i="1"/>
  <c r="T23" i="1"/>
  <c r="U23" i="1"/>
  <c r="Q32" i="1" l="1"/>
  <c r="B33" i="1"/>
  <c r="J25" i="1"/>
  <c r="H24" i="1"/>
  <c r="Y24" i="1" s="1"/>
  <c r="O24" i="1"/>
  <c r="R24" i="1" s="1"/>
  <c r="T24" i="1"/>
  <c r="U24" i="1"/>
  <c r="V23" i="1"/>
  <c r="W23" i="1" s="1"/>
  <c r="S23" i="1"/>
  <c r="Q33" i="1" l="1"/>
  <c r="B34" i="1"/>
  <c r="J26" i="1"/>
  <c r="H25" i="1"/>
  <c r="Y25" i="1" s="1"/>
  <c r="O25" i="1"/>
  <c r="R25" i="1" s="1"/>
  <c r="V24" i="1"/>
  <c r="W24" i="1" s="1"/>
  <c r="T25" i="1"/>
  <c r="U25" i="1"/>
  <c r="S24" i="1"/>
  <c r="Q34" i="1" l="1"/>
  <c r="B35" i="1"/>
  <c r="J27" i="1"/>
  <c r="H26" i="1"/>
  <c r="Y26" i="1" s="1"/>
  <c r="O26" i="1"/>
  <c r="R26" i="1" s="1"/>
  <c r="V25" i="1"/>
  <c r="W25" i="1" s="1"/>
  <c r="T26" i="1"/>
  <c r="U26" i="1"/>
  <c r="S25" i="1"/>
  <c r="Q35" i="1" l="1"/>
  <c r="B36" i="1"/>
  <c r="J28" i="1"/>
  <c r="Y27" i="1"/>
  <c r="O27" i="1"/>
  <c r="R27" i="1" s="1"/>
  <c r="V26" i="1"/>
  <c r="W26" i="1" s="1"/>
  <c r="T27" i="1"/>
  <c r="U27" i="1"/>
  <c r="S26" i="1"/>
  <c r="Q36" i="1" l="1"/>
  <c r="B37" i="1"/>
  <c r="J29" i="1"/>
  <c r="H28" i="1"/>
  <c r="Y28" i="1" s="1"/>
  <c r="O28" i="1"/>
  <c r="R28" i="1" s="1"/>
  <c r="T28" i="1"/>
  <c r="U28" i="1"/>
  <c r="V27" i="1"/>
  <c r="W27" i="1" s="1"/>
  <c r="S27" i="1"/>
  <c r="Q37" i="1" l="1"/>
  <c r="B38" i="1"/>
  <c r="J30" i="1"/>
  <c r="H29" i="1"/>
  <c r="Y29" i="1" s="1"/>
  <c r="O29" i="1"/>
  <c r="R29" i="1" s="1"/>
  <c r="V28" i="1"/>
  <c r="W28" i="1" s="1"/>
  <c r="T29" i="1"/>
  <c r="U29" i="1"/>
  <c r="S28" i="1"/>
  <c r="Q38" i="1" l="1"/>
  <c r="B39" i="1"/>
  <c r="J31" i="1"/>
  <c r="H30" i="1"/>
  <c r="Y30" i="1" s="1"/>
  <c r="O30" i="1"/>
  <c r="R30" i="1" s="1"/>
  <c r="V29" i="1"/>
  <c r="W29" i="1" s="1"/>
  <c r="T30" i="1"/>
  <c r="U30" i="1"/>
  <c r="S29" i="1"/>
  <c r="Q39" i="1" l="1"/>
  <c r="B40" i="1"/>
  <c r="J32" i="1"/>
  <c r="H31" i="1"/>
  <c r="Y31" i="1" s="1"/>
  <c r="O31" i="1"/>
  <c r="R31" i="1" s="1"/>
  <c r="V30" i="1"/>
  <c r="W30" i="1" s="1"/>
  <c r="T31" i="1"/>
  <c r="U31" i="1"/>
  <c r="S30" i="1"/>
  <c r="Q40" i="1" l="1"/>
  <c r="O40" i="1"/>
  <c r="R40" i="1" s="1"/>
  <c r="B41" i="1"/>
  <c r="J33" i="1"/>
  <c r="H32" i="1"/>
  <c r="Y32" i="1" s="1"/>
  <c r="O32" i="1"/>
  <c r="R32" i="1" s="1"/>
  <c r="T32" i="1"/>
  <c r="U32" i="1"/>
  <c r="V31" i="1"/>
  <c r="W31" i="1" s="1"/>
  <c r="S31" i="1"/>
  <c r="Q41" i="1" l="1"/>
  <c r="B42" i="1"/>
  <c r="J34" i="1"/>
  <c r="H33" i="1"/>
  <c r="Y33" i="1" s="1"/>
  <c r="O33" i="1"/>
  <c r="R33" i="1" s="1"/>
  <c r="V32" i="1"/>
  <c r="W32" i="1" s="1"/>
  <c r="T33" i="1"/>
  <c r="U33" i="1"/>
  <c r="S32" i="1"/>
  <c r="Q42" i="1" l="1"/>
  <c r="B43" i="1"/>
  <c r="O43" i="1" s="1"/>
  <c r="J35" i="1"/>
  <c r="H34" i="1"/>
  <c r="Y34" i="1" s="1"/>
  <c r="O34" i="1"/>
  <c r="R34" i="1" s="1"/>
  <c r="V33" i="1"/>
  <c r="W33" i="1" s="1"/>
  <c r="T34" i="1"/>
  <c r="U34" i="1"/>
  <c r="S33" i="1"/>
  <c r="Q43" i="1" l="1"/>
  <c r="B44" i="1"/>
  <c r="O44" i="1" s="1"/>
  <c r="J36" i="1"/>
  <c r="H35" i="1"/>
  <c r="Y35" i="1" s="1"/>
  <c r="O35" i="1"/>
  <c r="R35" i="1" s="1"/>
  <c r="V34" i="1"/>
  <c r="W34" i="1" s="1"/>
  <c r="T35" i="1"/>
  <c r="U35" i="1"/>
  <c r="S34" i="1"/>
  <c r="Q44" i="1" l="1"/>
  <c r="B45" i="1"/>
  <c r="O45" i="1" s="1"/>
  <c r="J37" i="1"/>
  <c r="H36" i="1"/>
  <c r="Y36" i="1" s="1"/>
  <c r="O36" i="1"/>
  <c r="R36" i="1" s="1"/>
  <c r="T36" i="1"/>
  <c r="U36" i="1"/>
  <c r="V35" i="1"/>
  <c r="W35" i="1" s="1"/>
  <c r="S35" i="1"/>
  <c r="Q45" i="1" l="1"/>
  <c r="J38" i="1"/>
  <c r="H37" i="1"/>
  <c r="Y37" i="1" s="1"/>
  <c r="O37" i="1"/>
  <c r="R37" i="1" s="1"/>
  <c r="V36" i="1"/>
  <c r="W36" i="1" s="1"/>
  <c r="T37" i="1"/>
  <c r="U37" i="1"/>
  <c r="S36" i="1"/>
  <c r="J39" i="1" l="1"/>
  <c r="H38" i="1"/>
  <c r="Y38" i="1" s="1"/>
  <c r="O38" i="1"/>
  <c r="R38" i="1" s="1"/>
  <c r="V37" i="1"/>
  <c r="W37" i="1" s="1"/>
  <c r="T38" i="1"/>
  <c r="U38" i="1"/>
  <c r="S37" i="1"/>
  <c r="J40" i="1" l="1"/>
  <c r="H39" i="1"/>
  <c r="Y39" i="1" s="1"/>
  <c r="O39" i="1"/>
  <c r="R39" i="1" s="1"/>
  <c r="V38" i="1"/>
  <c r="W38" i="1" s="1"/>
  <c r="T39" i="1"/>
  <c r="U39" i="1"/>
  <c r="S38" i="1"/>
  <c r="J41" i="1" l="1"/>
  <c r="H40" i="1"/>
  <c r="Y40" i="1" s="1"/>
  <c r="T40" i="1"/>
  <c r="U40" i="1"/>
  <c r="V39" i="1"/>
  <c r="W39" i="1" s="1"/>
  <c r="S39" i="1"/>
  <c r="J42" i="1" l="1"/>
  <c r="H41" i="1"/>
  <c r="Y41" i="1" s="1"/>
  <c r="O41" i="1"/>
  <c r="R41" i="1" s="1"/>
  <c r="V40" i="1"/>
  <c r="W40" i="1" s="1"/>
  <c r="T41" i="1"/>
  <c r="U41" i="1"/>
  <c r="S40" i="1"/>
  <c r="J43" i="1" l="1"/>
  <c r="H42" i="1"/>
  <c r="Y42" i="1" s="1"/>
  <c r="O42" i="1"/>
  <c r="R42" i="1" s="1"/>
  <c r="V41" i="1"/>
  <c r="W41" i="1" s="1"/>
  <c r="T42" i="1"/>
  <c r="U42" i="1"/>
  <c r="S41" i="1"/>
  <c r="J44" i="1" l="1"/>
  <c r="H43" i="1"/>
  <c r="Y43" i="1" s="1"/>
  <c r="R43" i="1"/>
  <c r="V42" i="1"/>
  <c r="W42" i="1" s="1"/>
  <c r="T43" i="1"/>
  <c r="U43" i="1"/>
  <c r="S42" i="1"/>
  <c r="H44" i="1" l="1"/>
  <c r="Y44" i="1" s="1"/>
  <c r="R44" i="1"/>
  <c r="T44" i="1"/>
  <c r="U44" i="1"/>
  <c r="V43" i="1"/>
  <c r="W43" i="1" s="1"/>
  <c r="S43" i="1"/>
  <c r="H45" i="1" l="1"/>
  <c r="Y45" i="1" s="1"/>
  <c r="J45" i="1"/>
  <c r="R45" i="1"/>
  <c r="V44" i="1"/>
  <c r="W44" i="1" s="1"/>
  <c r="T45" i="1"/>
  <c r="U45" i="1"/>
  <c r="S44" i="1"/>
  <c r="V45" i="1" l="1"/>
  <c r="S45" i="1"/>
  <c r="G45" i="1" l="1"/>
  <c r="X45" i="1" l="1"/>
  <c r="Z45" i="1" s="1"/>
  <c r="M45" i="1" s="1"/>
  <c r="G19" i="1" l="1"/>
  <c r="X19" i="1" s="1"/>
  <c r="Z19" i="1" s="1"/>
  <c r="M19" i="1" s="1"/>
  <c r="G22" i="1"/>
  <c r="X22" i="1" s="1"/>
  <c r="Z22" i="1" s="1"/>
  <c r="M22" i="1" s="1"/>
  <c r="G27" i="1"/>
  <c r="X27" i="1" s="1"/>
  <c r="Z27" i="1" s="1"/>
  <c r="M27" i="1" s="1"/>
  <c r="G30" i="1"/>
  <c r="X30" i="1" s="1"/>
  <c r="Z30" i="1" s="1"/>
  <c r="M30" i="1" s="1"/>
  <c r="G35" i="1"/>
  <c r="X35" i="1" s="1"/>
  <c r="Z35" i="1" s="1"/>
  <c r="M35" i="1" s="1"/>
  <c r="G38" i="1"/>
  <c r="X38" i="1" s="1"/>
  <c r="Z38" i="1" s="1"/>
  <c r="M38" i="1" s="1"/>
  <c r="G43" i="1"/>
  <c r="X43" i="1" s="1"/>
  <c r="Z43" i="1" s="1"/>
  <c r="M43" i="1" s="1"/>
  <c r="G44" i="1"/>
  <c r="X44" i="1" s="1"/>
  <c r="Z44" i="1" s="1"/>
  <c r="M44" i="1" s="1"/>
  <c r="G17" i="1"/>
  <c r="X17" i="1" s="1"/>
  <c r="Z17" i="1" s="1"/>
  <c r="M17" i="1" s="1"/>
  <c r="G24" i="1"/>
  <c r="X24" i="1" s="1"/>
  <c r="G28" i="1"/>
  <c r="X28" i="1" s="1"/>
  <c r="Z28" i="1" s="1"/>
  <c r="M28" i="1" s="1"/>
  <c r="G32" i="1"/>
  <c r="X32" i="1" s="1"/>
  <c r="Z32" i="1" s="1"/>
  <c r="M32" i="1" s="1"/>
  <c r="G36" i="1"/>
  <c r="X36" i="1" s="1"/>
  <c r="Z36" i="1" s="1"/>
  <c r="M36" i="1" s="1"/>
  <c r="G40" i="1"/>
  <c r="X40" i="1" s="1"/>
  <c r="Z40" i="1" s="1"/>
  <c r="M40" i="1" s="1"/>
  <c r="G16" i="1"/>
  <c r="X16" i="1" s="1"/>
  <c r="Z16" i="1" s="1"/>
  <c r="M16" i="1" s="1"/>
  <c r="G18" i="1"/>
  <c r="X18" i="1" s="1"/>
  <c r="Z18" i="1" s="1"/>
  <c r="M18" i="1" s="1"/>
  <c r="G20" i="1"/>
  <c r="X20" i="1" s="1"/>
  <c r="Z20" i="1" s="1"/>
  <c r="M20" i="1" s="1"/>
  <c r="G21" i="1"/>
  <c r="X21" i="1" s="1"/>
  <c r="Z21" i="1" s="1"/>
  <c r="M21" i="1" s="1"/>
  <c r="G23" i="1"/>
  <c r="X23" i="1" s="1"/>
  <c r="Z23" i="1" s="1"/>
  <c r="M23" i="1" s="1"/>
  <c r="G25" i="1"/>
  <c r="X25" i="1" s="1"/>
  <c r="Z25" i="1" s="1"/>
  <c r="M25" i="1" s="1"/>
  <c r="G26" i="1"/>
  <c r="X26" i="1" s="1"/>
  <c r="Z26" i="1" s="1"/>
  <c r="M26" i="1" s="1"/>
  <c r="G29" i="1"/>
  <c r="X29" i="1" s="1"/>
  <c r="Z29" i="1" s="1"/>
  <c r="M29" i="1" s="1"/>
  <c r="G31" i="1"/>
  <c r="X31" i="1" s="1"/>
  <c r="Z31" i="1" s="1"/>
  <c r="M31" i="1" s="1"/>
  <c r="G33" i="1"/>
  <c r="X33" i="1" s="1"/>
  <c r="Z33" i="1" s="1"/>
  <c r="M33" i="1" s="1"/>
  <c r="G34" i="1"/>
  <c r="X34" i="1" s="1"/>
  <c r="Z34" i="1" s="1"/>
  <c r="M34" i="1" s="1"/>
  <c r="G37" i="1"/>
  <c r="X37" i="1" s="1"/>
  <c r="Z37" i="1" s="1"/>
  <c r="M37" i="1" s="1"/>
  <c r="G39" i="1"/>
  <c r="X39" i="1" s="1"/>
  <c r="Z39" i="1" s="1"/>
  <c r="M39" i="1" s="1"/>
  <c r="G41" i="1"/>
  <c r="X41" i="1" s="1"/>
  <c r="Z41" i="1" s="1"/>
  <c r="M41" i="1" s="1"/>
  <c r="G42" i="1"/>
  <c r="X42" i="1" s="1"/>
  <c r="Z42" i="1" s="1"/>
  <c r="M42" i="1" s="1"/>
  <c r="Z24" i="1" l="1"/>
  <c r="M24" i="1" s="1"/>
  <c r="G15" i="1"/>
  <c r="G46" i="1" s="1"/>
  <c r="G48" i="1" s="1"/>
  <c r="R46" i="1"/>
  <c r="J11" i="1" s="1"/>
  <c r="P24" i="1" l="1"/>
  <c r="P45" i="1"/>
  <c r="X15" i="1"/>
  <c r="X46" i="1" s="1"/>
  <c r="G49" i="1"/>
  <c r="P27" i="1"/>
  <c r="P31" i="1"/>
  <c r="P16" i="1"/>
  <c r="P28" i="1"/>
  <c r="P26" i="1"/>
  <c r="P38" i="1"/>
  <c r="P25" i="1"/>
  <c r="P29" i="1"/>
  <c r="P20" i="1"/>
  <c r="P42" i="1"/>
  <c r="P17" i="1"/>
  <c r="P23" i="1"/>
  <c r="P32" i="1"/>
  <c r="P35" i="1"/>
  <c r="Z15" i="1"/>
  <c r="M15" i="1" s="1"/>
  <c r="P37" i="1"/>
  <c r="P34" i="1"/>
  <c r="P40" i="1"/>
  <c r="P22" i="1"/>
  <c r="P36" i="1"/>
  <c r="P44" i="1"/>
  <c r="P18" i="1"/>
  <c r="P21" i="1"/>
  <c r="P15" i="1"/>
  <c r="P30" i="1"/>
  <c r="P33" i="1"/>
  <c r="P41" i="1"/>
  <c r="P39" i="1"/>
  <c r="P43" i="1"/>
  <c r="P19" i="1"/>
</calcChain>
</file>

<file path=xl/sharedStrings.xml><?xml version="1.0" encoding="utf-8"?>
<sst xmlns="http://schemas.openxmlformats.org/spreadsheetml/2006/main" count="146" uniqueCount="98">
  <si>
    <t>Kalen-dertag</t>
  </si>
  <si>
    <t>Beginn</t>
  </si>
  <si>
    <t>Ende</t>
  </si>
  <si>
    <t>*</t>
  </si>
  <si>
    <t>Bemerkungen</t>
  </si>
  <si>
    <t>Datum</t>
  </si>
  <si>
    <t>* Tragen Sie in diese Spalte eines der folgenden Kürzel ein, wenn es für diesen Kalendertag zutrifft:</t>
  </si>
  <si>
    <t>Schlüssel</t>
  </si>
  <si>
    <t>K</t>
  </si>
  <si>
    <t>Krank</t>
  </si>
  <si>
    <t>Urlaub</t>
  </si>
  <si>
    <t>UU</t>
  </si>
  <si>
    <t>unbezahlter Urlaub</t>
  </si>
  <si>
    <t>F</t>
  </si>
  <si>
    <t>Feiertag</t>
  </si>
  <si>
    <t>SA</t>
  </si>
  <si>
    <t>Stundenweise abwesend</t>
  </si>
  <si>
    <t>SU</t>
  </si>
  <si>
    <t>Stundenweise Urlaub</t>
  </si>
  <si>
    <t>Fakultät/Abteilung/Institut:</t>
  </si>
  <si>
    <t>Unterschrift Vorgesetzte/r</t>
  </si>
  <si>
    <t>Vorgesetzte/Vorgesetzter:</t>
  </si>
  <si>
    <t>Unterschrift Beschäftigte/r</t>
  </si>
  <si>
    <t>Personalnummer</t>
  </si>
  <si>
    <t>GebDatum:</t>
  </si>
  <si>
    <t>Name, Vorname</t>
  </si>
  <si>
    <t xml:space="preserve"> </t>
  </si>
  <si>
    <t>Fehlermeldungen</t>
  </si>
  <si>
    <t>aufgezeich-</t>
  </si>
  <si>
    <t>net am:</t>
  </si>
  <si>
    <t>von:</t>
  </si>
  <si>
    <t>bis:</t>
  </si>
  <si>
    <t>Soll-LVS:</t>
  </si>
  <si>
    <t>vor Beginn</t>
  </si>
  <si>
    <t>nach Ende</t>
  </si>
  <si>
    <t>Zeitraum</t>
  </si>
  <si>
    <t>Fehler LVS</t>
  </si>
  <si>
    <t>FehlerCode</t>
  </si>
  <si>
    <t>Gültigkeit</t>
  </si>
  <si>
    <t>Soll</t>
  </si>
  <si>
    <t>LVS/Woche</t>
  </si>
  <si>
    <t xml:space="preserve">Monat/Jahr:  </t>
  </si>
  <si>
    <t>Bonus</t>
  </si>
  <si>
    <t>U</t>
  </si>
  <si>
    <t>Anzahl der LVS fehlerhaft =&gt; bitte korrigieren</t>
  </si>
  <si>
    <t>Gültigkeit 2</t>
  </si>
  <si>
    <t>Bitte Eintrag in den Feldern "Vertragszeitraum" und "Monat/Jahr" überprüfen</t>
  </si>
  <si>
    <t>Vertragslaufzeit</t>
  </si>
  <si>
    <t>Bitte Einträge im Kopfbereich vervollständigen</t>
  </si>
  <si>
    <r>
      <t xml:space="preserve">Stundennachweis für Tutorien
</t>
    </r>
    <r>
      <rPr>
        <sz val="10"/>
        <rFont val="Arial"/>
        <family val="2"/>
      </rPr>
      <t>Vorlage zur Dokumentation der täglichen Arbeitzeit</t>
    </r>
  </si>
  <si>
    <t>Eintrag liegt vor Vertragsbeginn bzw. ist fehlerhaft =&gt; bitte korrigieren</t>
  </si>
  <si>
    <t>Eintrag liegt nach Vertragsende bzw. ist fehlerhaft =&gt; bitte korrigieren</t>
  </si>
  <si>
    <t>Übertrag LVS aus Vormonat</t>
  </si>
  <si>
    <t>Bei Ihren Arbeitszeiteintragungen beachten Sie bitte Folgendes:</t>
  </si>
  <si>
    <t>Wochentag</t>
  </si>
  <si>
    <t>wahr/falsch</t>
  </si>
  <si>
    <t>IST</t>
  </si>
  <si>
    <t>(LVS)</t>
  </si>
  <si>
    <t>SOLL</t>
  </si>
  <si>
    <t>Arbeitstage in der Woche</t>
  </si>
  <si>
    <t>Σ LVS:</t>
  </si>
  <si>
    <t>Neujahr</t>
  </si>
  <si>
    <t>Heilige 3 Könige</t>
  </si>
  <si>
    <t>Karfreitag</t>
  </si>
  <si>
    <t>Ostern</t>
  </si>
  <si>
    <t>Ostermontag</t>
  </si>
  <si>
    <t>Himmelfahrt</t>
  </si>
  <si>
    <t>Pfingsmontag</t>
  </si>
  <si>
    <t>OHM-Tag</t>
  </si>
  <si>
    <t>Fronleichnam</t>
  </si>
  <si>
    <t>Tag der deutschen Einheit</t>
  </si>
  <si>
    <t>Allerheiligen</t>
  </si>
  <si>
    <t>Weihnachten</t>
  </si>
  <si>
    <t>1. Weihnachtsfeiertag</t>
  </si>
  <si>
    <t>2. Weihnachtsfeiertag</t>
  </si>
  <si>
    <t>Silvester</t>
  </si>
  <si>
    <t>500. Reformationsjubiläums im Jahr 2017</t>
  </si>
  <si>
    <t>1. Mai</t>
  </si>
  <si>
    <t>Übertrag Vormonat:</t>
  </si>
  <si>
    <t>nicht annrechenbare Stunden:</t>
  </si>
  <si>
    <t>Beachten Sie bitte, dass monatliche Überschreitungen nicht mehr als 50 % der vertraglich vereinbarten Arbeitszeit betragen dürfen und diese zum Ende des Beschäftigungsverhältnisses auszugleichen sind.</t>
  </si>
  <si>
    <t>Pause</t>
  </si>
  <si>
    <t>(h:mm)</t>
  </si>
  <si>
    <t>(h:mm))</t>
  </si>
  <si>
    <r>
      <t xml:space="preserve">Füllen Sie bitte </t>
    </r>
    <r>
      <rPr>
        <b/>
        <sz val="10"/>
        <color theme="1"/>
        <rFont val="Arial"/>
        <family val="2"/>
      </rPr>
      <t>alle erforderlichen</t>
    </r>
    <r>
      <rPr>
        <sz val="10"/>
        <color theme="1"/>
        <rFont val="Arial"/>
        <family val="2"/>
      </rPr>
      <t xml:space="preserve"> </t>
    </r>
    <r>
      <rPr>
        <b/>
        <sz val="10"/>
        <color theme="1"/>
        <rFont val="Arial"/>
        <family val="2"/>
      </rPr>
      <t>Felder</t>
    </r>
    <r>
      <rPr>
        <sz val="10"/>
        <color theme="1"/>
        <rFont val="Arial"/>
        <family val="2"/>
      </rPr>
      <t xml:space="preserve"> im oberen Bereich des Formblattes aus!</t>
    </r>
  </si>
  <si>
    <r>
      <t xml:space="preserve">Wenn Sie im Feld </t>
    </r>
    <r>
      <rPr>
        <b/>
        <sz val="10"/>
        <color theme="1"/>
        <rFont val="Arial"/>
        <family val="2"/>
      </rPr>
      <t>"Monat/Jahr"</t>
    </r>
    <r>
      <rPr>
        <sz val="10"/>
        <color theme="1"/>
        <rFont val="Arial"/>
        <family val="2"/>
      </rPr>
      <t xml:space="preserve"> den betreffenden Monat (z. B. Juni 2016) über die „dropdown“ Funktion auswählen, werden in der Spalte "Kalendertag" die Kalendertage des jeweiligen Monats </t>
    </r>
    <r>
      <rPr>
        <b/>
        <sz val="10"/>
        <color theme="1"/>
        <rFont val="Arial"/>
        <family val="2"/>
      </rPr>
      <t>automatisch</t>
    </r>
    <r>
      <rPr>
        <sz val="10"/>
        <color theme="1"/>
        <rFont val="Arial"/>
        <family val="2"/>
      </rPr>
      <t xml:space="preserve"> hinterlegt. </t>
    </r>
    <r>
      <rPr>
        <b/>
        <sz val="10"/>
        <color theme="1"/>
        <rFont val="Arial"/>
        <family val="2"/>
      </rPr>
      <t>Feiertage</t>
    </r>
    <r>
      <rPr>
        <sz val="10"/>
        <color theme="1"/>
        <rFont val="Arial"/>
        <family val="2"/>
      </rPr>
      <t xml:space="preserve"> sind mit </t>
    </r>
    <r>
      <rPr>
        <b/>
        <sz val="10"/>
        <color theme="1"/>
        <rFont val="Arial"/>
        <family val="2"/>
      </rPr>
      <t>„F“</t>
    </r>
    <r>
      <rPr>
        <sz val="10"/>
        <color theme="1"/>
        <rFont val="Arial"/>
        <family val="2"/>
      </rPr>
      <t xml:space="preserve"> gekennzeichnet</t>
    </r>
  </si>
  <si>
    <r>
      <t xml:space="preserve">Nach der Eingabe der im Vertrag vereinbarten LVS/Woche im Feld </t>
    </r>
    <r>
      <rPr>
        <b/>
        <sz val="10"/>
        <color theme="1"/>
        <rFont val="Arial"/>
        <family val="2"/>
      </rPr>
      <t>"LVS/Woche"</t>
    </r>
    <r>
      <rPr>
        <sz val="10"/>
        <color theme="1"/>
        <rFont val="Arial"/>
        <family val="2"/>
      </rPr>
      <t xml:space="preserve"> werden die Sollstunden im Feld </t>
    </r>
    <r>
      <rPr>
        <b/>
        <sz val="10"/>
        <color theme="1"/>
        <rFont val="Arial"/>
        <family val="2"/>
      </rPr>
      <t xml:space="preserve">„Soll-LVS“ </t>
    </r>
    <r>
      <rPr>
        <sz val="10"/>
        <color theme="1"/>
        <rFont val="Arial"/>
        <family val="2"/>
      </rPr>
      <t xml:space="preserve">und in der Tabelle im Feld </t>
    </r>
    <r>
      <rPr>
        <b/>
        <sz val="10"/>
        <color theme="1"/>
        <rFont val="Arial"/>
        <family val="2"/>
      </rPr>
      <t>„SOLL (LVS)“</t>
    </r>
    <r>
      <rPr>
        <sz val="10"/>
        <color theme="1"/>
        <rFont val="Arial"/>
        <family val="2"/>
      </rPr>
      <t xml:space="preserve"> für den laufenden Monat automatisch angezeigt</t>
    </r>
  </si>
  <si>
    <r>
      <t>Im Feld</t>
    </r>
    <r>
      <rPr>
        <b/>
        <sz val="10"/>
        <color theme="1"/>
        <rFont val="Arial"/>
        <family val="2"/>
      </rPr>
      <t xml:space="preserve"> „LVS/Woche</t>
    </r>
    <r>
      <rPr>
        <sz val="10"/>
        <color theme="1"/>
        <rFont val="Arial"/>
        <family val="2"/>
      </rPr>
      <t>“ ist die Anzahl der LVS im</t>
    </r>
    <r>
      <rPr>
        <b/>
        <sz val="10"/>
        <color theme="1"/>
        <rFont val="Arial"/>
        <family val="2"/>
      </rPr>
      <t xml:space="preserve"> Format „0,00“ einzutragen.</t>
    </r>
  </si>
  <si>
    <r>
      <t xml:space="preserve">Beim Feld </t>
    </r>
    <r>
      <rPr>
        <b/>
        <sz val="10"/>
        <color theme="1"/>
        <rFont val="Arial"/>
        <family val="2"/>
      </rPr>
      <t xml:space="preserve">"Übertrag LVS aus Vormonat" </t>
    </r>
    <r>
      <rPr>
        <sz val="10"/>
        <color theme="1"/>
        <rFont val="Arial"/>
        <family val="2"/>
      </rPr>
      <t xml:space="preserve">müssen Sie den Übertrag aus dem Vormonat im </t>
    </r>
    <r>
      <rPr>
        <b/>
        <sz val="10"/>
        <color theme="1"/>
        <rFont val="Arial"/>
        <family val="2"/>
      </rPr>
      <t>Format „±0,00“</t>
    </r>
    <r>
      <rPr>
        <sz val="10"/>
        <color theme="1"/>
        <rFont val="Arial"/>
        <family val="2"/>
      </rPr>
      <t xml:space="preserve"> manuell eintragen, sofern ein Übertrag entstanden ist.</t>
    </r>
  </si>
  <si>
    <r>
      <t xml:space="preserve">Die </t>
    </r>
    <r>
      <rPr>
        <b/>
        <sz val="10"/>
        <color theme="1"/>
        <rFont val="Arial"/>
        <family val="2"/>
      </rPr>
      <t>Daten</t>
    </r>
    <r>
      <rPr>
        <sz val="10"/>
        <color theme="1"/>
        <rFont val="Arial"/>
        <family val="2"/>
      </rPr>
      <t xml:space="preserve"> der Felder "Beginn" und "Ende" bitte im </t>
    </r>
    <r>
      <rPr>
        <b/>
        <sz val="10"/>
        <color theme="1"/>
        <rFont val="Arial"/>
        <family val="2"/>
      </rPr>
      <t>Format "0:00"</t>
    </r>
    <r>
      <rPr>
        <sz val="10"/>
        <color theme="1"/>
        <rFont val="Arial"/>
        <family val="2"/>
      </rPr>
      <t xml:space="preserve"> eintragen</t>
    </r>
  </si>
  <si>
    <r>
      <t xml:space="preserve">Auf dem Bildschirm sehen Sie die Spalte </t>
    </r>
    <r>
      <rPr>
        <b/>
        <sz val="10"/>
        <color theme="1"/>
        <rFont val="Arial"/>
        <family val="2"/>
      </rPr>
      <t>"Fehlermeldungen"</t>
    </r>
    <r>
      <rPr>
        <sz val="10"/>
        <color theme="1"/>
        <rFont val="Arial"/>
        <family val="2"/>
      </rPr>
      <t>, die Sie auf die arbeitszeitrechtlichen Vorschriften nach dem Arbeitszeitgesetz (ArbZG) hinweist, insbesondere auf die Höchstarbeitszeitgrenze von 10 Stunden/Tag (§ 3 ArbZG) sowie die Pausenregelungen (§ 4 ArbZG).</t>
    </r>
  </si>
  <si>
    <r>
      <rPr>
        <b/>
        <sz val="10"/>
        <rFont val="Arial"/>
        <family val="2"/>
      </rPr>
      <t>Eintragungen bei Abwesenheiten (z. B. Feiertage, Krankheit, Urlaub):</t>
    </r>
    <r>
      <rPr>
        <sz val="10"/>
        <rFont val="Arial"/>
        <family val="2"/>
      </rPr>
      <t xml:space="preserve">
In der Spalte "</t>
    </r>
    <r>
      <rPr>
        <b/>
        <sz val="10"/>
        <rFont val="Arial"/>
        <family val="2"/>
      </rPr>
      <t>*</t>
    </r>
    <r>
      <rPr>
        <sz val="10"/>
        <rFont val="Arial"/>
        <family val="2"/>
      </rPr>
      <t xml:space="preserve">" sind Eingaben für Abwesenheiten vorzunehmen. </t>
    </r>
    <r>
      <rPr>
        <b/>
        <sz val="10"/>
        <rFont val="Arial"/>
        <family val="2"/>
      </rPr>
      <t>An Tagen der Abwesenheit ist die für diesen Tag die vereinbarte Arbeitszeit über die Spalten "Beginn" und "Ende" zusätzlich manuell einzugeben, damit keine</t>
    </r>
    <r>
      <rPr>
        <sz val="10"/>
        <rFont val="Arial"/>
        <family val="2"/>
      </rPr>
      <t xml:space="preserve"> </t>
    </r>
    <r>
      <rPr>
        <b/>
        <sz val="10"/>
        <rFont val="Arial"/>
        <family val="2"/>
      </rPr>
      <t>Minusstunden entstehen. Dies gilt auch bei Feiertagen.</t>
    </r>
    <r>
      <rPr>
        <sz val="10"/>
        <rFont val="Arial"/>
        <family val="2"/>
      </rPr>
      <t xml:space="preserve">
Während die Feiertage mit „F“ als Abwesenheit vorgegeben sind, müssen für andere Abwesenheitstage die auf dem Formblatt unten angegebenen Kürzel eingetragen werden.
Referat 1.2 PSL, weiter. Die Aufzeichnungen sollten der Personalabteilung bis zum </t>
    </r>
    <r>
      <rPr>
        <b/>
        <sz val="10"/>
        <rFont val="Arial"/>
        <family val="2"/>
      </rPr>
      <t>10.Werktag des Folgemonats</t>
    </r>
    <r>
      <rPr>
        <sz val="10"/>
        <rFont val="Arial"/>
        <family val="2"/>
      </rPr>
      <t xml:space="preserve"> vorliegen.</t>
    </r>
  </si>
  <si>
    <r>
      <t xml:space="preserve">Die Arbeitszeitaufzeichnungen müssen nach den rechtlichen Vorschriften des Mindestlohngesetzes (MiLoG) spätestens bis zum Ablauf des </t>
    </r>
    <r>
      <rPr>
        <b/>
        <sz val="10"/>
        <color theme="1"/>
        <rFont val="Arial"/>
        <family val="2"/>
      </rPr>
      <t xml:space="preserve">siebten auf den Tag der Arbeitsleistung folgenden Kalendertages </t>
    </r>
    <r>
      <rPr>
        <sz val="10"/>
        <color theme="1"/>
        <rFont val="Arial"/>
        <family val="2"/>
      </rPr>
      <t>erfolgen. Das Feld</t>
    </r>
    <r>
      <rPr>
        <b/>
        <sz val="10"/>
        <color theme="1"/>
        <rFont val="Arial"/>
        <family val="2"/>
      </rPr>
      <t xml:space="preserve"> "Aufgezeichnet am" muss </t>
    </r>
    <r>
      <rPr>
        <sz val="10"/>
        <color theme="1"/>
        <rFont val="Arial"/>
        <family val="2"/>
      </rPr>
      <t>deshalb</t>
    </r>
    <r>
      <rPr>
        <b/>
        <sz val="10"/>
        <color theme="1"/>
        <rFont val="Arial"/>
        <family val="2"/>
      </rPr>
      <t xml:space="preserve"> als Nachweis </t>
    </r>
    <r>
      <rPr>
        <sz val="10"/>
        <color theme="1"/>
        <rFont val="Arial"/>
        <family val="2"/>
      </rPr>
      <t>ausgefüllt werden. Hier tragen Sie bitte das Datum ein, an dem Sie die Eintragungen vorgenommen haben.</t>
    </r>
  </si>
  <si>
    <r>
      <t xml:space="preserve">Am Monatsende bestätigen Sie Ihre Aufzeichnungen durch Unterschrift und leiten anschließend das Formblatt Ihrer/Ihrem Vorgesetzten zur Unterschrift und Prüfung weiter. Nach deren/dessen Unterzeichnung senden Sie das </t>
    </r>
    <r>
      <rPr>
        <b/>
        <sz val="10"/>
        <color theme="1"/>
        <rFont val="Arial"/>
        <family val="2"/>
      </rPr>
      <t xml:space="preserve">Formblatt im Original der Personalabteilung, Referat 1.2 PSL, </t>
    </r>
    <r>
      <rPr>
        <sz val="10"/>
        <color theme="1"/>
        <rFont val="Arial"/>
        <family val="2"/>
      </rPr>
      <t xml:space="preserve">zu. Die Aufzeichnungen sollten der Personalabteilung bis zum </t>
    </r>
    <r>
      <rPr>
        <b/>
        <sz val="10"/>
        <color theme="1"/>
        <rFont val="Arial"/>
        <family val="2"/>
      </rPr>
      <t>10. Werktag des Folgemonats</t>
    </r>
    <r>
      <rPr>
        <sz val="10"/>
        <color theme="1"/>
        <rFont val="Arial"/>
        <family val="2"/>
      </rPr>
      <t xml:space="preserve"> vorliegen.</t>
    </r>
  </si>
  <si>
    <r>
      <t xml:space="preserve">Zum Ausgleich von monatlichen Überschreitungen ist ein </t>
    </r>
    <r>
      <rPr>
        <b/>
        <sz val="10"/>
        <color theme="1"/>
        <rFont val="Arial"/>
        <family val="2"/>
      </rPr>
      <t>Arbeitszeitkonto</t>
    </r>
    <r>
      <rPr>
        <sz val="10"/>
        <color theme="1"/>
        <rFont val="Arial"/>
        <family val="2"/>
      </rPr>
      <t xml:space="preserve"> vereinbart. Beachten Sie bitte, dass monatliche Überschreitungen </t>
    </r>
    <r>
      <rPr>
        <b/>
        <sz val="10"/>
        <color theme="1"/>
        <rFont val="Arial"/>
        <family val="2"/>
      </rPr>
      <t>nicht mehr als 50 %</t>
    </r>
    <r>
      <rPr>
        <sz val="10"/>
        <color theme="1"/>
        <rFont val="Arial"/>
        <family val="2"/>
      </rPr>
      <t xml:space="preserve"> der vertraglich vereinbarten Arbeitszeit betragen dürfen und diese sog. "Mehrarbeitsstunden" spätestens innerhalb von zwölf Kalendermonaten oder bei Beschäftigungsverhältnissen von geringerer Dauer bis zum Ende des Beschäftigungs­verhältnisses durch Freizeitausgleich auszugleichen sind, um Nachzahlungen zu vermeiden. Bei Überschreitung wird dies im Feld als </t>
    </r>
    <r>
      <rPr>
        <b/>
        <sz val="10"/>
        <color theme="1"/>
        <rFont val="Arial"/>
        <family val="2"/>
      </rPr>
      <t>„nicht anrechenbare Stunden“</t>
    </r>
    <r>
      <rPr>
        <sz val="10"/>
        <color theme="1"/>
        <rFont val="Arial"/>
        <family val="2"/>
      </rPr>
      <t xml:space="preserve"> angezeigt, die Stunden verfallen automatisch.</t>
    </r>
  </si>
  <si>
    <t>Zum Ende des Beschäftigungsverhältnisses muss das Arbeitszeitkonto ausgeglichen sein (+/-0).</t>
  </si>
  <si>
    <r>
      <t xml:space="preserve">Oben rechts bitte die </t>
    </r>
    <r>
      <rPr>
        <b/>
        <sz val="10"/>
        <color theme="1"/>
        <rFont val="Arial"/>
        <family val="2"/>
      </rPr>
      <t>Arbeitstage in der Woche</t>
    </r>
    <r>
      <rPr>
        <sz val="10"/>
        <color theme="1"/>
        <rFont val="Arial"/>
        <family val="2"/>
      </rPr>
      <t xml:space="preserve"> ankreuzen, an denen Sie Ihre Lehrveranstaltungsstunden (LVS je 45 min) halten!</t>
    </r>
  </si>
  <si>
    <r>
      <t xml:space="preserve">Anhand der eingetragenen Arbeitszeiten errechnet sich </t>
    </r>
    <r>
      <rPr>
        <b/>
        <sz val="10"/>
        <color theme="1"/>
        <rFont val="Arial"/>
        <family val="2"/>
      </rPr>
      <t>automatisch</t>
    </r>
    <r>
      <rPr>
        <sz val="10"/>
        <color theme="1"/>
        <rFont val="Arial"/>
        <family val="2"/>
      </rPr>
      <t xml:space="preserve"> die Dauer der tatsächlichen LVS in der</t>
    </r>
    <r>
      <rPr>
        <b/>
        <sz val="10"/>
        <color theme="1"/>
        <rFont val="Arial"/>
        <family val="2"/>
      </rPr>
      <t xml:space="preserve"> Spalte IST (LVS).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</si>
</sst>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dd\,\ dd;;"/>
    <numFmt numFmtId="165" formatCode="[h]:mm"/>
    <numFmt numFmtId="166" formatCode="mmmm\ yyyy"/>
    <numFmt numFmtId="167" formatCode="0.00_ ;[Red]\-0.00\ "/>
    <numFmt numFmtId="168" formatCode="#,##0.00\ _€"/>
    <numFmt numFmtId="169" formatCode="h:mm;@"/>
    <numFmt numFmtId="170" formatCode="&quot;(&quot;0&quot;)&quot;"/>
    <numFmt numFmtId="171" formatCode="mmm/\ yyyy"/>
    <numFmt numFmtId="172" formatCode="0.00;[Red]\-0.00;;@"/>
  </numFmts>
  <fonts count="32">
    <font>
      <sz val="11"/>
      <color theme="1"/>
      <name val="Calibri"/>
      <family val="2"/>
      <scheme val="minor"/>
    </font>
    <font>
      <sz val="9"/>
      <name val="Segoe UI Light"/>
      <family val="2"/>
    </font>
    <font>
      <sz val="9"/>
      <name val="Arial"/>
      <family val="2"/>
    </font>
    <font>
      <b/>
      <sz val="10"/>
      <color indexed="8"/>
      <name val="Arial"/>
      <family val="2"/>
    </font>
    <font>
      <b/>
      <sz val="10"/>
      <name val="Arial"/>
      <family val="2"/>
    </font>
    <font>
      <sz val="10"/>
      <name val="Arial"/>
      <family val="2"/>
    </font>
    <font>
      <sz val="10"/>
      <color theme="1"/>
      <name val="Arial"/>
      <family val="2"/>
    </font>
    <font>
      <b/>
      <sz val="10"/>
      <color rgb="FFFF0000"/>
      <name val="Arial"/>
      <family val="2"/>
    </font>
    <font>
      <sz val="11"/>
      <color theme="1"/>
      <name val="Arial"/>
      <family val="2"/>
    </font>
    <font>
      <b/>
      <sz val="9"/>
      <name val="Arial"/>
      <family val="2"/>
    </font>
    <font>
      <sz val="11"/>
      <name val="Arial"/>
      <family val="2"/>
    </font>
    <font>
      <sz val="8"/>
      <name val="Arial"/>
      <family val="2"/>
    </font>
    <font>
      <b/>
      <sz val="11"/>
      <color rgb="FFFF0000"/>
      <name val="Arial"/>
      <family val="2"/>
    </font>
    <font>
      <sz val="4"/>
      <name val="Arial"/>
      <family val="2"/>
    </font>
    <font>
      <sz val="4"/>
      <color theme="1"/>
      <name val="Arial"/>
      <family val="2"/>
    </font>
    <font>
      <sz val="11"/>
      <color theme="0"/>
      <name val="Arial"/>
      <family val="2"/>
    </font>
    <font>
      <sz val="10"/>
      <color theme="0"/>
      <name val="Arial"/>
      <family val="2"/>
    </font>
    <font>
      <sz val="4"/>
      <color theme="0"/>
      <name val="Arial"/>
      <family val="2"/>
    </font>
    <font>
      <sz val="7"/>
      <color rgb="FFFF0000"/>
      <name val="Arial"/>
      <family val="2"/>
    </font>
    <font>
      <sz val="7"/>
      <color rgb="FFFF0000"/>
      <name val="Calibri"/>
      <family val="2"/>
      <scheme val="minor"/>
    </font>
    <font>
      <b/>
      <sz val="8"/>
      <color theme="1"/>
      <name val="Arial"/>
      <family val="2"/>
    </font>
    <font>
      <sz val="11"/>
      <color rgb="FFFF0000"/>
      <name val="Calibri"/>
      <family val="2"/>
      <scheme val="minor"/>
    </font>
    <font>
      <sz val="11"/>
      <color rgb="FFFF0000"/>
      <name val="Arial"/>
      <family val="2"/>
    </font>
    <font>
      <sz val="10"/>
      <color rgb="FFFF0000"/>
      <name val="Arial"/>
      <family val="2"/>
    </font>
    <font>
      <sz val="9"/>
      <color rgb="FFFF0000"/>
      <name val="Arial"/>
      <family val="2"/>
    </font>
    <font>
      <sz val="4"/>
      <color rgb="FFFF0000"/>
      <name val="Arial"/>
      <family val="2"/>
    </font>
    <font>
      <b/>
      <sz val="14"/>
      <name val="Arial"/>
      <family val="2"/>
    </font>
    <font>
      <b/>
      <sz val="11"/>
      <name val="Arial"/>
      <family val="2"/>
    </font>
    <font>
      <b/>
      <sz val="11"/>
      <color theme="1"/>
      <name val="Calibri"/>
      <family val="2"/>
      <scheme val="minor"/>
    </font>
    <font>
      <sz val="11"/>
      <color rgb="FF1F497D"/>
      <name val="Calibri"/>
      <family val="2"/>
      <scheme val="minor"/>
    </font>
    <font>
      <b/>
      <sz val="10"/>
      <color theme="1"/>
      <name val="Arial"/>
      <family val="2"/>
    </font>
    <font>
      <sz val="8"/>
      <color rgb="FF000000"/>
      <name val="Segoe UI"/>
      <charset val="1"/>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3">
    <xf numFmtId="0" fontId="0" fillId="0" borderId="0" xfId="0"/>
    <xf numFmtId="0" fontId="2" fillId="2" borderId="0" xfId="0" applyFont="1" applyFill="1"/>
    <xf numFmtId="0" fontId="8" fillId="0" borderId="0" xfId="0" applyFont="1" applyProtection="1">
      <protection hidden="1"/>
    </xf>
    <xf numFmtId="0" fontId="6" fillId="0" borderId="0" xfId="0" applyFont="1" applyProtection="1">
      <protection hidden="1"/>
    </xf>
    <xf numFmtId="0" fontId="9" fillId="3" borderId="2" xfId="0" applyFont="1" applyFill="1" applyBorder="1" applyAlignment="1" applyProtection="1">
      <alignment horizontal="center" vertical="center"/>
      <protection hidden="1"/>
    </xf>
    <xf numFmtId="0" fontId="2" fillId="3" borderId="3" xfId="0" applyFont="1" applyFill="1" applyBorder="1" applyAlignment="1" applyProtection="1">
      <alignment horizontal="center" vertical="center"/>
      <protection hidden="1"/>
    </xf>
    <xf numFmtId="0" fontId="9" fillId="3" borderId="3" xfId="0" applyFont="1" applyFill="1" applyBorder="1" applyAlignment="1" applyProtection="1">
      <alignment horizontal="center" vertical="center"/>
      <protection hidden="1"/>
    </xf>
    <xf numFmtId="0" fontId="8" fillId="0" borderId="0" xfId="0" applyFont="1" applyFill="1" applyProtection="1">
      <protection hidden="1"/>
    </xf>
    <xf numFmtId="0" fontId="14" fillId="0" borderId="0" xfId="0" applyFont="1" applyProtection="1">
      <protection hidden="1"/>
    </xf>
    <xf numFmtId="0" fontId="9" fillId="0" borderId="0" xfId="0" applyFont="1" applyFill="1" applyBorder="1" applyAlignment="1" applyProtection="1">
      <alignment vertical="center"/>
      <protection hidden="1"/>
    </xf>
    <xf numFmtId="0" fontId="2" fillId="0" borderId="0" xfId="0" applyFont="1" applyFill="1" applyBorder="1" applyAlignment="1" applyProtection="1">
      <alignment vertical="center"/>
      <protection hidden="1"/>
    </xf>
    <xf numFmtId="0" fontId="2" fillId="0" borderId="0" xfId="0" applyFont="1" applyFill="1" applyAlignment="1" applyProtection="1">
      <alignment vertical="center"/>
      <protection hidden="1"/>
    </xf>
    <xf numFmtId="0" fontId="5" fillId="0" borderId="0" xfId="0" applyFont="1" applyFill="1" applyBorder="1" applyAlignment="1" applyProtection="1">
      <alignment vertical="center"/>
      <protection hidden="1"/>
    </xf>
    <xf numFmtId="0" fontId="13" fillId="0" borderId="0" xfId="0" applyFont="1" applyFill="1" applyBorder="1" applyAlignment="1" applyProtection="1">
      <alignment vertical="center"/>
      <protection hidden="1"/>
    </xf>
    <xf numFmtId="2" fontId="13" fillId="0" borderId="0" xfId="0" applyNumberFormat="1" applyFont="1" applyFill="1" applyBorder="1" applyAlignment="1" applyProtection="1">
      <alignment horizontal="center" vertical="center"/>
      <protection hidden="1"/>
    </xf>
    <xf numFmtId="0" fontId="2" fillId="0" borderId="0" xfId="0" applyFont="1" applyFill="1" applyBorder="1" applyProtection="1">
      <protection hidden="1"/>
    </xf>
    <xf numFmtId="0" fontId="11" fillId="0" borderId="0" xfId="0" applyFont="1" applyFill="1" applyBorder="1" applyAlignment="1" applyProtection="1">
      <protection hidden="1"/>
    </xf>
    <xf numFmtId="0" fontId="8" fillId="0" borderId="0" xfId="0" applyFont="1" applyFill="1" applyBorder="1" applyProtection="1">
      <protection hidden="1"/>
    </xf>
    <xf numFmtId="0" fontId="2" fillId="0" borderId="0" xfId="0" applyFont="1" applyFill="1" applyAlignment="1" applyProtection="1">
      <alignment horizontal="center" vertical="center"/>
      <protection hidden="1"/>
    </xf>
    <xf numFmtId="0" fontId="2" fillId="0" borderId="0" xfId="0" applyFont="1" applyFill="1" applyBorder="1" applyAlignment="1" applyProtection="1">
      <alignment horizontal="left" vertical="center"/>
      <protection hidden="1"/>
    </xf>
    <xf numFmtId="0" fontId="2" fillId="0" borderId="0" xfId="0" applyFont="1" applyFill="1" applyBorder="1" applyAlignment="1" applyProtection="1">
      <alignment horizontal="center" vertical="center"/>
      <protection hidden="1"/>
    </xf>
    <xf numFmtId="0" fontId="5" fillId="0" borderId="0" xfId="0" applyFont="1" applyFill="1" applyBorder="1" applyAlignment="1" applyProtection="1">
      <alignment horizontal="left" vertical="center"/>
      <protection hidden="1"/>
    </xf>
    <xf numFmtId="0" fontId="2" fillId="0" borderId="5" xfId="0" applyFont="1" applyFill="1" applyBorder="1" applyAlignment="1" applyProtection="1">
      <alignment vertical="center"/>
      <protection hidden="1"/>
    </xf>
    <xf numFmtId="0" fontId="9" fillId="0" borderId="0" xfId="0" applyFont="1" applyFill="1" applyAlignment="1" applyProtection="1">
      <alignment vertical="center"/>
      <protection hidden="1"/>
    </xf>
    <xf numFmtId="0" fontId="9" fillId="0" borderId="8" xfId="0" applyFont="1" applyFill="1" applyBorder="1" applyAlignment="1" applyProtection="1">
      <alignment horizontal="center" vertical="center"/>
      <protection hidden="1"/>
    </xf>
    <xf numFmtId="0" fontId="9" fillId="0" borderId="10" xfId="0" applyFont="1" applyFill="1" applyBorder="1" applyAlignment="1" applyProtection="1">
      <alignment horizontal="center" vertical="center"/>
      <protection hidden="1"/>
    </xf>
    <xf numFmtId="0" fontId="4" fillId="0" borderId="0" xfId="0" applyFont="1" applyFill="1" applyBorder="1" applyAlignment="1" applyProtection="1">
      <alignment horizontal="left" vertical="center"/>
      <protection hidden="1"/>
    </xf>
    <xf numFmtId="165" fontId="9" fillId="0" borderId="0" xfId="0" applyNumberFormat="1" applyFont="1" applyFill="1" applyBorder="1" applyAlignment="1" applyProtection="1">
      <alignment horizontal="center" vertical="center"/>
      <protection hidden="1"/>
    </xf>
    <xf numFmtId="0" fontId="9" fillId="0" borderId="0" xfId="0" applyFont="1" applyFill="1" applyBorder="1" applyAlignment="1" applyProtection="1">
      <alignment horizontal="center" vertical="center"/>
      <protection hidden="1"/>
    </xf>
    <xf numFmtId="0" fontId="15" fillId="0" borderId="0" xfId="0" applyFont="1" applyProtection="1">
      <protection hidden="1"/>
    </xf>
    <xf numFmtId="0" fontId="15" fillId="0" borderId="0" xfId="0" applyFont="1" applyFill="1" applyProtection="1">
      <protection hidden="1"/>
    </xf>
    <xf numFmtId="0" fontId="16" fillId="0" borderId="0" xfId="0" applyFont="1" applyProtection="1">
      <protection hidden="1"/>
    </xf>
    <xf numFmtId="0" fontId="15" fillId="0" borderId="0" xfId="0" applyFont="1" applyFill="1" applyAlignment="1" applyProtection="1">
      <alignment horizontal="center"/>
      <protection hidden="1"/>
    </xf>
    <xf numFmtId="0" fontId="17" fillId="0" borderId="0" xfId="0" applyFont="1" applyProtection="1">
      <protection hidden="1"/>
    </xf>
    <xf numFmtId="0" fontId="18" fillId="0" borderId="0" xfId="0" applyFont="1" applyProtection="1">
      <protection hidden="1"/>
    </xf>
    <xf numFmtId="0" fontId="18" fillId="0" borderId="0" xfId="0" applyFont="1" applyFill="1" applyProtection="1">
      <protection hidden="1"/>
    </xf>
    <xf numFmtId="0" fontId="10" fillId="0" borderId="0" xfId="0" applyFont="1" applyProtection="1">
      <protection hidden="1"/>
    </xf>
    <xf numFmtId="0" fontId="10" fillId="0" borderId="0" xfId="0" applyFont="1" applyFill="1" applyProtection="1">
      <protection hidden="1"/>
    </xf>
    <xf numFmtId="0" fontId="5" fillId="0" borderId="0" xfId="0" applyFont="1" applyProtection="1">
      <protection hidden="1"/>
    </xf>
    <xf numFmtId="0" fontId="13" fillId="0" borderId="0" xfId="0" applyFont="1" applyProtection="1">
      <protection hidden="1"/>
    </xf>
    <xf numFmtId="0" fontId="8" fillId="0" borderId="12" xfId="0" applyFont="1" applyBorder="1" applyAlignment="1" applyProtection="1">
      <protection hidden="1"/>
    </xf>
    <xf numFmtId="0" fontId="8" fillId="0" borderId="13" xfId="0" applyFont="1" applyBorder="1" applyAlignment="1" applyProtection="1">
      <protection hidden="1"/>
    </xf>
    <xf numFmtId="0" fontId="8" fillId="0" borderId="14" xfId="0" applyFont="1" applyBorder="1" applyAlignment="1" applyProtection="1">
      <protection hidden="1"/>
    </xf>
    <xf numFmtId="0" fontId="20" fillId="0" borderId="13" xfId="0" applyFont="1" applyBorder="1" applyAlignment="1" applyProtection="1">
      <protection hidden="1"/>
    </xf>
    <xf numFmtId="0" fontId="5" fillId="0" borderId="0" xfId="0" applyFont="1" applyFill="1" applyBorder="1" applyAlignment="1" applyProtection="1">
      <alignment horizontal="left" vertical="center" indent="1"/>
      <protection hidden="1"/>
    </xf>
    <xf numFmtId="0" fontId="5" fillId="0" borderId="0" xfId="0" applyFont="1" applyFill="1" applyBorder="1" applyAlignment="1" applyProtection="1">
      <alignment horizontal="left" indent="1"/>
      <protection hidden="1"/>
    </xf>
    <xf numFmtId="0" fontId="9" fillId="0" borderId="0" xfId="0" applyFont="1" applyFill="1" applyBorder="1" applyAlignment="1" applyProtection="1">
      <alignment horizontal="left" vertical="center" indent="1"/>
      <protection hidden="1"/>
    </xf>
    <xf numFmtId="14" fontId="5" fillId="0" borderId="0" xfId="0" applyNumberFormat="1" applyFont="1" applyFill="1" applyBorder="1" applyAlignment="1" applyProtection="1">
      <alignment horizontal="left" vertical="center" indent="1"/>
      <protection hidden="1"/>
    </xf>
    <xf numFmtId="166" fontId="5" fillId="0" borderId="0" xfId="0" applyNumberFormat="1" applyFont="1" applyFill="1" applyBorder="1" applyAlignment="1" applyProtection="1">
      <alignment horizontal="center" vertical="center"/>
      <protection hidden="1"/>
    </xf>
    <xf numFmtId="0" fontId="19" fillId="0" borderId="0" xfId="0" applyFont="1" applyProtection="1">
      <protection hidden="1"/>
    </xf>
    <xf numFmtId="0" fontId="0" fillId="0" borderId="0" xfId="0" applyFill="1" applyBorder="1" applyAlignment="1" applyProtection="1">
      <alignment horizontal="center" vertical="center"/>
      <protection hidden="1"/>
    </xf>
    <xf numFmtId="14" fontId="2" fillId="0" borderId="0" xfId="0" applyNumberFormat="1" applyFont="1" applyFill="1" applyBorder="1" applyAlignment="1" applyProtection="1">
      <alignment horizontal="left" vertical="center"/>
      <protection hidden="1"/>
    </xf>
    <xf numFmtId="22" fontId="2" fillId="0" borderId="0" xfId="0" applyNumberFormat="1" applyFont="1" applyFill="1" applyBorder="1" applyAlignment="1" applyProtection="1">
      <alignment horizontal="left" vertical="center"/>
      <protection hidden="1"/>
    </xf>
    <xf numFmtId="20" fontId="2" fillId="0" borderId="0" xfId="0" applyNumberFormat="1" applyFont="1" applyFill="1" applyBorder="1" applyAlignment="1" applyProtection="1">
      <alignment horizontal="left" vertical="center"/>
      <protection hidden="1"/>
    </xf>
    <xf numFmtId="0" fontId="22" fillId="0" borderId="0" xfId="0" applyFont="1" applyProtection="1">
      <protection hidden="1"/>
    </xf>
    <xf numFmtId="0" fontId="21" fillId="0" borderId="0" xfId="0" applyFont="1" applyProtection="1">
      <protection hidden="1"/>
    </xf>
    <xf numFmtId="0" fontId="22" fillId="0" borderId="0" xfId="0" applyFont="1" applyFill="1" applyProtection="1">
      <protection hidden="1"/>
    </xf>
    <xf numFmtId="0" fontId="23" fillId="0" borderId="0" xfId="0" applyFont="1" applyFill="1" applyProtection="1">
      <protection hidden="1"/>
    </xf>
    <xf numFmtId="0" fontId="23" fillId="0" borderId="0" xfId="0" applyFont="1" applyProtection="1">
      <protection hidden="1"/>
    </xf>
    <xf numFmtId="0" fontId="22" fillId="0" borderId="0" xfId="0" applyFont="1" applyFill="1" applyAlignment="1" applyProtection="1">
      <alignment horizontal="center"/>
      <protection hidden="1"/>
    </xf>
    <xf numFmtId="165" fontId="23" fillId="0" borderId="0" xfId="0" applyNumberFormat="1" applyFont="1" applyFill="1" applyBorder="1" applyAlignment="1" applyProtection="1">
      <alignment horizontal="center"/>
      <protection hidden="1"/>
    </xf>
    <xf numFmtId="165" fontId="25" fillId="0" borderId="0" xfId="0" applyNumberFormat="1" applyFont="1" applyFill="1" applyBorder="1" applyAlignment="1" applyProtection="1">
      <alignment horizontal="center"/>
      <protection hidden="1"/>
    </xf>
    <xf numFmtId="0" fontId="25" fillId="0" borderId="0" xfId="0" applyFont="1" applyFill="1" applyProtection="1">
      <protection hidden="1"/>
    </xf>
    <xf numFmtId="2" fontId="23" fillId="0" borderId="0" xfId="0" applyNumberFormat="1" applyFont="1" applyFill="1" applyBorder="1" applyAlignment="1" applyProtection="1">
      <alignment horizontal="center"/>
      <protection hidden="1"/>
    </xf>
    <xf numFmtId="14" fontId="22" fillId="0" borderId="0" xfId="0" applyNumberFormat="1" applyFont="1" applyProtection="1">
      <protection hidden="1"/>
    </xf>
    <xf numFmtId="0" fontId="23" fillId="0" borderId="0" xfId="0" applyFont="1" applyFill="1" applyAlignment="1" applyProtection="1">
      <alignment horizontal="center"/>
      <protection hidden="1"/>
    </xf>
    <xf numFmtId="0" fontId="22" fillId="0" borderId="0" xfId="0" applyFont="1" applyAlignment="1" applyProtection="1">
      <alignment horizontal="center"/>
      <protection hidden="1"/>
    </xf>
    <xf numFmtId="1" fontId="24" fillId="0" borderId="0" xfId="0" applyNumberFormat="1" applyFont="1" applyFill="1" applyBorder="1" applyAlignment="1" applyProtection="1">
      <alignment horizontal="center"/>
      <protection hidden="1"/>
    </xf>
    <xf numFmtId="0" fontId="6" fillId="3" borderId="14" xfId="0" applyFont="1" applyFill="1" applyBorder="1" applyAlignment="1" applyProtection="1">
      <alignment horizontal="right" vertical="center"/>
      <protection hidden="1"/>
    </xf>
    <xf numFmtId="0" fontId="5" fillId="3" borderId="1" xfId="0" applyFont="1" applyFill="1" applyBorder="1" applyAlignment="1" applyProtection="1">
      <alignment vertical="center"/>
      <protection hidden="1"/>
    </xf>
    <xf numFmtId="0" fontId="6" fillId="3" borderId="1" xfId="0" applyFont="1" applyFill="1" applyBorder="1" applyAlignment="1" applyProtection="1">
      <alignment vertical="center"/>
      <protection hidden="1"/>
    </xf>
    <xf numFmtId="164" fontId="2" fillId="3" borderId="1" xfId="0" applyNumberFormat="1" applyFont="1" applyFill="1" applyBorder="1" applyAlignment="1" applyProtection="1">
      <alignment horizontal="left" vertical="center" indent="1"/>
      <protection hidden="1"/>
    </xf>
    <xf numFmtId="169" fontId="2" fillId="0" borderId="3" xfId="0" applyNumberFormat="1" applyFont="1" applyFill="1" applyBorder="1" applyAlignment="1" applyProtection="1">
      <alignment horizontal="center" vertical="center"/>
      <protection locked="0"/>
    </xf>
    <xf numFmtId="169" fontId="2" fillId="2" borderId="1" xfId="0" applyNumberFormat="1" applyFont="1" applyFill="1" applyBorder="1" applyAlignment="1" applyProtection="1">
      <alignment horizontal="center" vertical="center"/>
      <protection locked="0"/>
    </xf>
    <xf numFmtId="0" fontId="26" fillId="2" borderId="5" xfId="0" applyFont="1" applyFill="1" applyBorder="1" applyAlignment="1" applyProtection="1">
      <alignment horizontal="left" vertical="center"/>
      <protection hidden="1"/>
    </xf>
    <xf numFmtId="0" fontId="19" fillId="0" borderId="0" xfId="0" applyFont="1" applyFill="1" applyProtection="1">
      <protection hidden="1"/>
    </xf>
    <xf numFmtId="14" fontId="22" fillId="0" borderId="0" xfId="0" applyNumberFormat="1" applyFont="1" applyFill="1" applyProtection="1">
      <protection hidden="1"/>
    </xf>
    <xf numFmtId="0" fontId="3" fillId="2" borderId="0" xfId="0" applyFont="1" applyFill="1" applyBorder="1" applyAlignment="1">
      <alignment vertical="top" wrapText="1"/>
    </xf>
    <xf numFmtId="0" fontId="3" fillId="2" borderId="0" xfId="0" applyFont="1" applyFill="1" applyBorder="1" applyAlignment="1">
      <alignment horizontal="left" vertical="top" wrapText="1"/>
    </xf>
    <xf numFmtId="170" fontId="3" fillId="2" borderId="0" xfId="0" applyNumberFormat="1" applyFont="1" applyFill="1" applyBorder="1" applyAlignment="1">
      <alignment horizontal="left" vertical="top"/>
    </xf>
    <xf numFmtId="0" fontId="2" fillId="2" borderId="0" xfId="0" applyFont="1" applyFill="1" applyBorder="1"/>
    <xf numFmtId="0" fontId="27" fillId="2" borderId="0" xfId="0" applyFont="1" applyFill="1" applyBorder="1" applyAlignment="1">
      <alignment horizontal="left" vertical="top"/>
    </xf>
    <xf numFmtId="0" fontId="5" fillId="2" borderId="0" xfId="0" applyFont="1" applyFill="1" applyBorder="1" applyAlignment="1">
      <alignment horizontal="left" vertical="top"/>
    </xf>
    <xf numFmtId="0" fontId="1" fillId="2" borderId="0" xfId="0" applyFont="1" applyFill="1" applyBorder="1"/>
    <xf numFmtId="0" fontId="5" fillId="2" borderId="0" xfId="0" applyFont="1" applyFill="1" applyBorder="1" applyAlignment="1">
      <alignment horizontal="left" vertical="top" wrapText="1"/>
    </xf>
    <xf numFmtId="0" fontId="2" fillId="2" borderId="0" xfId="0" applyFont="1" applyFill="1" applyBorder="1" applyAlignment="1">
      <alignment vertical="top" wrapText="1"/>
    </xf>
    <xf numFmtId="0" fontId="9" fillId="3" borderId="0" xfId="0" applyFont="1" applyFill="1" applyBorder="1" applyAlignment="1" applyProtection="1">
      <alignment horizontal="center" vertical="center"/>
      <protection hidden="1"/>
    </xf>
    <xf numFmtId="0" fontId="18" fillId="0" borderId="0" xfId="0" applyFont="1" applyAlignment="1" applyProtection="1">
      <alignment horizontal="center"/>
      <protection hidden="1"/>
    </xf>
    <xf numFmtId="0" fontId="23" fillId="0" borderId="0" xfId="0" applyFont="1" applyAlignment="1" applyProtection="1">
      <alignment horizontal="center"/>
      <protection hidden="1"/>
    </xf>
    <xf numFmtId="0" fontId="19" fillId="0" borderId="0" xfId="0" applyFont="1" applyAlignment="1" applyProtection="1">
      <alignment horizontal="center"/>
      <protection hidden="1"/>
    </xf>
    <xf numFmtId="0" fontId="23" fillId="0" borderId="0" xfId="0" applyFont="1" applyFill="1" applyBorder="1" applyAlignment="1" applyProtection="1">
      <alignment horizontal="center"/>
      <protection hidden="1"/>
    </xf>
    <xf numFmtId="0" fontId="18" fillId="0" borderId="0" xfId="0" applyFont="1" applyFill="1" applyAlignment="1" applyProtection="1">
      <alignment horizontal="center"/>
      <protection hidden="1"/>
    </xf>
    <xf numFmtId="0" fontId="15" fillId="0" borderId="0" xfId="0" applyFont="1" applyProtection="1">
      <protection locked="0" hidden="1"/>
    </xf>
    <xf numFmtId="2" fontId="4" fillId="0" borderId="4" xfId="0" applyNumberFormat="1" applyFont="1" applyFill="1" applyBorder="1" applyAlignment="1" applyProtection="1">
      <alignment horizontal="center" vertical="center"/>
      <protection hidden="1"/>
    </xf>
    <xf numFmtId="0" fontId="12" fillId="0" borderId="0" xfId="0" applyFont="1" applyProtection="1">
      <protection hidden="1"/>
    </xf>
    <xf numFmtId="169" fontId="2" fillId="2" borderId="2"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28"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0" fontId="9" fillId="0" borderId="6" xfId="0" applyFont="1" applyFill="1" applyBorder="1" applyAlignment="1" applyProtection="1">
      <alignment horizontal="left" vertical="center"/>
      <protection hidden="1"/>
    </xf>
    <xf numFmtId="0" fontId="9" fillId="0" borderId="4" xfId="0" applyFont="1" applyFill="1" applyBorder="1" applyAlignment="1" applyProtection="1">
      <alignment horizontal="center" vertical="center"/>
      <protection hidden="1"/>
    </xf>
    <xf numFmtId="0" fontId="9" fillId="0" borderId="4" xfId="0" applyFont="1" applyFill="1" applyBorder="1" applyAlignment="1" applyProtection="1">
      <alignment vertical="center"/>
      <protection hidden="1"/>
    </xf>
    <xf numFmtId="0" fontId="2" fillId="0" borderId="4" xfId="0" applyFont="1" applyFill="1" applyBorder="1" applyAlignment="1" applyProtection="1">
      <alignment vertical="center"/>
      <protection hidden="1"/>
    </xf>
    <xf numFmtId="0" fontId="9" fillId="0" borderId="7" xfId="0" applyFont="1" applyFill="1" applyBorder="1" applyAlignment="1" applyProtection="1">
      <alignment vertical="center"/>
      <protection hidden="1"/>
    </xf>
    <xf numFmtId="0" fontId="9" fillId="0" borderId="9" xfId="0" applyFont="1" applyFill="1" applyBorder="1" applyAlignment="1" applyProtection="1">
      <alignment vertical="center"/>
      <protection hidden="1"/>
    </xf>
    <xf numFmtId="0" fontId="2" fillId="0" borderId="9" xfId="0" applyFont="1" applyFill="1" applyBorder="1" applyAlignment="1" applyProtection="1">
      <alignment vertical="center"/>
      <protection hidden="1"/>
    </xf>
    <xf numFmtId="0" fontId="9" fillId="0" borderId="5" xfId="0" applyFont="1" applyFill="1" applyBorder="1" applyAlignment="1" applyProtection="1">
      <alignment horizontal="center" vertical="center"/>
      <protection hidden="1"/>
    </xf>
    <xf numFmtId="0" fontId="9" fillId="0" borderId="5" xfId="0" applyFont="1" applyFill="1" applyBorder="1" applyProtection="1">
      <protection hidden="1"/>
    </xf>
    <xf numFmtId="0" fontId="2" fillId="0" borderId="5" xfId="0" applyFont="1" applyFill="1" applyBorder="1" applyProtection="1">
      <protection hidden="1"/>
    </xf>
    <xf numFmtId="0" fontId="2" fillId="0" borderId="11" xfId="0" applyFont="1" applyFill="1" applyBorder="1" applyAlignment="1" applyProtection="1">
      <alignment vertical="center"/>
      <protection hidden="1"/>
    </xf>
    <xf numFmtId="16" fontId="0" fillId="0" borderId="0" xfId="0" quotePrefix="1" applyNumberFormat="1" applyAlignment="1">
      <alignment horizontal="left"/>
    </xf>
    <xf numFmtId="0" fontId="2" fillId="0" borderId="3" xfId="0" applyFont="1" applyFill="1" applyBorder="1" applyAlignment="1" applyProtection="1">
      <alignment horizontal="center" vertical="center"/>
      <protection locked="0"/>
    </xf>
    <xf numFmtId="0" fontId="2" fillId="0" borderId="15" xfId="0" applyFont="1" applyFill="1" applyBorder="1" applyAlignment="1" applyProtection="1">
      <alignment horizontal="center" vertical="center"/>
      <protection locked="0"/>
    </xf>
    <xf numFmtId="168" fontId="6" fillId="0" borderId="12" xfId="0" applyNumberFormat="1" applyFont="1" applyBorder="1" applyProtection="1">
      <protection hidden="1"/>
    </xf>
    <xf numFmtId="0" fontId="4" fillId="0" borderId="13" xfId="0" applyFont="1" applyFill="1" applyBorder="1" applyAlignment="1" applyProtection="1">
      <alignment vertical="center"/>
      <protection hidden="1"/>
    </xf>
    <xf numFmtId="2" fontId="5" fillId="0" borderId="13" xfId="0" applyNumberFormat="1" applyFont="1" applyFill="1" applyBorder="1" applyAlignment="1" applyProtection="1">
      <alignment horizontal="center" vertical="center"/>
      <protection hidden="1"/>
    </xf>
    <xf numFmtId="0" fontId="7" fillId="0" borderId="13" xfId="0" applyFont="1" applyFill="1" applyBorder="1" applyAlignment="1" applyProtection="1">
      <alignment vertical="center"/>
      <protection hidden="1"/>
    </xf>
    <xf numFmtId="0" fontId="5" fillId="0" borderId="13" xfId="0" applyFont="1" applyFill="1" applyBorder="1" applyAlignment="1" applyProtection="1">
      <alignment vertical="center"/>
      <protection hidden="1"/>
    </xf>
    <xf numFmtId="0" fontId="5" fillId="0" borderId="14" xfId="0" applyFont="1" applyFill="1" applyBorder="1" applyAlignment="1" applyProtection="1">
      <alignment vertical="center"/>
      <protection hidden="1"/>
    </xf>
    <xf numFmtId="2" fontId="4" fillId="0" borderId="1" xfId="0" applyNumberFormat="1" applyFont="1" applyFill="1" applyBorder="1" applyAlignment="1" applyProtection="1">
      <alignment horizontal="center" vertical="center"/>
      <protection hidden="1"/>
    </xf>
    <xf numFmtId="2" fontId="27" fillId="0" borderId="0" xfId="0" applyNumberFormat="1" applyFont="1" applyFill="1" applyBorder="1" applyAlignment="1" applyProtection="1">
      <alignment horizontal="center"/>
      <protection hidden="1"/>
    </xf>
    <xf numFmtId="2" fontId="4" fillId="0" borderId="0" xfId="0" applyNumberFormat="1" applyFont="1" applyFill="1" applyBorder="1" applyAlignment="1" applyProtection="1">
      <alignment vertical="center"/>
      <protection hidden="1"/>
    </xf>
    <xf numFmtId="2" fontId="4" fillId="0" borderId="0" xfId="0" applyNumberFormat="1" applyFont="1" applyFill="1" applyBorder="1" applyAlignment="1" applyProtection="1">
      <alignment horizontal="center" vertical="center"/>
      <protection hidden="1"/>
    </xf>
    <xf numFmtId="0" fontId="29" fillId="0" borderId="0" xfId="0" applyFont="1"/>
    <xf numFmtId="14" fontId="2" fillId="0" borderId="3" xfId="0" applyNumberFormat="1" applyFont="1" applyFill="1" applyBorder="1" applyAlignment="1" applyProtection="1">
      <alignment horizontal="center" vertical="center"/>
      <protection locked="0"/>
    </xf>
    <xf numFmtId="0" fontId="9" fillId="3" borderId="6" xfId="0" applyFont="1" applyFill="1" applyBorder="1" applyAlignment="1" applyProtection="1">
      <alignment horizontal="center" vertical="center"/>
      <protection hidden="1"/>
    </xf>
    <xf numFmtId="0" fontId="2" fillId="3" borderId="10" xfId="0" applyFont="1" applyFill="1" applyBorder="1" applyAlignment="1" applyProtection="1">
      <alignment horizontal="center" vertical="center"/>
      <protection hidden="1"/>
    </xf>
    <xf numFmtId="2" fontId="4" fillId="0" borderId="12" xfId="0" applyNumberFormat="1" applyFont="1" applyFill="1" applyBorder="1" applyAlignment="1" applyProtection="1">
      <alignment horizontal="center" vertical="center"/>
      <protection hidden="1"/>
    </xf>
    <xf numFmtId="2" fontId="4" fillId="0" borderId="0" xfId="0" applyNumberFormat="1" applyFont="1" applyFill="1" applyBorder="1" applyAlignment="1" applyProtection="1">
      <alignment horizontal="center"/>
      <protection hidden="1"/>
    </xf>
    <xf numFmtId="14" fontId="2" fillId="2" borderId="1" xfId="0" applyNumberFormat="1" applyFont="1" applyFill="1" applyBorder="1" applyAlignment="1" applyProtection="1">
      <alignment horizontal="center" vertical="center"/>
      <protection locked="0"/>
    </xf>
    <xf numFmtId="14" fontId="2" fillId="2" borderId="2" xfId="0" applyNumberFormat="1" applyFont="1" applyFill="1" applyBorder="1" applyAlignment="1" applyProtection="1">
      <alignment horizontal="center" vertical="center"/>
      <protection locked="0"/>
    </xf>
    <xf numFmtId="165" fontId="2" fillId="0" borderId="12" xfId="0" applyNumberFormat="1" applyFont="1" applyFill="1" applyBorder="1" applyAlignment="1" applyProtection="1">
      <alignment horizontal="center" vertical="center"/>
      <protection locked="0"/>
    </xf>
    <xf numFmtId="171" fontId="7" fillId="0" borderId="0" xfId="0" applyNumberFormat="1" applyFont="1" applyProtection="1">
      <protection hidden="1"/>
    </xf>
    <xf numFmtId="172" fontId="2" fillId="0" borderId="1" xfId="0" applyNumberFormat="1" applyFont="1" applyFill="1" applyBorder="1" applyAlignment="1" applyProtection="1">
      <alignment horizontal="center" vertical="center"/>
      <protection hidden="1"/>
    </xf>
    <xf numFmtId="172" fontId="2" fillId="3" borderId="3" xfId="0" applyNumberFormat="1" applyFont="1" applyFill="1" applyBorder="1" applyAlignment="1" applyProtection="1">
      <alignment horizontal="center" vertical="center"/>
      <protection hidden="1"/>
    </xf>
    <xf numFmtId="172" fontId="2" fillId="3" borderId="15" xfId="0" applyNumberFormat="1" applyFont="1" applyFill="1" applyBorder="1" applyAlignment="1" applyProtection="1">
      <alignment horizontal="center" vertical="center"/>
      <protection hidden="1"/>
    </xf>
    <xf numFmtId="0" fontId="6" fillId="0" borderId="0" xfId="0" applyFont="1" applyAlignment="1">
      <alignment horizontal="justify" vertical="center"/>
    </xf>
    <xf numFmtId="0" fontId="6" fillId="0" borderId="0" xfId="0" applyFont="1" applyAlignment="1">
      <alignment vertical="top" wrapText="1"/>
    </xf>
    <xf numFmtId="170" fontId="3" fillId="2" borderId="0" xfId="0" applyNumberFormat="1" applyFont="1" applyFill="1" applyBorder="1" applyAlignment="1">
      <alignment horizontal="left" vertical="top" wrapText="1"/>
    </xf>
    <xf numFmtId="0" fontId="1" fillId="2" borderId="0" xfId="0" applyFont="1" applyFill="1" applyBorder="1" applyAlignment="1">
      <alignment vertical="top" wrapText="1"/>
    </xf>
    <xf numFmtId="0" fontId="6" fillId="0" borderId="0" xfId="0" applyFont="1" applyAlignment="1">
      <alignment horizontal="justify" vertical="top" wrapText="1"/>
    </xf>
    <xf numFmtId="0" fontId="30" fillId="0" borderId="0" xfId="0" applyFont="1" applyAlignment="1">
      <alignment horizontal="justify" vertical="center"/>
    </xf>
    <xf numFmtId="0" fontId="5" fillId="0" borderId="4" xfId="0" applyFont="1" applyFill="1" applyBorder="1" applyAlignment="1" applyProtection="1">
      <alignment horizontal="center" vertical="center"/>
      <protection hidden="1"/>
    </xf>
    <xf numFmtId="0" fontId="2" fillId="0" borderId="4" xfId="0" applyFont="1" applyFill="1" applyBorder="1" applyAlignment="1" applyProtection="1">
      <alignment horizontal="center" vertical="center"/>
      <protection hidden="1"/>
    </xf>
    <xf numFmtId="0" fontId="11" fillId="0" borderId="4" xfId="0" applyFont="1" applyFill="1" applyBorder="1" applyAlignment="1" applyProtection="1">
      <alignment horizontal="center" vertical="justify" wrapText="1"/>
      <protection hidden="1"/>
    </xf>
    <xf numFmtId="0" fontId="11" fillId="0" borderId="0" xfId="0" applyFont="1" applyFill="1" applyBorder="1" applyAlignment="1" applyProtection="1">
      <alignment horizontal="center" vertical="justify" wrapText="1"/>
      <protection hidden="1"/>
    </xf>
    <xf numFmtId="0" fontId="2" fillId="0" borderId="6" xfId="0" applyFont="1" applyFill="1" applyBorder="1" applyAlignment="1" applyProtection="1">
      <alignment horizontal="left" vertical="center"/>
      <protection locked="0"/>
    </xf>
    <xf numFmtId="0" fontId="0" fillId="0" borderId="7" xfId="0" applyFont="1" applyBorder="1" applyAlignment="1" applyProtection="1">
      <alignment horizontal="left" vertical="center"/>
      <protection locked="0"/>
    </xf>
    <xf numFmtId="0" fontId="2" fillId="0" borderId="12" xfId="0" applyFont="1" applyFill="1" applyBorder="1" applyAlignment="1" applyProtection="1">
      <alignment horizontal="left" vertical="center"/>
      <protection locked="0"/>
    </xf>
    <xf numFmtId="0" fontId="0" fillId="0" borderId="14" xfId="0" applyFont="1" applyBorder="1" applyAlignment="1" applyProtection="1">
      <alignment horizontal="left" vertical="center"/>
      <protection locked="0"/>
    </xf>
    <xf numFmtId="0" fontId="4" fillId="0" borderId="4" xfId="0" applyFont="1" applyFill="1" applyBorder="1" applyAlignment="1" applyProtection="1">
      <alignment horizontal="right" vertical="center"/>
      <protection hidden="1"/>
    </xf>
    <xf numFmtId="0" fontId="4" fillId="0" borderId="0" xfId="0"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4" fillId="2" borderId="13" xfId="0" applyNumberFormat="1" applyFont="1" applyFill="1" applyBorder="1" applyAlignment="1" applyProtection="1">
      <alignment horizontal="left" vertical="center" indent="1"/>
      <protection locked="0"/>
    </xf>
    <xf numFmtId="14" fontId="4" fillId="2" borderId="14" xfId="0" applyNumberFormat="1" applyFont="1" applyFill="1" applyBorder="1" applyAlignment="1" applyProtection="1">
      <alignment horizontal="left" vertical="center" indent="1"/>
      <protection locked="0"/>
    </xf>
    <xf numFmtId="0" fontId="5" fillId="3" borderId="12" xfId="0" applyFont="1" applyFill="1" applyBorder="1" applyAlignment="1" applyProtection="1">
      <alignment horizontal="left" vertical="center"/>
      <protection hidden="1"/>
    </xf>
    <xf numFmtId="0" fontId="6" fillId="3" borderId="13" xfId="0" applyFont="1" applyFill="1" applyBorder="1" applyAlignment="1" applyProtection="1">
      <alignment vertical="center"/>
      <protection hidden="1"/>
    </xf>
    <xf numFmtId="0" fontId="6" fillId="3" borderId="14" xfId="0" applyFont="1" applyFill="1" applyBorder="1" applyAlignment="1" applyProtection="1">
      <alignment vertical="center"/>
      <protection hidden="1"/>
    </xf>
    <xf numFmtId="0" fontId="5" fillId="3" borderId="12" xfId="0" applyFont="1" applyFill="1" applyBorder="1" applyAlignment="1" applyProtection="1">
      <alignment vertical="center"/>
      <protection hidden="1"/>
    </xf>
    <xf numFmtId="49" fontId="4" fillId="2" borderId="1" xfId="0" applyNumberFormat="1" applyFont="1" applyFill="1" applyBorder="1" applyAlignment="1" applyProtection="1">
      <alignment horizontal="left" vertical="center" indent="1"/>
      <protection locked="0"/>
    </xf>
    <xf numFmtId="0" fontId="4" fillId="2" borderId="12" xfId="0" applyNumberFormat="1" applyFont="1" applyFill="1" applyBorder="1" applyAlignment="1" applyProtection="1">
      <alignment horizontal="left" vertical="center" indent="1"/>
      <protection locked="0"/>
    </xf>
    <xf numFmtId="1" fontId="4" fillId="2" borderId="13" xfId="0" applyNumberFormat="1" applyFont="1" applyFill="1" applyBorder="1" applyAlignment="1" applyProtection="1">
      <alignment horizontal="left" vertical="center" indent="1"/>
      <protection locked="0"/>
    </xf>
    <xf numFmtId="1" fontId="4" fillId="2" borderId="14" xfId="0" applyNumberFormat="1" applyFont="1" applyFill="1" applyBorder="1" applyAlignment="1" applyProtection="1">
      <alignment horizontal="left" vertical="center" indent="1"/>
      <protection locked="0"/>
    </xf>
    <xf numFmtId="49" fontId="4" fillId="0" borderId="1" xfId="0" applyNumberFormat="1" applyFont="1" applyFill="1" applyBorder="1" applyAlignment="1" applyProtection="1">
      <alignment horizontal="left" vertical="center" indent="1"/>
      <protection locked="0"/>
    </xf>
    <xf numFmtId="0" fontId="9" fillId="3" borderId="1" xfId="0" applyFont="1" applyFill="1" applyBorder="1" applyAlignment="1" applyProtection="1">
      <alignment horizontal="center" vertical="center" wrapText="1"/>
      <protection hidden="1"/>
    </xf>
    <xf numFmtId="0" fontId="5" fillId="3" borderId="13" xfId="0" applyFont="1" applyFill="1" applyBorder="1" applyAlignment="1" applyProtection="1">
      <alignment horizontal="left" vertical="center"/>
      <protection hidden="1"/>
    </xf>
    <xf numFmtId="14" fontId="4" fillId="0" borderId="12" xfId="0" applyNumberFormat="1" applyFont="1" applyFill="1" applyBorder="1" applyAlignment="1" applyProtection="1">
      <alignment horizontal="left" vertical="center" indent="1"/>
      <protection locked="0"/>
    </xf>
    <xf numFmtId="14" fontId="4" fillId="0" borderId="13" xfId="0" applyNumberFormat="1" applyFont="1" applyFill="1" applyBorder="1" applyAlignment="1" applyProtection="1">
      <alignment horizontal="left" vertical="center" indent="1"/>
      <protection locked="0"/>
    </xf>
    <xf numFmtId="14" fontId="4" fillId="0" borderId="14" xfId="0" applyNumberFormat="1" applyFont="1" applyFill="1" applyBorder="1" applyAlignment="1" applyProtection="1">
      <alignment horizontal="left" vertical="center" indent="1"/>
      <protection locked="0"/>
    </xf>
    <xf numFmtId="167" fontId="4" fillId="0" borderId="12" xfId="0" applyNumberFormat="1" applyFont="1" applyFill="1" applyBorder="1" applyAlignment="1" applyProtection="1">
      <alignment horizontal="left" vertical="center" indent="1"/>
      <protection locked="0"/>
    </xf>
    <xf numFmtId="167" fontId="4" fillId="0" borderId="13" xfId="0" applyNumberFormat="1" applyFont="1" applyFill="1" applyBorder="1" applyAlignment="1" applyProtection="1">
      <alignment horizontal="left" vertical="center" indent="1"/>
      <protection locked="0"/>
    </xf>
    <xf numFmtId="167" fontId="4" fillId="0" borderId="14" xfId="0" applyNumberFormat="1" applyFont="1" applyFill="1" applyBorder="1" applyAlignment="1" applyProtection="1">
      <alignment horizontal="left" vertical="center" indent="1"/>
      <protection locked="0"/>
    </xf>
    <xf numFmtId="0" fontId="9" fillId="3" borderId="1" xfId="0" applyFont="1" applyFill="1" applyBorder="1" applyAlignment="1" applyProtection="1">
      <alignment horizontal="center" vertical="center"/>
      <protection hidden="1"/>
    </xf>
    <xf numFmtId="166" fontId="4" fillId="2" borderId="13" xfId="0" applyNumberFormat="1" applyFont="1" applyFill="1" applyBorder="1" applyAlignment="1" applyProtection="1">
      <alignment horizontal="left" vertical="center" indent="1"/>
      <protection locked="0"/>
    </xf>
    <xf numFmtId="166" fontId="4" fillId="2" borderId="14" xfId="0" applyNumberFormat="1" applyFont="1" applyFill="1" applyBorder="1" applyAlignment="1" applyProtection="1">
      <alignment horizontal="left" vertical="center" indent="1"/>
      <protection locked="0"/>
    </xf>
    <xf numFmtId="2" fontId="4" fillId="3" borderId="12" xfId="0" applyNumberFormat="1" applyFont="1" applyFill="1" applyBorder="1" applyAlignment="1" applyProtection="1">
      <alignment horizontal="left" vertical="center" indent="1"/>
      <protection hidden="1"/>
    </xf>
    <xf numFmtId="2" fontId="4" fillId="3" borderId="14" xfId="0" applyNumberFormat="1" applyFont="1" applyFill="1" applyBorder="1" applyAlignment="1" applyProtection="1">
      <alignment horizontal="left" vertical="center" indent="1"/>
      <protection hidden="1"/>
    </xf>
    <xf numFmtId="0" fontId="23" fillId="0" borderId="1" xfId="0" applyFont="1" applyFill="1" applyBorder="1" applyAlignment="1" applyProtection="1">
      <alignment horizontal="left"/>
      <protection hidden="1"/>
    </xf>
    <xf numFmtId="0" fontId="26" fillId="2" borderId="0" xfId="0" applyFont="1" applyFill="1" applyBorder="1" applyAlignment="1" applyProtection="1">
      <alignment horizontal="left" vertical="center" wrapText="1"/>
      <protection hidden="1"/>
    </xf>
    <xf numFmtId="0" fontId="26" fillId="2" borderId="0" xfId="0" applyFont="1" applyFill="1" applyBorder="1" applyAlignment="1" applyProtection="1">
      <alignment horizontal="left" vertical="center"/>
      <protection hidden="1"/>
    </xf>
  </cellXfs>
  <cellStyles count="1">
    <cellStyle name="Normal" xfId="0" builtinId="0"/>
  </cellStyles>
  <dxfs count="78">
    <dxf>
      <fill>
        <patternFill>
          <bgColor theme="0" tint="-0.1499679555650502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ont>
        <color theme="0" tint="-0.14996795556505021"/>
      </font>
    </dxf>
    <dxf>
      <font>
        <color theme="0" tint="-0.14996795556505021"/>
      </font>
    </dxf>
    <dxf>
      <font>
        <color theme="0" tint="-0.14996795556505021"/>
      </font>
    </dxf>
    <dxf>
      <font>
        <color rgb="FF9C0006"/>
      </font>
      <fill>
        <patternFill>
          <bgColor rgb="FFFFC7CE"/>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N$5" lockText="1" noThreeD="1"/>
</file>

<file path=xl/ctrlProps/ctrlProp2.xml><?xml version="1.0" encoding="utf-8"?>
<formControlPr xmlns="http://schemas.microsoft.com/office/spreadsheetml/2009/9/main" objectType="CheckBox" checked="Checked" fmlaLink="$N$6" lockText="1" noThreeD="1"/>
</file>

<file path=xl/ctrlProps/ctrlProp3.xml><?xml version="1.0" encoding="utf-8"?>
<formControlPr xmlns="http://schemas.microsoft.com/office/spreadsheetml/2009/9/main" objectType="CheckBox" checked="Checked" fmlaLink="$N$7" lockText="1" noThreeD="1"/>
</file>

<file path=xl/ctrlProps/ctrlProp4.xml><?xml version="1.0" encoding="utf-8"?>
<formControlPr xmlns="http://schemas.microsoft.com/office/spreadsheetml/2009/9/main" objectType="CheckBox" checked="Checked" fmlaLink="$N$8" lockText="1" noThreeD="1"/>
</file>

<file path=xl/ctrlProps/ctrlProp5.xml><?xml version="1.0" encoding="utf-8"?>
<formControlPr xmlns="http://schemas.microsoft.com/office/spreadsheetml/2009/9/main" objectType="CheckBox" checked="Checked" fmlaLink="$N$9"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28575</xdr:rowOff>
    </xdr:from>
    <xdr:to>
      <xdr:col>10</xdr:col>
      <xdr:colOff>809625</xdr:colOff>
      <xdr:row>2</xdr:row>
      <xdr:rowOff>193358</xdr:rowOff>
    </xdr:to>
    <xdr:pic>
      <xdr:nvPicPr>
        <xdr:cNvPr id="4" name="Grafik 3" descr="th-nuernberg300x42.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3248025" y="209550"/>
          <a:ext cx="2809875" cy="39338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13</xdr:col>
          <xdr:colOff>0</xdr:colOff>
          <xdr:row>4</xdr:row>
          <xdr:rowOff>0</xdr:rowOff>
        </xdr:from>
        <xdr:to>
          <xdr:col>13</xdr:col>
          <xdr:colOff>1676400</xdr:colOff>
          <xdr:row>5</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Montag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xdr:row>
          <xdr:rowOff>0</xdr:rowOff>
        </xdr:from>
        <xdr:to>
          <xdr:col>13</xdr:col>
          <xdr:colOff>1104900</xdr:colOff>
          <xdr:row>6</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Dienstag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0</xdr:rowOff>
        </xdr:from>
        <xdr:to>
          <xdr:col>13</xdr:col>
          <xdr:colOff>1333500</xdr:colOff>
          <xdr:row>7</xdr:row>
          <xdr:rowOff>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Mittwoch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xdr:row>
          <xdr:rowOff>0</xdr:rowOff>
        </xdr:from>
        <xdr:to>
          <xdr:col>13</xdr:col>
          <xdr:colOff>1841500</xdr:colOff>
          <xdr:row>8</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Donnerstag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xdr:row>
          <xdr:rowOff>0</xdr:rowOff>
        </xdr:from>
        <xdr:to>
          <xdr:col>13</xdr:col>
          <xdr:colOff>1117600</xdr:colOff>
          <xdr:row>9</xdr:row>
          <xdr:rowOff>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GB" sz="800" b="0" i="0" u="none" strike="noStrike" baseline="0">
                  <a:solidFill>
                    <a:srgbClr val="000000"/>
                  </a:solidFill>
                  <a:latin typeface="Segoe UI"/>
                  <a:cs typeface="Segoe UI"/>
                </a:rPr>
                <a:t>Freitag</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70"/>
  <sheetViews>
    <sheetView showGridLines="0" showRowColHeaders="0" tabSelected="1" topLeftCell="A2" zoomScaleNormal="100" workbookViewId="0">
      <selection activeCell="E8" sqref="E8:H8"/>
    </sheetView>
  </sheetViews>
  <sheetFormatPr baseColWidth="10" defaultColWidth="11.5" defaultRowHeight="14"/>
  <cols>
    <col min="1" max="1" width="2" style="2" customWidth="1"/>
    <col min="2" max="2" width="9.5" style="2" customWidth="1"/>
    <col min="3" max="5" width="7.6640625" style="2" customWidth="1"/>
    <col min="6" max="6" width="7" style="2" customWidth="1"/>
    <col min="7" max="7" width="7.1640625" style="2" customWidth="1"/>
    <col min="8" max="8" width="5.5" style="2" customWidth="1"/>
    <col min="9" max="9" width="14.1640625" style="2" customWidth="1"/>
    <col min="10" max="10" width="10.5" style="2" customWidth="1"/>
    <col min="11" max="11" width="14" style="2" customWidth="1"/>
    <col min="12" max="12" width="2.33203125" style="7" customWidth="1"/>
    <col min="13" max="14" width="35.6640625" style="34" customWidth="1"/>
    <col min="15" max="15" width="11.83203125" style="87" hidden="1" customWidth="1"/>
    <col min="16" max="16" width="10.33203125" style="35" hidden="1" customWidth="1"/>
    <col min="17" max="21" width="11.83203125" style="54" hidden="1" customWidth="1"/>
    <col min="22" max="23" width="11.5" style="29" hidden="1" customWidth="1"/>
    <col min="24" max="25" width="14" style="29" hidden="1" customWidth="1"/>
    <col min="26" max="27" width="11.5" style="29" hidden="1" customWidth="1"/>
    <col min="28" max="28" width="0" style="29" hidden="1" customWidth="1"/>
    <col min="29" max="29" width="11.5" style="29"/>
    <col min="30" max="32" width="11.5" style="36"/>
    <col min="33" max="16384" width="11.5" style="2"/>
  </cols>
  <sheetData>
    <row r="1" spans="2:32">
      <c r="AB1" s="34"/>
    </row>
    <row r="2" spans="2:32" ht="18" customHeight="1">
      <c r="B2" s="181" t="s">
        <v>49</v>
      </c>
      <c r="C2" s="182"/>
      <c r="D2" s="182"/>
      <c r="E2" s="182"/>
      <c r="F2" s="182"/>
      <c r="G2" s="182"/>
      <c r="H2" s="182"/>
      <c r="I2" s="182"/>
      <c r="J2" s="182"/>
      <c r="K2" s="182"/>
      <c r="L2" s="26"/>
      <c r="R2" s="55"/>
      <c r="AB2" s="135" t="str">
        <f>IF(OR(von="",bis=""),"Zeitraum (von - bis) ergänzen",von)</f>
        <v>Zeitraum (von - bis) ergänzen</v>
      </c>
    </row>
    <row r="3" spans="2:32" ht="18" customHeight="1">
      <c r="B3" s="182"/>
      <c r="C3" s="182"/>
      <c r="D3" s="182"/>
      <c r="E3" s="182"/>
      <c r="F3" s="182"/>
      <c r="G3" s="182"/>
      <c r="H3" s="182"/>
      <c r="I3" s="182"/>
      <c r="J3" s="182"/>
      <c r="K3" s="182"/>
      <c r="L3" s="26"/>
      <c r="R3" s="55"/>
      <c r="AB3" s="135" t="str">
        <f>IF(OR(von="",bis="",AB2=""),"",IF(YEAR(bis)*100+MONTH(bis)&lt;YEAR(EDATE(AB2,1))*100+MONTH(EDATE(AB2,1)),"",EDATE(AB2,1)))</f>
        <v/>
      </c>
    </row>
    <row r="4" spans="2:32" ht="18" customHeight="1">
      <c r="B4" s="74"/>
      <c r="C4" s="74"/>
      <c r="D4" s="74"/>
      <c r="E4" s="74"/>
      <c r="F4" s="74"/>
      <c r="G4" s="74"/>
      <c r="H4" s="74"/>
      <c r="I4" s="74"/>
      <c r="J4" s="74"/>
      <c r="K4" s="74"/>
      <c r="L4" s="26"/>
      <c r="N4" s="94" t="s">
        <v>59</v>
      </c>
      <c r="O4" s="88" t="s">
        <v>54</v>
      </c>
      <c r="P4" s="57" t="s">
        <v>55</v>
      </c>
      <c r="Q4" s="56"/>
      <c r="R4" s="55"/>
      <c r="AB4" s="135" t="str">
        <f>IF(OR(von="",bis="",AB3=""),"",IF(YEAR(bis)*100+MONTH(bis)&lt;YEAR(EDATE(AB3,1))*100+MONTH(EDATE(AB3,1)),"",EDATE(AB3,1)))</f>
        <v/>
      </c>
    </row>
    <row r="5" spans="2:32" ht="17.25" customHeight="1">
      <c r="B5" s="158" t="s">
        <v>19</v>
      </c>
      <c r="C5" s="159"/>
      <c r="D5" s="160"/>
      <c r="E5" s="162"/>
      <c r="F5" s="162"/>
      <c r="G5" s="162"/>
      <c r="H5" s="162"/>
      <c r="I5" s="162"/>
      <c r="J5" s="162"/>
      <c r="K5" s="162"/>
      <c r="L5" s="44"/>
      <c r="M5" s="58" t="str">
        <f>IF(AND($E$10&lt;&gt;"",$E$11&lt;&gt;"",E5=""),"&lt;= '"&amp;B5&amp;"' ausfüllen","")</f>
        <v/>
      </c>
      <c r="N5" s="92" t="b">
        <v>1</v>
      </c>
      <c r="O5" s="66">
        <v>2</v>
      </c>
      <c r="P5" s="57">
        <f>IF(Montag=TRUE,1,0)</f>
        <v>1</v>
      </c>
      <c r="Q5" s="56"/>
      <c r="R5" s="55"/>
      <c r="AB5" s="135" t="str">
        <f t="shared" ref="AB5:AB67" si="0">IF(OR(von="",bis="",AB4=""),"",IF(YEAR(bis)*100+MONTH(bis)&lt;YEAR(EDATE(AB4,1))*100+MONTH(EDATE(AB4,1)),"",EDATE(AB4,1)))</f>
        <v/>
      </c>
    </row>
    <row r="6" spans="2:32" ht="17.25" customHeight="1">
      <c r="B6" s="161" t="s">
        <v>21</v>
      </c>
      <c r="C6" s="159"/>
      <c r="D6" s="160"/>
      <c r="E6" s="162"/>
      <c r="F6" s="162"/>
      <c r="G6" s="162"/>
      <c r="H6" s="162"/>
      <c r="I6" s="162"/>
      <c r="J6" s="162"/>
      <c r="K6" s="162"/>
      <c r="L6" s="45"/>
      <c r="M6" s="58" t="str">
        <f>IF(AND($E$10&lt;&gt;"",$E$11&lt;&gt;"",E6=""),"&lt;= '"&amp;B6&amp;"' ausfüllen","")</f>
        <v/>
      </c>
      <c r="N6" s="92" t="b">
        <v>1</v>
      </c>
      <c r="O6" s="66">
        <v>3</v>
      </c>
      <c r="P6" s="57">
        <f>IF(Dienstag=TRUE,1,0)</f>
        <v>1</v>
      </c>
      <c r="Q6" s="56"/>
      <c r="R6" s="55"/>
      <c r="AB6" s="135" t="str">
        <f t="shared" si="0"/>
        <v/>
      </c>
    </row>
    <row r="7" spans="2:32" ht="17.25" customHeight="1">
      <c r="B7" s="161" t="s">
        <v>25</v>
      </c>
      <c r="C7" s="159"/>
      <c r="D7" s="160"/>
      <c r="E7" s="166"/>
      <c r="F7" s="166"/>
      <c r="G7" s="166"/>
      <c r="H7" s="166"/>
      <c r="I7" s="166"/>
      <c r="J7" s="166"/>
      <c r="K7" s="166"/>
      <c r="L7" s="46"/>
      <c r="M7" s="58" t="str">
        <f>IF(AND($E$10&lt;&gt;"",$E$11&lt;&gt;"",E7=""),"&lt;= '"&amp;B7&amp;"' ausfüllen","")</f>
        <v/>
      </c>
      <c r="N7" s="92" t="b">
        <v>1</v>
      </c>
      <c r="O7" s="66">
        <v>4</v>
      </c>
      <c r="P7" s="57">
        <f>IF(Mittwoch=TRUE,1,0)</f>
        <v>1</v>
      </c>
      <c r="Q7" s="56"/>
      <c r="R7" s="55"/>
      <c r="AB7" s="135" t="str">
        <f t="shared" si="0"/>
        <v/>
      </c>
    </row>
    <row r="8" spans="2:32" ht="17.25" customHeight="1">
      <c r="B8" s="161" t="s">
        <v>23</v>
      </c>
      <c r="C8" s="159"/>
      <c r="D8" s="160"/>
      <c r="E8" s="163"/>
      <c r="F8" s="164"/>
      <c r="G8" s="164"/>
      <c r="H8" s="165"/>
      <c r="I8" s="69" t="s">
        <v>24</v>
      </c>
      <c r="J8" s="156"/>
      <c r="K8" s="157"/>
      <c r="L8" s="48"/>
      <c r="M8" s="58" t="str">
        <f>IF(AND($E$10&lt;&gt;"",$E$11&lt;&gt;"",E8=""),"&lt;= '"&amp;B8&amp;"' ausfüllen","")</f>
        <v/>
      </c>
      <c r="N8" s="92" t="b">
        <v>1</v>
      </c>
      <c r="O8" s="66">
        <v>5</v>
      </c>
      <c r="P8" s="57">
        <f>IF(Donnerstag=TRUE,1,0)</f>
        <v>1</v>
      </c>
      <c r="Q8" s="56"/>
      <c r="AB8" s="135" t="str">
        <f t="shared" si="0"/>
        <v/>
      </c>
    </row>
    <row r="9" spans="2:32" ht="17.25" customHeight="1">
      <c r="B9" s="158" t="s">
        <v>47</v>
      </c>
      <c r="C9" s="168"/>
      <c r="D9" s="68" t="s">
        <v>30</v>
      </c>
      <c r="E9" s="169"/>
      <c r="F9" s="170"/>
      <c r="G9" s="170"/>
      <c r="H9" s="171"/>
      <c r="I9" s="69" t="s">
        <v>31</v>
      </c>
      <c r="J9" s="169"/>
      <c r="K9" s="171"/>
      <c r="L9" s="47"/>
      <c r="M9" s="58" t="str">
        <f>IF(AND($E$10&lt;&gt;"",$E$11&lt;&gt;"",E9=""),"&lt;= '"&amp; B9 &amp; " " &amp; D9 &amp; "' ausfüllen","")</f>
        <v/>
      </c>
      <c r="N9" s="92" t="b">
        <v>1</v>
      </c>
      <c r="O9" s="66">
        <v>6</v>
      </c>
      <c r="P9" s="57">
        <f>IF(Freitag=TRUE,1,0)</f>
        <v>1</v>
      </c>
      <c r="Q9" s="76">
        <f>DATE(YEAR(von),MONTH(von),1)</f>
        <v>1</v>
      </c>
      <c r="R9" s="76">
        <f>DATE(YEAR(bis),MONTH(bis),DAY(EOMONTH(A1,0)))</f>
        <v>31</v>
      </c>
      <c r="AB9" s="135" t="str">
        <f t="shared" si="0"/>
        <v/>
      </c>
    </row>
    <row r="10" spans="2:32" s="3" customFormat="1" ht="17.25" customHeight="1">
      <c r="B10" s="161" t="s">
        <v>40</v>
      </c>
      <c r="C10" s="159"/>
      <c r="D10" s="160"/>
      <c r="E10" s="172"/>
      <c r="F10" s="173"/>
      <c r="G10" s="173"/>
      <c r="H10" s="174"/>
      <c r="I10" s="69" t="s">
        <v>41</v>
      </c>
      <c r="J10" s="176"/>
      <c r="K10" s="177"/>
      <c r="L10" s="27"/>
      <c r="M10" s="58" t="str">
        <f>IF(AND($E$10&lt;&gt;"",$E$11&lt;&gt;"",E10=""),"&lt;= '"&amp;B10&amp;"' ausfüllen","")</f>
        <v/>
      </c>
      <c r="N10" s="58" t="str">
        <f>IF(OR(von="",bis="",Monat=""),"",IF(AND(von&lt;&gt;"",bis&lt;&gt;"",J10=""),"&lt;= '"&amp;I10&amp;"' ausfüllen",IF(Monat&gt;R9,"&lt;= Eintrag 'Monat/Jahr' liegt außerhalt der Vertragslaufzeit",IF(Monat&lt;Q9,"&lt;= Eintrag 'Monat/Jahr' liegt außerhalt der Vertragslaufzeit",""))))</f>
        <v/>
      </c>
      <c r="O10" s="88"/>
      <c r="P10" s="57">
        <f>SUM(P5:P9)</f>
        <v>5</v>
      </c>
      <c r="Q10" s="57"/>
      <c r="R10" s="58"/>
      <c r="V10" s="31">
        <f>von</f>
        <v>0</v>
      </c>
      <c r="W10" s="31"/>
      <c r="X10" s="31"/>
      <c r="Y10" s="31"/>
      <c r="Z10" s="31"/>
      <c r="AA10" s="31"/>
      <c r="AB10" s="135" t="str">
        <f t="shared" si="0"/>
        <v/>
      </c>
      <c r="AC10" s="31"/>
      <c r="AD10" s="38"/>
      <c r="AE10" s="38"/>
      <c r="AF10" s="38"/>
    </row>
    <row r="11" spans="2:32" ht="17.25" customHeight="1">
      <c r="B11" s="158" t="s">
        <v>52</v>
      </c>
      <c r="C11" s="168"/>
      <c r="D11" s="168"/>
      <c r="E11" s="172"/>
      <c r="F11" s="173"/>
      <c r="G11" s="173"/>
      <c r="H11" s="174"/>
      <c r="I11" s="70" t="s">
        <v>32</v>
      </c>
      <c r="J11" s="178" t="str">
        <f ca="1">IF(Anzahl_Tage=0,"",IF(soll=0,"",soll))</f>
        <v/>
      </c>
      <c r="K11" s="179"/>
      <c r="L11" s="27"/>
      <c r="M11" s="58" t="str">
        <f>IF(AND($E$10&lt;&gt;"",$E$11&lt;&gt;"",E11=""),"&lt;= '"&amp;B11&amp;"' ausfüllen","")</f>
        <v/>
      </c>
      <c r="N11" s="58"/>
      <c r="O11" s="88"/>
      <c r="P11" s="57"/>
      <c r="Q11" s="57"/>
      <c r="R11" s="58"/>
      <c r="V11" s="64"/>
      <c r="AB11" s="135" t="str">
        <f t="shared" si="0"/>
        <v/>
      </c>
    </row>
    <row r="12" spans="2:32" ht="14.5" hidden="1" customHeight="1">
      <c r="B12" s="40"/>
      <c r="C12" s="41"/>
      <c r="D12" s="41"/>
      <c r="E12" s="43"/>
      <c r="F12" s="41"/>
      <c r="G12" s="41"/>
      <c r="H12" s="41"/>
      <c r="I12" s="41"/>
      <c r="J12" s="41"/>
      <c r="K12" s="42"/>
      <c r="M12" s="49"/>
      <c r="N12" s="49"/>
      <c r="O12" s="89"/>
      <c r="P12" s="75"/>
      <c r="Q12" s="56"/>
      <c r="V12" s="64"/>
      <c r="AB12" s="135" t="str">
        <f t="shared" si="0"/>
        <v/>
      </c>
    </row>
    <row r="13" spans="2:32" ht="14.5" customHeight="1">
      <c r="B13" s="167" t="s">
        <v>0</v>
      </c>
      <c r="C13" s="4" t="s">
        <v>1</v>
      </c>
      <c r="D13" s="4" t="s">
        <v>2</v>
      </c>
      <c r="E13" s="128" t="s">
        <v>81</v>
      </c>
      <c r="F13" s="128" t="s">
        <v>56</v>
      </c>
      <c r="G13" s="4" t="s">
        <v>58</v>
      </c>
      <c r="H13" s="4" t="s">
        <v>3</v>
      </c>
      <c r="I13" s="4" t="s">
        <v>28</v>
      </c>
      <c r="J13" s="175" t="s">
        <v>4</v>
      </c>
      <c r="K13" s="175"/>
      <c r="L13" s="28"/>
      <c r="M13" s="175" t="s">
        <v>27</v>
      </c>
      <c r="N13" s="175"/>
      <c r="O13" s="86"/>
      <c r="P13" s="28"/>
      <c r="Q13" s="56"/>
      <c r="AB13" s="135" t="str">
        <f t="shared" si="0"/>
        <v/>
      </c>
    </row>
    <row r="14" spans="2:32" s="7" customFormat="1">
      <c r="B14" s="167"/>
      <c r="C14" s="5" t="s">
        <v>83</v>
      </c>
      <c r="D14" s="5" t="s">
        <v>82</v>
      </c>
      <c r="E14" s="129" t="s">
        <v>82</v>
      </c>
      <c r="F14" s="129" t="s">
        <v>57</v>
      </c>
      <c r="G14" s="5" t="s">
        <v>57</v>
      </c>
      <c r="H14" s="6"/>
      <c r="I14" s="6" t="s">
        <v>29</v>
      </c>
      <c r="J14" s="175"/>
      <c r="K14" s="175"/>
      <c r="L14" s="28"/>
      <c r="M14" s="175"/>
      <c r="N14" s="175"/>
      <c r="O14" s="86"/>
      <c r="P14" s="28"/>
      <c r="Q14" s="59" t="s">
        <v>38</v>
      </c>
      <c r="R14" s="66" t="s">
        <v>39</v>
      </c>
      <c r="S14" s="7" t="s">
        <v>45</v>
      </c>
      <c r="T14" s="54" t="s">
        <v>33</v>
      </c>
      <c r="U14" s="54" t="s">
        <v>34</v>
      </c>
      <c r="V14" s="59" t="s">
        <v>35</v>
      </c>
      <c r="W14" s="59" t="s">
        <v>36</v>
      </c>
      <c r="X14" s="59" t="s">
        <v>4</v>
      </c>
      <c r="Y14" s="59" t="s">
        <v>42</v>
      </c>
      <c r="Z14" s="56" t="s">
        <v>37</v>
      </c>
      <c r="AB14" s="135" t="str">
        <f t="shared" si="0"/>
        <v/>
      </c>
      <c r="AC14" s="56"/>
      <c r="AD14" s="37"/>
      <c r="AE14" s="37"/>
      <c r="AF14" s="37"/>
    </row>
    <row r="15" spans="2:32" ht="15.75" customHeight="1">
      <c r="B15" s="71">
        <f ca="1">IF(Monat="",DATE(YEAR(TODAY()),MONTH(TODAY()),1),DATE(YEAR(Monat),MONTH(Monat),1))</f>
        <v>44621</v>
      </c>
      <c r="C15" s="72"/>
      <c r="D15" s="72"/>
      <c r="E15" s="134"/>
      <c r="F15" s="136">
        <f>IF(D15="",0,(D15-C15-E15)*32)</f>
        <v>0</v>
      </c>
      <c r="G15" s="137">
        <f t="shared" ref="G15:G45" ca="1" si="1">IF(Anzahl_Tage=0,0,R15)</f>
        <v>0</v>
      </c>
      <c r="H15" s="114" t="str">
        <f t="shared" ref="H15:H45" ca="1" si="2">IFERROR(VLOOKUP(B15,Feiertage,2,FALSE),"")</f>
        <v/>
      </c>
      <c r="I15" s="127"/>
      <c r="J15" s="151" t="str">
        <f t="shared" ref="J15:J45" ca="1" si="3">IFERROR(VLOOKUP(B15,Feiertage,3,FALSE),"")</f>
        <v/>
      </c>
      <c r="K15" s="152"/>
      <c r="L15" s="50"/>
      <c r="M15" s="180" t="str">
        <f t="shared" ref="M15:M45" ca="1" si="4">IF(AND(Q15=0,Z15=10000),"",IF(AND(Y15=1,E15=""),"Anzahl der LVS bitte ergänzen",VLOOKUP(Z15,Fehlermeldungen,2,FALSE)))</f>
        <v xml:space="preserve"> </v>
      </c>
      <c r="N15" s="180"/>
      <c r="O15" s="90">
        <f ca="1">SUMIF($O$5:$P$9,WEEKDAY(B15),$P$5:$P$9)</f>
        <v>1</v>
      </c>
      <c r="P15" s="90">
        <f t="shared" ref="P15:P45" ca="1" si="5">IF(MONTH(B15)&lt;&gt;MONTH(Monat),0,IF(OR(von="",bis="",Soll_LVS="",Monat=""),0,IF(OR(B15&lt;von,B15&gt;bis),0,1)))</f>
        <v>0</v>
      </c>
      <c r="Q15" s="67">
        <f t="shared" ref="Q15:Q44" si="6">IF(OR(von="",bis="",Monat=""),1,IF(AND(B15&gt;=von,B15&lt;=bis),0,1))</f>
        <v>1</v>
      </c>
      <c r="R15" s="59">
        <f t="shared" ref="R15:R44" ca="1" si="7">IF(AND(B15&gt;=von,B15&lt;=bis),IF(WEEKDAY(B15,2)&gt;5,0,$E$10*O15/Anzahl_Tage),0)</f>
        <v>0</v>
      </c>
      <c r="S15" s="66">
        <f t="shared" ref="S15:S45" si="8">IF(Q15=0,1,0)</f>
        <v>0</v>
      </c>
      <c r="T15" s="59">
        <f t="shared" ref="T15:T45" ca="1" si="9">IF(AND(E15&lt;&gt;"",B15&lt;von),1,0)</f>
        <v>0</v>
      </c>
      <c r="U15" s="59">
        <f t="shared" ref="U15:U45" ca="1" si="10">IF(AND(E15&lt;&gt;"",bis&lt;B15),1,0)</f>
        <v>0</v>
      </c>
      <c r="V15" s="59">
        <f ca="1">U15+T15</f>
        <v>0</v>
      </c>
      <c r="W15" s="59">
        <f t="shared" ref="W15:W45" si="11">IF(E15="",0,IF(Y15=1,0,IF(AND(Y15=0,V15=0,E15&lt;=((D15-C15)/3*4*24)),0,1)))</f>
        <v>0</v>
      </c>
      <c r="X15" s="59">
        <f ca="1">IF(G15=0,0,IF(J15="",0,1))</f>
        <v>0</v>
      </c>
      <c r="Y15" s="66">
        <f t="shared" ref="Y15:Y45" ca="1" si="12">IF(OR(H15="K",H15="U",H15="F"),1,0)</f>
        <v>0</v>
      </c>
      <c r="Z15" s="54">
        <f ca="1">S15*10000+T15*1000+U15*100+W15*10+X15*1</f>
        <v>0</v>
      </c>
      <c r="AB15" s="135" t="str">
        <f t="shared" si="0"/>
        <v/>
      </c>
      <c r="AC15" s="54"/>
    </row>
    <row r="16" spans="2:32" ht="15.75" customHeight="1">
      <c r="B16" s="71">
        <f ca="1">B15+1</f>
        <v>44622</v>
      </c>
      <c r="C16" s="73"/>
      <c r="D16" s="73"/>
      <c r="E16" s="134"/>
      <c r="F16" s="136">
        <f t="shared" ref="F16:F44" si="13">IF(D16="",0,(D16-C16-E16)*32)</f>
        <v>0</v>
      </c>
      <c r="G16" s="137">
        <f t="shared" ca="1" si="1"/>
        <v>0</v>
      </c>
      <c r="H16" s="114"/>
      <c r="I16" s="132"/>
      <c r="J16" s="151"/>
      <c r="K16" s="152"/>
      <c r="L16" s="19"/>
      <c r="M16" s="180" t="str">
        <f t="shared" ca="1" si="4"/>
        <v xml:space="preserve"> </v>
      </c>
      <c r="N16" s="180"/>
      <c r="O16" s="90">
        <f t="shared" ref="O16:O42" ca="1" si="14">SUMIF($O$5:$P$9,WEEKDAY(B16),$P$5:$P$9)</f>
        <v>1</v>
      </c>
      <c r="P16" s="90">
        <f t="shared" ca="1" si="5"/>
        <v>0</v>
      </c>
      <c r="Q16" s="67">
        <f t="shared" si="6"/>
        <v>1</v>
      </c>
      <c r="R16" s="59">
        <f t="shared" ca="1" si="7"/>
        <v>0</v>
      </c>
      <c r="S16" s="66">
        <f t="shared" si="8"/>
        <v>0</v>
      </c>
      <c r="T16" s="59">
        <f t="shared" ca="1" si="9"/>
        <v>0</v>
      </c>
      <c r="U16" s="59">
        <f t="shared" ca="1" si="10"/>
        <v>0</v>
      </c>
      <c r="V16" s="59">
        <f t="shared" ref="V16:V45" ca="1" si="15">U16+T16</f>
        <v>0</v>
      </c>
      <c r="W16" s="59">
        <f t="shared" si="11"/>
        <v>0</v>
      </c>
      <c r="X16" s="59">
        <f t="shared" ref="X16:X45" ca="1" si="16">IF(G16=0,0,IF(J16="",0,1))</f>
        <v>0</v>
      </c>
      <c r="Y16" s="66">
        <f t="shared" si="12"/>
        <v>0</v>
      </c>
      <c r="Z16" s="54">
        <f t="shared" ref="Z16:Z45" ca="1" si="17">S16*10000+T16*1000+U16*100+W16*10+X16*1</f>
        <v>0</v>
      </c>
      <c r="AB16" s="135" t="str">
        <f t="shared" si="0"/>
        <v/>
      </c>
      <c r="AC16" s="54"/>
    </row>
    <row r="17" spans="2:29" ht="15.75" customHeight="1">
      <c r="B17" s="71">
        <f t="shared" ref="B17:B45" ca="1" si="18">B16+1</f>
        <v>44623</v>
      </c>
      <c r="C17" s="73"/>
      <c r="D17" s="73"/>
      <c r="E17" s="134"/>
      <c r="F17" s="136">
        <f t="shared" si="13"/>
        <v>0</v>
      </c>
      <c r="G17" s="137">
        <f t="shared" ca="1" si="1"/>
        <v>0</v>
      </c>
      <c r="H17" s="114" t="str">
        <f t="shared" ca="1" si="2"/>
        <v/>
      </c>
      <c r="I17" s="132"/>
      <c r="J17" s="151" t="str">
        <f t="shared" ca="1" si="3"/>
        <v/>
      </c>
      <c r="K17" s="152"/>
      <c r="L17" s="19"/>
      <c r="M17" s="180" t="str">
        <f t="shared" ca="1" si="4"/>
        <v xml:space="preserve"> </v>
      </c>
      <c r="N17" s="180"/>
      <c r="O17" s="90">
        <f t="shared" ca="1" si="14"/>
        <v>1</v>
      </c>
      <c r="P17" s="90">
        <f t="shared" ca="1" si="5"/>
        <v>0</v>
      </c>
      <c r="Q17" s="67">
        <f t="shared" si="6"/>
        <v>1</v>
      </c>
      <c r="R17" s="59">
        <f t="shared" ca="1" si="7"/>
        <v>0</v>
      </c>
      <c r="S17" s="66">
        <f t="shared" si="8"/>
        <v>0</v>
      </c>
      <c r="T17" s="59">
        <f t="shared" ca="1" si="9"/>
        <v>0</v>
      </c>
      <c r="U17" s="59">
        <f t="shared" ca="1" si="10"/>
        <v>0</v>
      </c>
      <c r="V17" s="59">
        <f t="shared" ca="1" si="15"/>
        <v>0</v>
      </c>
      <c r="W17" s="59">
        <f t="shared" si="11"/>
        <v>0</v>
      </c>
      <c r="X17" s="59">
        <f t="shared" ca="1" si="16"/>
        <v>0</v>
      </c>
      <c r="Y17" s="66">
        <f t="shared" ca="1" si="12"/>
        <v>0</v>
      </c>
      <c r="Z17" s="54">
        <f t="shared" ca="1" si="17"/>
        <v>0</v>
      </c>
      <c r="AB17" s="135" t="str">
        <f t="shared" si="0"/>
        <v/>
      </c>
      <c r="AC17" s="54"/>
    </row>
    <row r="18" spans="2:29" ht="15.75" customHeight="1">
      <c r="B18" s="71">
        <f t="shared" ca="1" si="18"/>
        <v>44624</v>
      </c>
      <c r="C18" s="73"/>
      <c r="D18" s="73"/>
      <c r="E18" s="134"/>
      <c r="F18" s="136">
        <f t="shared" si="13"/>
        <v>0</v>
      </c>
      <c r="G18" s="137">
        <f t="shared" ca="1" si="1"/>
        <v>0</v>
      </c>
      <c r="H18" s="114" t="str">
        <f t="shared" ca="1" si="2"/>
        <v/>
      </c>
      <c r="I18" s="132"/>
      <c r="J18" s="151" t="str">
        <f t="shared" ca="1" si="3"/>
        <v/>
      </c>
      <c r="K18" s="152"/>
      <c r="L18" s="51"/>
      <c r="M18" s="180" t="str">
        <f t="shared" ca="1" si="4"/>
        <v xml:space="preserve"> </v>
      </c>
      <c r="N18" s="180"/>
      <c r="O18" s="90">
        <f t="shared" ca="1" si="14"/>
        <v>1</v>
      </c>
      <c r="P18" s="90">
        <f t="shared" ca="1" si="5"/>
        <v>0</v>
      </c>
      <c r="Q18" s="67">
        <f t="shared" si="6"/>
        <v>1</v>
      </c>
      <c r="R18" s="59">
        <f t="shared" ca="1" si="7"/>
        <v>0</v>
      </c>
      <c r="S18" s="66">
        <f t="shared" si="8"/>
        <v>0</v>
      </c>
      <c r="T18" s="59">
        <f t="shared" ca="1" si="9"/>
        <v>0</v>
      </c>
      <c r="U18" s="59">
        <f t="shared" ca="1" si="10"/>
        <v>0</v>
      </c>
      <c r="V18" s="59">
        <f t="shared" ca="1" si="15"/>
        <v>0</v>
      </c>
      <c r="W18" s="59">
        <f t="shared" si="11"/>
        <v>0</v>
      </c>
      <c r="X18" s="59">
        <f t="shared" ca="1" si="16"/>
        <v>0</v>
      </c>
      <c r="Y18" s="66">
        <f t="shared" ca="1" si="12"/>
        <v>0</v>
      </c>
      <c r="Z18" s="54">
        <f t="shared" ca="1" si="17"/>
        <v>0</v>
      </c>
      <c r="AB18" s="135" t="str">
        <f t="shared" si="0"/>
        <v/>
      </c>
      <c r="AC18" s="54"/>
    </row>
    <row r="19" spans="2:29" ht="15.75" customHeight="1">
      <c r="B19" s="71">
        <f t="shared" ca="1" si="18"/>
        <v>44625</v>
      </c>
      <c r="C19" s="73"/>
      <c r="D19" s="73"/>
      <c r="E19" s="134"/>
      <c r="F19" s="136">
        <f t="shared" si="13"/>
        <v>0</v>
      </c>
      <c r="G19" s="137">
        <f t="shared" ca="1" si="1"/>
        <v>0</v>
      </c>
      <c r="H19" s="114" t="str">
        <f t="shared" ca="1" si="2"/>
        <v/>
      </c>
      <c r="I19" s="132"/>
      <c r="J19" s="151" t="str">
        <f t="shared" ca="1" si="3"/>
        <v/>
      </c>
      <c r="K19" s="152"/>
      <c r="L19" s="52"/>
      <c r="M19" s="180" t="str">
        <f t="shared" ca="1" si="4"/>
        <v xml:space="preserve"> </v>
      </c>
      <c r="N19" s="180"/>
      <c r="O19" s="90">
        <f t="shared" ca="1" si="14"/>
        <v>0</v>
      </c>
      <c r="P19" s="90">
        <f t="shared" ca="1" si="5"/>
        <v>0</v>
      </c>
      <c r="Q19" s="67">
        <f t="shared" si="6"/>
        <v>1</v>
      </c>
      <c r="R19" s="59">
        <f t="shared" ca="1" si="7"/>
        <v>0</v>
      </c>
      <c r="S19" s="66">
        <f t="shared" si="8"/>
        <v>0</v>
      </c>
      <c r="T19" s="59">
        <f t="shared" ca="1" si="9"/>
        <v>0</v>
      </c>
      <c r="U19" s="59">
        <f t="shared" ca="1" si="10"/>
        <v>0</v>
      </c>
      <c r="V19" s="59">
        <f t="shared" ca="1" si="15"/>
        <v>0</v>
      </c>
      <c r="W19" s="59">
        <f t="shared" si="11"/>
        <v>0</v>
      </c>
      <c r="X19" s="59">
        <f t="shared" ca="1" si="16"/>
        <v>0</v>
      </c>
      <c r="Y19" s="66">
        <f t="shared" ca="1" si="12"/>
        <v>0</v>
      </c>
      <c r="Z19" s="54">
        <f t="shared" ca="1" si="17"/>
        <v>0</v>
      </c>
      <c r="AB19" s="135" t="str">
        <f t="shared" si="0"/>
        <v/>
      </c>
      <c r="AC19" s="54"/>
    </row>
    <row r="20" spans="2:29" ht="15.75" customHeight="1">
      <c r="B20" s="71">
        <f t="shared" ca="1" si="18"/>
        <v>44626</v>
      </c>
      <c r="C20" s="73"/>
      <c r="D20" s="73"/>
      <c r="E20" s="134"/>
      <c r="F20" s="136">
        <f t="shared" si="13"/>
        <v>0</v>
      </c>
      <c r="G20" s="137">
        <f t="shared" ca="1" si="1"/>
        <v>0</v>
      </c>
      <c r="H20" s="114" t="str">
        <f t="shared" ca="1" si="2"/>
        <v/>
      </c>
      <c r="I20" s="132"/>
      <c r="J20" s="151" t="str">
        <f t="shared" ca="1" si="3"/>
        <v/>
      </c>
      <c r="K20" s="152"/>
      <c r="L20" s="19"/>
      <c r="M20" s="180" t="str">
        <f t="shared" ca="1" si="4"/>
        <v xml:space="preserve"> </v>
      </c>
      <c r="N20" s="180"/>
      <c r="O20" s="90">
        <f t="shared" ca="1" si="14"/>
        <v>1</v>
      </c>
      <c r="P20" s="90">
        <f t="shared" ca="1" si="5"/>
        <v>0</v>
      </c>
      <c r="Q20" s="67">
        <f t="shared" si="6"/>
        <v>1</v>
      </c>
      <c r="R20" s="59">
        <f t="shared" ca="1" si="7"/>
        <v>0</v>
      </c>
      <c r="S20" s="66">
        <f t="shared" si="8"/>
        <v>0</v>
      </c>
      <c r="T20" s="59">
        <f t="shared" ca="1" si="9"/>
        <v>0</v>
      </c>
      <c r="U20" s="59">
        <f t="shared" ca="1" si="10"/>
        <v>0</v>
      </c>
      <c r="V20" s="59">
        <f t="shared" ca="1" si="15"/>
        <v>0</v>
      </c>
      <c r="W20" s="59">
        <f t="shared" si="11"/>
        <v>0</v>
      </c>
      <c r="X20" s="59">
        <f t="shared" ca="1" si="16"/>
        <v>0</v>
      </c>
      <c r="Y20" s="66">
        <f t="shared" ca="1" si="12"/>
        <v>0</v>
      </c>
      <c r="Z20" s="54">
        <f t="shared" ca="1" si="17"/>
        <v>0</v>
      </c>
      <c r="AB20" s="135" t="str">
        <f t="shared" si="0"/>
        <v/>
      </c>
      <c r="AC20" s="54"/>
    </row>
    <row r="21" spans="2:29" ht="15.75" customHeight="1">
      <c r="B21" s="71">
        <f t="shared" ca="1" si="18"/>
        <v>44627</v>
      </c>
      <c r="C21" s="73"/>
      <c r="D21" s="73"/>
      <c r="E21" s="134"/>
      <c r="F21" s="136">
        <f t="shared" si="13"/>
        <v>0</v>
      </c>
      <c r="G21" s="137">
        <f t="shared" ca="1" si="1"/>
        <v>0</v>
      </c>
      <c r="H21" s="114"/>
      <c r="I21" s="132"/>
      <c r="J21" s="151"/>
      <c r="K21" s="152"/>
      <c r="L21" s="19"/>
      <c r="M21" s="180" t="str">
        <f t="shared" ca="1" si="4"/>
        <v xml:space="preserve"> </v>
      </c>
      <c r="N21" s="180"/>
      <c r="O21" s="90">
        <f t="shared" ca="1" si="14"/>
        <v>1</v>
      </c>
      <c r="P21" s="90">
        <f t="shared" ca="1" si="5"/>
        <v>0</v>
      </c>
      <c r="Q21" s="67">
        <f t="shared" si="6"/>
        <v>1</v>
      </c>
      <c r="R21" s="59">
        <f t="shared" ca="1" si="7"/>
        <v>0</v>
      </c>
      <c r="S21" s="66">
        <f t="shared" si="8"/>
        <v>0</v>
      </c>
      <c r="T21" s="59">
        <f t="shared" ca="1" si="9"/>
        <v>0</v>
      </c>
      <c r="U21" s="59">
        <f t="shared" ca="1" si="10"/>
        <v>0</v>
      </c>
      <c r="V21" s="59">
        <f t="shared" ca="1" si="15"/>
        <v>0</v>
      </c>
      <c r="W21" s="59">
        <f t="shared" si="11"/>
        <v>0</v>
      </c>
      <c r="X21" s="59">
        <f t="shared" ca="1" si="16"/>
        <v>0</v>
      </c>
      <c r="Y21" s="66">
        <f t="shared" si="12"/>
        <v>0</v>
      </c>
      <c r="Z21" s="54">
        <f t="shared" ca="1" si="17"/>
        <v>0</v>
      </c>
      <c r="AB21" s="135" t="str">
        <f t="shared" si="0"/>
        <v/>
      </c>
      <c r="AC21" s="54"/>
    </row>
    <row r="22" spans="2:29" ht="15.75" customHeight="1">
      <c r="B22" s="71">
        <f t="shared" ca="1" si="18"/>
        <v>44628</v>
      </c>
      <c r="C22" s="73"/>
      <c r="D22" s="73"/>
      <c r="E22" s="134"/>
      <c r="F22" s="136">
        <f t="shared" si="13"/>
        <v>0</v>
      </c>
      <c r="G22" s="137">
        <f t="shared" ca="1" si="1"/>
        <v>0</v>
      </c>
      <c r="H22" s="114" t="str">
        <f t="shared" ca="1" si="2"/>
        <v/>
      </c>
      <c r="I22" s="132"/>
      <c r="J22" s="151" t="str">
        <f t="shared" ca="1" si="3"/>
        <v/>
      </c>
      <c r="K22" s="152"/>
      <c r="L22" s="19"/>
      <c r="M22" s="180" t="str">
        <f t="shared" ca="1" si="4"/>
        <v xml:space="preserve"> </v>
      </c>
      <c r="N22" s="180"/>
      <c r="O22" s="90">
        <f t="shared" ca="1" si="14"/>
        <v>1</v>
      </c>
      <c r="P22" s="90">
        <f t="shared" ca="1" si="5"/>
        <v>0</v>
      </c>
      <c r="Q22" s="67">
        <f t="shared" si="6"/>
        <v>1</v>
      </c>
      <c r="R22" s="59">
        <f t="shared" ca="1" si="7"/>
        <v>0</v>
      </c>
      <c r="S22" s="66">
        <f t="shared" si="8"/>
        <v>0</v>
      </c>
      <c r="T22" s="59">
        <f t="shared" ca="1" si="9"/>
        <v>0</v>
      </c>
      <c r="U22" s="59">
        <f t="shared" ca="1" si="10"/>
        <v>0</v>
      </c>
      <c r="V22" s="59">
        <f t="shared" ca="1" si="15"/>
        <v>0</v>
      </c>
      <c r="W22" s="59">
        <f t="shared" si="11"/>
        <v>0</v>
      </c>
      <c r="X22" s="59">
        <f t="shared" ca="1" si="16"/>
        <v>0</v>
      </c>
      <c r="Y22" s="66">
        <f t="shared" ca="1" si="12"/>
        <v>0</v>
      </c>
      <c r="Z22" s="54">
        <f t="shared" ca="1" si="17"/>
        <v>0</v>
      </c>
      <c r="AB22" s="135" t="str">
        <f t="shared" si="0"/>
        <v/>
      </c>
      <c r="AC22" s="54"/>
    </row>
    <row r="23" spans="2:29" ht="15.75" customHeight="1">
      <c r="B23" s="71">
        <f t="shared" ca="1" si="18"/>
        <v>44629</v>
      </c>
      <c r="C23" s="73"/>
      <c r="D23" s="73"/>
      <c r="E23" s="134"/>
      <c r="F23" s="136">
        <f t="shared" si="13"/>
        <v>0</v>
      </c>
      <c r="G23" s="137">
        <f t="shared" ca="1" si="1"/>
        <v>0</v>
      </c>
      <c r="H23" s="114" t="str">
        <f t="shared" ca="1" si="2"/>
        <v/>
      </c>
      <c r="I23" s="132"/>
      <c r="J23" s="151" t="str">
        <f t="shared" ca="1" si="3"/>
        <v/>
      </c>
      <c r="K23" s="152"/>
      <c r="L23" s="19"/>
      <c r="M23" s="180" t="str">
        <f t="shared" ca="1" si="4"/>
        <v xml:space="preserve"> </v>
      </c>
      <c r="N23" s="180"/>
      <c r="O23" s="90">
        <f t="shared" ca="1" si="14"/>
        <v>1</v>
      </c>
      <c r="P23" s="90">
        <f t="shared" ca="1" si="5"/>
        <v>0</v>
      </c>
      <c r="Q23" s="67">
        <f t="shared" si="6"/>
        <v>1</v>
      </c>
      <c r="R23" s="59">
        <f t="shared" ca="1" si="7"/>
        <v>0</v>
      </c>
      <c r="S23" s="66">
        <f t="shared" si="8"/>
        <v>0</v>
      </c>
      <c r="T23" s="59">
        <f t="shared" ca="1" si="9"/>
        <v>0</v>
      </c>
      <c r="U23" s="59">
        <f t="shared" ca="1" si="10"/>
        <v>0</v>
      </c>
      <c r="V23" s="59">
        <f t="shared" ca="1" si="15"/>
        <v>0</v>
      </c>
      <c r="W23" s="59">
        <f t="shared" si="11"/>
        <v>0</v>
      </c>
      <c r="X23" s="59">
        <f t="shared" ca="1" si="16"/>
        <v>0</v>
      </c>
      <c r="Y23" s="66">
        <f t="shared" ca="1" si="12"/>
        <v>0</v>
      </c>
      <c r="Z23" s="54">
        <f t="shared" ca="1" si="17"/>
        <v>0</v>
      </c>
      <c r="AB23" s="135" t="str">
        <f t="shared" si="0"/>
        <v/>
      </c>
      <c r="AC23" s="54"/>
    </row>
    <row r="24" spans="2:29" ht="15.75" customHeight="1">
      <c r="B24" s="71">
        <f t="shared" ca="1" si="18"/>
        <v>44630</v>
      </c>
      <c r="C24" s="73"/>
      <c r="D24" s="73"/>
      <c r="E24" s="134"/>
      <c r="F24" s="136">
        <f t="shared" si="13"/>
        <v>0</v>
      </c>
      <c r="G24" s="137">
        <f t="shared" ca="1" si="1"/>
        <v>0</v>
      </c>
      <c r="H24" s="114" t="str">
        <f t="shared" ca="1" si="2"/>
        <v/>
      </c>
      <c r="I24" s="132"/>
      <c r="J24" s="151" t="str">
        <f t="shared" ca="1" si="3"/>
        <v/>
      </c>
      <c r="K24" s="152"/>
      <c r="L24" s="53"/>
      <c r="M24" s="180" t="str">
        <f t="shared" ca="1" si="4"/>
        <v xml:space="preserve"> </v>
      </c>
      <c r="N24" s="180"/>
      <c r="O24" s="90">
        <f t="shared" ca="1" si="14"/>
        <v>1</v>
      </c>
      <c r="P24" s="90">
        <f t="shared" ca="1" si="5"/>
        <v>0</v>
      </c>
      <c r="Q24" s="67">
        <f t="shared" si="6"/>
        <v>1</v>
      </c>
      <c r="R24" s="59">
        <f t="shared" ca="1" si="7"/>
        <v>0</v>
      </c>
      <c r="S24" s="66">
        <f t="shared" si="8"/>
        <v>0</v>
      </c>
      <c r="T24" s="59">
        <f t="shared" ca="1" si="9"/>
        <v>0</v>
      </c>
      <c r="U24" s="59">
        <f t="shared" ca="1" si="10"/>
        <v>0</v>
      </c>
      <c r="V24" s="59">
        <f t="shared" ca="1" si="15"/>
        <v>0</v>
      </c>
      <c r="W24" s="59">
        <f t="shared" si="11"/>
        <v>0</v>
      </c>
      <c r="X24" s="59">
        <f t="shared" ca="1" si="16"/>
        <v>0</v>
      </c>
      <c r="Y24" s="66">
        <f t="shared" ca="1" si="12"/>
        <v>0</v>
      </c>
      <c r="Z24" s="54">
        <f t="shared" ca="1" si="17"/>
        <v>0</v>
      </c>
      <c r="AB24" s="135" t="str">
        <f t="shared" si="0"/>
        <v/>
      </c>
      <c r="AC24" s="54"/>
    </row>
    <row r="25" spans="2:29" ht="15.75" customHeight="1">
      <c r="B25" s="71">
        <f t="shared" ca="1" si="18"/>
        <v>44631</v>
      </c>
      <c r="C25" s="73"/>
      <c r="D25" s="73"/>
      <c r="E25" s="134"/>
      <c r="F25" s="136">
        <f t="shared" si="13"/>
        <v>0</v>
      </c>
      <c r="G25" s="137">
        <f t="shared" ca="1" si="1"/>
        <v>0</v>
      </c>
      <c r="H25" s="114" t="str">
        <f t="shared" ca="1" si="2"/>
        <v/>
      </c>
      <c r="I25" s="132"/>
      <c r="J25" s="151" t="str">
        <f t="shared" ca="1" si="3"/>
        <v/>
      </c>
      <c r="K25" s="152"/>
      <c r="L25" s="19"/>
      <c r="M25" s="180" t="str">
        <f t="shared" ca="1" si="4"/>
        <v xml:space="preserve"> </v>
      </c>
      <c r="N25" s="180"/>
      <c r="O25" s="90">
        <f t="shared" ca="1" si="14"/>
        <v>1</v>
      </c>
      <c r="P25" s="90">
        <f t="shared" ca="1" si="5"/>
        <v>0</v>
      </c>
      <c r="Q25" s="67">
        <f t="shared" si="6"/>
        <v>1</v>
      </c>
      <c r="R25" s="59">
        <f t="shared" ca="1" si="7"/>
        <v>0</v>
      </c>
      <c r="S25" s="66">
        <f t="shared" si="8"/>
        <v>0</v>
      </c>
      <c r="T25" s="59">
        <f t="shared" ca="1" si="9"/>
        <v>0</v>
      </c>
      <c r="U25" s="59">
        <f t="shared" ca="1" si="10"/>
        <v>0</v>
      </c>
      <c r="V25" s="59">
        <f t="shared" ca="1" si="15"/>
        <v>0</v>
      </c>
      <c r="W25" s="59">
        <f t="shared" si="11"/>
        <v>0</v>
      </c>
      <c r="X25" s="59">
        <f t="shared" ca="1" si="16"/>
        <v>0</v>
      </c>
      <c r="Y25" s="66">
        <f t="shared" ca="1" si="12"/>
        <v>0</v>
      </c>
      <c r="Z25" s="54">
        <f t="shared" ca="1" si="17"/>
        <v>0</v>
      </c>
      <c r="AB25" s="135" t="str">
        <f t="shared" si="0"/>
        <v/>
      </c>
      <c r="AC25" s="54"/>
    </row>
    <row r="26" spans="2:29" ht="15.75" customHeight="1">
      <c r="B26" s="71">
        <f t="shared" ca="1" si="18"/>
        <v>44632</v>
      </c>
      <c r="C26" s="73"/>
      <c r="D26" s="73"/>
      <c r="E26" s="134"/>
      <c r="F26" s="136">
        <f t="shared" si="13"/>
        <v>0</v>
      </c>
      <c r="G26" s="137">
        <f t="shared" ca="1" si="1"/>
        <v>0</v>
      </c>
      <c r="H26" s="114" t="str">
        <f t="shared" ca="1" si="2"/>
        <v/>
      </c>
      <c r="I26" s="132"/>
      <c r="J26" s="151" t="str">
        <f t="shared" ca="1" si="3"/>
        <v/>
      </c>
      <c r="K26" s="152"/>
      <c r="L26" s="19"/>
      <c r="M26" s="180" t="str">
        <f t="shared" ca="1" si="4"/>
        <v xml:space="preserve"> </v>
      </c>
      <c r="N26" s="180"/>
      <c r="O26" s="90">
        <f t="shared" ca="1" si="14"/>
        <v>0</v>
      </c>
      <c r="P26" s="90">
        <f t="shared" ca="1" si="5"/>
        <v>0</v>
      </c>
      <c r="Q26" s="67">
        <f t="shared" si="6"/>
        <v>1</v>
      </c>
      <c r="R26" s="59">
        <f t="shared" ca="1" si="7"/>
        <v>0</v>
      </c>
      <c r="S26" s="66">
        <f t="shared" si="8"/>
        <v>0</v>
      </c>
      <c r="T26" s="59">
        <f t="shared" ca="1" si="9"/>
        <v>0</v>
      </c>
      <c r="U26" s="59">
        <f t="shared" ca="1" si="10"/>
        <v>0</v>
      </c>
      <c r="V26" s="59">
        <f t="shared" ca="1" si="15"/>
        <v>0</v>
      </c>
      <c r="W26" s="59">
        <f t="shared" si="11"/>
        <v>0</v>
      </c>
      <c r="X26" s="59">
        <f t="shared" ca="1" si="16"/>
        <v>0</v>
      </c>
      <c r="Y26" s="66">
        <f t="shared" ca="1" si="12"/>
        <v>0</v>
      </c>
      <c r="Z26" s="54">
        <f t="shared" ca="1" si="17"/>
        <v>0</v>
      </c>
      <c r="AB26" s="135" t="str">
        <f t="shared" si="0"/>
        <v/>
      </c>
      <c r="AC26" s="54"/>
    </row>
    <row r="27" spans="2:29" ht="15.75" customHeight="1">
      <c r="B27" s="71">
        <f t="shared" ca="1" si="18"/>
        <v>44633</v>
      </c>
      <c r="C27" s="73"/>
      <c r="D27" s="73"/>
      <c r="E27" s="134"/>
      <c r="F27" s="136">
        <f t="shared" si="13"/>
        <v>0</v>
      </c>
      <c r="G27" s="137">
        <f t="shared" ca="1" si="1"/>
        <v>0</v>
      </c>
      <c r="H27" s="114"/>
      <c r="I27" s="132"/>
      <c r="J27" s="151" t="str">
        <f t="shared" ca="1" si="3"/>
        <v/>
      </c>
      <c r="K27" s="152"/>
      <c r="L27" s="19"/>
      <c r="M27" s="180" t="str">
        <f t="shared" ca="1" si="4"/>
        <v xml:space="preserve"> </v>
      </c>
      <c r="N27" s="180"/>
      <c r="O27" s="90">
        <f t="shared" ca="1" si="14"/>
        <v>1</v>
      </c>
      <c r="P27" s="90">
        <f t="shared" ca="1" si="5"/>
        <v>0</v>
      </c>
      <c r="Q27" s="67">
        <f t="shared" si="6"/>
        <v>1</v>
      </c>
      <c r="R27" s="59">
        <f t="shared" ca="1" si="7"/>
        <v>0</v>
      </c>
      <c r="S27" s="66">
        <f t="shared" si="8"/>
        <v>0</v>
      </c>
      <c r="T27" s="59">
        <f t="shared" ca="1" si="9"/>
        <v>0</v>
      </c>
      <c r="U27" s="59">
        <f t="shared" ca="1" si="10"/>
        <v>0</v>
      </c>
      <c r="V27" s="59">
        <f t="shared" ca="1" si="15"/>
        <v>0</v>
      </c>
      <c r="W27" s="59">
        <f t="shared" si="11"/>
        <v>0</v>
      </c>
      <c r="X27" s="59">
        <f t="shared" ca="1" si="16"/>
        <v>0</v>
      </c>
      <c r="Y27" s="66">
        <f t="shared" si="12"/>
        <v>0</v>
      </c>
      <c r="Z27" s="54">
        <f t="shared" ca="1" si="17"/>
        <v>0</v>
      </c>
      <c r="AB27" s="135" t="str">
        <f t="shared" si="0"/>
        <v/>
      </c>
      <c r="AC27" s="54"/>
    </row>
    <row r="28" spans="2:29" ht="15.75" customHeight="1">
      <c r="B28" s="71">
        <f t="shared" ca="1" si="18"/>
        <v>44634</v>
      </c>
      <c r="C28" s="73"/>
      <c r="D28" s="73"/>
      <c r="E28" s="134"/>
      <c r="F28" s="136">
        <f t="shared" si="13"/>
        <v>0</v>
      </c>
      <c r="G28" s="137">
        <f t="shared" ca="1" si="1"/>
        <v>0</v>
      </c>
      <c r="H28" s="114" t="str">
        <f t="shared" ca="1" si="2"/>
        <v/>
      </c>
      <c r="I28" s="132"/>
      <c r="J28" s="151" t="str">
        <f t="shared" ca="1" si="3"/>
        <v/>
      </c>
      <c r="K28" s="152"/>
      <c r="L28" s="19"/>
      <c r="M28" s="180" t="str">
        <f t="shared" ca="1" si="4"/>
        <v xml:space="preserve"> </v>
      </c>
      <c r="N28" s="180"/>
      <c r="O28" s="90">
        <f t="shared" ca="1" si="14"/>
        <v>1</v>
      </c>
      <c r="P28" s="90">
        <f t="shared" ca="1" si="5"/>
        <v>0</v>
      </c>
      <c r="Q28" s="67">
        <f t="shared" si="6"/>
        <v>1</v>
      </c>
      <c r="R28" s="59">
        <f t="shared" ca="1" si="7"/>
        <v>0</v>
      </c>
      <c r="S28" s="66">
        <f t="shared" si="8"/>
        <v>0</v>
      </c>
      <c r="T28" s="59">
        <f t="shared" ca="1" si="9"/>
        <v>0</v>
      </c>
      <c r="U28" s="59">
        <f t="shared" ca="1" si="10"/>
        <v>0</v>
      </c>
      <c r="V28" s="59">
        <f t="shared" ca="1" si="15"/>
        <v>0</v>
      </c>
      <c r="W28" s="59">
        <f t="shared" si="11"/>
        <v>0</v>
      </c>
      <c r="X28" s="59">
        <f t="shared" ca="1" si="16"/>
        <v>0</v>
      </c>
      <c r="Y28" s="66">
        <f t="shared" ca="1" si="12"/>
        <v>0</v>
      </c>
      <c r="Z28" s="54">
        <f t="shared" ca="1" si="17"/>
        <v>0</v>
      </c>
      <c r="AB28" s="135" t="str">
        <f t="shared" si="0"/>
        <v/>
      </c>
      <c r="AC28" s="54"/>
    </row>
    <row r="29" spans="2:29" ht="15.75" customHeight="1">
      <c r="B29" s="71">
        <f t="shared" ca="1" si="18"/>
        <v>44635</v>
      </c>
      <c r="C29" s="73"/>
      <c r="D29" s="73"/>
      <c r="E29" s="134"/>
      <c r="F29" s="136">
        <f t="shared" si="13"/>
        <v>0</v>
      </c>
      <c r="G29" s="137">
        <f t="shared" ca="1" si="1"/>
        <v>0</v>
      </c>
      <c r="H29" s="114" t="str">
        <f t="shared" ca="1" si="2"/>
        <v/>
      </c>
      <c r="I29" s="132"/>
      <c r="J29" s="151" t="str">
        <f t="shared" ca="1" si="3"/>
        <v/>
      </c>
      <c r="K29" s="152"/>
      <c r="L29" s="19"/>
      <c r="M29" s="180" t="str">
        <f t="shared" ca="1" si="4"/>
        <v xml:space="preserve"> </v>
      </c>
      <c r="N29" s="180"/>
      <c r="O29" s="90">
        <f t="shared" ca="1" si="14"/>
        <v>1</v>
      </c>
      <c r="P29" s="90">
        <f t="shared" ca="1" si="5"/>
        <v>0</v>
      </c>
      <c r="Q29" s="67">
        <f t="shared" si="6"/>
        <v>1</v>
      </c>
      <c r="R29" s="59">
        <f t="shared" ca="1" si="7"/>
        <v>0</v>
      </c>
      <c r="S29" s="66">
        <f t="shared" si="8"/>
        <v>0</v>
      </c>
      <c r="T29" s="59">
        <f t="shared" ca="1" si="9"/>
        <v>0</v>
      </c>
      <c r="U29" s="59">
        <f t="shared" ca="1" si="10"/>
        <v>0</v>
      </c>
      <c r="V29" s="59">
        <f t="shared" ca="1" si="15"/>
        <v>0</v>
      </c>
      <c r="W29" s="59">
        <f t="shared" si="11"/>
        <v>0</v>
      </c>
      <c r="X29" s="59">
        <f t="shared" ca="1" si="16"/>
        <v>0</v>
      </c>
      <c r="Y29" s="66">
        <f t="shared" ca="1" si="12"/>
        <v>0</v>
      </c>
      <c r="Z29" s="54">
        <f t="shared" ca="1" si="17"/>
        <v>0</v>
      </c>
      <c r="AB29" s="135" t="str">
        <f t="shared" si="0"/>
        <v/>
      </c>
      <c r="AC29" s="54"/>
    </row>
    <row r="30" spans="2:29" ht="15.75" customHeight="1">
      <c r="B30" s="71">
        <f t="shared" ca="1" si="18"/>
        <v>44636</v>
      </c>
      <c r="C30" s="73"/>
      <c r="D30" s="73"/>
      <c r="E30" s="134"/>
      <c r="F30" s="136">
        <f t="shared" si="13"/>
        <v>0</v>
      </c>
      <c r="G30" s="137">
        <f t="shared" ca="1" si="1"/>
        <v>0</v>
      </c>
      <c r="H30" s="114" t="str">
        <f t="shared" ca="1" si="2"/>
        <v/>
      </c>
      <c r="I30" s="132"/>
      <c r="J30" s="151" t="str">
        <f t="shared" ca="1" si="3"/>
        <v/>
      </c>
      <c r="K30" s="152"/>
      <c r="L30" s="19"/>
      <c r="M30" s="180" t="str">
        <f t="shared" ca="1" si="4"/>
        <v xml:space="preserve"> </v>
      </c>
      <c r="N30" s="180"/>
      <c r="O30" s="90">
        <f t="shared" ca="1" si="14"/>
        <v>1</v>
      </c>
      <c r="P30" s="90">
        <f t="shared" ca="1" si="5"/>
        <v>0</v>
      </c>
      <c r="Q30" s="67">
        <f t="shared" si="6"/>
        <v>1</v>
      </c>
      <c r="R30" s="59">
        <f t="shared" ca="1" si="7"/>
        <v>0</v>
      </c>
      <c r="S30" s="66">
        <f t="shared" si="8"/>
        <v>0</v>
      </c>
      <c r="T30" s="59">
        <f t="shared" ca="1" si="9"/>
        <v>0</v>
      </c>
      <c r="U30" s="59">
        <f t="shared" ca="1" si="10"/>
        <v>0</v>
      </c>
      <c r="V30" s="59">
        <f t="shared" ca="1" si="15"/>
        <v>0</v>
      </c>
      <c r="W30" s="59">
        <f t="shared" si="11"/>
        <v>0</v>
      </c>
      <c r="X30" s="59">
        <f t="shared" ca="1" si="16"/>
        <v>0</v>
      </c>
      <c r="Y30" s="66">
        <f t="shared" ca="1" si="12"/>
        <v>0</v>
      </c>
      <c r="Z30" s="54">
        <f t="shared" ca="1" si="17"/>
        <v>0</v>
      </c>
      <c r="AB30" s="135" t="str">
        <f t="shared" si="0"/>
        <v/>
      </c>
      <c r="AC30" s="54"/>
    </row>
    <row r="31" spans="2:29" ht="15.75" customHeight="1">
      <c r="B31" s="71">
        <f t="shared" ca="1" si="18"/>
        <v>44637</v>
      </c>
      <c r="C31" s="73"/>
      <c r="D31" s="73"/>
      <c r="E31" s="134"/>
      <c r="F31" s="136">
        <f t="shared" si="13"/>
        <v>0</v>
      </c>
      <c r="G31" s="137">
        <f t="shared" ca="1" si="1"/>
        <v>0</v>
      </c>
      <c r="H31" s="114" t="str">
        <f t="shared" ca="1" si="2"/>
        <v/>
      </c>
      <c r="I31" s="132"/>
      <c r="J31" s="151" t="str">
        <f t="shared" ca="1" si="3"/>
        <v/>
      </c>
      <c r="K31" s="152"/>
      <c r="L31" s="19"/>
      <c r="M31" s="180" t="str">
        <f t="shared" ca="1" si="4"/>
        <v xml:space="preserve"> </v>
      </c>
      <c r="N31" s="180"/>
      <c r="O31" s="90">
        <f t="shared" ca="1" si="14"/>
        <v>1</v>
      </c>
      <c r="P31" s="90">
        <f t="shared" ca="1" si="5"/>
        <v>0</v>
      </c>
      <c r="Q31" s="67">
        <f t="shared" si="6"/>
        <v>1</v>
      </c>
      <c r="R31" s="59">
        <f t="shared" ca="1" si="7"/>
        <v>0</v>
      </c>
      <c r="S31" s="66">
        <f t="shared" si="8"/>
        <v>0</v>
      </c>
      <c r="T31" s="59">
        <f t="shared" ca="1" si="9"/>
        <v>0</v>
      </c>
      <c r="U31" s="59">
        <f t="shared" ca="1" si="10"/>
        <v>0</v>
      </c>
      <c r="V31" s="59">
        <f t="shared" ca="1" si="15"/>
        <v>0</v>
      </c>
      <c r="W31" s="59">
        <f t="shared" si="11"/>
        <v>0</v>
      </c>
      <c r="X31" s="59">
        <f t="shared" ca="1" si="16"/>
        <v>0</v>
      </c>
      <c r="Y31" s="66">
        <f t="shared" ca="1" si="12"/>
        <v>0</v>
      </c>
      <c r="Z31" s="54">
        <f t="shared" ca="1" si="17"/>
        <v>0</v>
      </c>
      <c r="AB31" s="135" t="str">
        <f t="shared" si="0"/>
        <v/>
      </c>
      <c r="AC31" s="54"/>
    </row>
    <row r="32" spans="2:29" ht="15.75" customHeight="1">
      <c r="B32" s="71">
        <f t="shared" ca="1" si="18"/>
        <v>44638</v>
      </c>
      <c r="C32" s="73"/>
      <c r="D32" s="73"/>
      <c r="E32" s="134"/>
      <c r="F32" s="136">
        <f t="shared" si="13"/>
        <v>0</v>
      </c>
      <c r="G32" s="137">
        <f t="shared" ca="1" si="1"/>
        <v>0</v>
      </c>
      <c r="H32" s="114" t="str">
        <f t="shared" ca="1" si="2"/>
        <v/>
      </c>
      <c r="I32" s="132"/>
      <c r="J32" s="151" t="str">
        <f t="shared" ca="1" si="3"/>
        <v/>
      </c>
      <c r="K32" s="152"/>
      <c r="L32" s="19"/>
      <c r="M32" s="180" t="str">
        <f t="shared" ca="1" si="4"/>
        <v xml:space="preserve"> </v>
      </c>
      <c r="N32" s="180"/>
      <c r="O32" s="90">
        <f t="shared" ca="1" si="14"/>
        <v>1</v>
      </c>
      <c r="P32" s="90">
        <f t="shared" ca="1" si="5"/>
        <v>0</v>
      </c>
      <c r="Q32" s="67">
        <f t="shared" si="6"/>
        <v>1</v>
      </c>
      <c r="R32" s="59">
        <f t="shared" ca="1" si="7"/>
        <v>0</v>
      </c>
      <c r="S32" s="66">
        <f t="shared" si="8"/>
        <v>0</v>
      </c>
      <c r="T32" s="59">
        <f t="shared" ca="1" si="9"/>
        <v>0</v>
      </c>
      <c r="U32" s="59">
        <f t="shared" ca="1" si="10"/>
        <v>0</v>
      </c>
      <c r="V32" s="59">
        <f t="shared" ca="1" si="15"/>
        <v>0</v>
      </c>
      <c r="W32" s="59">
        <f t="shared" si="11"/>
        <v>0</v>
      </c>
      <c r="X32" s="59">
        <f t="shared" ca="1" si="16"/>
        <v>0</v>
      </c>
      <c r="Y32" s="66">
        <f t="shared" ca="1" si="12"/>
        <v>0</v>
      </c>
      <c r="Z32" s="54">
        <f t="shared" ca="1" si="17"/>
        <v>0</v>
      </c>
      <c r="AB32" s="135" t="str">
        <f t="shared" si="0"/>
        <v/>
      </c>
      <c r="AC32" s="54"/>
    </row>
    <row r="33" spans="2:32" ht="15.75" customHeight="1">
      <c r="B33" s="71">
        <f t="shared" ca="1" si="18"/>
        <v>44639</v>
      </c>
      <c r="C33" s="73"/>
      <c r="D33" s="73"/>
      <c r="E33" s="134"/>
      <c r="F33" s="136">
        <f t="shared" si="13"/>
        <v>0</v>
      </c>
      <c r="G33" s="137">
        <f t="shared" ca="1" si="1"/>
        <v>0</v>
      </c>
      <c r="H33" s="114" t="str">
        <f t="shared" ca="1" si="2"/>
        <v/>
      </c>
      <c r="I33" s="132"/>
      <c r="J33" s="151" t="str">
        <f t="shared" ca="1" si="3"/>
        <v/>
      </c>
      <c r="K33" s="152"/>
      <c r="L33" s="19"/>
      <c r="M33" s="180" t="str">
        <f t="shared" ca="1" si="4"/>
        <v xml:space="preserve"> </v>
      </c>
      <c r="N33" s="180"/>
      <c r="O33" s="90">
        <f t="shared" ca="1" si="14"/>
        <v>0</v>
      </c>
      <c r="P33" s="90">
        <f t="shared" ca="1" si="5"/>
        <v>0</v>
      </c>
      <c r="Q33" s="67">
        <f t="shared" si="6"/>
        <v>1</v>
      </c>
      <c r="R33" s="59">
        <f t="shared" ca="1" si="7"/>
        <v>0</v>
      </c>
      <c r="S33" s="66">
        <f t="shared" si="8"/>
        <v>0</v>
      </c>
      <c r="T33" s="59">
        <f t="shared" ca="1" si="9"/>
        <v>0</v>
      </c>
      <c r="U33" s="59">
        <f t="shared" ca="1" si="10"/>
        <v>0</v>
      </c>
      <c r="V33" s="59">
        <f t="shared" ca="1" si="15"/>
        <v>0</v>
      </c>
      <c r="W33" s="59">
        <f t="shared" si="11"/>
        <v>0</v>
      </c>
      <c r="X33" s="59">
        <f t="shared" ca="1" si="16"/>
        <v>0</v>
      </c>
      <c r="Y33" s="66">
        <f t="shared" ca="1" si="12"/>
        <v>0</v>
      </c>
      <c r="Z33" s="54">
        <f t="shared" ca="1" si="17"/>
        <v>0</v>
      </c>
      <c r="AB33" s="135" t="str">
        <f t="shared" si="0"/>
        <v/>
      </c>
      <c r="AC33" s="54"/>
    </row>
    <row r="34" spans="2:32" ht="15.75" customHeight="1">
      <c r="B34" s="71">
        <f t="shared" ca="1" si="18"/>
        <v>44640</v>
      </c>
      <c r="C34" s="73"/>
      <c r="D34" s="73"/>
      <c r="E34" s="134"/>
      <c r="F34" s="136">
        <f t="shared" si="13"/>
        <v>0</v>
      </c>
      <c r="G34" s="137">
        <f t="shared" ca="1" si="1"/>
        <v>0</v>
      </c>
      <c r="H34" s="114" t="str">
        <f t="shared" ca="1" si="2"/>
        <v/>
      </c>
      <c r="I34" s="132"/>
      <c r="J34" s="151" t="str">
        <f t="shared" ca="1" si="3"/>
        <v/>
      </c>
      <c r="K34" s="152"/>
      <c r="L34" s="51"/>
      <c r="M34" s="180" t="str">
        <f t="shared" ca="1" si="4"/>
        <v xml:space="preserve"> </v>
      </c>
      <c r="N34" s="180"/>
      <c r="O34" s="90">
        <f t="shared" ca="1" si="14"/>
        <v>1</v>
      </c>
      <c r="P34" s="90">
        <f t="shared" ca="1" si="5"/>
        <v>0</v>
      </c>
      <c r="Q34" s="67">
        <f t="shared" si="6"/>
        <v>1</v>
      </c>
      <c r="R34" s="59">
        <f t="shared" ca="1" si="7"/>
        <v>0</v>
      </c>
      <c r="S34" s="66">
        <f t="shared" si="8"/>
        <v>0</v>
      </c>
      <c r="T34" s="59">
        <f t="shared" ca="1" si="9"/>
        <v>0</v>
      </c>
      <c r="U34" s="59">
        <f t="shared" ca="1" si="10"/>
        <v>0</v>
      </c>
      <c r="V34" s="59">
        <f t="shared" ca="1" si="15"/>
        <v>0</v>
      </c>
      <c r="W34" s="59">
        <f t="shared" si="11"/>
        <v>0</v>
      </c>
      <c r="X34" s="59">
        <f t="shared" ca="1" si="16"/>
        <v>0</v>
      </c>
      <c r="Y34" s="66">
        <f t="shared" ca="1" si="12"/>
        <v>0</v>
      </c>
      <c r="Z34" s="54">
        <f t="shared" ca="1" si="17"/>
        <v>0</v>
      </c>
      <c r="AB34" s="135" t="str">
        <f t="shared" si="0"/>
        <v/>
      </c>
      <c r="AC34" s="54"/>
    </row>
    <row r="35" spans="2:32" ht="15.75" customHeight="1">
      <c r="B35" s="71">
        <f t="shared" ca="1" si="18"/>
        <v>44641</v>
      </c>
      <c r="C35" s="73"/>
      <c r="D35" s="73"/>
      <c r="E35" s="134"/>
      <c r="F35" s="136">
        <f t="shared" si="13"/>
        <v>0</v>
      </c>
      <c r="G35" s="137">
        <f t="shared" ca="1" si="1"/>
        <v>0</v>
      </c>
      <c r="H35" s="114" t="str">
        <f t="shared" ca="1" si="2"/>
        <v/>
      </c>
      <c r="I35" s="132"/>
      <c r="J35" s="151" t="str">
        <f t="shared" ca="1" si="3"/>
        <v/>
      </c>
      <c r="K35" s="152"/>
      <c r="L35" s="19"/>
      <c r="M35" s="180" t="str">
        <f t="shared" ca="1" si="4"/>
        <v xml:space="preserve"> </v>
      </c>
      <c r="N35" s="180"/>
      <c r="O35" s="90">
        <f t="shared" ca="1" si="14"/>
        <v>1</v>
      </c>
      <c r="P35" s="90">
        <f t="shared" ca="1" si="5"/>
        <v>0</v>
      </c>
      <c r="Q35" s="67">
        <f t="shared" si="6"/>
        <v>1</v>
      </c>
      <c r="R35" s="59">
        <f t="shared" ca="1" si="7"/>
        <v>0</v>
      </c>
      <c r="S35" s="66">
        <f t="shared" si="8"/>
        <v>0</v>
      </c>
      <c r="T35" s="59">
        <f t="shared" ca="1" si="9"/>
        <v>0</v>
      </c>
      <c r="U35" s="59">
        <f t="shared" ca="1" si="10"/>
        <v>0</v>
      </c>
      <c r="V35" s="59">
        <f t="shared" ca="1" si="15"/>
        <v>0</v>
      </c>
      <c r="W35" s="59">
        <f t="shared" si="11"/>
        <v>0</v>
      </c>
      <c r="X35" s="59">
        <f t="shared" ca="1" si="16"/>
        <v>0</v>
      </c>
      <c r="Y35" s="66">
        <f t="shared" ca="1" si="12"/>
        <v>0</v>
      </c>
      <c r="Z35" s="54">
        <f t="shared" ca="1" si="17"/>
        <v>0</v>
      </c>
      <c r="AB35" s="135" t="str">
        <f t="shared" si="0"/>
        <v/>
      </c>
      <c r="AC35" s="54"/>
    </row>
    <row r="36" spans="2:32" ht="15.75" customHeight="1">
      <c r="B36" s="71">
        <f t="shared" ca="1" si="18"/>
        <v>44642</v>
      </c>
      <c r="C36" s="73"/>
      <c r="D36" s="73"/>
      <c r="E36" s="134"/>
      <c r="F36" s="136">
        <f t="shared" si="13"/>
        <v>0</v>
      </c>
      <c r="G36" s="137">
        <f t="shared" ca="1" si="1"/>
        <v>0</v>
      </c>
      <c r="H36" s="114" t="str">
        <f t="shared" ca="1" si="2"/>
        <v/>
      </c>
      <c r="I36" s="132"/>
      <c r="J36" s="151" t="str">
        <f t="shared" ca="1" si="3"/>
        <v/>
      </c>
      <c r="K36" s="152"/>
      <c r="L36" s="19"/>
      <c r="M36" s="180" t="str">
        <f t="shared" ca="1" si="4"/>
        <v xml:space="preserve"> </v>
      </c>
      <c r="N36" s="180"/>
      <c r="O36" s="90">
        <f t="shared" ca="1" si="14"/>
        <v>1</v>
      </c>
      <c r="P36" s="90">
        <f t="shared" ca="1" si="5"/>
        <v>0</v>
      </c>
      <c r="Q36" s="67">
        <f t="shared" si="6"/>
        <v>1</v>
      </c>
      <c r="R36" s="59">
        <f t="shared" ca="1" si="7"/>
        <v>0</v>
      </c>
      <c r="S36" s="66">
        <f t="shared" si="8"/>
        <v>0</v>
      </c>
      <c r="T36" s="59">
        <f t="shared" ca="1" si="9"/>
        <v>0</v>
      </c>
      <c r="U36" s="59">
        <f t="shared" ca="1" si="10"/>
        <v>0</v>
      </c>
      <c r="V36" s="59">
        <f t="shared" ca="1" si="15"/>
        <v>0</v>
      </c>
      <c r="W36" s="59">
        <f t="shared" si="11"/>
        <v>0</v>
      </c>
      <c r="X36" s="59">
        <f t="shared" ca="1" si="16"/>
        <v>0</v>
      </c>
      <c r="Y36" s="66">
        <f t="shared" ca="1" si="12"/>
        <v>0</v>
      </c>
      <c r="Z36" s="54">
        <f t="shared" ca="1" si="17"/>
        <v>0</v>
      </c>
      <c r="AB36" s="135" t="str">
        <f t="shared" si="0"/>
        <v/>
      </c>
      <c r="AC36" s="54"/>
    </row>
    <row r="37" spans="2:32" ht="15.75" customHeight="1">
      <c r="B37" s="71">
        <f t="shared" ca="1" si="18"/>
        <v>44643</v>
      </c>
      <c r="C37" s="73"/>
      <c r="D37" s="73"/>
      <c r="E37" s="134"/>
      <c r="F37" s="136">
        <f t="shared" si="13"/>
        <v>0</v>
      </c>
      <c r="G37" s="137">
        <f t="shared" ca="1" si="1"/>
        <v>0</v>
      </c>
      <c r="H37" s="114" t="str">
        <f t="shared" ca="1" si="2"/>
        <v/>
      </c>
      <c r="I37" s="132"/>
      <c r="J37" s="151" t="str">
        <f t="shared" ca="1" si="3"/>
        <v/>
      </c>
      <c r="K37" s="152"/>
      <c r="L37" s="19"/>
      <c r="M37" s="180" t="str">
        <f t="shared" ca="1" si="4"/>
        <v xml:space="preserve"> </v>
      </c>
      <c r="N37" s="180"/>
      <c r="O37" s="90">
        <f t="shared" ca="1" si="14"/>
        <v>1</v>
      </c>
      <c r="P37" s="90">
        <f t="shared" ca="1" si="5"/>
        <v>0</v>
      </c>
      <c r="Q37" s="67">
        <f t="shared" si="6"/>
        <v>1</v>
      </c>
      <c r="R37" s="59">
        <f t="shared" ca="1" si="7"/>
        <v>0</v>
      </c>
      <c r="S37" s="66">
        <f t="shared" si="8"/>
        <v>0</v>
      </c>
      <c r="T37" s="59">
        <f t="shared" ca="1" si="9"/>
        <v>0</v>
      </c>
      <c r="U37" s="59">
        <f t="shared" ca="1" si="10"/>
        <v>0</v>
      </c>
      <c r="V37" s="59">
        <f t="shared" ca="1" si="15"/>
        <v>0</v>
      </c>
      <c r="W37" s="59">
        <f t="shared" si="11"/>
        <v>0</v>
      </c>
      <c r="X37" s="59">
        <f t="shared" ca="1" si="16"/>
        <v>0</v>
      </c>
      <c r="Y37" s="66">
        <f t="shared" ca="1" si="12"/>
        <v>0</v>
      </c>
      <c r="Z37" s="54">
        <f t="shared" ca="1" si="17"/>
        <v>0</v>
      </c>
      <c r="AB37" s="135" t="str">
        <f t="shared" si="0"/>
        <v/>
      </c>
      <c r="AC37" s="54"/>
    </row>
    <row r="38" spans="2:32" ht="15.75" customHeight="1">
      <c r="B38" s="71">
        <f t="shared" ca="1" si="18"/>
        <v>44644</v>
      </c>
      <c r="C38" s="73"/>
      <c r="D38" s="73"/>
      <c r="E38" s="134"/>
      <c r="F38" s="136">
        <f t="shared" si="13"/>
        <v>0</v>
      </c>
      <c r="G38" s="137">
        <f t="shared" ca="1" si="1"/>
        <v>0</v>
      </c>
      <c r="H38" s="114" t="str">
        <f t="shared" ca="1" si="2"/>
        <v/>
      </c>
      <c r="I38" s="132"/>
      <c r="J38" s="151" t="str">
        <f t="shared" ca="1" si="3"/>
        <v/>
      </c>
      <c r="K38" s="152"/>
      <c r="L38" s="19"/>
      <c r="M38" s="180" t="str">
        <f t="shared" ca="1" si="4"/>
        <v xml:space="preserve"> </v>
      </c>
      <c r="N38" s="180"/>
      <c r="O38" s="90">
        <f t="shared" ca="1" si="14"/>
        <v>1</v>
      </c>
      <c r="P38" s="90">
        <f t="shared" ca="1" si="5"/>
        <v>0</v>
      </c>
      <c r="Q38" s="67">
        <f t="shared" si="6"/>
        <v>1</v>
      </c>
      <c r="R38" s="59">
        <f t="shared" ca="1" si="7"/>
        <v>0</v>
      </c>
      <c r="S38" s="66">
        <f t="shared" si="8"/>
        <v>0</v>
      </c>
      <c r="T38" s="59">
        <f t="shared" ca="1" si="9"/>
        <v>0</v>
      </c>
      <c r="U38" s="59">
        <f t="shared" ca="1" si="10"/>
        <v>0</v>
      </c>
      <c r="V38" s="59">
        <f t="shared" ca="1" si="15"/>
        <v>0</v>
      </c>
      <c r="W38" s="59">
        <f t="shared" si="11"/>
        <v>0</v>
      </c>
      <c r="X38" s="59">
        <f t="shared" ca="1" si="16"/>
        <v>0</v>
      </c>
      <c r="Y38" s="66">
        <f t="shared" ca="1" si="12"/>
        <v>0</v>
      </c>
      <c r="Z38" s="54">
        <f t="shared" ca="1" si="17"/>
        <v>0</v>
      </c>
      <c r="AB38" s="135" t="str">
        <f t="shared" si="0"/>
        <v/>
      </c>
      <c r="AC38" s="54"/>
    </row>
    <row r="39" spans="2:32" ht="15.75" customHeight="1">
      <c r="B39" s="71">
        <f t="shared" ca="1" si="18"/>
        <v>44645</v>
      </c>
      <c r="C39" s="73"/>
      <c r="D39" s="73"/>
      <c r="E39" s="134"/>
      <c r="F39" s="136">
        <f t="shared" si="13"/>
        <v>0</v>
      </c>
      <c r="G39" s="137">
        <f t="shared" ca="1" si="1"/>
        <v>0</v>
      </c>
      <c r="H39" s="114" t="str">
        <f t="shared" ca="1" si="2"/>
        <v/>
      </c>
      <c r="I39" s="132"/>
      <c r="J39" s="151" t="str">
        <f t="shared" ca="1" si="3"/>
        <v/>
      </c>
      <c r="K39" s="152"/>
      <c r="L39" s="19"/>
      <c r="M39" s="180" t="str">
        <f t="shared" ca="1" si="4"/>
        <v xml:space="preserve"> </v>
      </c>
      <c r="N39" s="180"/>
      <c r="O39" s="90">
        <f t="shared" ca="1" si="14"/>
        <v>1</v>
      </c>
      <c r="P39" s="90">
        <f t="shared" ca="1" si="5"/>
        <v>0</v>
      </c>
      <c r="Q39" s="67">
        <f t="shared" si="6"/>
        <v>1</v>
      </c>
      <c r="R39" s="59">
        <f t="shared" ca="1" si="7"/>
        <v>0</v>
      </c>
      <c r="S39" s="66">
        <f t="shared" si="8"/>
        <v>0</v>
      </c>
      <c r="T39" s="59">
        <f t="shared" ca="1" si="9"/>
        <v>0</v>
      </c>
      <c r="U39" s="59">
        <f t="shared" ca="1" si="10"/>
        <v>0</v>
      </c>
      <c r="V39" s="59">
        <f t="shared" ca="1" si="15"/>
        <v>0</v>
      </c>
      <c r="W39" s="59">
        <f t="shared" si="11"/>
        <v>0</v>
      </c>
      <c r="X39" s="59">
        <f t="shared" ca="1" si="16"/>
        <v>0</v>
      </c>
      <c r="Y39" s="66">
        <f t="shared" ca="1" si="12"/>
        <v>0</v>
      </c>
      <c r="Z39" s="54">
        <f t="shared" ca="1" si="17"/>
        <v>0</v>
      </c>
      <c r="AB39" s="135" t="str">
        <f t="shared" si="0"/>
        <v/>
      </c>
      <c r="AC39" s="54"/>
    </row>
    <row r="40" spans="2:32" ht="15.75" customHeight="1">
      <c r="B40" s="71">
        <f t="shared" ca="1" si="18"/>
        <v>44646</v>
      </c>
      <c r="C40" s="73"/>
      <c r="D40" s="73"/>
      <c r="E40" s="134"/>
      <c r="F40" s="136">
        <f t="shared" si="13"/>
        <v>0</v>
      </c>
      <c r="G40" s="137">
        <f t="shared" ca="1" si="1"/>
        <v>0</v>
      </c>
      <c r="H40" s="114" t="str">
        <f t="shared" ca="1" si="2"/>
        <v/>
      </c>
      <c r="I40" s="132"/>
      <c r="J40" s="151" t="str">
        <f t="shared" ca="1" si="3"/>
        <v/>
      </c>
      <c r="K40" s="152"/>
      <c r="L40" s="19"/>
      <c r="M40" s="180" t="str">
        <f t="shared" ca="1" si="4"/>
        <v xml:space="preserve"> </v>
      </c>
      <c r="N40" s="180"/>
      <c r="O40" s="90">
        <f ca="1">SUMIF($O$5:$P$9,WEEKDAY(B40),$P$5:$P$9)</f>
        <v>0</v>
      </c>
      <c r="P40" s="90">
        <f t="shared" ca="1" si="5"/>
        <v>0</v>
      </c>
      <c r="Q40" s="67">
        <f t="shared" si="6"/>
        <v>1</v>
      </c>
      <c r="R40" s="59">
        <f t="shared" ca="1" si="7"/>
        <v>0</v>
      </c>
      <c r="S40" s="66">
        <f t="shared" si="8"/>
        <v>0</v>
      </c>
      <c r="T40" s="59">
        <f t="shared" ca="1" si="9"/>
        <v>0</v>
      </c>
      <c r="U40" s="59">
        <f t="shared" ca="1" si="10"/>
        <v>0</v>
      </c>
      <c r="V40" s="59">
        <f t="shared" ca="1" si="15"/>
        <v>0</v>
      </c>
      <c r="W40" s="59">
        <f t="shared" si="11"/>
        <v>0</v>
      </c>
      <c r="X40" s="59">
        <f t="shared" ca="1" si="16"/>
        <v>0</v>
      </c>
      <c r="Y40" s="66">
        <f t="shared" ca="1" si="12"/>
        <v>0</v>
      </c>
      <c r="Z40" s="54">
        <f t="shared" ca="1" si="17"/>
        <v>0</v>
      </c>
      <c r="AB40" s="135" t="str">
        <f t="shared" si="0"/>
        <v/>
      </c>
      <c r="AC40" s="54"/>
    </row>
    <row r="41" spans="2:32" ht="15.75" customHeight="1">
      <c r="B41" s="71">
        <f t="shared" ca="1" si="18"/>
        <v>44647</v>
      </c>
      <c r="C41" s="73"/>
      <c r="D41" s="73"/>
      <c r="E41" s="134"/>
      <c r="F41" s="136">
        <f t="shared" si="13"/>
        <v>0</v>
      </c>
      <c r="G41" s="137">
        <f t="shared" ca="1" si="1"/>
        <v>0</v>
      </c>
      <c r="H41" s="114" t="str">
        <f t="shared" ca="1" si="2"/>
        <v/>
      </c>
      <c r="I41" s="132"/>
      <c r="J41" s="151" t="str">
        <f t="shared" ca="1" si="3"/>
        <v/>
      </c>
      <c r="K41" s="152"/>
      <c r="L41" s="19"/>
      <c r="M41" s="180" t="str">
        <f t="shared" ca="1" si="4"/>
        <v xml:space="preserve"> </v>
      </c>
      <c r="N41" s="180"/>
      <c r="O41" s="90">
        <f t="shared" ca="1" si="14"/>
        <v>1</v>
      </c>
      <c r="P41" s="90">
        <f t="shared" ca="1" si="5"/>
        <v>0</v>
      </c>
      <c r="Q41" s="67">
        <f t="shared" si="6"/>
        <v>1</v>
      </c>
      <c r="R41" s="59">
        <f t="shared" ca="1" si="7"/>
        <v>0</v>
      </c>
      <c r="S41" s="66">
        <f t="shared" si="8"/>
        <v>0</v>
      </c>
      <c r="T41" s="59">
        <f t="shared" ca="1" si="9"/>
        <v>0</v>
      </c>
      <c r="U41" s="59">
        <f t="shared" ca="1" si="10"/>
        <v>0</v>
      </c>
      <c r="V41" s="59">
        <f t="shared" ca="1" si="15"/>
        <v>0</v>
      </c>
      <c r="W41" s="59">
        <f t="shared" si="11"/>
        <v>0</v>
      </c>
      <c r="X41" s="59">
        <f t="shared" ca="1" si="16"/>
        <v>0</v>
      </c>
      <c r="Y41" s="66">
        <f t="shared" ca="1" si="12"/>
        <v>0</v>
      </c>
      <c r="Z41" s="54">
        <f t="shared" ca="1" si="17"/>
        <v>0</v>
      </c>
      <c r="AB41" s="135" t="str">
        <f t="shared" si="0"/>
        <v/>
      </c>
      <c r="AC41" s="54"/>
    </row>
    <row r="42" spans="2:32" ht="15.75" customHeight="1">
      <c r="B42" s="71">
        <f t="shared" ca="1" si="18"/>
        <v>44648</v>
      </c>
      <c r="C42" s="73"/>
      <c r="D42" s="73"/>
      <c r="E42" s="134"/>
      <c r="F42" s="136">
        <f t="shared" si="13"/>
        <v>0</v>
      </c>
      <c r="G42" s="137">
        <f t="shared" ca="1" si="1"/>
        <v>0</v>
      </c>
      <c r="H42" s="114" t="str">
        <f t="shared" ca="1" si="2"/>
        <v/>
      </c>
      <c r="I42" s="132"/>
      <c r="J42" s="151" t="str">
        <f t="shared" ca="1" si="3"/>
        <v/>
      </c>
      <c r="K42" s="152"/>
      <c r="L42" s="19"/>
      <c r="M42" s="180" t="str">
        <f t="shared" ca="1" si="4"/>
        <v xml:space="preserve"> </v>
      </c>
      <c r="N42" s="180"/>
      <c r="O42" s="90">
        <f t="shared" ca="1" si="14"/>
        <v>1</v>
      </c>
      <c r="P42" s="90">
        <f t="shared" ca="1" si="5"/>
        <v>0</v>
      </c>
      <c r="Q42" s="67">
        <f t="shared" si="6"/>
        <v>1</v>
      </c>
      <c r="R42" s="59">
        <f t="shared" ca="1" si="7"/>
        <v>0</v>
      </c>
      <c r="S42" s="66">
        <f t="shared" si="8"/>
        <v>0</v>
      </c>
      <c r="T42" s="59">
        <f t="shared" ca="1" si="9"/>
        <v>0</v>
      </c>
      <c r="U42" s="59">
        <f t="shared" ca="1" si="10"/>
        <v>0</v>
      </c>
      <c r="V42" s="59">
        <f t="shared" ca="1" si="15"/>
        <v>0</v>
      </c>
      <c r="W42" s="59">
        <f t="shared" si="11"/>
        <v>0</v>
      </c>
      <c r="X42" s="59">
        <f t="shared" ca="1" si="16"/>
        <v>0</v>
      </c>
      <c r="Y42" s="66">
        <f t="shared" ca="1" si="12"/>
        <v>0</v>
      </c>
      <c r="Z42" s="54">
        <f t="shared" ca="1" si="17"/>
        <v>0</v>
      </c>
      <c r="AB42" s="135" t="str">
        <f t="shared" si="0"/>
        <v/>
      </c>
      <c r="AC42" s="54"/>
    </row>
    <row r="43" spans="2:32" ht="15.75" customHeight="1">
      <c r="B43" s="71">
        <f t="shared" ca="1" si="18"/>
        <v>44649</v>
      </c>
      <c r="C43" s="73"/>
      <c r="D43" s="73"/>
      <c r="E43" s="134"/>
      <c r="F43" s="136">
        <f t="shared" si="13"/>
        <v>0</v>
      </c>
      <c r="G43" s="137">
        <f t="shared" ca="1" si="1"/>
        <v>0</v>
      </c>
      <c r="H43" s="114" t="str">
        <f t="shared" ca="1" si="2"/>
        <v/>
      </c>
      <c r="I43" s="132"/>
      <c r="J43" s="151" t="str">
        <f t="shared" ca="1" si="3"/>
        <v/>
      </c>
      <c r="K43" s="152"/>
      <c r="L43" s="19"/>
      <c r="M43" s="180" t="str">
        <f t="shared" ca="1" si="4"/>
        <v xml:space="preserve"> </v>
      </c>
      <c r="N43" s="180"/>
      <c r="O43" s="90">
        <f t="shared" ref="O43:O44" ca="1" si="19">IF(DAY(B43)&lt;5,0,SUMIF($O$5:$P$9,WEEKDAY(B43),$P$5:$P$9))</f>
        <v>1</v>
      </c>
      <c r="P43" s="90">
        <f t="shared" ca="1" si="5"/>
        <v>0</v>
      </c>
      <c r="Q43" s="67">
        <f t="shared" si="6"/>
        <v>1</v>
      </c>
      <c r="R43" s="59">
        <f t="shared" ca="1" si="7"/>
        <v>0</v>
      </c>
      <c r="S43" s="66">
        <f t="shared" si="8"/>
        <v>0</v>
      </c>
      <c r="T43" s="59">
        <f t="shared" ca="1" si="9"/>
        <v>0</v>
      </c>
      <c r="U43" s="59">
        <f t="shared" ca="1" si="10"/>
        <v>0</v>
      </c>
      <c r="V43" s="59">
        <f t="shared" ca="1" si="15"/>
        <v>0</v>
      </c>
      <c r="W43" s="59">
        <f t="shared" si="11"/>
        <v>0</v>
      </c>
      <c r="X43" s="59">
        <f t="shared" ca="1" si="16"/>
        <v>0</v>
      </c>
      <c r="Y43" s="66">
        <f t="shared" ca="1" si="12"/>
        <v>0</v>
      </c>
      <c r="Z43" s="54">
        <f t="shared" ca="1" si="17"/>
        <v>0</v>
      </c>
      <c r="AB43" s="135" t="str">
        <f t="shared" si="0"/>
        <v/>
      </c>
      <c r="AC43" s="54"/>
    </row>
    <row r="44" spans="2:32" ht="15.75" customHeight="1">
      <c r="B44" s="71">
        <f t="shared" ca="1" si="18"/>
        <v>44650</v>
      </c>
      <c r="C44" s="73"/>
      <c r="D44" s="73"/>
      <c r="E44" s="134"/>
      <c r="F44" s="136">
        <f t="shared" si="13"/>
        <v>0</v>
      </c>
      <c r="G44" s="137">
        <f t="shared" ca="1" si="1"/>
        <v>0</v>
      </c>
      <c r="H44" s="114" t="str">
        <f t="shared" ca="1" si="2"/>
        <v/>
      </c>
      <c r="I44" s="132"/>
      <c r="J44" s="151" t="str">
        <f t="shared" ca="1" si="3"/>
        <v/>
      </c>
      <c r="K44" s="152"/>
      <c r="L44" s="19"/>
      <c r="M44" s="180" t="str">
        <f t="shared" ca="1" si="4"/>
        <v xml:space="preserve"> </v>
      </c>
      <c r="N44" s="180"/>
      <c r="O44" s="90">
        <f t="shared" ca="1" si="19"/>
        <v>1</v>
      </c>
      <c r="P44" s="90">
        <f t="shared" ca="1" si="5"/>
        <v>0</v>
      </c>
      <c r="Q44" s="67">
        <f t="shared" si="6"/>
        <v>1</v>
      </c>
      <c r="R44" s="59">
        <f t="shared" ca="1" si="7"/>
        <v>0</v>
      </c>
      <c r="S44" s="66">
        <f t="shared" si="8"/>
        <v>0</v>
      </c>
      <c r="T44" s="59">
        <f t="shared" ca="1" si="9"/>
        <v>0</v>
      </c>
      <c r="U44" s="59">
        <f t="shared" ca="1" si="10"/>
        <v>0</v>
      </c>
      <c r="V44" s="59">
        <f t="shared" ca="1" si="15"/>
        <v>0</v>
      </c>
      <c r="W44" s="59">
        <f t="shared" si="11"/>
        <v>0</v>
      </c>
      <c r="X44" s="59">
        <f t="shared" ca="1" si="16"/>
        <v>0</v>
      </c>
      <c r="Y44" s="66">
        <f t="shared" ca="1" si="12"/>
        <v>0</v>
      </c>
      <c r="Z44" s="54">
        <f t="shared" ca="1" si="17"/>
        <v>0</v>
      </c>
      <c r="AB44" s="135" t="str">
        <f t="shared" si="0"/>
        <v/>
      </c>
      <c r="AC44" s="54"/>
    </row>
    <row r="45" spans="2:32" s="3" customFormat="1" ht="15.75" customHeight="1">
      <c r="B45" s="71">
        <f t="shared" ca="1" si="18"/>
        <v>44651</v>
      </c>
      <c r="C45" s="95"/>
      <c r="D45" s="95"/>
      <c r="E45" s="134"/>
      <c r="F45" s="136">
        <f t="shared" ref="F45" si="20">IF(D45="",0,(D45-C45-E45)*32)</f>
        <v>0</v>
      </c>
      <c r="G45" s="138">
        <f t="shared" ca="1" si="1"/>
        <v>0</v>
      </c>
      <c r="H45" s="115" t="str">
        <f t="shared" ca="1" si="2"/>
        <v/>
      </c>
      <c r="I45" s="133"/>
      <c r="J45" s="149" t="str">
        <f t="shared" ca="1" si="3"/>
        <v/>
      </c>
      <c r="K45" s="150"/>
      <c r="L45" s="19"/>
      <c r="M45" s="180" t="str">
        <f t="shared" ca="1" si="4"/>
        <v xml:space="preserve"> </v>
      </c>
      <c r="N45" s="180"/>
      <c r="O45" s="90">
        <f ca="1">IF(DAY(B45)&lt;5,0,SUMIF($O$5:$P$9,WEEKDAY(B45),$P$5:$P$9))</f>
        <v>1</v>
      </c>
      <c r="P45" s="90">
        <f t="shared" ca="1" si="5"/>
        <v>0</v>
      </c>
      <c r="Q45" s="67">
        <f>IF(OR(von="",bis="",Monat=""),1,IF(AND(B45&gt;=von,B45&lt;=bis),0,1))</f>
        <v>1</v>
      </c>
      <c r="R45" s="59">
        <f ca="1">IF(AND(B45&gt;=von,B45&lt;=bis),IF(WEEKDAY(B45,2)&gt;5,0,$E$10*O45/Anzahl_Tage),0)</f>
        <v>0</v>
      </c>
      <c r="S45" s="66">
        <f t="shared" si="8"/>
        <v>0</v>
      </c>
      <c r="T45" s="59">
        <f t="shared" ca="1" si="9"/>
        <v>0</v>
      </c>
      <c r="U45" s="59">
        <f t="shared" ca="1" si="10"/>
        <v>0</v>
      </c>
      <c r="V45" s="59">
        <f t="shared" ca="1" si="15"/>
        <v>0</v>
      </c>
      <c r="W45" s="59">
        <f t="shared" si="11"/>
        <v>0</v>
      </c>
      <c r="X45" s="59">
        <f t="shared" ca="1" si="16"/>
        <v>0</v>
      </c>
      <c r="Y45" s="66">
        <f t="shared" ca="1" si="12"/>
        <v>0</v>
      </c>
      <c r="Z45" s="54">
        <f t="shared" ca="1" si="17"/>
        <v>0</v>
      </c>
      <c r="AB45" s="135" t="str">
        <f t="shared" si="0"/>
        <v/>
      </c>
      <c r="AC45" s="58"/>
      <c r="AD45" s="38"/>
      <c r="AE45" s="38"/>
      <c r="AF45" s="38"/>
    </row>
    <row r="46" spans="2:32" s="8" customFormat="1" ht="15.75" customHeight="1">
      <c r="B46" s="116"/>
      <c r="C46" s="117"/>
      <c r="D46" s="117"/>
      <c r="E46" s="117" t="s">
        <v>60</v>
      </c>
      <c r="F46" s="130">
        <f>SUM(F15:F45)</f>
        <v>0</v>
      </c>
      <c r="G46" s="122">
        <f ca="1">SUM(G15:G45)</f>
        <v>0</v>
      </c>
      <c r="H46" s="118"/>
      <c r="I46" s="119"/>
      <c r="J46" s="120"/>
      <c r="K46" s="121"/>
      <c r="L46" s="12"/>
      <c r="M46" s="35"/>
      <c r="N46" s="35"/>
      <c r="O46" s="91"/>
      <c r="P46" s="35"/>
      <c r="Q46" s="63"/>
      <c r="R46" s="65">
        <f ca="1">SUM(R15:R45)</f>
        <v>0</v>
      </c>
      <c r="S46" s="65"/>
      <c r="T46" s="59"/>
      <c r="U46" s="59"/>
      <c r="V46" s="32"/>
      <c r="W46" s="32"/>
      <c r="X46" s="30">
        <f ca="1">MAX(X14:X44)</f>
        <v>0</v>
      </c>
      <c r="Y46" s="30"/>
      <c r="Z46" s="33"/>
      <c r="AA46" s="33"/>
      <c r="AB46" s="135" t="str">
        <f t="shared" si="0"/>
        <v/>
      </c>
      <c r="AC46" s="33"/>
      <c r="AD46" s="39"/>
      <c r="AE46" s="39"/>
      <c r="AF46" s="39"/>
    </row>
    <row r="47" spans="2:32" ht="16.5" customHeight="1">
      <c r="B47" s="13"/>
      <c r="C47" s="153" t="s">
        <v>78</v>
      </c>
      <c r="D47" s="153"/>
      <c r="E47" s="153"/>
      <c r="F47" s="124"/>
      <c r="G47" s="93">
        <f>Uebertrag</f>
        <v>0</v>
      </c>
      <c r="H47" s="14"/>
      <c r="I47" s="147" t="s">
        <v>80</v>
      </c>
      <c r="J47" s="147"/>
      <c r="K47" s="147"/>
      <c r="L47" s="13"/>
      <c r="M47" s="35"/>
      <c r="N47" s="35"/>
      <c r="O47" s="91"/>
      <c r="Q47" s="61"/>
      <c r="R47" s="62"/>
      <c r="S47" s="62"/>
      <c r="T47" s="59"/>
      <c r="U47" s="59"/>
      <c r="AB47" s="135" t="str">
        <f t="shared" si="0"/>
        <v/>
      </c>
    </row>
    <row r="48" spans="2:32" ht="16.5" customHeight="1">
      <c r="B48" s="154" t="s">
        <v>79</v>
      </c>
      <c r="C48" s="154"/>
      <c r="D48" s="154"/>
      <c r="E48" s="154"/>
      <c r="G48" s="125">
        <f ca="1">IF(F46+G47-G46&lt;0,0,IF(AND(B49="Saldo zum Vertragsende",G46&lt;G47+F46),G47+F46-G46,IF(G46*1.5&lt;F46+G47,F46+G47-G46*1.5,0)))</f>
        <v>0</v>
      </c>
      <c r="I48" s="148"/>
      <c r="J48" s="148"/>
      <c r="K48" s="148"/>
      <c r="M48" s="35"/>
      <c r="N48" s="35"/>
      <c r="O48" s="91"/>
      <c r="Q48" s="60"/>
      <c r="R48" s="56"/>
      <c r="S48" s="56"/>
      <c r="AB48" s="135" t="str">
        <f t="shared" si="0"/>
        <v/>
      </c>
    </row>
    <row r="49" spans="2:32" ht="16.5" customHeight="1">
      <c r="B49" s="155" t="str">
        <f ca="1">IF(AND(MONTH(B15)=MONTH(bis),YEAR(B15)=YEAR(bis)),"Saldo zum Vertragsende","Übertrag für Folgemonat:")</f>
        <v>Übertrag für Folgemonat:</v>
      </c>
      <c r="C49" s="155"/>
      <c r="D49" s="155"/>
      <c r="E49" s="155"/>
      <c r="F49" s="131"/>
      <c r="G49" s="123">
        <f ca="1">IF(Anzahl_Tage=0,"---",F46-G46+Uebertrag-G48)</f>
        <v>0</v>
      </c>
      <c r="H49" s="16"/>
      <c r="I49" s="148"/>
      <c r="J49" s="148"/>
      <c r="K49" s="148"/>
      <c r="L49" s="17"/>
      <c r="M49" s="35"/>
      <c r="N49" s="35"/>
      <c r="O49" s="91"/>
      <c r="Q49" s="56"/>
      <c r="R49" s="56"/>
      <c r="S49" s="56"/>
      <c r="AB49" s="135" t="str">
        <f t="shared" si="0"/>
        <v/>
      </c>
    </row>
    <row r="50" spans="2:32">
      <c r="B50" s="18"/>
      <c r="C50" s="19"/>
      <c r="D50" s="20"/>
      <c r="E50" s="20"/>
      <c r="F50" s="20"/>
      <c r="G50" s="15"/>
      <c r="H50" s="18"/>
      <c r="I50" s="21"/>
      <c r="J50" s="20"/>
      <c r="K50" s="7"/>
      <c r="M50" s="35"/>
      <c r="N50" s="35"/>
      <c r="O50" s="91"/>
      <c r="Q50" s="56"/>
      <c r="R50" s="56"/>
      <c r="S50" s="56"/>
      <c r="AB50" s="135" t="str">
        <f t="shared" si="0"/>
        <v/>
      </c>
    </row>
    <row r="51" spans="2:32">
      <c r="B51" s="18"/>
      <c r="C51" s="19"/>
      <c r="D51" s="20"/>
      <c r="E51" s="20"/>
      <c r="F51" s="20"/>
      <c r="G51" s="15"/>
      <c r="H51" s="18"/>
      <c r="I51" s="21"/>
      <c r="J51" s="20"/>
      <c r="K51" s="7"/>
      <c r="M51" s="35"/>
      <c r="N51" s="35"/>
      <c r="O51" s="91"/>
      <c r="Q51" s="56"/>
      <c r="R51" s="56"/>
      <c r="S51" s="56"/>
      <c r="AB51" s="135" t="str">
        <f t="shared" si="0"/>
        <v/>
      </c>
    </row>
    <row r="52" spans="2:32">
      <c r="B52" s="22"/>
      <c r="C52" s="11"/>
      <c r="D52" s="11"/>
      <c r="E52" s="11"/>
      <c r="F52" s="11"/>
      <c r="G52" s="11"/>
      <c r="I52" s="22"/>
      <c r="J52" s="11"/>
      <c r="K52" s="11"/>
      <c r="L52" s="11"/>
      <c r="M52" s="35"/>
      <c r="N52" s="35"/>
      <c r="O52" s="91"/>
      <c r="Q52" s="56"/>
      <c r="R52" s="56"/>
      <c r="S52" s="56"/>
      <c r="AB52" s="135" t="str">
        <f t="shared" si="0"/>
        <v/>
      </c>
    </row>
    <row r="53" spans="2:32">
      <c r="B53" s="18" t="s">
        <v>5</v>
      </c>
      <c r="C53" s="146" t="s">
        <v>22</v>
      </c>
      <c r="D53" s="146"/>
      <c r="E53" s="146"/>
      <c r="F53" s="146"/>
      <c r="G53" s="11"/>
      <c r="I53" s="18" t="s">
        <v>5</v>
      </c>
      <c r="J53" s="145" t="s">
        <v>20</v>
      </c>
      <c r="K53" s="145"/>
      <c r="AB53" s="135" t="str">
        <f t="shared" si="0"/>
        <v/>
      </c>
    </row>
    <row r="54" spans="2:32" s="7" customFormat="1">
      <c r="M54" s="34"/>
      <c r="N54" s="34"/>
      <c r="O54" s="87"/>
      <c r="P54" s="35"/>
      <c r="Q54" s="54"/>
      <c r="R54" s="54"/>
      <c r="S54" s="54"/>
      <c r="T54" s="54"/>
      <c r="U54" s="54"/>
      <c r="V54" s="30"/>
      <c r="W54" s="30"/>
      <c r="X54" s="30"/>
      <c r="Y54" s="30"/>
      <c r="Z54" s="30"/>
      <c r="AA54" s="30"/>
      <c r="AB54" s="135" t="str">
        <f t="shared" si="0"/>
        <v/>
      </c>
      <c r="AC54" s="30"/>
      <c r="AD54" s="37"/>
      <c r="AE54" s="37"/>
      <c r="AF54" s="37"/>
    </row>
    <row r="55" spans="2:32" s="7" customFormat="1">
      <c r="M55" s="35"/>
      <c r="N55" s="35"/>
      <c r="O55" s="91"/>
      <c r="P55" s="35"/>
      <c r="Q55" s="56"/>
      <c r="R55" s="56"/>
      <c r="S55" s="56"/>
      <c r="T55" s="56"/>
      <c r="U55" s="56"/>
      <c r="V55" s="30"/>
      <c r="W55" s="30"/>
      <c r="X55" s="30"/>
      <c r="Y55" s="30"/>
      <c r="Z55" s="30"/>
      <c r="AA55" s="30"/>
      <c r="AB55" s="135" t="str">
        <f t="shared" si="0"/>
        <v/>
      </c>
      <c r="AC55" s="30"/>
      <c r="AD55" s="37"/>
      <c r="AE55" s="37"/>
      <c r="AF55" s="37"/>
    </row>
    <row r="56" spans="2:32" s="7" customFormat="1">
      <c r="B56" s="23" t="s">
        <v>6</v>
      </c>
      <c r="C56" s="11"/>
      <c r="D56" s="11"/>
      <c r="E56" s="11"/>
      <c r="F56" s="11"/>
      <c r="H56" s="11"/>
      <c r="I56" s="11"/>
      <c r="J56" s="11"/>
      <c r="K56" s="11"/>
      <c r="L56" s="11"/>
      <c r="M56" s="35"/>
      <c r="N56" s="35"/>
      <c r="O56" s="91"/>
      <c r="P56" s="35"/>
      <c r="Q56" s="56"/>
      <c r="R56" s="56"/>
      <c r="S56" s="56"/>
      <c r="T56" s="56"/>
      <c r="U56" s="56"/>
      <c r="V56" s="30"/>
      <c r="W56" s="30"/>
      <c r="X56" s="30"/>
      <c r="Y56" s="30"/>
      <c r="Z56" s="30"/>
      <c r="AA56" s="30"/>
      <c r="AB56" s="135" t="str">
        <f t="shared" si="0"/>
        <v/>
      </c>
      <c r="AC56" s="30"/>
      <c r="AD56" s="37"/>
      <c r="AE56" s="37"/>
      <c r="AF56" s="37"/>
    </row>
    <row r="57" spans="2:32" s="7" customFormat="1">
      <c r="B57" s="11"/>
      <c r="C57" s="11"/>
      <c r="D57" s="11"/>
      <c r="E57" s="11"/>
      <c r="F57" s="11"/>
      <c r="G57" s="11"/>
      <c r="H57" s="23"/>
      <c r="I57" s="23"/>
      <c r="J57" s="23"/>
      <c r="K57" s="23"/>
      <c r="L57" s="23"/>
      <c r="M57" s="35"/>
      <c r="N57" s="35"/>
      <c r="O57" s="91"/>
      <c r="P57" s="35"/>
      <c r="Q57" s="56"/>
      <c r="R57" s="56"/>
      <c r="S57" s="56"/>
      <c r="T57" s="56"/>
      <c r="U57" s="56"/>
      <c r="V57" s="30"/>
      <c r="W57" s="30"/>
      <c r="X57" s="30"/>
      <c r="Y57" s="30"/>
      <c r="Z57" s="30"/>
      <c r="AA57" s="30"/>
      <c r="AB57" s="135" t="str">
        <f t="shared" si="0"/>
        <v/>
      </c>
      <c r="AC57" s="30"/>
      <c r="AD57" s="37"/>
      <c r="AE57" s="37"/>
      <c r="AF57" s="37"/>
    </row>
    <row r="58" spans="2:32" s="7" customFormat="1">
      <c r="B58" s="11"/>
      <c r="C58" s="11"/>
      <c r="D58" s="11"/>
      <c r="E58" s="11"/>
      <c r="F58" s="102" t="s">
        <v>7</v>
      </c>
      <c r="G58" s="103"/>
      <c r="H58" s="104" t="s">
        <v>8</v>
      </c>
      <c r="I58" s="105" t="s">
        <v>9</v>
      </c>
      <c r="J58" s="106"/>
      <c r="K58" s="23"/>
      <c r="L58" s="23"/>
      <c r="M58" s="35"/>
      <c r="N58" s="35"/>
      <c r="O58" s="91"/>
      <c r="P58" s="35"/>
      <c r="Q58" s="56"/>
      <c r="R58" s="56"/>
      <c r="S58" s="56"/>
      <c r="T58" s="56"/>
      <c r="U58" s="56"/>
      <c r="V58" s="30"/>
      <c r="W58" s="30"/>
      <c r="X58" s="30"/>
      <c r="Y58" s="30"/>
      <c r="Z58" s="30"/>
      <c r="AA58" s="30"/>
      <c r="AB58" s="135" t="str">
        <f t="shared" si="0"/>
        <v/>
      </c>
      <c r="AC58" s="30"/>
      <c r="AD58" s="37"/>
      <c r="AE58" s="37"/>
      <c r="AF58" s="37"/>
    </row>
    <row r="59" spans="2:32" s="7" customFormat="1">
      <c r="B59" s="11"/>
      <c r="C59" s="11"/>
      <c r="D59" s="11"/>
      <c r="E59" s="11"/>
      <c r="F59" s="24"/>
      <c r="G59" s="28"/>
      <c r="H59" s="9" t="s">
        <v>43</v>
      </c>
      <c r="I59" s="10" t="s">
        <v>10</v>
      </c>
      <c r="J59" s="107"/>
      <c r="K59" s="23"/>
      <c r="L59" s="23"/>
      <c r="M59" s="35"/>
      <c r="N59" s="35"/>
      <c r="O59" s="91"/>
      <c r="P59" s="35"/>
      <c r="Q59" s="56"/>
      <c r="R59" s="56"/>
      <c r="S59" s="56"/>
      <c r="T59" s="56"/>
      <c r="U59" s="56"/>
      <c r="V59" s="30"/>
      <c r="W59" s="30"/>
      <c r="X59" s="30"/>
      <c r="Y59" s="30"/>
      <c r="Z59" s="30"/>
      <c r="AA59" s="30"/>
      <c r="AB59" s="135" t="str">
        <f t="shared" si="0"/>
        <v/>
      </c>
      <c r="AC59" s="30"/>
      <c r="AD59" s="37"/>
      <c r="AE59" s="37"/>
      <c r="AF59" s="37"/>
    </row>
    <row r="60" spans="2:32" s="7" customFormat="1">
      <c r="B60" s="11"/>
      <c r="C60" s="11"/>
      <c r="D60" s="11"/>
      <c r="E60" s="11"/>
      <c r="F60" s="24"/>
      <c r="G60" s="28"/>
      <c r="H60" s="9" t="s">
        <v>11</v>
      </c>
      <c r="I60" s="10" t="s">
        <v>12</v>
      </c>
      <c r="J60" s="107"/>
      <c r="K60" s="23"/>
      <c r="L60" s="23"/>
      <c r="M60" s="35"/>
      <c r="N60" s="35"/>
      <c r="O60" s="91"/>
      <c r="P60" s="35"/>
      <c r="Q60" s="56"/>
      <c r="R60" s="56"/>
      <c r="S60" s="56"/>
      <c r="T60" s="56"/>
      <c r="U60" s="56"/>
      <c r="V60" s="30"/>
      <c r="W60" s="30"/>
      <c r="X60" s="30"/>
      <c r="Y60" s="30"/>
      <c r="Z60" s="30"/>
      <c r="AA60" s="30"/>
      <c r="AB60" s="135" t="str">
        <f t="shared" si="0"/>
        <v/>
      </c>
      <c r="AC60" s="30"/>
      <c r="AD60" s="37"/>
      <c r="AE60" s="37"/>
      <c r="AF60" s="37"/>
    </row>
    <row r="61" spans="2:32" s="7" customFormat="1">
      <c r="B61" s="11"/>
      <c r="C61" s="11"/>
      <c r="D61" s="11"/>
      <c r="E61" s="11"/>
      <c r="F61" s="24"/>
      <c r="G61" s="28"/>
      <c r="H61" s="9" t="s">
        <v>13</v>
      </c>
      <c r="I61" s="10" t="s">
        <v>14</v>
      </c>
      <c r="J61" s="108"/>
      <c r="K61" s="11"/>
      <c r="L61" s="11"/>
      <c r="M61" s="35"/>
      <c r="N61" s="35"/>
      <c r="O61" s="91"/>
      <c r="P61" s="35"/>
      <c r="Q61" s="56"/>
      <c r="R61" s="56"/>
      <c r="S61" s="56"/>
      <c r="T61" s="56"/>
      <c r="U61" s="56"/>
      <c r="V61" s="30"/>
      <c r="W61" s="30"/>
      <c r="X61" s="30"/>
      <c r="Y61" s="30"/>
      <c r="Z61" s="30"/>
      <c r="AA61" s="30"/>
      <c r="AB61" s="135" t="str">
        <f t="shared" si="0"/>
        <v/>
      </c>
      <c r="AC61" s="30"/>
      <c r="AD61" s="37"/>
      <c r="AE61" s="37"/>
      <c r="AF61" s="37"/>
    </row>
    <row r="62" spans="2:32" s="7" customFormat="1">
      <c r="B62" s="11"/>
      <c r="C62" s="11"/>
      <c r="D62" s="11"/>
      <c r="E62" s="11"/>
      <c r="F62" s="24"/>
      <c r="G62" s="28"/>
      <c r="H62" s="9" t="s">
        <v>15</v>
      </c>
      <c r="I62" s="10" t="s">
        <v>16</v>
      </c>
      <c r="J62" s="108"/>
      <c r="K62" s="11"/>
      <c r="L62" s="11"/>
      <c r="M62" s="35"/>
      <c r="N62" s="35"/>
      <c r="O62" s="91"/>
      <c r="P62" s="35"/>
      <c r="Q62" s="56"/>
      <c r="R62" s="56"/>
      <c r="S62" s="56"/>
      <c r="T62" s="56"/>
      <c r="U62" s="56"/>
      <c r="V62" s="30"/>
      <c r="W62" s="30"/>
      <c r="X62" s="30"/>
      <c r="Y62" s="30"/>
      <c r="Z62" s="30"/>
      <c r="AA62" s="30"/>
      <c r="AB62" s="135" t="str">
        <f t="shared" si="0"/>
        <v/>
      </c>
      <c r="AC62" s="30"/>
      <c r="AD62" s="37"/>
      <c r="AE62" s="37"/>
      <c r="AF62" s="37"/>
    </row>
    <row r="63" spans="2:32" s="7" customFormat="1">
      <c r="B63" s="11"/>
      <c r="C63" s="11"/>
      <c r="D63" s="11"/>
      <c r="E63" s="11"/>
      <c r="F63" s="25"/>
      <c r="G63" s="109"/>
      <c r="H63" s="110" t="s">
        <v>17</v>
      </c>
      <c r="I63" s="111" t="s">
        <v>18</v>
      </c>
      <c r="J63" s="112"/>
      <c r="K63" s="11"/>
      <c r="L63" s="11"/>
      <c r="M63" s="35"/>
      <c r="N63" s="35"/>
      <c r="O63" s="91"/>
      <c r="P63" s="35"/>
      <c r="Q63" s="56"/>
      <c r="R63" s="56"/>
      <c r="S63" s="56"/>
      <c r="T63" s="56"/>
      <c r="U63" s="56"/>
      <c r="V63" s="30"/>
      <c r="W63" s="30"/>
      <c r="X63" s="30"/>
      <c r="Y63" s="30"/>
      <c r="Z63" s="30"/>
      <c r="AA63" s="30"/>
      <c r="AB63" s="135" t="str">
        <f t="shared" si="0"/>
        <v/>
      </c>
      <c r="AC63" s="30"/>
      <c r="AD63" s="37"/>
      <c r="AE63" s="37"/>
      <c r="AF63" s="37"/>
    </row>
    <row r="64" spans="2:32" s="7" customFormat="1">
      <c r="M64" s="35"/>
      <c r="N64" s="35"/>
      <c r="O64" s="91"/>
      <c r="P64" s="35"/>
      <c r="Q64" s="56"/>
      <c r="R64" s="56"/>
      <c r="S64" s="56"/>
      <c r="T64" s="56"/>
      <c r="U64" s="56"/>
      <c r="V64" s="30"/>
      <c r="W64" s="30"/>
      <c r="X64" s="30"/>
      <c r="Y64" s="30"/>
      <c r="Z64" s="30"/>
      <c r="AA64" s="30"/>
      <c r="AB64" s="135" t="str">
        <f t="shared" si="0"/>
        <v/>
      </c>
      <c r="AC64" s="30"/>
      <c r="AD64" s="37"/>
      <c r="AE64" s="37"/>
      <c r="AF64" s="37"/>
    </row>
    <row r="65" spans="2:32" s="7" customFormat="1">
      <c r="M65" s="35"/>
      <c r="N65" s="35"/>
      <c r="O65" s="91"/>
      <c r="P65" s="35"/>
      <c r="Q65" s="56"/>
      <c r="R65" s="56"/>
      <c r="S65" s="56"/>
      <c r="T65" s="56"/>
      <c r="U65" s="56"/>
      <c r="V65" s="30"/>
      <c r="W65" s="30"/>
      <c r="X65" s="30"/>
      <c r="Y65" s="30"/>
      <c r="Z65" s="30"/>
      <c r="AA65" s="30"/>
      <c r="AB65" s="135" t="str">
        <f t="shared" si="0"/>
        <v/>
      </c>
      <c r="AC65" s="30"/>
      <c r="AD65" s="37"/>
      <c r="AE65" s="37"/>
      <c r="AF65" s="37"/>
    </row>
    <row r="66" spans="2:32" s="7" customFormat="1" ht="15">
      <c r="B66" s="126"/>
      <c r="M66" s="35"/>
      <c r="N66" s="35"/>
      <c r="O66" s="91"/>
      <c r="P66" s="35"/>
      <c r="Q66" s="56"/>
      <c r="R66" s="56"/>
      <c r="S66" s="56"/>
      <c r="T66" s="56"/>
      <c r="U66" s="56"/>
      <c r="V66" s="30"/>
      <c r="W66" s="30"/>
      <c r="X66" s="30"/>
      <c r="Y66" s="30"/>
      <c r="Z66" s="30"/>
      <c r="AA66" s="30"/>
      <c r="AB66" s="135" t="str">
        <f t="shared" si="0"/>
        <v/>
      </c>
      <c r="AC66" s="30"/>
      <c r="AD66" s="37"/>
      <c r="AE66" s="37"/>
      <c r="AF66" s="37"/>
    </row>
    <row r="67" spans="2:32" s="7" customFormat="1">
      <c r="M67" s="35"/>
      <c r="N67" s="35"/>
      <c r="O67" s="91"/>
      <c r="P67" s="35"/>
      <c r="Q67" s="56"/>
      <c r="R67" s="56"/>
      <c r="S67" s="56"/>
      <c r="T67" s="56"/>
      <c r="U67" s="56"/>
      <c r="V67" s="30"/>
      <c r="W67" s="30"/>
      <c r="X67" s="30"/>
      <c r="Y67" s="30"/>
      <c r="Z67" s="30"/>
      <c r="AA67" s="30"/>
      <c r="AB67" s="135" t="str">
        <f t="shared" si="0"/>
        <v/>
      </c>
      <c r="AC67" s="30"/>
      <c r="AD67" s="37"/>
      <c r="AE67" s="37"/>
      <c r="AF67" s="37"/>
    </row>
    <row r="68" spans="2:32" s="7" customFormat="1">
      <c r="M68" s="35"/>
      <c r="N68" s="35"/>
      <c r="O68" s="91"/>
      <c r="P68" s="35"/>
      <c r="Q68" s="56"/>
      <c r="R68" s="56"/>
      <c r="S68" s="56"/>
      <c r="T68" s="56"/>
      <c r="U68" s="56"/>
      <c r="V68" s="30"/>
      <c r="W68" s="30"/>
      <c r="X68" s="30"/>
      <c r="Y68" s="30"/>
      <c r="Z68" s="30"/>
      <c r="AA68" s="30"/>
      <c r="AB68" s="30"/>
      <c r="AC68" s="30"/>
      <c r="AD68" s="37"/>
      <c r="AE68" s="37"/>
      <c r="AF68" s="37"/>
    </row>
    <row r="69" spans="2:32" s="7" customFormat="1">
      <c r="M69" s="35"/>
      <c r="N69" s="35"/>
      <c r="O69" s="91"/>
      <c r="P69" s="35"/>
      <c r="Q69" s="56"/>
      <c r="R69" s="56"/>
      <c r="S69" s="56"/>
      <c r="T69" s="56"/>
      <c r="U69" s="56"/>
      <c r="V69" s="30"/>
      <c r="W69" s="30"/>
      <c r="X69" s="30"/>
      <c r="Y69" s="30"/>
      <c r="Z69" s="30"/>
      <c r="AA69" s="30"/>
      <c r="AB69" s="30"/>
      <c r="AC69" s="30"/>
      <c r="AD69" s="37"/>
      <c r="AE69" s="37"/>
      <c r="AF69" s="37"/>
    </row>
    <row r="70" spans="2:32">
      <c r="B70" s="7"/>
      <c r="C70" s="7"/>
      <c r="D70" s="7"/>
      <c r="E70" s="7"/>
      <c r="F70" s="7"/>
      <c r="G70" s="7"/>
      <c r="H70" s="7"/>
      <c r="I70" s="7"/>
      <c r="J70" s="7"/>
      <c r="K70" s="7"/>
      <c r="M70" s="35"/>
      <c r="N70" s="35"/>
      <c r="O70" s="91"/>
      <c r="Q70" s="56"/>
      <c r="R70" s="56"/>
      <c r="S70" s="56"/>
      <c r="T70" s="56"/>
      <c r="U70" s="56"/>
    </row>
  </sheetData>
  <sheetProtection algorithmName="SHA-512" hashValue="wMlMegnVdFBKETpbVx0Q4RN9CsejFPof7SGpe7QbSI31KlRF4bV7laEvuxWckOCF8CgZqdmtSpEjIP8XDBtR+w==" saltValue="GJ6SB1T5hMm2ssZNi3TdxQ==" spinCount="100000" sheet="1" objects="1" scenarios="1" selectLockedCells="1"/>
  <sortState xmlns:xlrd2="http://schemas.microsoft.com/office/spreadsheetml/2017/richdata2" ref="T1:U8">
    <sortCondition ref="T1"/>
  </sortState>
  <mergeCells count="90">
    <mergeCell ref="B2:K3"/>
    <mergeCell ref="M37:N37"/>
    <mergeCell ref="M38:N38"/>
    <mergeCell ref="M39:N39"/>
    <mergeCell ref="M40:N40"/>
    <mergeCell ref="M27:N27"/>
    <mergeCell ref="M28:N28"/>
    <mergeCell ref="M29:N29"/>
    <mergeCell ref="M30:N30"/>
    <mergeCell ref="M31:N31"/>
    <mergeCell ref="M22:N22"/>
    <mergeCell ref="M23:N23"/>
    <mergeCell ref="J38:K38"/>
    <mergeCell ref="J27:K27"/>
    <mergeCell ref="J36:K36"/>
    <mergeCell ref="M34:N34"/>
    <mergeCell ref="M44:N44"/>
    <mergeCell ref="M42:N42"/>
    <mergeCell ref="M43:N43"/>
    <mergeCell ref="M41:N41"/>
    <mergeCell ref="M45:N45"/>
    <mergeCell ref="M35:N35"/>
    <mergeCell ref="M36:N36"/>
    <mergeCell ref="J37:K37"/>
    <mergeCell ref="J34:K34"/>
    <mergeCell ref="J35:K35"/>
    <mergeCell ref="J21:K21"/>
    <mergeCell ref="J29:K29"/>
    <mergeCell ref="J30:K30"/>
    <mergeCell ref="J31:K31"/>
    <mergeCell ref="J32:K32"/>
    <mergeCell ref="J28:K28"/>
    <mergeCell ref="M24:N24"/>
    <mergeCell ref="M25:N25"/>
    <mergeCell ref="J25:K25"/>
    <mergeCell ref="J33:K33"/>
    <mergeCell ref="M26:N26"/>
    <mergeCell ref="J24:K24"/>
    <mergeCell ref="J26:K26"/>
    <mergeCell ref="M32:N32"/>
    <mergeCell ref="M33:N33"/>
    <mergeCell ref="J20:K20"/>
    <mergeCell ref="J22:K22"/>
    <mergeCell ref="J23:K23"/>
    <mergeCell ref="M13:N14"/>
    <mergeCell ref="M15:N15"/>
    <mergeCell ref="M16:N16"/>
    <mergeCell ref="J17:K17"/>
    <mergeCell ref="J18:K18"/>
    <mergeCell ref="J16:K16"/>
    <mergeCell ref="J15:K15"/>
    <mergeCell ref="J19:K19"/>
    <mergeCell ref="M17:N17"/>
    <mergeCell ref="M18:N18"/>
    <mergeCell ref="M19:N19"/>
    <mergeCell ref="M20:N20"/>
    <mergeCell ref="M21:N21"/>
    <mergeCell ref="B13:B14"/>
    <mergeCell ref="B9:C9"/>
    <mergeCell ref="E9:H9"/>
    <mergeCell ref="J9:K9"/>
    <mergeCell ref="E10:H10"/>
    <mergeCell ref="E11:H11"/>
    <mergeCell ref="B10:D10"/>
    <mergeCell ref="B11:D11"/>
    <mergeCell ref="J13:K14"/>
    <mergeCell ref="J10:K10"/>
    <mergeCell ref="J11:K11"/>
    <mergeCell ref="J8:K8"/>
    <mergeCell ref="B5:D5"/>
    <mergeCell ref="B6:D6"/>
    <mergeCell ref="B7:D7"/>
    <mergeCell ref="B8:D8"/>
    <mergeCell ref="E5:K5"/>
    <mergeCell ref="E8:H8"/>
    <mergeCell ref="E7:K7"/>
    <mergeCell ref="E6:K6"/>
    <mergeCell ref="J53:K53"/>
    <mergeCell ref="C53:F53"/>
    <mergeCell ref="I47:K49"/>
    <mergeCell ref="J45:K45"/>
    <mergeCell ref="J39:K39"/>
    <mergeCell ref="J40:K40"/>
    <mergeCell ref="J41:K41"/>
    <mergeCell ref="J42:K42"/>
    <mergeCell ref="J43:K43"/>
    <mergeCell ref="J44:K44"/>
    <mergeCell ref="C47:E47"/>
    <mergeCell ref="B48:E48"/>
    <mergeCell ref="B49:E49"/>
  </mergeCells>
  <conditionalFormatting sqref="G49">
    <cfRule type="cellIs" dxfId="77" priority="114" operator="lessThan">
      <formula>0</formula>
    </cfRule>
    <cfRule type="cellIs" dxfId="76" priority="117" operator="lessThan">
      <formula>0</formula>
    </cfRule>
  </conditionalFormatting>
  <conditionalFormatting sqref="C15:F15">
    <cfRule type="expression" dxfId="75" priority="113">
      <formula>$P$15=0</formula>
    </cfRule>
  </conditionalFormatting>
  <conditionalFormatting sqref="C29:F29">
    <cfRule type="expression" dxfId="74" priority="112">
      <formula>$P$29=0</formula>
    </cfRule>
  </conditionalFormatting>
  <conditionalFormatting sqref="C30:F30">
    <cfRule type="expression" dxfId="73" priority="111">
      <formula>$P$30=0</formula>
    </cfRule>
  </conditionalFormatting>
  <conditionalFormatting sqref="C16:F16">
    <cfRule type="expression" dxfId="72" priority="109">
      <formula>$P$16=0</formula>
    </cfRule>
  </conditionalFormatting>
  <conditionalFormatting sqref="C17:F17">
    <cfRule type="expression" dxfId="71" priority="108">
      <formula>$P$17=0</formula>
    </cfRule>
  </conditionalFormatting>
  <conditionalFormatting sqref="E44">
    <cfRule type="expression" dxfId="70" priority="107">
      <formula>$P$18=0</formula>
    </cfRule>
  </conditionalFormatting>
  <conditionalFormatting sqref="C19:F19">
    <cfRule type="expression" dxfId="69" priority="106">
      <formula>$P$19=0</formula>
    </cfRule>
  </conditionalFormatting>
  <conditionalFormatting sqref="C20:F20">
    <cfRule type="expression" dxfId="68" priority="105">
      <formula>$P$20=0</formula>
    </cfRule>
  </conditionalFormatting>
  <conditionalFormatting sqref="C21:F21">
    <cfRule type="expression" dxfId="67" priority="104">
      <formula>$P$21=0</formula>
    </cfRule>
  </conditionalFormatting>
  <conditionalFormatting sqref="C22:F22">
    <cfRule type="expression" dxfId="66" priority="103">
      <formula>$P$22=0</formula>
    </cfRule>
  </conditionalFormatting>
  <conditionalFormatting sqref="C23:F23">
    <cfRule type="expression" dxfId="65" priority="102">
      <formula>$P$23=0</formula>
    </cfRule>
  </conditionalFormatting>
  <conditionalFormatting sqref="C24:F24">
    <cfRule type="expression" dxfId="64" priority="101">
      <formula>$P$24=0</formula>
    </cfRule>
  </conditionalFormatting>
  <conditionalFormatting sqref="C25:F25">
    <cfRule type="expression" dxfId="63" priority="100">
      <formula>$P$25=0</formula>
    </cfRule>
  </conditionalFormatting>
  <conditionalFormatting sqref="C26:F26">
    <cfRule type="expression" dxfId="62" priority="99">
      <formula>$P$26=0</formula>
    </cfRule>
  </conditionalFormatting>
  <conditionalFormatting sqref="C28:F28">
    <cfRule type="expression" dxfId="61" priority="97">
      <formula>$P$28=0</formula>
    </cfRule>
  </conditionalFormatting>
  <conditionalFormatting sqref="C31:F31">
    <cfRule type="expression" dxfId="60" priority="96">
      <formula>$P$31=0</formula>
    </cfRule>
  </conditionalFormatting>
  <conditionalFormatting sqref="C32:F32">
    <cfRule type="expression" dxfId="59" priority="95">
      <formula>$P$32=0</formula>
    </cfRule>
  </conditionalFormatting>
  <conditionalFormatting sqref="C33:F33">
    <cfRule type="expression" dxfId="58" priority="94">
      <formula>$P$33=0</formula>
    </cfRule>
  </conditionalFormatting>
  <conditionalFormatting sqref="C34:F34">
    <cfRule type="expression" dxfId="57" priority="93">
      <formula>$P$34=0</formula>
    </cfRule>
  </conditionalFormatting>
  <conditionalFormatting sqref="C35:F35">
    <cfRule type="expression" dxfId="56" priority="92">
      <formula>$P$35=0</formula>
    </cfRule>
  </conditionalFormatting>
  <conditionalFormatting sqref="C36:F36">
    <cfRule type="expression" dxfId="55" priority="91">
      <formula>$P$36=0</formula>
    </cfRule>
  </conditionalFormatting>
  <conditionalFormatting sqref="C37:F37">
    <cfRule type="expression" dxfId="54" priority="90">
      <formula>$P$37=0</formula>
    </cfRule>
  </conditionalFormatting>
  <conditionalFormatting sqref="C38:F38">
    <cfRule type="expression" dxfId="53" priority="89">
      <formula>$P$38=0</formula>
    </cfRule>
  </conditionalFormatting>
  <conditionalFormatting sqref="C39:F39">
    <cfRule type="expression" dxfId="52" priority="88">
      <formula>$P$39=0</formula>
    </cfRule>
  </conditionalFormatting>
  <conditionalFormatting sqref="C40:F40">
    <cfRule type="expression" dxfId="51" priority="87">
      <formula>$P$40=0</formula>
    </cfRule>
  </conditionalFormatting>
  <conditionalFormatting sqref="C41:F41">
    <cfRule type="expression" dxfId="50" priority="86">
      <formula>$P$41=0</formula>
    </cfRule>
  </conditionalFormatting>
  <conditionalFormatting sqref="C42:F42">
    <cfRule type="expression" dxfId="49" priority="85">
      <formula>$P$42=0</formula>
    </cfRule>
  </conditionalFormatting>
  <conditionalFormatting sqref="C43:F43">
    <cfRule type="expression" dxfId="48" priority="84">
      <formula>$P$43=0</formula>
    </cfRule>
  </conditionalFormatting>
  <conditionalFormatting sqref="E5">
    <cfRule type="expression" dxfId="47" priority="81">
      <formula>$E$5=""</formula>
    </cfRule>
  </conditionalFormatting>
  <conditionalFormatting sqref="E6">
    <cfRule type="expression" dxfId="46" priority="80">
      <formula>$E$6=""</formula>
    </cfRule>
  </conditionalFormatting>
  <conditionalFormatting sqref="E7">
    <cfRule type="expression" dxfId="45" priority="79">
      <formula>$E$7=""</formula>
    </cfRule>
  </conditionalFormatting>
  <conditionalFormatting sqref="E9:H9">
    <cfRule type="expression" dxfId="44" priority="78">
      <formula>$E$9=""</formula>
    </cfRule>
  </conditionalFormatting>
  <conditionalFormatting sqref="E8:H8">
    <cfRule type="expression" dxfId="43" priority="77">
      <formula>$E$8=""</formula>
    </cfRule>
  </conditionalFormatting>
  <conditionalFormatting sqref="E10:H10">
    <cfRule type="expression" dxfId="42" priority="76">
      <formula>$E$10=""</formula>
    </cfRule>
  </conditionalFormatting>
  <conditionalFormatting sqref="E11:H11">
    <cfRule type="expression" dxfId="41" priority="75">
      <formula>$E$11=""</formula>
    </cfRule>
  </conditionalFormatting>
  <conditionalFormatting sqref="J9:K9">
    <cfRule type="expression" dxfId="40" priority="74">
      <formula>$J$9=""</formula>
    </cfRule>
  </conditionalFormatting>
  <conditionalFormatting sqref="J8:K8">
    <cfRule type="expression" dxfId="39" priority="73">
      <formula>$J$8=""</formula>
    </cfRule>
  </conditionalFormatting>
  <conditionalFormatting sqref="J10:K10">
    <cfRule type="expression" dxfId="38" priority="72">
      <formula>$J$10=""</formula>
    </cfRule>
  </conditionalFormatting>
  <conditionalFormatting sqref="F45">
    <cfRule type="cellIs" dxfId="37" priority="2" operator="greaterThan">
      <formula>$G$45</formula>
    </cfRule>
  </conditionalFormatting>
  <conditionalFormatting sqref="B43">
    <cfRule type="expression" dxfId="36" priority="39">
      <formula>MONTH($B$43) &lt;&gt; MONTH(Monat)</formula>
    </cfRule>
  </conditionalFormatting>
  <conditionalFormatting sqref="B44">
    <cfRule type="expression" dxfId="35" priority="38">
      <formula>MONTH($B$44) &lt;&gt; MONTH(Monat)</formula>
    </cfRule>
  </conditionalFormatting>
  <conditionalFormatting sqref="B45">
    <cfRule type="expression" dxfId="34" priority="37">
      <formula>MONTH($B$45) &lt;&gt; MONTH(Monat)</formula>
    </cfRule>
  </conditionalFormatting>
  <conditionalFormatting sqref="C45:F45">
    <cfRule type="expression" dxfId="33" priority="36">
      <formula>$P$45 = 0</formula>
    </cfRule>
  </conditionalFormatting>
  <conditionalFormatting sqref="C44:F44">
    <cfRule type="expression" dxfId="32" priority="35">
      <formula>$P$44=0</formula>
    </cfRule>
  </conditionalFormatting>
  <conditionalFormatting sqref="C27:F27">
    <cfRule type="expression" dxfId="31" priority="34">
      <formula>$P$27=0</formula>
    </cfRule>
  </conditionalFormatting>
  <conditionalFormatting sqref="F15">
    <cfRule type="cellIs" dxfId="30" priority="32" operator="greaterThan">
      <formula>$G$15</formula>
    </cfRule>
  </conditionalFormatting>
  <conditionalFormatting sqref="F16">
    <cfRule type="cellIs" dxfId="29" priority="31" operator="greaterThan">
      <formula>$G$16</formula>
    </cfRule>
  </conditionalFormatting>
  <conditionalFormatting sqref="F17">
    <cfRule type="cellIs" dxfId="28" priority="30" operator="greaterThan">
      <formula>$G$17</formula>
    </cfRule>
  </conditionalFormatting>
  <conditionalFormatting sqref="F18">
    <cfRule type="cellIs" dxfId="27" priority="29" operator="greaterThan">
      <formula>$G$18</formula>
    </cfRule>
  </conditionalFormatting>
  <conditionalFormatting sqref="F19">
    <cfRule type="cellIs" dxfId="26" priority="28" operator="greaterThan">
      <formula>$G$19</formula>
    </cfRule>
  </conditionalFormatting>
  <conditionalFormatting sqref="F20">
    <cfRule type="cellIs" dxfId="25" priority="27" operator="greaterThan">
      <formula>$G$20</formula>
    </cfRule>
  </conditionalFormatting>
  <conditionalFormatting sqref="F21">
    <cfRule type="cellIs" dxfId="24" priority="26" operator="greaterThan">
      <formula>$G$21</formula>
    </cfRule>
  </conditionalFormatting>
  <conditionalFormatting sqref="F22">
    <cfRule type="cellIs" dxfId="23" priority="25" operator="greaterThan">
      <formula>$G$22</formula>
    </cfRule>
  </conditionalFormatting>
  <conditionalFormatting sqref="F23">
    <cfRule type="cellIs" dxfId="22" priority="24" operator="greaterThan">
      <formula>$G$23</formula>
    </cfRule>
  </conditionalFormatting>
  <conditionalFormatting sqref="F24">
    <cfRule type="cellIs" dxfId="21" priority="23" operator="greaterThan">
      <formula>$G$24</formula>
    </cfRule>
  </conditionalFormatting>
  <conditionalFormatting sqref="F25">
    <cfRule type="cellIs" dxfId="20" priority="22" operator="greaterThan">
      <formula>$G$25</formula>
    </cfRule>
  </conditionalFormatting>
  <conditionalFormatting sqref="F26">
    <cfRule type="cellIs" dxfId="19" priority="21" operator="greaterThan">
      <formula>$G$26</formula>
    </cfRule>
  </conditionalFormatting>
  <conditionalFormatting sqref="F27">
    <cfRule type="cellIs" dxfId="18" priority="20" operator="greaterThan">
      <formula>$G$27</formula>
    </cfRule>
  </conditionalFormatting>
  <conditionalFormatting sqref="F28">
    <cfRule type="cellIs" dxfId="17" priority="19" operator="greaterThan">
      <formula>$G$28</formula>
    </cfRule>
  </conditionalFormatting>
  <conditionalFormatting sqref="F29">
    <cfRule type="cellIs" dxfId="16" priority="18" operator="greaterThan">
      <formula>$G$29</formula>
    </cfRule>
  </conditionalFormatting>
  <conditionalFormatting sqref="F30">
    <cfRule type="cellIs" dxfId="15" priority="17" operator="greaterThan">
      <formula>$G$30</formula>
    </cfRule>
  </conditionalFormatting>
  <conditionalFormatting sqref="F31">
    <cfRule type="cellIs" dxfId="14" priority="16" operator="greaterThan">
      <formula>$G$31</formula>
    </cfRule>
  </conditionalFormatting>
  <conditionalFormatting sqref="F32">
    <cfRule type="cellIs" dxfId="13" priority="15" operator="greaterThan">
      <formula>$G$32</formula>
    </cfRule>
  </conditionalFormatting>
  <conditionalFormatting sqref="F33">
    <cfRule type="cellIs" dxfId="12" priority="14" operator="greaterThan">
      <formula>$G$33</formula>
    </cfRule>
  </conditionalFormatting>
  <conditionalFormatting sqref="F34">
    <cfRule type="cellIs" dxfId="11" priority="13" operator="greaterThan">
      <formula>$G$34</formula>
    </cfRule>
  </conditionalFormatting>
  <conditionalFormatting sqref="F35">
    <cfRule type="cellIs" dxfId="10" priority="12" operator="greaterThan">
      <formula>$G$35</formula>
    </cfRule>
  </conditionalFormatting>
  <conditionalFormatting sqref="F36">
    <cfRule type="cellIs" dxfId="9" priority="11" operator="greaterThan">
      <formula>$G$36</formula>
    </cfRule>
  </conditionalFormatting>
  <conditionalFormatting sqref="F37">
    <cfRule type="cellIs" dxfId="8" priority="10" operator="greaterThan">
      <formula>$G$37</formula>
    </cfRule>
  </conditionalFormatting>
  <conditionalFormatting sqref="F38">
    <cfRule type="cellIs" dxfId="7" priority="9" operator="greaterThan">
      <formula>$G$38</formula>
    </cfRule>
  </conditionalFormatting>
  <conditionalFormatting sqref="F39">
    <cfRule type="cellIs" dxfId="6" priority="8" operator="greaterThan">
      <formula>$G$39</formula>
    </cfRule>
  </conditionalFormatting>
  <conditionalFormatting sqref="F40">
    <cfRule type="cellIs" dxfId="5" priority="7" operator="greaterThan">
      <formula>$G$40</formula>
    </cfRule>
  </conditionalFormatting>
  <conditionalFormatting sqref="F41">
    <cfRule type="cellIs" dxfId="4" priority="6" operator="greaterThan">
      <formula>$G$41</formula>
    </cfRule>
  </conditionalFormatting>
  <conditionalFormatting sqref="F42">
    <cfRule type="cellIs" dxfId="3" priority="5" operator="greaterThan">
      <formula>$G$42</formula>
    </cfRule>
  </conditionalFormatting>
  <conditionalFormatting sqref="F43">
    <cfRule type="cellIs" dxfId="2" priority="4" operator="greaterThan">
      <formula>$G$43</formula>
    </cfRule>
  </conditionalFormatting>
  <conditionalFormatting sqref="F44">
    <cfRule type="cellIs" dxfId="1" priority="3" operator="greaterThan">
      <formula>$G$44</formula>
    </cfRule>
  </conditionalFormatting>
  <conditionalFormatting sqref="C18:F18">
    <cfRule type="expression" dxfId="0" priority="1">
      <formula>$P$18=0</formula>
    </cfRule>
  </conditionalFormatting>
  <dataValidations count="9">
    <dataValidation type="date" allowBlank="1" showInputMessage="1" showErrorMessage="1" error="Der eingetragene Wert muss größer als der Beginn der Vertragslaufzeit sein!" sqref="J9:K9" xr:uid="{00000000-0002-0000-0000-000000000000}">
      <formula1>E9</formula1>
      <formula2>2958465</formula2>
    </dataValidation>
    <dataValidation type="list" allowBlank="1" showInputMessage="1" showErrorMessage="1" sqref="H15:H45" xr:uid="{00000000-0002-0000-0000-000001000000}">
      <formula1>Schlüssel</formula1>
    </dataValidation>
    <dataValidation type="date" allowBlank="1" showInputMessage="1" showErrorMessage="1" error="Bitte tragen Sie den Beschäftigungsmonat in folgendem Format ein: &quot;Monat Jahr&quot;_x000a_(z.B. Februar 2015)_x000a__x000a_Bitte beachten Sie, dass der Beschäftigungsmonat im aktuellen Zeitraum liegt!" sqref="L8" xr:uid="{00000000-0002-0000-0000-000002000000}">
      <formula1>TODAY()-120</formula1>
      <formula2>TODAY() + 365</formula2>
    </dataValidation>
    <dataValidation type="date" operator="lessThan" allowBlank="1" showInputMessage="1" showErrorMessage="1" sqref="L9" xr:uid="{00000000-0002-0000-0000-000003000000}">
      <formula1>TODAY()</formula1>
    </dataValidation>
    <dataValidation type="date" operator="lessThan" allowBlank="1" showInputMessage="1" showErrorMessage="1" errorTitle="Geburtsdatum ungültig" error="Bitte über prüfen Sie den Eintrag!_x000a_" sqref="J8:K8" xr:uid="{00000000-0002-0000-0000-000004000000}">
      <formula1>TODAY()-(365*17)</formula1>
    </dataValidation>
    <dataValidation type="list" allowBlank="1" showInputMessage="1" showErrorMessage="1" error="Bitte tragen Sie den Beschäftigungsmonat in folgendem Format ein: &quot;Monat Jahr&quot;_x000a_(z.B. Februar 2015)_x000a__x000a_Einträge nur während der Vertragslaufzeit zulässig!" sqref="J10:K10" xr:uid="{00000000-0002-0000-0000-000005000000}">
      <formula1>Auswahl_Monat</formula1>
    </dataValidation>
    <dataValidation type="decimal" allowBlank="1" showInputMessage="1" showErrorMessage="1" errorTitle="Hinweis" error="Beachten Sie bitte, dass monatliche Überschreitungen nicht mehr als 50 % der vertraglich vereinbarten Arbeitszeit betragen dürfen." sqref="E11:H11" xr:uid="{00000000-0002-0000-0000-000006000000}">
      <formula1>-999999</formula1>
      <formula2>J11*0.5</formula2>
    </dataValidation>
    <dataValidation allowBlank="1" showInputMessage="1" showErrorMessage="1" error="Bitte geben Sie die Uhrzeit in folgendem Format an: &quot;0:00&quot;" sqref="F15:F45" xr:uid="{00000000-0002-0000-0000-000007000000}"/>
    <dataValidation type="time" allowBlank="1" showInputMessage="1" showErrorMessage="1" errorTitle="Hinweis" error="Bitte geben Sie die Uhrzeit im Format &quot;h:mm&quot; ein." sqref="C15:E45" xr:uid="{00000000-0002-0000-0000-000008000000}">
      <formula1>0</formula1>
      <formula2>0.999305555555556</formula2>
    </dataValidation>
  </dataValidations>
  <pageMargins left="0.82677165354330717" right="0.23622047244094491" top="0.35433070866141736" bottom="0.39583333333333331" header="0.31496062992125984" footer="0.11811023622047245"/>
  <pageSetup paperSize="9" scale="99" orientation="portrait" r:id="rId1"/>
  <headerFooter>
    <oddFooter>&amp;L&amp;10DokID: PA_1130_FO_Stundenaufzeichnungen_Tutorium       Vers. 2,  05.03.2021, PA&amp;R&amp;10&amp;P/&amp;N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13</xdr:col>
                    <xdr:colOff>0</xdr:colOff>
                    <xdr:row>4</xdr:row>
                    <xdr:rowOff>0</xdr:rowOff>
                  </from>
                  <to>
                    <xdr:col>13</xdr:col>
                    <xdr:colOff>1676400</xdr:colOff>
                    <xdr:row>5</xdr:row>
                    <xdr:rowOff>25400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13</xdr:col>
                    <xdr:colOff>0</xdr:colOff>
                    <xdr:row>5</xdr:row>
                    <xdr:rowOff>0</xdr:rowOff>
                  </from>
                  <to>
                    <xdr:col>13</xdr:col>
                    <xdr:colOff>1104900</xdr:colOff>
                    <xdr:row>6</xdr:row>
                    <xdr:rowOff>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13</xdr:col>
                    <xdr:colOff>0</xdr:colOff>
                    <xdr:row>6</xdr:row>
                    <xdr:rowOff>0</xdr:rowOff>
                  </from>
                  <to>
                    <xdr:col>13</xdr:col>
                    <xdr:colOff>1333500</xdr:colOff>
                    <xdr:row>7</xdr:row>
                    <xdr:rowOff>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13</xdr:col>
                    <xdr:colOff>0</xdr:colOff>
                    <xdr:row>7</xdr:row>
                    <xdr:rowOff>0</xdr:rowOff>
                  </from>
                  <to>
                    <xdr:col>13</xdr:col>
                    <xdr:colOff>1841500</xdr:colOff>
                    <xdr:row>8</xdr:row>
                    <xdr:rowOff>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13</xdr:col>
                    <xdr:colOff>0</xdr:colOff>
                    <xdr:row>8</xdr:row>
                    <xdr:rowOff>0</xdr:rowOff>
                  </from>
                  <to>
                    <xdr:col>13</xdr:col>
                    <xdr:colOff>1117600</xdr:colOff>
                    <xdr:row>9</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workbookViewId="0">
      <selection activeCell="C19" sqref="C19"/>
    </sheetView>
  </sheetViews>
  <sheetFormatPr baseColWidth="10" defaultRowHeight="15"/>
  <cols>
    <col min="2" max="2" width="3.33203125" style="101" customWidth="1"/>
  </cols>
  <sheetData>
    <row r="1" spans="1:3">
      <c r="A1" s="96">
        <f>YEAR(Monat)</f>
        <v>1900</v>
      </c>
    </row>
    <row r="2" spans="1:3">
      <c r="A2" s="96"/>
    </row>
    <row r="3" spans="1:3">
      <c r="A3" s="96">
        <f>INT(A1/100)</f>
        <v>19</v>
      </c>
    </row>
    <row r="4" spans="1:3">
      <c r="A4" s="97">
        <f>MOD(19*MOD(A1,19)+A3-INT(A3/4)-INT((A3-INT((A3+8)/25)+1)/3)+15,30)</f>
        <v>24</v>
      </c>
    </row>
    <row r="5" spans="1:3">
      <c r="A5" s="97">
        <f>MOD(32+2*MOD(A3,4)+2*INT(MOD(A1,100)/4)-A4-MOD(MOD(A1,100),4),7)</f>
        <v>0</v>
      </c>
    </row>
    <row r="6" spans="1:3">
      <c r="A6" s="97">
        <f>A4+A5-7*INT((MOD(A1,19)+11*A4+22*A5)/451)+22</f>
        <v>46</v>
      </c>
    </row>
    <row r="7" spans="1:3">
      <c r="A7" s="96"/>
    </row>
    <row r="8" spans="1:3">
      <c r="A8" s="96"/>
    </row>
    <row r="9" spans="1:3">
      <c r="A9" s="98">
        <f>DATE($A$1,1,1)</f>
        <v>1</v>
      </c>
      <c r="B9" s="101" t="s">
        <v>13</v>
      </c>
      <c r="C9" t="s">
        <v>61</v>
      </c>
    </row>
    <row r="10" spans="1:3">
      <c r="A10" s="98">
        <f>DATE($A$1,1,6)</f>
        <v>6</v>
      </c>
      <c r="B10" s="101" t="s">
        <v>13</v>
      </c>
      <c r="C10" t="s">
        <v>62</v>
      </c>
    </row>
    <row r="11" spans="1:3">
      <c r="A11" s="98">
        <f>Ostern-2</f>
        <v>104</v>
      </c>
      <c r="B11" s="101" t="s">
        <v>13</v>
      </c>
      <c r="C11" t="s">
        <v>63</v>
      </c>
    </row>
    <row r="12" spans="1:3">
      <c r="A12" s="99" t="str">
        <f>TEXT(IF(A6-31 &lt; 1,A6,A6-31),"0#")&amp;"."&amp;IF(A6 &gt; 31,"04.","03.")&amp;A1</f>
        <v>15.04.1900</v>
      </c>
      <c r="B12" s="101" t="s">
        <v>13</v>
      </c>
      <c r="C12" t="s">
        <v>64</v>
      </c>
    </row>
    <row r="13" spans="1:3">
      <c r="A13" s="98">
        <f>Ostern+1</f>
        <v>107</v>
      </c>
      <c r="B13" s="101" t="s">
        <v>13</v>
      </c>
      <c r="C13" t="s">
        <v>65</v>
      </c>
    </row>
    <row r="14" spans="1:3">
      <c r="A14" s="98">
        <f>Ostern+39</f>
        <v>145</v>
      </c>
      <c r="B14" s="101" t="s">
        <v>13</v>
      </c>
      <c r="C14" t="s">
        <v>66</v>
      </c>
    </row>
    <row r="15" spans="1:3">
      <c r="A15" s="98">
        <f>Ostern+50</f>
        <v>156</v>
      </c>
      <c r="B15" s="101" t="s">
        <v>13</v>
      </c>
      <c r="C15" t="s">
        <v>67</v>
      </c>
    </row>
    <row r="16" spans="1:3">
      <c r="A16" s="98">
        <f>Ostern+51</f>
        <v>157</v>
      </c>
      <c r="B16" s="101" t="s">
        <v>13</v>
      </c>
      <c r="C16" t="s">
        <v>68</v>
      </c>
    </row>
    <row r="17" spans="1:3">
      <c r="A17" s="98">
        <f>Ostern+60</f>
        <v>166</v>
      </c>
      <c r="B17" s="101" t="s">
        <v>13</v>
      </c>
      <c r="C17" t="s">
        <v>69</v>
      </c>
    </row>
    <row r="18" spans="1:3">
      <c r="A18" s="98">
        <f>DATE($A$1,5,1)</f>
        <v>122</v>
      </c>
      <c r="B18" s="101" t="s">
        <v>13</v>
      </c>
      <c r="C18" s="113" t="s">
        <v>77</v>
      </c>
    </row>
    <row r="19" spans="1:3">
      <c r="A19" s="98">
        <f>DATE($A$1,10,3)</f>
        <v>277</v>
      </c>
      <c r="B19" s="101" t="s">
        <v>13</v>
      </c>
      <c r="C19" t="s">
        <v>70</v>
      </c>
    </row>
    <row r="20" spans="1:3">
      <c r="A20" s="98">
        <f>DATE($A$1,11,1)</f>
        <v>306</v>
      </c>
      <c r="B20" s="101" t="s">
        <v>13</v>
      </c>
      <c r="C20" t="s">
        <v>71</v>
      </c>
    </row>
    <row r="21" spans="1:3">
      <c r="A21" s="98">
        <f>DATE($A$1,12,24)</f>
        <v>359</v>
      </c>
      <c r="B21" s="101" t="s">
        <v>13</v>
      </c>
      <c r="C21" t="s">
        <v>72</v>
      </c>
    </row>
    <row r="22" spans="1:3">
      <c r="A22" s="98">
        <f>DATE($A$1,12,25)</f>
        <v>360</v>
      </c>
      <c r="B22" s="101" t="s">
        <v>13</v>
      </c>
      <c r="C22" t="s">
        <v>73</v>
      </c>
    </row>
    <row r="23" spans="1:3">
      <c r="A23" s="98">
        <f>DATE($A$1,12,26)</f>
        <v>361</v>
      </c>
      <c r="B23" s="101" t="s">
        <v>13</v>
      </c>
      <c r="C23" t="s">
        <v>74</v>
      </c>
    </row>
    <row r="24" spans="1:3">
      <c r="A24" s="98">
        <f>DATE($A$1,12,31)</f>
        <v>366</v>
      </c>
      <c r="B24" s="101" t="s">
        <v>13</v>
      </c>
      <c r="C24" t="s">
        <v>75</v>
      </c>
    </row>
    <row r="25" spans="1:3">
      <c r="A25" s="100">
        <v>43039</v>
      </c>
      <c r="B25" s="101" t="s">
        <v>13</v>
      </c>
      <c r="C25" t="s">
        <v>76</v>
      </c>
    </row>
    <row r="26" spans="1:3">
      <c r="A26" s="96"/>
    </row>
  </sheetData>
  <sheetProtection algorithmName="SHA-512" hashValue="WYpAZo+5hg/xZYwmC6lV18RMbJHUrZuq7p+OVVDnJSl8jgeL73u9Jk/gQEuoCuI7UCDOtwEP8rdyf3v7X+nzOQ==" saltValue="ld0Qg3peXt/31Dhb646tbw==" spinCount="100000" sheet="1" objects="1" scenarios="1"/>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57"/>
  <sheetViews>
    <sheetView topLeftCell="A7" workbookViewId="0">
      <selection activeCell="C12" sqref="C12"/>
    </sheetView>
  </sheetViews>
  <sheetFormatPr baseColWidth="10" defaultColWidth="0" defaultRowHeight="12" zeroHeight="1"/>
  <cols>
    <col min="1" max="1" width="4.83203125" style="1" customWidth="1"/>
    <col min="2" max="2" width="5" style="1" customWidth="1"/>
    <col min="3" max="3" width="93.5" style="1" customWidth="1"/>
    <col min="4" max="7" width="11.5" style="1" customWidth="1"/>
    <col min="8" max="8" width="11.33203125" style="1" customWidth="1"/>
    <col min="9" max="9" width="11.5" style="1" customWidth="1"/>
    <col min="10" max="257" width="0" style="1" hidden="1"/>
    <col min="258" max="265" width="11.5" style="1" customWidth="1"/>
    <col min="266" max="513" width="0" style="1" hidden="1"/>
    <col min="514" max="521" width="11.5" style="1" customWidth="1"/>
    <col min="522" max="769" width="0" style="1" hidden="1"/>
    <col min="770" max="777" width="11.5" style="1" customWidth="1"/>
    <col min="778" max="1025" width="0" style="1" hidden="1"/>
    <col min="1026" max="1033" width="11.5" style="1" customWidth="1"/>
    <col min="1034" max="1281" width="0" style="1" hidden="1"/>
    <col min="1282" max="1289" width="11.5" style="1" customWidth="1"/>
    <col min="1290" max="1537" width="0" style="1" hidden="1"/>
    <col min="1538" max="1545" width="11.5" style="1" customWidth="1"/>
    <col min="1546" max="1793" width="0" style="1" hidden="1"/>
    <col min="1794" max="1801" width="11.5" style="1" customWidth="1"/>
    <col min="1802" max="2049" width="0" style="1" hidden="1"/>
    <col min="2050" max="2057" width="11.5" style="1" customWidth="1"/>
    <col min="2058" max="2305" width="0" style="1" hidden="1"/>
    <col min="2306" max="2313" width="11.5" style="1" customWidth="1"/>
    <col min="2314" max="2561" width="0" style="1" hidden="1"/>
    <col min="2562" max="2569" width="11.5" style="1" customWidth="1"/>
    <col min="2570" max="2817" width="0" style="1" hidden="1"/>
    <col min="2818" max="2825" width="11.5" style="1" customWidth="1"/>
    <col min="2826" max="3073" width="0" style="1" hidden="1"/>
    <col min="3074" max="3081" width="11.5" style="1" customWidth="1"/>
    <col min="3082" max="3329" width="0" style="1" hidden="1"/>
    <col min="3330" max="3337" width="11.5" style="1" customWidth="1"/>
    <col min="3338" max="3585" width="0" style="1" hidden="1"/>
    <col min="3586" max="3593" width="11.5" style="1" customWidth="1"/>
    <col min="3594" max="3841" width="0" style="1" hidden="1"/>
    <col min="3842" max="3849" width="11.5" style="1" customWidth="1"/>
    <col min="3850" max="4097" width="0" style="1" hidden="1"/>
    <col min="4098" max="4105" width="11.5" style="1" customWidth="1"/>
    <col min="4106" max="4353" width="0" style="1" hidden="1"/>
    <col min="4354" max="4361" width="11.5" style="1" customWidth="1"/>
    <col min="4362" max="4609" width="0" style="1" hidden="1"/>
    <col min="4610" max="4617" width="11.5" style="1" customWidth="1"/>
    <col min="4618" max="4865" width="0" style="1" hidden="1"/>
    <col min="4866" max="4873" width="11.5" style="1" customWidth="1"/>
    <col min="4874" max="5121" width="0" style="1" hidden="1"/>
    <col min="5122" max="5129" width="11.5" style="1" customWidth="1"/>
    <col min="5130" max="5377" width="0" style="1" hidden="1"/>
    <col min="5378" max="5385" width="11.5" style="1" customWidth="1"/>
    <col min="5386" max="5633" width="0" style="1" hidden="1"/>
    <col min="5634" max="5641" width="11.5" style="1" customWidth="1"/>
    <col min="5642" max="5889" width="0" style="1" hidden="1"/>
    <col min="5890" max="5897" width="11.5" style="1" customWidth="1"/>
    <col min="5898" max="6145" width="0" style="1" hidden="1"/>
    <col min="6146" max="6153" width="11.5" style="1" customWidth="1"/>
    <col min="6154" max="6401" width="0" style="1" hidden="1"/>
    <col min="6402" max="6409" width="11.5" style="1" customWidth="1"/>
    <col min="6410" max="6657" width="0" style="1" hidden="1"/>
    <col min="6658" max="6665" width="11.5" style="1" customWidth="1"/>
    <col min="6666" max="6913" width="0" style="1" hidden="1"/>
    <col min="6914" max="6921" width="11.5" style="1" customWidth="1"/>
    <col min="6922" max="7169" width="0" style="1" hidden="1"/>
    <col min="7170" max="7177" width="11.5" style="1" customWidth="1"/>
    <col min="7178" max="7425" width="0" style="1" hidden="1"/>
    <col min="7426" max="7433" width="11.5" style="1" customWidth="1"/>
    <col min="7434" max="7681" width="0" style="1" hidden="1"/>
    <col min="7682" max="7689" width="11.5" style="1" customWidth="1"/>
    <col min="7690" max="7937" width="0" style="1" hidden="1"/>
    <col min="7938" max="7945" width="11.5" style="1" customWidth="1"/>
    <col min="7946" max="8193" width="0" style="1" hidden="1"/>
    <col min="8194" max="8201" width="11.5" style="1" customWidth="1"/>
    <col min="8202" max="8449" width="0" style="1" hidden="1"/>
    <col min="8450" max="8457" width="11.5" style="1" customWidth="1"/>
    <col min="8458" max="8705" width="0" style="1" hidden="1"/>
    <col min="8706" max="8713" width="11.5" style="1" customWidth="1"/>
    <col min="8714" max="8961" width="0" style="1" hidden="1"/>
    <col min="8962" max="8969" width="11.5" style="1" customWidth="1"/>
    <col min="8970" max="9217" width="0" style="1" hidden="1"/>
    <col min="9218" max="9225" width="11.5" style="1" customWidth="1"/>
    <col min="9226" max="9473" width="0" style="1" hidden="1"/>
    <col min="9474" max="9481" width="11.5" style="1" customWidth="1"/>
    <col min="9482" max="9729" width="0" style="1" hidden="1"/>
    <col min="9730" max="9737" width="11.5" style="1" customWidth="1"/>
    <col min="9738" max="9985" width="0" style="1" hidden="1"/>
    <col min="9986" max="9993" width="11.5" style="1" customWidth="1"/>
    <col min="9994" max="10241" width="0" style="1" hidden="1"/>
    <col min="10242" max="10249" width="11.5" style="1" customWidth="1"/>
    <col min="10250" max="10497" width="0" style="1" hidden="1"/>
    <col min="10498" max="10505" width="11.5" style="1" customWidth="1"/>
    <col min="10506" max="10753" width="0" style="1" hidden="1"/>
    <col min="10754" max="10761" width="11.5" style="1" customWidth="1"/>
    <col min="10762" max="11009" width="0" style="1" hidden="1"/>
    <col min="11010" max="11017" width="11.5" style="1" customWidth="1"/>
    <col min="11018" max="11265" width="0" style="1" hidden="1"/>
    <col min="11266" max="11273" width="11.5" style="1" customWidth="1"/>
    <col min="11274" max="11521" width="0" style="1" hidden="1"/>
    <col min="11522" max="11529" width="11.5" style="1" customWidth="1"/>
    <col min="11530" max="11777" width="0" style="1" hidden="1"/>
    <col min="11778" max="11785" width="11.5" style="1" customWidth="1"/>
    <col min="11786" max="12033" width="0" style="1" hidden="1"/>
    <col min="12034" max="12041" width="11.5" style="1" customWidth="1"/>
    <col min="12042" max="12289" width="0" style="1" hidden="1"/>
    <col min="12290" max="12297" width="11.5" style="1" customWidth="1"/>
    <col min="12298" max="12545" width="0" style="1" hidden="1"/>
    <col min="12546" max="12553" width="11.5" style="1" customWidth="1"/>
    <col min="12554" max="12801" width="0" style="1" hidden="1"/>
    <col min="12802" max="12809" width="11.5" style="1" customWidth="1"/>
    <col min="12810" max="13057" width="0" style="1" hidden="1"/>
    <col min="13058" max="13065" width="11.5" style="1" customWidth="1"/>
    <col min="13066" max="13313" width="0" style="1" hidden="1"/>
    <col min="13314" max="13321" width="11.5" style="1" customWidth="1"/>
    <col min="13322" max="13569" width="0" style="1" hidden="1"/>
    <col min="13570" max="13577" width="11.5" style="1" customWidth="1"/>
    <col min="13578" max="13825" width="0" style="1" hidden="1"/>
    <col min="13826" max="13833" width="11.5" style="1" customWidth="1"/>
    <col min="13834" max="14081" width="0" style="1" hidden="1"/>
    <col min="14082" max="14089" width="11.5" style="1" customWidth="1"/>
    <col min="14090" max="14337" width="0" style="1" hidden="1"/>
    <col min="14338" max="14345" width="11.5" style="1" customWidth="1"/>
    <col min="14346" max="14593" width="0" style="1" hidden="1"/>
    <col min="14594" max="14601" width="11.5" style="1" customWidth="1"/>
    <col min="14602" max="14849" width="0" style="1" hidden="1"/>
    <col min="14850" max="14857" width="11.5" style="1" customWidth="1"/>
    <col min="14858" max="15105" width="0" style="1" hidden="1"/>
    <col min="15106" max="15113" width="11.5" style="1" customWidth="1"/>
    <col min="15114" max="15361" width="0" style="1" hidden="1"/>
    <col min="15362" max="15369" width="11.5" style="1" customWidth="1"/>
    <col min="15370" max="15617" width="0" style="1" hidden="1"/>
    <col min="15618" max="15625" width="11.5" style="1" customWidth="1"/>
    <col min="15626" max="15873" width="0" style="1" hidden="1"/>
    <col min="15874" max="15881" width="11.5" style="1" customWidth="1"/>
    <col min="15882" max="16129" width="0" style="1" hidden="1"/>
    <col min="16130" max="16137" width="11.5" style="1" customWidth="1"/>
    <col min="16138" max="16384" width="0" style="1" hidden="1"/>
  </cols>
  <sheetData>
    <row r="1" spans="2:10" s="80" customFormat="1"/>
    <row r="2" spans="2:10" s="80" customFormat="1"/>
    <row r="3" spans="2:10" s="80" customFormat="1" ht="21.75" customHeight="1">
      <c r="B3" s="81" t="s">
        <v>53</v>
      </c>
      <c r="C3" s="82"/>
      <c r="D3" s="78"/>
      <c r="E3" s="78"/>
      <c r="F3" s="78"/>
      <c r="G3" s="78"/>
      <c r="H3" s="78"/>
      <c r="I3" s="78"/>
      <c r="J3" s="83"/>
    </row>
    <row r="4" spans="2:10" s="80" customFormat="1" ht="15" customHeight="1">
      <c r="B4" s="79">
        <v>1</v>
      </c>
      <c r="C4" s="139" t="s">
        <v>84</v>
      </c>
      <c r="D4" s="78"/>
      <c r="E4" s="78"/>
      <c r="F4" s="78"/>
      <c r="G4" s="78"/>
      <c r="H4" s="78"/>
      <c r="I4" s="78"/>
      <c r="J4" s="83"/>
    </row>
    <row r="5" spans="2:10" s="80" customFormat="1" ht="30" customHeight="1">
      <c r="B5" s="79">
        <v>2</v>
      </c>
      <c r="C5" s="139" t="s">
        <v>96</v>
      </c>
      <c r="D5" s="78"/>
      <c r="E5" s="78"/>
      <c r="F5" s="78"/>
      <c r="G5" s="78"/>
      <c r="H5" s="78"/>
      <c r="I5" s="78"/>
      <c r="J5" s="83"/>
    </row>
    <row r="6" spans="2:10" s="80" customFormat="1" ht="45" customHeight="1">
      <c r="B6" s="79">
        <v>3</v>
      </c>
      <c r="C6" s="140" t="s">
        <v>85</v>
      </c>
      <c r="D6" s="78"/>
      <c r="E6" s="78"/>
      <c r="F6" s="78"/>
      <c r="G6" s="78"/>
      <c r="H6" s="78"/>
      <c r="I6" s="78"/>
      <c r="J6" s="83"/>
    </row>
    <row r="7" spans="2:10" s="80" customFormat="1" ht="30" customHeight="1">
      <c r="B7" s="79">
        <v>4</v>
      </c>
      <c r="C7" s="140" t="s">
        <v>86</v>
      </c>
      <c r="D7" s="78"/>
      <c r="E7" s="78"/>
      <c r="F7" s="78"/>
      <c r="G7" s="78"/>
      <c r="H7" s="78"/>
      <c r="I7" s="78"/>
      <c r="J7" s="83"/>
    </row>
    <row r="8" spans="2:10" s="80" customFormat="1" ht="15" customHeight="1">
      <c r="B8" s="79">
        <v>5</v>
      </c>
      <c r="C8" s="139" t="s">
        <v>87</v>
      </c>
      <c r="D8" s="78"/>
      <c r="E8" s="78"/>
      <c r="F8" s="78"/>
      <c r="G8" s="78"/>
      <c r="H8" s="78"/>
      <c r="I8" s="78"/>
      <c r="J8" s="83"/>
    </row>
    <row r="9" spans="2:10" s="80" customFormat="1" ht="30" customHeight="1">
      <c r="B9" s="79">
        <v>6</v>
      </c>
      <c r="C9" s="139" t="s">
        <v>88</v>
      </c>
      <c r="D9" s="78"/>
      <c r="E9" s="78"/>
      <c r="F9" s="78"/>
      <c r="G9" s="78"/>
      <c r="H9" s="78"/>
      <c r="I9" s="78"/>
      <c r="J9" s="83"/>
    </row>
    <row r="10" spans="2:10" s="85" customFormat="1" ht="20.25" customHeight="1">
      <c r="B10" s="141">
        <v>7</v>
      </c>
      <c r="C10" s="140" t="s">
        <v>89</v>
      </c>
      <c r="D10" s="78"/>
      <c r="E10" s="78"/>
      <c r="F10" s="78"/>
      <c r="G10" s="78"/>
      <c r="H10" s="78"/>
      <c r="I10" s="78"/>
      <c r="J10" s="142"/>
    </row>
    <row r="11" spans="2:10" s="80" customFormat="1" ht="29.25" customHeight="1">
      <c r="B11" s="79">
        <v>8</v>
      </c>
      <c r="C11" s="139" t="s">
        <v>97</v>
      </c>
      <c r="D11" s="78"/>
      <c r="E11" s="78"/>
      <c r="F11" s="78"/>
      <c r="G11" s="78"/>
      <c r="H11" s="78"/>
      <c r="I11" s="78"/>
      <c r="J11" s="83"/>
    </row>
    <row r="12" spans="2:10" s="80" customFormat="1" ht="45" customHeight="1">
      <c r="B12" s="79">
        <v>9</v>
      </c>
      <c r="C12" s="143" t="s">
        <v>90</v>
      </c>
      <c r="D12" s="78"/>
      <c r="E12" s="78"/>
      <c r="F12" s="78"/>
      <c r="G12" s="78"/>
      <c r="H12" s="78"/>
      <c r="I12" s="78"/>
      <c r="J12" s="83"/>
    </row>
    <row r="13" spans="2:10" s="80" customFormat="1" ht="79.5" customHeight="1">
      <c r="B13" s="79">
        <v>10</v>
      </c>
      <c r="C13" s="84" t="s">
        <v>91</v>
      </c>
      <c r="D13" s="78"/>
      <c r="E13" s="78"/>
      <c r="F13" s="78"/>
      <c r="G13" s="78"/>
      <c r="H13" s="78"/>
      <c r="I13" s="78"/>
      <c r="J13" s="83"/>
    </row>
    <row r="14" spans="2:10" s="80" customFormat="1" ht="57" customHeight="1">
      <c r="B14" s="79">
        <v>11</v>
      </c>
      <c r="C14" s="143" t="s">
        <v>92</v>
      </c>
      <c r="D14" s="78"/>
      <c r="E14" s="78"/>
      <c r="F14" s="78"/>
      <c r="G14" s="78"/>
      <c r="H14" s="78"/>
      <c r="I14" s="78"/>
      <c r="J14" s="83"/>
    </row>
    <row r="15" spans="2:10" s="80" customFormat="1" ht="57" customHeight="1">
      <c r="B15" s="79">
        <v>12</v>
      </c>
      <c r="C15" s="143" t="s">
        <v>93</v>
      </c>
      <c r="D15" s="78"/>
      <c r="E15" s="78"/>
      <c r="F15" s="78"/>
      <c r="G15" s="78"/>
      <c r="H15" s="78"/>
      <c r="I15" s="78"/>
      <c r="J15" s="83"/>
    </row>
    <row r="16" spans="2:10" s="80" customFormat="1" ht="79.5" customHeight="1">
      <c r="B16" s="79">
        <v>13</v>
      </c>
      <c r="C16" s="143" t="s">
        <v>94</v>
      </c>
      <c r="D16" s="78"/>
      <c r="E16" s="78"/>
      <c r="F16" s="78"/>
      <c r="G16" s="78"/>
      <c r="H16" s="78"/>
      <c r="I16" s="78"/>
      <c r="J16" s="83"/>
    </row>
    <row r="17" spans="2:10" s="80" customFormat="1" ht="20.25" customHeight="1">
      <c r="B17" s="79">
        <v>14</v>
      </c>
      <c r="C17" s="144" t="s">
        <v>95</v>
      </c>
      <c r="D17" s="78"/>
      <c r="E17" s="78"/>
      <c r="F17" s="78"/>
      <c r="G17" s="78"/>
      <c r="H17" s="78"/>
      <c r="I17" s="78"/>
      <c r="J17" s="83"/>
    </row>
    <row r="18" spans="2:10" s="80" customFormat="1" ht="12" customHeight="1">
      <c r="B18" s="78"/>
      <c r="C18" s="78"/>
      <c r="D18" s="78"/>
      <c r="E18" s="78"/>
      <c r="F18" s="78"/>
      <c r="G18" s="78"/>
      <c r="H18" s="78"/>
      <c r="I18" s="78"/>
      <c r="J18" s="83"/>
    </row>
    <row r="19" spans="2:10" s="80" customFormat="1" ht="12" customHeight="1">
      <c r="B19" s="78"/>
      <c r="C19" s="78"/>
      <c r="D19" s="78"/>
      <c r="E19" s="78"/>
      <c r="F19" s="78"/>
      <c r="G19" s="78"/>
      <c r="H19" s="78"/>
      <c r="I19" s="78"/>
      <c r="J19" s="83"/>
    </row>
    <row r="20" spans="2:10" s="80" customFormat="1" ht="13.25" customHeight="1">
      <c r="B20" s="78"/>
      <c r="C20" s="78"/>
      <c r="D20" s="78"/>
      <c r="E20" s="78"/>
      <c r="F20" s="78"/>
      <c r="G20" s="78"/>
      <c r="H20" s="78"/>
      <c r="I20" s="78"/>
      <c r="J20" s="83"/>
    </row>
    <row r="21" spans="2:10" s="80" customFormat="1" ht="11.5" customHeight="1">
      <c r="B21" s="78"/>
      <c r="C21" s="78"/>
      <c r="D21" s="78"/>
      <c r="E21" s="78"/>
      <c r="F21" s="78"/>
      <c r="G21" s="78"/>
      <c r="H21" s="78"/>
      <c r="I21" s="78"/>
    </row>
    <row r="22" spans="2:10" s="80" customFormat="1" ht="11.5" customHeight="1">
      <c r="B22" s="78"/>
      <c r="C22" s="78"/>
      <c r="D22" s="78"/>
      <c r="E22" s="78"/>
      <c r="F22" s="78"/>
      <c r="G22" s="78"/>
      <c r="H22" s="78"/>
      <c r="I22" s="78"/>
    </row>
    <row r="23" spans="2:10" s="80" customFormat="1" ht="11.5" customHeight="1">
      <c r="B23" s="78"/>
      <c r="C23" s="78"/>
      <c r="D23" s="78"/>
      <c r="E23" s="78"/>
      <c r="F23" s="78"/>
      <c r="G23" s="78"/>
      <c r="H23" s="78"/>
      <c r="I23" s="78"/>
    </row>
    <row r="24" spans="2:10" s="80" customFormat="1" ht="11.5" customHeight="1">
      <c r="B24" s="78"/>
      <c r="C24" s="78"/>
      <c r="D24" s="78"/>
      <c r="E24" s="78"/>
      <c r="F24" s="78"/>
      <c r="G24" s="78"/>
      <c r="H24" s="78"/>
      <c r="I24" s="78"/>
    </row>
    <row r="25" spans="2:10" s="80" customFormat="1" ht="11.5" customHeight="1">
      <c r="B25" s="78"/>
      <c r="C25" s="78"/>
      <c r="D25" s="78"/>
      <c r="E25" s="78"/>
      <c r="F25" s="78"/>
      <c r="G25" s="78"/>
      <c r="H25" s="78"/>
      <c r="I25" s="78"/>
    </row>
    <row r="26" spans="2:10" s="80" customFormat="1" ht="11.5" customHeight="1">
      <c r="B26" s="78"/>
      <c r="C26" s="78"/>
      <c r="D26" s="78"/>
      <c r="E26" s="78"/>
      <c r="F26" s="78"/>
      <c r="G26" s="78"/>
      <c r="H26" s="78"/>
      <c r="I26" s="78"/>
    </row>
    <row r="27" spans="2:10" s="80" customFormat="1" ht="11.5" customHeight="1">
      <c r="B27" s="78"/>
      <c r="C27" s="78"/>
      <c r="D27" s="78"/>
      <c r="E27" s="78"/>
      <c r="F27" s="78"/>
      <c r="G27" s="78"/>
      <c r="H27" s="78"/>
      <c r="I27" s="78"/>
    </row>
    <row r="28" spans="2:10" s="80" customFormat="1" ht="11.5" customHeight="1">
      <c r="B28" s="78"/>
      <c r="C28" s="78"/>
      <c r="D28" s="78"/>
      <c r="E28" s="78"/>
      <c r="F28" s="78"/>
      <c r="G28" s="78"/>
      <c r="H28" s="78"/>
      <c r="I28" s="78"/>
    </row>
    <row r="29" spans="2:10" s="80" customFormat="1" ht="11.5" customHeight="1">
      <c r="B29" s="78"/>
      <c r="C29" s="78"/>
      <c r="D29" s="78"/>
      <c r="E29" s="78"/>
      <c r="F29" s="78"/>
      <c r="G29" s="78"/>
      <c r="H29" s="78"/>
      <c r="I29" s="78"/>
    </row>
    <row r="30" spans="2:10" s="80" customFormat="1" ht="11.5" customHeight="1">
      <c r="B30" s="78"/>
      <c r="C30" s="78"/>
      <c r="D30" s="78"/>
      <c r="E30" s="78"/>
      <c r="F30" s="78"/>
      <c r="G30" s="78"/>
      <c r="H30" s="78"/>
      <c r="I30" s="78"/>
    </row>
    <row r="31" spans="2:10" s="80" customFormat="1" ht="11.5" customHeight="1">
      <c r="B31" s="78"/>
      <c r="C31" s="78"/>
      <c r="D31" s="78"/>
      <c r="E31" s="78"/>
      <c r="F31" s="78"/>
      <c r="G31" s="78"/>
      <c r="H31" s="78"/>
      <c r="I31" s="78"/>
    </row>
    <row r="32" spans="2:10" s="80" customFormat="1" ht="11.5" customHeight="1">
      <c r="B32" s="78"/>
      <c r="C32" s="78"/>
      <c r="D32" s="78"/>
      <c r="E32" s="78"/>
      <c r="F32" s="78"/>
      <c r="G32" s="78"/>
      <c r="H32" s="78"/>
      <c r="I32" s="78"/>
    </row>
    <row r="33" spans="2:9" s="80" customFormat="1" ht="11.5" customHeight="1">
      <c r="B33" s="78"/>
      <c r="C33" s="78"/>
      <c r="D33" s="78"/>
      <c r="E33" s="78"/>
      <c r="F33" s="78"/>
      <c r="G33" s="78"/>
      <c r="H33" s="78"/>
      <c r="I33" s="78"/>
    </row>
    <row r="34" spans="2:9" s="80" customFormat="1" ht="11.5" customHeight="1">
      <c r="B34" s="78"/>
      <c r="C34" s="78"/>
      <c r="D34" s="78"/>
      <c r="E34" s="78"/>
      <c r="F34" s="78"/>
      <c r="G34" s="78"/>
      <c r="H34" s="78"/>
      <c r="I34" s="78"/>
    </row>
    <row r="35" spans="2:9" s="80" customFormat="1" ht="11.5" customHeight="1">
      <c r="B35" s="78"/>
      <c r="C35" s="78"/>
      <c r="D35" s="78"/>
      <c r="E35" s="78"/>
      <c r="F35" s="78"/>
      <c r="G35" s="78"/>
      <c r="H35" s="78"/>
      <c r="I35" s="78"/>
    </row>
    <row r="36" spans="2:9" s="80" customFormat="1" ht="11.5" customHeight="1">
      <c r="B36" s="78"/>
      <c r="C36" s="78"/>
      <c r="D36" s="78"/>
      <c r="E36" s="78"/>
      <c r="F36" s="78"/>
      <c r="G36" s="78"/>
      <c r="H36" s="78"/>
      <c r="I36" s="78"/>
    </row>
    <row r="37" spans="2:9" s="80" customFormat="1" ht="11.5" customHeight="1">
      <c r="B37" s="78"/>
      <c r="C37" s="78"/>
      <c r="D37" s="78"/>
      <c r="E37" s="78"/>
      <c r="F37" s="78"/>
      <c r="G37" s="78"/>
      <c r="H37" s="78"/>
      <c r="I37" s="78"/>
    </row>
    <row r="38" spans="2:9" s="80" customFormat="1" ht="11.5" customHeight="1">
      <c r="B38" s="78"/>
      <c r="C38" s="78"/>
      <c r="D38" s="78"/>
      <c r="E38" s="78"/>
      <c r="F38" s="78"/>
      <c r="G38" s="78"/>
      <c r="H38" s="78"/>
      <c r="I38" s="78"/>
    </row>
    <row r="39" spans="2:9" s="80" customFormat="1" ht="11.5" customHeight="1">
      <c r="B39" s="78"/>
      <c r="C39" s="78"/>
      <c r="D39" s="78"/>
      <c r="E39" s="78"/>
      <c r="F39" s="78"/>
      <c r="G39" s="78"/>
      <c r="H39" s="78"/>
      <c r="I39" s="78"/>
    </row>
    <row r="40" spans="2:9" s="80" customFormat="1" ht="11.5" customHeight="1">
      <c r="B40" s="78"/>
      <c r="C40" s="78"/>
      <c r="D40" s="78"/>
      <c r="E40" s="78"/>
      <c r="F40" s="78"/>
      <c r="G40" s="78"/>
      <c r="H40" s="78"/>
      <c r="I40" s="78"/>
    </row>
    <row r="41" spans="2:9" s="80" customFormat="1" ht="11.5" customHeight="1">
      <c r="B41" s="78"/>
      <c r="C41" s="78"/>
      <c r="D41" s="78"/>
      <c r="E41" s="78"/>
      <c r="F41" s="78"/>
      <c r="G41" s="78"/>
      <c r="H41" s="78"/>
      <c r="I41" s="78"/>
    </row>
    <row r="42" spans="2:9" ht="11.5" customHeight="1">
      <c r="B42" s="77"/>
      <c r="C42" s="77"/>
      <c r="D42" s="77"/>
      <c r="E42" s="77"/>
      <c r="F42" s="77"/>
      <c r="G42" s="77"/>
      <c r="H42" s="77"/>
      <c r="I42" s="77"/>
    </row>
    <row r="43" spans="2:9" ht="11.5" customHeight="1">
      <c r="B43" s="77"/>
      <c r="C43" s="77"/>
      <c r="D43" s="77"/>
      <c r="E43" s="77"/>
      <c r="F43" s="77"/>
      <c r="G43" s="77"/>
      <c r="H43" s="77"/>
      <c r="I43" s="77"/>
    </row>
    <row r="44" spans="2:9" ht="11.5" customHeight="1">
      <c r="B44" s="77"/>
      <c r="C44" s="77"/>
      <c r="D44" s="77"/>
      <c r="E44" s="77"/>
      <c r="F44" s="77"/>
      <c r="G44" s="77"/>
      <c r="H44" s="77"/>
      <c r="I44" s="77"/>
    </row>
    <row r="45" spans="2:9" ht="11.5" customHeight="1">
      <c r="B45" s="77"/>
      <c r="C45" s="77"/>
      <c r="D45" s="77"/>
      <c r="E45" s="77"/>
      <c r="F45" s="77"/>
      <c r="G45" s="77"/>
      <c r="H45" s="77"/>
      <c r="I45" s="77"/>
    </row>
    <row r="46" spans="2:9" ht="11.5" customHeight="1">
      <c r="B46" s="77"/>
      <c r="C46" s="77"/>
      <c r="D46" s="77"/>
      <c r="E46" s="77"/>
      <c r="F46" s="77"/>
      <c r="G46" s="77"/>
      <c r="H46" s="77"/>
      <c r="I46" s="77"/>
    </row>
    <row r="47" spans="2:9" ht="11.5" customHeight="1">
      <c r="B47" s="77"/>
      <c r="C47" s="77"/>
      <c r="D47" s="77"/>
      <c r="E47" s="77"/>
      <c r="F47" s="77"/>
      <c r="G47" s="77"/>
      <c r="H47" s="77"/>
      <c r="I47" s="77"/>
    </row>
    <row r="48" spans="2:9" ht="11.5" customHeight="1">
      <c r="B48" s="77"/>
      <c r="C48" s="77"/>
      <c r="D48" s="77"/>
      <c r="E48" s="77"/>
      <c r="F48" s="77"/>
      <c r="G48" s="77"/>
      <c r="H48" s="77"/>
      <c r="I48" s="77"/>
    </row>
    <row r="49"/>
    <row r="50"/>
    <row r="51"/>
    <row r="52"/>
    <row r="53"/>
    <row r="54"/>
    <row r="55"/>
    <row r="56"/>
    <row r="57"/>
  </sheetData>
  <sheetProtection algorithmName="SHA-512" hashValue="3aqaCfWGbF8AO1SUtz6aLVVoHOPx1YEEmBpcnoPzDTSXBi/k2yw+GrGvvVHMr0lu27ZdAfpMfl6XJuqm6ReYNw==" saltValue="ws5SX6jL4vCzjr7j/qzvnQ==" spinCount="100000" sheet="1" objects="1" scenarios="1" selectLockedCells="1" selectUnlockedCells="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2"/>
  <sheetViews>
    <sheetView workbookViewId="0">
      <selection activeCell="B2" sqref="B2"/>
    </sheetView>
  </sheetViews>
  <sheetFormatPr baseColWidth="10" defaultRowHeight="15"/>
  <cols>
    <col min="1" max="1" width="13.5" customWidth="1"/>
    <col min="2" max="2" width="72.33203125" bestFit="1" customWidth="1"/>
  </cols>
  <sheetData>
    <row r="1" spans="1:4">
      <c r="A1">
        <v>0</v>
      </c>
      <c r="B1" t="s">
        <v>26</v>
      </c>
    </row>
    <row r="2" spans="1:4">
      <c r="A2">
        <v>1</v>
      </c>
      <c r="B2" t="s">
        <v>26</v>
      </c>
    </row>
    <row r="3" spans="1:4">
      <c r="A3">
        <v>10</v>
      </c>
      <c r="B3" s="38" t="s">
        <v>44</v>
      </c>
    </row>
    <row r="4" spans="1:4">
      <c r="A4">
        <v>11</v>
      </c>
      <c r="B4" t="s">
        <v>26</v>
      </c>
    </row>
    <row r="5" spans="1:4">
      <c r="A5">
        <v>100</v>
      </c>
      <c r="B5" t="s">
        <v>48</v>
      </c>
    </row>
    <row r="6" spans="1:4">
      <c r="A6">
        <v>101</v>
      </c>
      <c r="B6" t="s">
        <v>26</v>
      </c>
    </row>
    <row r="7" spans="1:4">
      <c r="A7">
        <v>110</v>
      </c>
      <c r="B7" s="38" t="s">
        <v>51</v>
      </c>
    </row>
    <row r="8" spans="1:4">
      <c r="A8">
        <v>111</v>
      </c>
      <c r="B8" t="s">
        <v>26</v>
      </c>
    </row>
    <row r="9" spans="1:4">
      <c r="A9">
        <v>1000</v>
      </c>
      <c r="B9" s="38" t="s">
        <v>50</v>
      </c>
    </row>
    <row r="10" spans="1:4">
      <c r="A10">
        <v>1001</v>
      </c>
      <c r="B10" t="s">
        <v>26</v>
      </c>
      <c r="D10" t="s">
        <v>26</v>
      </c>
    </row>
    <row r="11" spans="1:4">
      <c r="A11">
        <v>1010</v>
      </c>
      <c r="B11" s="38" t="s">
        <v>50</v>
      </c>
      <c r="D11" s="38"/>
    </row>
    <row r="12" spans="1:4">
      <c r="A12">
        <v>1011</v>
      </c>
      <c r="B12" t="s">
        <v>26</v>
      </c>
      <c r="D12" s="38"/>
    </row>
    <row r="13" spans="1:4">
      <c r="A13">
        <v>1100</v>
      </c>
      <c r="B13" t="s">
        <v>26</v>
      </c>
      <c r="D13" s="38"/>
    </row>
    <row r="14" spans="1:4">
      <c r="A14">
        <v>1101</v>
      </c>
      <c r="B14" t="s">
        <v>26</v>
      </c>
      <c r="D14" s="38"/>
    </row>
    <row r="15" spans="1:4">
      <c r="A15">
        <v>1110</v>
      </c>
      <c r="B15" t="s">
        <v>26</v>
      </c>
      <c r="D15" s="38"/>
    </row>
    <row r="16" spans="1:4">
      <c r="A16">
        <v>1111</v>
      </c>
      <c r="B16" t="s">
        <v>26</v>
      </c>
    </row>
    <row r="17" spans="1:2">
      <c r="A17">
        <v>10000</v>
      </c>
      <c r="B17" s="38" t="s">
        <v>46</v>
      </c>
    </row>
    <row r="18" spans="1:2">
      <c r="A18">
        <v>10001</v>
      </c>
      <c r="B18" t="s">
        <v>26</v>
      </c>
    </row>
    <row r="19" spans="1:2">
      <c r="A19">
        <v>10010</v>
      </c>
      <c r="B19" s="38" t="s">
        <v>44</v>
      </c>
    </row>
    <row r="20" spans="1:2">
      <c r="A20">
        <v>10011</v>
      </c>
      <c r="B20" t="s">
        <v>26</v>
      </c>
    </row>
    <row r="21" spans="1:2">
      <c r="A21">
        <v>10100</v>
      </c>
      <c r="B21" s="38" t="s">
        <v>48</v>
      </c>
    </row>
    <row r="22" spans="1:2">
      <c r="A22">
        <v>10101</v>
      </c>
      <c r="B22" t="s">
        <v>26</v>
      </c>
    </row>
    <row r="23" spans="1:2">
      <c r="A23">
        <v>10110</v>
      </c>
      <c r="B23" s="38" t="s">
        <v>48</v>
      </c>
    </row>
    <row r="24" spans="1:2">
      <c r="A24">
        <v>10111</v>
      </c>
      <c r="B24" t="s">
        <v>26</v>
      </c>
    </row>
    <row r="25" spans="1:2">
      <c r="A25">
        <v>11000</v>
      </c>
      <c r="B25" s="38" t="s">
        <v>46</v>
      </c>
    </row>
    <row r="26" spans="1:2">
      <c r="A26">
        <v>11001</v>
      </c>
      <c r="B26" t="s">
        <v>26</v>
      </c>
    </row>
    <row r="27" spans="1:2">
      <c r="A27">
        <v>11010</v>
      </c>
      <c r="B27" s="38" t="s">
        <v>46</v>
      </c>
    </row>
    <row r="28" spans="1:2">
      <c r="A28">
        <v>11011</v>
      </c>
      <c r="B28" t="s">
        <v>26</v>
      </c>
    </row>
    <row r="29" spans="1:2">
      <c r="A29">
        <v>11100</v>
      </c>
      <c r="B29" t="s">
        <v>26</v>
      </c>
    </row>
    <row r="30" spans="1:2">
      <c r="A30">
        <v>11101</v>
      </c>
      <c r="B30" t="s">
        <v>26</v>
      </c>
    </row>
    <row r="31" spans="1:2">
      <c r="A31">
        <v>11110</v>
      </c>
      <c r="B31" t="s">
        <v>26</v>
      </c>
    </row>
    <row r="32" spans="1:2">
      <c r="A32">
        <v>11111</v>
      </c>
      <c r="B32" t="s">
        <v>26</v>
      </c>
    </row>
  </sheetData>
  <sheetProtection algorithmName="SHA-512" hashValue="J4ztMfOLJsM5L1u2sC7rocvD8rZzqcO7xPDVykrsZcAUaKrlSi9FpxZNsYyI0/lOt5ojlAblRDT5RjI3bYuWnw==" saltValue="yoQj0jtPS+2viyIPPSiCiw==" spinCount="100000" sheet="1" objects="1" scenarios="1" selectLockedCells="1" selectUnlockedCells="1"/>
  <sortState xmlns:xlrd2="http://schemas.microsoft.com/office/spreadsheetml/2017/richdata2" ref="A1:A31">
    <sortCondition ref="A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Arbeitszeit</vt:lpstr>
      <vt:lpstr>Feiertage</vt:lpstr>
      <vt:lpstr>Hinweise</vt:lpstr>
      <vt:lpstr>Fehlermeldungen</vt:lpstr>
      <vt:lpstr>Anzahl_Tage</vt:lpstr>
      <vt:lpstr>Auswahl_Monat</vt:lpstr>
      <vt:lpstr>bis</vt:lpstr>
      <vt:lpstr>Dienstag</vt:lpstr>
      <vt:lpstr>Donnerstag</vt:lpstr>
      <vt:lpstr>Fehlermeldungen</vt:lpstr>
      <vt:lpstr>Feiertage</vt:lpstr>
      <vt:lpstr>Freitag</vt:lpstr>
      <vt:lpstr>LVS</vt:lpstr>
      <vt:lpstr>Mittwoch</vt:lpstr>
      <vt:lpstr>Monat</vt:lpstr>
      <vt:lpstr>Montag</vt:lpstr>
      <vt:lpstr>Ostern</vt:lpstr>
      <vt:lpstr>Arbeitszeit!Print_Area</vt:lpstr>
      <vt:lpstr>Schlüssel</vt:lpstr>
      <vt:lpstr>soll</vt:lpstr>
      <vt:lpstr>Soll_LVS</vt:lpstr>
      <vt:lpstr>Uebertrag</vt:lpstr>
      <vt:lpstr>von</vt:lpstr>
      <vt:lpstr>Vorzeichen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Wichmann, Matthias</dc:creator>
  <cp:lastModifiedBy>Robin Feldmann</cp:lastModifiedBy>
  <cp:lastPrinted>2021-03-05T12:51:56Z</cp:lastPrinted>
  <dcterms:created xsi:type="dcterms:W3CDTF">2015-01-07T07:33:48Z</dcterms:created>
  <dcterms:modified xsi:type="dcterms:W3CDTF">2022-03-24T10:15:42Z</dcterms:modified>
</cp:coreProperties>
</file>